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S:\ICES McMaster\Forms\Project_initiation\"/>
    </mc:Choice>
  </mc:AlternateContent>
  <workbookProtection workbookPassword="CCC6" lockStructure="1"/>
  <bookViews>
    <workbookView xWindow="45" yWindow="255" windowWidth="24795" windowHeight="12120"/>
  </bookViews>
  <sheets>
    <sheet name="Project Activation" sheetId="13" r:id="rId1"/>
    <sheet name="Budget" sheetId="9" r:id="rId2"/>
    <sheet name="Data Integration Cost Estimator" sheetId="18" r:id="rId3"/>
    <sheet name="ICES rates" sheetId="10" r:id="rId4"/>
    <sheet name="Lists" sheetId="12" state="hidden" r:id="rId5"/>
    <sheet name="PAW Instructions" sheetId="14" state="hidden" r:id="rId6"/>
  </sheets>
  <definedNames>
    <definedName name="Content" localSheetId="4">#REF!</definedName>
    <definedName name="Content" localSheetId="0">#REF!</definedName>
    <definedName name="Content">#REF!</definedName>
    <definedName name="Level">#REF!</definedName>
    <definedName name="LevelComplexity">#REF!</definedName>
    <definedName name="New">#REF!</definedName>
    <definedName name="Pod" localSheetId="4">#REF!</definedName>
    <definedName name="Pod" localSheetId="0">#REF!</definedName>
    <definedName name="Pod">#REF!</definedName>
    <definedName name="Pods" localSheetId="4">#REF!</definedName>
    <definedName name="Pods" localSheetId="0">#REF!</definedName>
    <definedName name="Pods">#REF!</definedName>
    <definedName name="_xlnm.Print_Area" localSheetId="1">Budget!$A$1:$AF$99</definedName>
    <definedName name="_xlnm.Print_Area" localSheetId="2">'Data Integration Cost Estimator'!$A$1:$T$33</definedName>
    <definedName name="_xlnm.Print_Area" localSheetId="3">'ICES rates'!$A$1:$D$106</definedName>
    <definedName name="_xlnm.Print_Area" localSheetId="0">'Project Activation'!$A$1:$S$150</definedName>
    <definedName name="Theme" localSheetId="4">#REF!</definedName>
    <definedName name="Theme" localSheetId="0">#REF!</definedName>
    <definedName name="Theme">#REF!</definedName>
  </definedNames>
  <calcPr calcId="162913" concurrentCalc="0"/>
</workbook>
</file>

<file path=xl/calcChain.xml><?xml version="1.0" encoding="utf-8"?>
<calcChain xmlns="http://schemas.openxmlformats.org/spreadsheetml/2006/main">
  <c r="B28" i="9" l="1"/>
  <c r="C57" i="9"/>
  <c r="B29" i="9"/>
  <c r="C56" i="9"/>
  <c r="K3" i="18"/>
  <c r="I35" i="18"/>
  <c r="I36" i="18"/>
  <c r="I37" i="18"/>
  <c r="I38" i="18"/>
  <c r="I39" i="18"/>
  <c r="I40" i="18"/>
  <c r="C89" i="10"/>
  <c r="C90" i="10"/>
  <c r="C91" i="10"/>
  <c r="J3" i="18"/>
  <c r="I3" i="18"/>
  <c r="H3" i="18"/>
  <c r="H35" i="18"/>
  <c r="H36" i="18"/>
  <c r="H37" i="18"/>
  <c r="H38" i="18"/>
  <c r="H39" i="18"/>
  <c r="H40" i="18"/>
  <c r="F35" i="18"/>
  <c r="F36" i="18"/>
  <c r="F37" i="18"/>
  <c r="F38" i="18"/>
  <c r="F39" i="18"/>
  <c r="F40" i="18"/>
  <c r="E35" i="18"/>
  <c r="E36" i="18"/>
  <c r="E37" i="18"/>
  <c r="E38" i="18"/>
  <c r="E39" i="18"/>
  <c r="E40" i="18"/>
  <c r="S20" i="18"/>
  <c r="L20" i="18"/>
  <c r="E20" i="18"/>
  <c r="M18" i="18"/>
  <c r="T18" i="18"/>
  <c r="L18" i="18"/>
  <c r="L22" i="18"/>
  <c r="S18" i="18"/>
  <c r="E19" i="18"/>
  <c r="L19" i="18"/>
  <c r="S19" i="18"/>
  <c r="E28" i="18"/>
  <c r="L28" i="18"/>
  <c r="S28" i="18"/>
  <c r="F18" i="18"/>
  <c r="E18" i="18"/>
  <c r="C92" i="10"/>
  <c r="T22" i="18"/>
  <c r="S22" i="18"/>
  <c r="M22" i="18"/>
  <c r="E22" i="18"/>
  <c r="F22" i="18"/>
  <c r="B23" i="9"/>
  <c r="L37" i="18"/>
  <c r="K37" i="18"/>
  <c r="C93" i="10"/>
  <c r="C121" i="10"/>
  <c r="C69" i="10"/>
  <c r="C122" i="10"/>
  <c r="C94" i="10"/>
  <c r="C70" i="10"/>
  <c r="C71" i="10"/>
  <c r="C72" i="10"/>
  <c r="C123" i="10"/>
  <c r="C73" i="10"/>
  <c r="C124" i="10"/>
  <c r="C74" i="10"/>
  <c r="C125" i="10"/>
  <c r="C55" i="9"/>
  <c r="C126" i="10"/>
  <c r="G13" i="18"/>
  <c r="G12" i="18"/>
  <c r="G11" i="18"/>
  <c r="U13" i="18"/>
  <c r="U12" i="18"/>
  <c r="U11" i="18"/>
  <c r="N11" i="18"/>
  <c r="N12" i="18"/>
  <c r="N13" i="18"/>
  <c r="C97" i="9"/>
  <c r="C86" i="9"/>
  <c r="C85" i="9"/>
  <c r="C77" i="9"/>
  <c r="C78" i="9"/>
  <c r="C79" i="9"/>
  <c r="C80" i="9"/>
  <c r="C81" i="9"/>
  <c r="C82" i="9"/>
  <c r="C76" i="9"/>
  <c r="C72" i="9"/>
  <c r="C63" i="9"/>
  <c r="C64" i="9"/>
  <c r="C65" i="9"/>
  <c r="C66" i="9"/>
  <c r="C62" i="9"/>
  <c r="C51" i="9"/>
  <c r="C52" i="9"/>
  <c r="C53" i="9"/>
  <c r="C58" i="9"/>
  <c r="C59" i="9"/>
  <c r="C50" i="9"/>
  <c r="C47" i="9"/>
  <c r="C43" i="9"/>
  <c r="C44" i="9"/>
  <c r="C42" i="9"/>
  <c r="C34" i="9"/>
  <c r="C35" i="9"/>
  <c r="C36" i="9"/>
  <c r="C33" i="9"/>
  <c r="B15" i="9"/>
  <c r="B16" i="9"/>
  <c r="B17" i="9"/>
  <c r="B18" i="9"/>
  <c r="B19" i="9"/>
  <c r="B20" i="9"/>
  <c r="B21" i="9"/>
  <c r="B22" i="9"/>
  <c r="B24" i="9"/>
  <c r="B25" i="9"/>
  <c r="B26" i="9"/>
  <c r="B14" i="9"/>
  <c r="AF54" i="9"/>
  <c r="AB54" i="9"/>
  <c r="X54" i="9"/>
  <c r="T54" i="9"/>
  <c r="P54" i="9"/>
  <c r="L54" i="9"/>
  <c r="H54" i="9"/>
  <c r="C54" i="9"/>
  <c r="U10" i="18"/>
  <c r="S27" i="18"/>
  <c r="U9" i="18"/>
  <c r="S21" i="18"/>
  <c r="U8" i="18"/>
  <c r="U7" i="18"/>
  <c r="N10" i="18"/>
  <c r="N9" i="18"/>
  <c r="L21" i="18"/>
  <c r="N8" i="18"/>
  <c r="N7" i="18"/>
  <c r="L26" i="18"/>
  <c r="L27" i="18"/>
  <c r="L24" i="18"/>
  <c r="L25" i="18"/>
  <c r="L23" i="18"/>
  <c r="T23" i="18"/>
  <c r="S23" i="18"/>
  <c r="M21" i="18"/>
  <c r="T21" i="18"/>
  <c r="M23" i="18"/>
  <c r="M26" i="18"/>
  <c r="T26" i="18"/>
  <c r="S26" i="18"/>
  <c r="M24" i="18"/>
  <c r="M25" i="18"/>
  <c r="U15" i="18"/>
  <c r="T24" i="18"/>
  <c r="T25" i="18"/>
  <c r="S24" i="18"/>
  <c r="S25" i="18"/>
  <c r="N15" i="18"/>
  <c r="L29" i="18"/>
  <c r="S29" i="18"/>
  <c r="T29" i="18"/>
  <c r="M29" i="18"/>
  <c r="G10" i="18"/>
  <c r="E27" i="18"/>
  <c r="G9" i="18"/>
  <c r="E21" i="18"/>
  <c r="G8" i="18"/>
  <c r="G7" i="18"/>
  <c r="F26" i="18"/>
  <c r="F21" i="18"/>
  <c r="E26" i="18"/>
  <c r="F23" i="18"/>
  <c r="E23" i="18"/>
  <c r="E24" i="18"/>
  <c r="E25" i="18"/>
  <c r="F32" i="18"/>
  <c r="E32" i="18"/>
  <c r="F24" i="18"/>
  <c r="F25" i="18"/>
  <c r="G15" i="18"/>
  <c r="F29" i="18"/>
  <c r="T22" i="9"/>
  <c r="AB22" i="9"/>
  <c r="X22" i="9"/>
  <c r="K41" i="10"/>
  <c r="C111" i="10"/>
  <c r="C112" i="10"/>
  <c r="C113" i="10"/>
  <c r="C21" i="10"/>
  <c r="C22" i="10"/>
  <c r="C23" i="10"/>
  <c r="C114" i="10"/>
  <c r="A2" i="13"/>
  <c r="A1" i="13"/>
  <c r="C115" i="10"/>
  <c r="C24" i="10"/>
  <c r="A3" i="13"/>
  <c r="L83" i="9"/>
  <c r="H48" i="9"/>
  <c r="D30" i="10"/>
  <c r="C31" i="10"/>
  <c r="D31" i="10"/>
  <c r="AF87" i="9"/>
  <c r="AF83" i="9"/>
  <c r="AF71" i="9"/>
  <c r="AF73" i="9"/>
  <c r="AF67" i="9"/>
  <c r="AF48" i="9"/>
  <c r="AF45" i="9"/>
  <c r="AF37" i="9"/>
  <c r="W28" i="9"/>
  <c r="X28" i="9"/>
  <c r="G28" i="9"/>
  <c r="H28" i="9"/>
  <c r="AA29" i="9"/>
  <c r="AB29" i="9"/>
  <c r="K29" i="9"/>
  <c r="L29" i="9"/>
  <c r="O28" i="9"/>
  <c r="P28" i="9"/>
  <c r="AA28" i="9"/>
  <c r="AB28" i="9"/>
  <c r="AE29" i="9"/>
  <c r="AF29" i="9"/>
  <c r="O29" i="9"/>
  <c r="P29" i="9"/>
  <c r="S28" i="9"/>
  <c r="T28" i="9"/>
  <c r="W29" i="9"/>
  <c r="X29" i="9"/>
  <c r="G29" i="9"/>
  <c r="H29" i="9"/>
  <c r="AE28" i="9"/>
  <c r="AF28" i="9"/>
  <c r="S29" i="9"/>
  <c r="T29" i="9"/>
  <c r="K28" i="9"/>
  <c r="L28" i="9"/>
  <c r="D88" i="10"/>
  <c r="D90" i="10"/>
  <c r="D89" i="10"/>
  <c r="AA23" i="9"/>
  <c r="AB23" i="9"/>
  <c r="K23" i="9"/>
  <c r="L23" i="9"/>
  <c r="G23" i="9"/>
  <c r="H23" i="9"/>
  <c r="O23" i="9"/>
  <c r="P23" i="9"/>
  <c r="W23" i="9"/>
  <c r="X23" i="9"/>
  <c r="S23" i="9"/>
  <c r="T23" i="9"/>
  <c r="D91" i="10"/>
  <c r="AE23" i="9"/>
  <c r="D92" i="10"/>
  <c r="D93" i="10"/>
  <c r="D94" i="10"/>
  <c r="C116" i="10"/>
  <c r="AE25" i="9"/>
  <c r="AE19" i="9"/>
  <c r="AE15" i="9"/>
  <c r="AA25" i="9"/>
  <c r="AA19" i="9"/>
  <c r="AA15" i="9"/>
  <c r="W25" i="9"/>
  <c r="W19" i="9"/>
  <c r="W15" i="9"/>
  <c r="S25" i="9"/>
  <c r="S19" i="9"/>
  <c r="S15" i="9"/>
  <c r="O25" i="9"/>
  <c r="O19" i="9"/>
  <c r="O15" i="9"/>
  <c r="K25" i="9"/>
  <c r="K17" i="9"/>
  <c r="K21" i="9"/>
  <c r="G25" i="9"/>
  <c r="G17" i="9"/>
  <c r="H17" i="9"/>
  <c r="G21" i="9"/>
  <c r="AE24" i="9"/>
  <c r="AE18" i="9"/>
  <c r="AE14" i="9"/>
  <c r="AA24" i="9"/>
  <c r="AA18" i="9"/>
  <c r="AA14" i="9"/>
  <c r="W24" i="9"/>
  <c r="W18" i="9"/>
  <c r="W14" i="9"/>
  <c r="S24" i="9"/>
  <c r="S18" i="9"/>
  <c r="S14" i="9"/>
  <c r="O24" i="9"/>
  <c r="O18" i="9"/>
  <c r="O14" i="9"/>
  <c r="K24" i="9"/>
  <c r="K18" i="9"/>
  <c r="K14" i="9"/>
  <c r="G24" i="9"/>
  <c r="G18" i="9"/>
  <c r="G14" i="9"/>
  <c r="AE21" i="9"/>
  <c r="AE17" i="9"/>
  <c r="AA21" i="9"/>
  <c r="AA17" i="9"/>
  <c r="W21" i="9"/>
  <c r="W17" i="9"/>
  <c r="AE16" i="9"/>
  <c r="AA20" i="9"/>
  <c r="W26" i="9"/>
  <c r="X26" i="9"/>
  <c r="S26" i="9"/>
  <c r="T26" i="9"/>
  <c r="S16" i="9"/>
  <c r="O20" i="9"/>
  <c r="K26" i="9"/>
  <c r="L26" i="9"/>
  <c r="K20" i="9"/>
  <c r="G16" i="9"/>
  <c r="AA16" i="9"/>
  <c r="W20" i="9"/>
  <c r="S21" i="9"/>
  <c r="O17" i="9"/>
  <c r="K15" i="9"/>
  <c r="G19" i="9"/>
  <c r="S20" i="9"/>
  <c r="O26" i="9"/>
  <c r="P26" i="9"/>
  <c r="G26" i="9"/>
  <c r="H26" i="9"/>
  <c r="AE20" i="9"/>
  <c r="K19" i="9"/>
  <c r="G15" i="9"/>
  <c r="H15" i="9"/>
  <c r="AE26" i="9"/>
  <c r="AF26" i="9"/>
  <c r="W16" i="9"/>
  <c r="O16" i="9"/>
  <c r="K16" i="9"/>
  <c r="G20" i="9"/>
  <c r="AA26" i="9"/>
  <c r="AB26" i="9"/>
  <c r="S17" i="9"/>
  <c r="O21" i="9"/>
  <c r="D126" i="10"/>
  <c r="D122" i="10"/>
  <c r="D115" i="10"/>
  <c r="D111" i="10"/>
  <c r="D100" i="10"/>
  <c r="D74" i="10"/>
  <c r="D70" i="10"/>
  <c r="D44" i="10"/>
  <c r="D22" i="10"/>
  <c r="K28" i="10"/>
  <c r="D23" i="10"/>
  <c r="L28" i="10"/>
  <c r="D125" i="10"/>
  <c r="D121" i="10"/>
  <c r="D114" i="10"/>
  <c r="D110" i="10"/>
  <c r="D73" i="10"/>
  <c r="D69" i="10"/>
  <c r="D56" i="10"/>
  <c r="D21" i="10"/>
  <c r="D10" i="10"/>
  <c r="D124" i="10"/>
  <c r="D120" i="10"/>
  <c r="D113" i="10"/>
  <c r="D72" i="10"/>
  <c r="D68" i="10"/>
  <c r="D24" i="10"/>
  <c r="D20" i="10"/>
  <c r="N28" i="10"/>
  <c r="D123" i="10"/>
  <c r="D112" i="10"/>
  <c r="D78" i="10"/>
  <c r="D71" i="10"/>
  <c r="D32" i="10"/>
  <c r="C25" i="10"/>
  <c r="D25" i="10"/>
  <c r="AB37" i="9"/>
  <c r="AB45" i="9"/>
  <c r="AB48" i="9"/>
  <c r="AB67" i="9"/>
  <c r="AB71" i="9"/>
  <c r="AB73" i="9"/>
  <c r="AB83" i="9"/>
  <c r="AB87" i="9"/>
  <c r="X37" i="9"/>
  <c r="X45" i="9"/>
  <c r="X48" i="9"/>
  <c r="X67" i="9"/>
  <c r="X71" i="9"/>
  <c r="X73" i="9"/>
  <c r="X83" i="9"/>
  <c r="X87" i="9"/>
  <c r="T37" i="9"/>
  <c r="T45" i="9"/>
  <c r="T48" i="9"/>
  <c r="T67" i="9"/>
  <c r="T71" i="9"/>
  <c r="T73" i="9"/>
  <c r="T83" i="9"/>
  <c r="T87" i="9"/>
  <c r="P37" i="9"/>
  <c r="P45" i="9"/>
  <c r="P48" i="9"/>
  <c r="P67" i="9"/>
  <c r="P71" i="9"/>
  <c r="P73" i="9"/>
  <c r="P83" i="9"/>
  <c r="P87" i="9"/>
  <c r="L37" i="9"/>
  <c r="L45" i="9"/>
  <c r="L48" i="9"/>
  <c r="L67" i="9"/>
  <c r="L71" i="9"/>
  <c r="L73" i="9"/>
  <c r="L87" i="9"/>
  <c r="H37" i="9"/>
  <c r="H45" i="9"/>
  <c r="H67" i="9"/>
  <c r="H71" i="9"/>
  <c r="H83" i="9"/>
  <c r="H87" i="9"/>
  <c r="C48" i="9"/>
  <c r="C99" i="10"/>
  <c r="C101" i="10"/>
  <c r="D101" i="10"/>
  <c r="C67" i="10"/>
  <c r="D67" i="10"/>
  <c r="C55" i="10"/>
  <c r="C43" i="10"/>
  <c r="C9" i="10"/>
  <c r="D9" i="10"/>
  <c r="D98" i="10"/>
  <c r="D42" i="10"/>
  <c r="D8" i="10"/>
  <c r="D66" i="10"/>
  <c r="D54" i="10"/>
  <c r="C87" i="9"/>
  <c r="C83" i="9"/>
  <c r="C45" i="9"/>
  <c r="C67" i="9"/>
  <c r="C37" i="9"/>
  <c r="C29" i="9"/>
  <c r="C28" i="9"/>
  <c r="AF23" i="9"/>
  <c r="C23" i="9"/>
  <c r="D116" i="10"/>
  <c r="H73" i="9"/>
  <c r="C71" i="9"/>
  <c r="C73" i="9"/>
  <c r="X21" i="9"/>
  <c r="AF21" i="9"/>
  <c r="P21" i="9"/>
  <c r="T21" i="9"/>
  <c r="L21" i="9"/>
  <c r="AB21" i="9"/>
  <c r="H21" i="9"/>
  <c r="D55" i="10"/>
  <c r="C26" i="10"/>
  <c r="D26" i="10"/>
  <c r="T19" i="9"/>
  <c r="P19" i="9"/>
  <c r="AB19" i="9"/>
  <c r="L19" i="9"/>
  <c r="X19" i="9"/>
  <c r="H19" i="9"/>
  <c r="D99" i="10"/>
  <c r="C11" i="10"/>
  <c r="C102" i="10"/>
  <c r="D102" i="10"/>
  <c r="C79" i="10"/>
  <c r="D79" i="10"/>
  <c r="C57" i="10"/>
  <c r="D57" i="10"/>
  <c r="D43" i="10"/>
  <c r="C45" i="10"/>
  <c r="D45" i="10"/>
  <c r="D11" i="10"/>
  <c r="L17" i="9"/>
  <c r="L15" i="9"/>
  <c r="G27" i="9"/>
  <c r="C21" i="9"/>
  <c r="C12" i="10"/>
  <c r="AF19" i="9"/>
  <c r="C19" i="9"/>
  <c r="C58" i="10"/>
  <c r="AE27" i="9"/>
  <c r="C103" i="10"/>
  <c r="D103" i="10"/>
  <c r="C80" i="10"/>
  <c r="D80" i="10"/>
  <c r="C46" i="10"/>
  <c r="D46" i="10"/>
  <c r="C33" i="10"/>
  <c r="D33" i="10"/>
  <c r="H18" i="9"/>
  <c r="S27" i="9"/>
  <c r="H14" i="9"/>
  <c r="L24" i="9"/>
  <c r="L25" i="9"/>
  <c r="H25" i="9"/>
  <c r="H24" i="9"/>
  <c r="H20" i="9"/>
  <c r="O27" i="9"/>
  <c r="AA27" i="9"/>
  <c r="W27" i="9"/>
  <c r="P24" i="9"/>
  <c r="L14" i="9"/>
  <c r="P15" i="9"/>
  <c r="D58" i="10"/>
  <c r="D12" i="10"/>
  <c r="P17" i="9"/>
  <c r="C59" i="10"/>
  <c r="L18" i="9"/>
  <c r="K27" i="9"/>
  <c r="L27" i="9"/>
  <c r="P14" i="9"/>
  <c r="T24" i="9"/>
  <c r="C13" i="10"/>
  <c r="P18" i="9"/>
  <c r="H27" i="9"/>
  <c r="H16" i="9"/>
  <c r="L16" i="9"/>
  <c r="C104" i="10"/>
  <c r="D104" i="10"/>
  <c r="P25" i="9"/>
  <c r="C81" i="10"/>
  <c r="D81" i="10"/>
  <c r="P16" i="9"/>
  <c r="L20" i="9"/>
  <c r="C47" i="10"/>
  <c r="D47" i="10"/>
  <c r="C34" i="10"/>
  <c r="D34" i="10"/>
  <c r="D59" i="10"/>
  <c r="T15" i="9"/>
  <c r="T14" i="9"/>
  <c r="D13" i="10"/>
  <c r="T17" i="9"/>
  <c r="C60" i="10"/>
  <c r="C14" i="10"/>
  <c r="T18" i="9"/>
  <c r="T25" i="9"/>
  <c r="X14" i="9"/>
  <c r="P27" i="9"/>
  <c r="C105" i="10"/>
  <c r="D105" i="10"/>
  <c r="X24" i="9"/>
  <c r="C82" i="10"/>
  <c r="D82" i="10"/>
  <c r="C61" i="10"/>
  <c r="C48" i="10"/>
  <c r="D48" i="10"/>
  <c r="T16" i="9"/>
  <c r="C35" i="10"/>
  <c r="D35" i="10"/>
  <c r="P20" i="9"/>
  <c r="D61" i="10"/>
  <c r="AB15" i="9"/>
  <c r="D14" i="10"/>
  <c r="X17" i="9"/>
  <c r="X15" i="9"/>
  <c r="D60" i="10"/>
  <c r="C15" i="10"/>
  <c r="C16" i="10"/>
  <c r="X18" i="9"/>
  <c r="T27" i="9"/>
  <c r="C62" i="10"/>
  <c r="AF14" i="9"/>
  <c r="L93" i="9"/>
  <c r="H93" i="9"/>
  <c r="C106" i="10"/>
  <c r="D106" i="10"/>
  <c r="AB24" i="9"/>
  <c r="C83" i="10"/>
  <c r="D83" i="10"/>
  <c r="X25" i="9"/>
  <c r="AB14" i="9"/>
  <c r="C49" i="10"/>
  <c r="D49" i="10"/>
  <c r="X16" i="9"/>
  <c r="C36" i="10"/>
  <c r="D36" i="10"/>
  <c r="T20" i="9"/>
  <c r="C14" i="9"/>
  <c r="D16" i="10"/>
  <c r="AF17" i="9"/>
  <c r="AF15" i="9"/>
  <c r="D62" i="10"/>
  <c r="D15" i="10"/>
  <c r="AB17" i="9"/>
  <c r="AB18" i="9"/>
  <c r="L60" i="9"/>
  <c r="AF18" i="9"/>
  <c r="C84" i="10"/>
  <c r="D84" i="10"/>
  <c r="C50" i="10"/>
  <c r="D50" i="10"/>
  <c r="X27" i="9"/>
  <c r="AF24" i="9"/>
  <c r="C24" i="9"/>
  <c r="AB25" i="9"/>
  <c r="AB16" i="9"/>
  <c r="C37" i="10"/>
  <c r="D37" i="10"/>
  <c r="X20" i="9"/>
  <c r="C18" i="9"/>
  <c r="AF16" i="9"/>
  <c r="C15" i="9"/>
  <c r="C17" i="9"/>
  <c r="C26" i="9"/>
  <c r="AF25" i="9"/>
  <c r="C25" i="9"/>
  <c r="T30" i="9"/>
  <c r="C38" i="10"/>
  <c r="D38" i="10"/>
  <c r="AB27" i="9"/>
  <c r="P93" i="9"/>
  <c r="AB20" i="9"/>
  <c r="T60" i="9"/>
  <c r="T39" i="9"/>
  <c r="T91" i="9"/>
  <c r="C16" i="9"/>
  <c r="AF20" i="9"/>
  <c r="C20" i="9"/>
  <c r="P60" i="9"/>
  <c r="X30" i="9"/>
  <c r="AF27" i="9"/>
  <c r="C27" i="9"/>
  <c r="X93" i="9"/>
  <c r="T93" i="9"/>
  <c r="X60" i="9"/>
  <c r="X39" i="9"/>
  <c r="X91" i="9"/>
  <c r="X95" i="9"/>
  <c r="X99" i="9"/>
  <c r="T95" i="9"/>
  <c r="T99" i="9"/>
  <c r="AB30" i="9"/>
  <c r="AB39" i="9"/>
  <c r="AB60" i="9"/>
  <c r="AB91" i="9"/>
  <c r="AB93" i="9"/>
  <c r="AB95" i="9"/>
  <c r="AB99" i="9"/>
  <c r="H60" i="9"/>
  <c r="C60" i="9"/>
  <c r="AF93" i="9"/>
  <c r="C93" i="9"/>
  <c r="AF22" i="9"/>
  <c r="AF60" i="9"/>
  <c r="E29" i="18"/>
  <c r="D32" i="18"/>
  <c r="E33" i="18"/>
  <c r="J37" i="18"/>
  <c r="L22" i="9"/>
  <c r="P22" i="9"/>
  <c r="AF30" i="9"/>
  <c r="H22" i="9"/>
  <c r="AF39" i="9"/>
  <c r="AF91" i="9"/>
  <c r="AF95" i="9"/>
  <c r="AF99" i="9"/>
  <c r="L30" i="9"/>
  <c r="P30" i="9"/>
  <c r="P39" i="9"/>
  <c r="P91" i="9"/>
  <c r="H30" i="9"/>
  <c r="H39" i="9"/>
  <c r="C22" i="9"/>
  <c r="H91" i="9"/>
  <c r="H95" i="9"/>
  <c r="H99" i="9"/>
  <c r="L39" i="9"/>
  <c r="L91" i="9"/>
  <c r="L95" i="9"/>
  <c r="L99" i="9"/>
  <c r="P95" i="9"/>
  <c r="P99" i="9"/>
  <c r="C30" i="9"/>
  <c r="C39" i="9"/>
  <c r="C91" i="9"/>
  <c r="C95" i="9"/>
  <c r="C99" i="9"/>
</calcChain>
</file>

<file path=xl/comments1.xml><?xml version="1.0" encoding="utf-8"?>
<comments xmlns="http://schemas.openxmlformats.org/spreadsheetml/2006/main">
  <authors>
    <author>Felix, Marvin</author>
  </authors>
  <commentList>
    <comment ref="H5" authorId="0" shapeId="0">
      <text>
        <r>
          <rPr>
            <sz val="9"/>
            <color indexed="81"/>
            <rFont val="Tahoma"/>
            <family val="2"/>
          </rPr>
          <t xml:space="preserve">Fill in if you are bringing in a  second set of Data
</t>
        </r>
      </text>
    </comment>
    <comment ref="O5" authorId="0" shapeId="0">
      <text>
        <r>
          <rPr>
            <sz val="9"/>
            <color indexed="81"/>
            <rFont val="Tahoma"/>
            <family val="2"/>
          </rPr>
          <t>Fill in if you are bringing in a third set of Data</t>
        </r>
      </text>
    </comment>
    <comment ref="A7" authorId="0" shapeId="0">
      <text>
        <r>
          <rPr>
            <sz val="9"/>
            <color indexed="81"/>
            <rFont val="Tahoma"/>
            <family val="2"/>
          </rPr>
          <t>Select from the drop-down menu. Examples for data that are not individual-level: Daily temperature at the postal code or DA level, Air pollution data by postal code, …</t>
        </r>
      </text>
    </comment>
    <comment ref="H7" authorId="0" shapeId="0">
      <text>
        <r>
          <rPr>
            <sz val="9"/>
            <color indexed="81"/>
            <rFont val="Tahoma"/>
            <family val="2"/>
          </rPr>
          <t>Select from the drop-down menu. Examples for data that are not individual-level: Daily temperature at the postal code or DA level, Air pollution data by postal code, …</t>
        </r>
      </text>
    </comment>
    <comment ref="O7" authorId="0" shapeId="0">
      <text>
        <r>
          <rPr>
            <sz val="9"/>
            <color indexed="81"/>
            <rFont val="Tahoma"/>
            <family val="2"/>
          </rPr>
          <t>Select from the drop-down menu. Examples for data that are not individual-level: Daily temperature at the postal code or DA level, Air pollution data by postal code, …</t>
        </r>
      </text>
    </comment>
    <comment ref="A8" authorId="0" shapeId="0">
      <text>
        <r>
          <rPr>
            <sz val="9"/>
            <color indexed="81"/>
            <rFont val="Tahoma"/>
            <family val="2"/>
          </rPr>
          <t>- If not all of your individual-level data contains health card number (HCN), then insert the number of records that don't have HCN.
- If your data is physician-level instead of patient-level then enter the number of records without CPSO number or Physician OHIP Billing Number.
- If your data is not individual-level then leave this field blank.</t>
        </r>
      </text>
    </comment>
    <comment ref="H8" authorId="0" shapeId="0">
      <text>
        <r>
          <rPr>
            <sz val="9"/>
            <color indexed="81"/>
            <rFont val="Tahoma"/>
            <family val="2"/>
          </rPr>
          <t>- If not all of your individual-level data contains health card number (HCN), then insert the number of records that don't have HCN.
- If your data is physician-level instead of patient-level then enter the number of records without CPSO number or Physician OHIP Billing Number.
- If your data is not individual-level then leave this field blank.</t>
        </r>
      </text>
    </comment>
    <comment ref="O8" authorId="0" shapeId="0">
      <text>
        <r>
          <rPr>
            <sz val="9"/>
            <color indexed="81"/>
            <rFont val="Tahoma"/>
            <family val="2"/>
          </rPr>
          <t>- If not all of your individual-level data contains health card number (HCN), then insert the number of records that don't have HCN.
- If your data is physician-level instead of patient-level then enter the number of records without CPSO number or Physician OHIP Billing Number.
- If your data is not individual-level then leave this field blank.</t>
        </r>
      </text>
    </comment>
    <comment ref="A9" authorId="0" shapeId="0">
      <text>
        <r>
          <rPr>
            <sz val="9"/>
            <color indexed="81"/>
            <rFont val="Tahoma"/>
            <family val="2"/>
          </rPr>
          <t>Select "complex" if any of the below applies to your data:
- The data is in a relational database format (e.g. MS SQL DB)
- The data lack thorough documentation and QA (e.g. there is no data dictionary)
- Non-standard identifiers (e.g. alpha-numeric values like physician group numbers, study ID values greater than 10 digits)
- A Privacy Preserving Record Linkage is required
- Please contact DQIM if you are unsure whether any of these conditions apply to your data</t>
        </r>
      </text>
    </comment>
    <comment ref="H9" authorId="0" shapeId="0">
      <text>
        <r>
          <rPr>
            <sz val="9"/>
            <color indexed="81"/>
            <rFont val="Tahoma"/>
            <family val="2"/>
          </rPr>
          <t>Select "complex" if any of the below applies to your data:
- The data is in a relational database format (e.g. MS SQL DB)
- The data lack thorough documentation and QA (e.g. there is no data dictionary)
- Non-standard identifiers (e.g. alpha-numeric values like physician group numbers, study ID values greater than 10 digits)
- A Privacy Preserving Record Linkage is required
- Please contact DQIM if you are unsure whether any of these conditions apply to your data</t>
        </r>
      </text>
    </comment>
    <comment ref="O9" authorId="0" shapeId="0">
      <text>
        <r>
          <rPr>
            <sz val="9"/>
            <color indexed="81"/>
            <rFont val="Tahoma"/>
            <family val="2"/>
          </rPr>
          <t>Select "complex" if any of the below applies to your data:
- The data is in a relational database format (e.g. MS SQL DB)
- The data lack thorough documentation and QA (e.g. there is no data dictionary)
- Non-standard identifiers (e.g. alpha-numeric values like physician group numbers, study ID values greater than 10 digits)
- A Privacy Preserving Record Linkage is required
- Please contact DQIM if you are unsure whether any of these conditions apply to your data</t>
        </r>
      </text>
    </comment>
    <comment ref="A10" authorId="0" shapeId="0">
      <text>
        <r>
          <rPr>
            <sz val="9"/>
            <color indexed="81"/>
            <rFont val="Tahoma"/>
            <family val="2"/>
          </rPr>
          <t>If the Data Sharing Agreement restricts the use of data specifically for your project then it is Project Specific Data (PSD). 
General and Controlled Use Data (GUD/CUD) will be available ICES-wide and therefore standardization and data quality assessment is required. GUD and CUD will be listed under ICES Data Dictionary and become part of ICES Data Holdings. 
Please note if you are interested in bringing in data for Controlled Use or General Use (and not solely for a project or series of projects), the Data Integration Strategy Committee (DISC) will need to review and approve the acquisition.  This is due to additional costs associated with General and Controlled Use data acquisition.
Please contact datapartnerships@ices.on.ca if you have additional questions related to this aspect.</t>
        </r>
      </text>
    </comment>
    <comment ref="H10" authorId="0" shapeId="0">
      <text>
        <r>
          <rPr>
            <sz val="9"/>
            <color indexed="81"/>
            <rFont val="Tahoma"/>
            <family val="2"/>
          </rPr>
          <t>If the Data Sharing Agreement restricts the use of data specifically for your project then it is Project Specific Data (PSD). 
General and Controlled Use Data (GUD/CUD) will be available ICES-wide and therefore standardization and data quality assessment is required. GUD and CUD will be listed under ICES Data Dictionary and become part of ICES Data Holdings. 
Please note if you are interested in bringing in data for Controlled Use or General Use (and not solely for a project or series of projects), the Data Integration Strategy Committee (DISC) will need to review and approve the acquisition.  This is due to additional costs associated with General and Controlled Use data acquisition.
Please contact datapartnerships@ices.on.ca if you have additional questions related to this aspect.</t>
        </r>
      </text>
    </comment>
    <comment ref="O10" authorId="0" shapeId="0">
      <text>
        <r>
          <rPr>
            <sz val="9"/>
            <color indexed="81"/>
            <rFont val="Tahoma"/>
            <family val="2"/>
          </rPr>
          <t>If the Data Sharing Agreement restricts the use of data specifically for your project then it is Project Specific Data (PSD). 
General and Controlled Use Data (GUD/CUD) will be available ICES-wide and therefore standardization and data quality assessment is required. GUD and CUD will be listed under ICES Data Dictionary and become part of ICES Data Holdings. 
Please note if you are interested in bringing in data for Controlled Use or General Use (and not solely for a project or series of projects), the Data Integration Strategy Committee (DISC) will need to review and approve the acquisition.  This is due to additional costs associated with General and Controlled Use data acquisition.
Please contact datapartnerships@ices.on.ca if you have additional questions related to this aspect.</t>
        </r>
      </text>
    </comment>
    <comment ref="A11" authorId="0" shapeId="0">
      <text>
        <r>
          <rPr>
            <sz val="9"/>
            <color indexed="81"/>
            <rFont val="Tahoma"/>
            <family val="2"/>
          </rPr>
          <t>Free-form text fields require additional de-identification processing. If your research plans to use text-mining of some free-form text fields, you need to specify the number of requested fields, otherwise these fields will not be included in the research-ready datasets.</t>
        </r>
      </text>
    </comment>
    <comment ref="H11" authorId="0" shapeId="0">
      <text>
        <r>
          <rPr>
            <sz val="9"/>
            <color indexed="81"/>
            <rFont val="Tahoma"/>
            <family val="2"/>
          </rPr>
          <t>Free-form text fields require additional de-identification processing. If your research plans to use text-mining of some free-form text fields, you need to specify the number of requested fields, otherwise these fields will not be included in the research-ready datasets.</t>
        </r>
      </text>
    </comment>
    <comment ref="O11" authorId="0" shapeId="0">
      <text>
        <r>
          <rPr>
            <sz val="9"/>
            <color indexed="81"/>
            <rFont val="Tahoma"/>
            <family val="2"/>
          </rPr>
          <t>Free-form text fields require additional de-identification processing. If your research plans to use text-mining of some free-form text fields, you need to specify the number of requested fields, otherwise these fields will not be included in the research-ready datasets.</t>
        </r>
      </text>
    </comment>
    <comment ref="A12" authorId="0" shapeId="0">
      <text>
        <r>
          <rPr>
            <sz val="9"/>
            <color indexed="81"/>
            <rFont val="Tahoma"/>
            <family val="2"/>
          </rPr>
          <t xml:space="preserve">Enter the number of anticipated subsequent data updates. Each subsequent update will add a fraction of the original costs to your overall data integration costs. </t>
        </r>
      </text>
    </comment>
    <comment ref="H12" authorId="0" shapeId="0">
      <text>
        <r>
          <rPr>
            <sz val="9"/>
            <color indexed="81"/>
            <rFont val="Tahoma"/>
            <family val="2"/>
          </rPr>
          <t xml:space="preserve">Enter the number of anticipated subsequent data updates. Each subsequent update will add a fraction of the original costs to your overall data integration costs. </t>
        </r>
      </text>
    </comment>
    <comment ref="O12" authorId="0" shapeId="0">
      <text>
        <r>
          <rPr>
            <sz val="9"/>
            <color indexed="81"/>
            <rFont val="Tahoma"/>
            <family val="2"/>
          </rPr>
          <t xml:space="preserve">Enter the number of anticipated subsequent data updates. Each subsequent update will add a fraction of the original costs to your overall data integration costs. </t>
        </r>
      </text>
    </comment>
    <comment ref="A13" authorId="0" shapeId="0">
      <text>
        <r>
          <rPr>
            <sz val="9"/>
            <color indexed="81"/>
            <rFont val="Tahoma"/>
            <family val="2"/>
          </rPr>
          <t>If your project transfers the same data from multiple sites (under multiple Data Sharing Agreements) you need to enter the number of the sites here. Integration of these additional sites requires slightly fewer resources than the initial transfer. If you are bringing completely different data from different sources under multiple DSAs, please use multiple calculators (Data Set #1, Data Set #2, Data Set #3)</t>
        </r>
      </text>
    </comment>
    <comment ref="H13" authorId="0" shapeId="0">
      <text>
        <r>
          <rPr>
            <sz val="9"/>
            <color indexed="81"/>
            <rFont val="Tahoma"/>
            <family val="2"/>
          </rPr>
          <t>If your project transfers the same data from multiple sites (under multiple Data Sharing Agreements) you need to enter the number of the sites here. Integration of these additional sites requires slightly fewer resources than the initial transfer. If you are bringing completely different data from different sources under multiple DSAs, please use multiple calculators (Data Set #1, Data Set #2, Data Set #3)</t>
        </r>
      </text>
    </comment>
    <comment ref="O13" authorId="0" shapeId="0">
      <text>
        <r>
          <rPr>
            <sz val="9"/>
            <color indexed="81"/>
            <rFont val="Tahoma"/>
            <family val="2"/>
          </rPr>
          <t>If your project transfers the same data from multiple sites (under multiple Data Sharing Agreements) you need to enter the number of the sites here. Integration of these additional sites requires slightly fewer resources than the initial transfer. If you are bringing completely different data from different sources under multiple DSAs, please use multiple calculators (Data Set #1, Data Set #2, Data Set #3)</t>
        </r>
      </text>
    </comment>
    <comment ref="A14" authorId="0" shapeId="0">
      <text>
        <r>
          <rPr>
            <sz val="9"/>
            <color indexed="81"/>
            <rFont val="Tahoma"/>
            <family val="2"/>
          </rPr>
          <t>For example, if you will bring project specific data from CCO which uses CCO’s Tumbleweed for secure file transfer, answer Yes to this question.</t>
        </r>
      </text>
    </comment>
    <comment ref="H14" authorId="0" shapeId="0">
      <text>
        <r>
          <rPr>
            <sz val="9"/>
            <color indexed="81"/>
            <rFont val="Tahoma"/>
            <family val="2"/>
          </rPr>
          <t>For example, if you will bring project specific data from CCO which uses CCO’s Tumbleweed for secure file transfer, answer Yes to this question.</t>
        </r>
      </text>
    </comment>
    <comment ref="O14" authorId="0" shapeId="0">
      <text>
        <r>
          <rPr>
            <sz val="9"/>
            <color indexed="81"/>
            <rFont val="Tahoma"/>
            <family val="2"/>
          </rPr>
          <t>For example, if you will bring project specific data from CCO which uses CCO’s Tumbleweed for secure file transfer, answer Yes to this question.</t>
        </r>
      </text>
    </comment>
    <comment ref="A23" authorId="0" shapeId="0">
      <text>
        <r>
          <rPr>
            <sz val="9"/>
            <color indexed="81"/>
            <rFont val="Tahoma"/>
            <family val="2"/>
          </rPr>
          <t>In probabilistic record linkage (PRL), the software splits the record pairs to three categories:
1) Match
2) Possible match
3) Non-match
The possible match category is called gray area which requires clerical review for the resolution. This process is very manual and human resource intensive</t>
        </r>
        <r>
          <rPr>
            <b/>
            <sz val="9"/>
            <color indexed="81"/>
            <rFont val="Tahoma"/>
            <family val="2"/>
          </rPr>
          <t xml:space="preserve">
</t>
        </r>
      </text>
    </comment>
    <comment ref="H23" authorId="0" shapeId="0">
      <text>
        <r>
          <rPr>
            <sz val="9"/>
            <color indexed="81"/>
            <rFont val="Tahoma"/>
            <family val="2"/>
          </rPr>
          <t>In probabilistic record linkage (PRL), the software splits the record pairs to three categories:
1) Match
2) Possible match
3) Non-match
The possible match category is called gray area which requires clerical review for the resolution. This process is very manual and human resource intensive</t>
        </r>
        <r>
          <rPr>
            <b/>
            <sz val="9"/>
            <color indexed="81"/>
            <rFont val="Tahoma"/>
            <family val="2"/>
          </rPr>
          <t xml:space="preserve">
</t>
        </r>
      </text>
    </comment>
    <comment ref="O23" authorId="0" shapeId="0">
      <text>
        <r>
          <rPr>
            <sz val="9"/>
            <color indexed="81"/>
            <rFont val="Tahoma"/>
            <family val="2"/>
          </rPr>
          <t>In probabilistic record linkage (PRL), the software splits the record pairs to three categories:
1) Match
2) Possible match
3) Non-match
The possible match category is called gray area which requires clerical review for the resolution. This process is very manual and human resource intensive</t>
        </r>
        <r>
          <rPr>
            <b/>
            <sz val="9"/>
            <color indexed="81"/>
            <rFont val="Tahoma"/>
            <family val="2"/>
          </rPr>
          <t xml:space="preserve">
</t>
        </r>
      </text>
    </comment>
    <comment ref="A26" authorId="0" shapeId="0">
      <text>
        <r>
          <rPr>
            <sz val="9"/>
            <color indexed="81"/>
            <rFont val="Tahoma"/>
            <family val="2"/>
          </rPr>
          <t xml:space="preserve">Only applies to General/Controlled Use Data. Bringing data to ICES as CUD/GUD is subject to approval of the Data Integration and Strategy Committee (DISC). Please consult the Director, DQIM before using this field.
For Project Specific Data (PSD), it is the research team's responsibility to evaluate the quality of the data.  
</t>
        </r>
      </text>
    </comment>
    <comment ref="H26" authorId="0" shapeId="0">
      <text>
        <r>
          <rPr>
            <sz val="9"/>
            <color indexed="81"/>
            <rFont val="Tahoma"/>
            <family val="2"/>
          </rPr>
          <t xml:space="preserve">Only applies to General/Controlled Use Data. Bringing data to ICES as CUD/GUD is subject to approval of the Data Integration and Strategy Committee (DISC). Please consult the Director, DQIM before using this field.
For Project Specific Data (PSD), it is the research team's responsibility to evaluate the quality of the data.  
</t>
        </r>
      </text>
    </comment>
    <comment ref="O26" authorId="0" shapeId="0">
      <text>
        <r>
          <rPr>
            <sz val="9"/>
            <color indexed="81"/>
            <rFont val="Tahoma"/>
            <family val="2"/>
          </rPr>
          <t xml:space="preserve">Only applies to General/Controlled Use Data. Bringing data to ICES as CUD/GUD is subject to approval of the Data Integration and Strategy Committee (DISC). Please consult the Director, DQIM before using this field.
For Project Specific Data (PSD), it is the research team's responsibility to evaluate the quality of the data.  
</t>
        </r>
      </text>
    </comment>
    <comment ref="A27" authorId="0" shapeId="0">
      <text>
        <r>
          <rPr>
            <sz val="9"/>
            <color indexed="81"/>
            <rFont val="Tahoma"/>
            <family val="2"/>
          </rPr>
          <t>We are required to destroy the original data containing direct personal identifiers (DPI) after certain number of days (as per the DSA) that the coded data is posted for research. This destruction must happen based on a standard procedure (one staff performing the destruction and another staff witnessing it). A certificate of data destruction must be issued and delivered to the data custodian within 5 days. This process currently only applies to project specific data (PSD).</t>
        </r>
      </text>
    </comment>
    <comment ref="H27" authorId="0" shapeId="0">
      <text>
        <r>
          <rPr>
            <sz val="9"/>
            <color indexed="81"/>
            <rFont val="Tahoma"/>
            <family val="2"/>
          </rPr>
          <t>We are required to destroy the original data containing direct personal identifiers (DPI) after certain number of days (as per the DSA) that the coded data is posted for research. This destruction must happen based on a standard procedure (one staff performing the destruction and another staff witnessing it). A certificate of data destruction must be issued and delivered to the data custodian within 5 days. This process currently only applies to project specific data (PSD).</t>
        </r>
      </text>
    </comment>
    <comment ref="O27" authorId="0" shapeId="0">
      <text>
        <r>
          <rPr>
            <sz val="9"/>
            <color indexed="81"/>
            <rFont val="Tahoma"/>
            <family val="2"/>
          </rPr>
          <t>We are required to destroy the original data containing direct personal identifiers (DPI) after certain number of days (as per the DSA) that the coded data is posted for research. This destruction must happen based on a standard procedure (one staff performing the destruction and another staff witnessing it). A certificate of data destruction must be issued and delivered to the data custodian within 5 days. This process currently only applies to project specific data (PSD).</t>
        </r>
      </text>
    </comment>
    <comment ref="A28" authorId="0" shapeId="0">
      <text>
        <r>
          <rPr>
            <sz val="9"/>
            <color indexed="81"/>
            <rFont val="Tahoma"/>
            <family val="2"/>
          </rPr>
          <t>DSAs are required to enable the transfer of PSD, regardless of the type of data. The format of the DSA depends upon the type of the data, as determined by ICES Privacy and Legal Office. At least one DSA or DSA Amendment is required per data source identified during the privacy impact assessment. Data acquired from multiple sites requires a separate DSA for each site. Transfer of variables not listed in Schedule A of a fully-executed DSA, will require a DSA Amendment, to authorize the transfer.</t>
        </r>
      </text>
    </comment>
    <comment ref="H28" authorId="0" shapeId="0">
      <text>
        <r>
          <rPr>
            <sz val="9"/>
            <color indexed="81"/>
            <rFont val="Tahoma"/>
            <family val="2"/>
          </rPr>
          <t>DSAs are required to enable the transfer of PSD, regardless of the type of data. The format of the DSA depends upon the type of the data, as determined by ICES Privacy and Legal Office. At least one DSA or DSA Amendment is required per data source identified during the privacy impact assessment. Data acquired from multiple sites requires a separate DSA for each site. Transfer of variables not listed in Schedule A of a fully-executed DSA, will require a DSA Amendment, to authorize the transfer.</t>
        </r>
      </text>
    </comment>
    <comment ref="O28" authorId="0" shapeId="0">
      <text>
        <r>
          <rPr>
            <sz val="9"/>
            <color indexed="81"/>
            <rFont val="Tahoma"/>
            <family val="2"/>
          </rPr>
          <t>DSAs are required to enable the transfer of PSD, regardless of the type of data. The format of the DSA depends upon the type of the data, as determined by ICES Privacy and Legal Office. At least one DSA or DSA Amendment is required per data source identified during the privacy impact assessment. Data acquired from multiple sites requires a separate DSA for each site. Transfer of variables not listed in Schedule A of a fully-executed DSA, will require a DSA Amendment, to authorize the transfer.</t>
        </r>
      </text>
    </comment>
  </commentList>
</comments>
</file>

<file path=xl/sharedStrings.xml><?xml version="1.0" encoding="utf-8"?>
<sst xmlns="http://schemas.openxmlformats.org/spreadsheetml/2006/main" count="696" uniqueCount="411">
  <si>
    <t>2014/2015</t>
  </si>
  <si>
    <t>2015/2016</t>
  </si>
  <si>
    <t>2017/2018</t>
  </si>
  <si>
    <t>(ICES)</t>
  </si>
  <si>
    <t>Research Assistant</t>
  </si>
  <si>
    <t xml:space="preserve">IT Services </t>
  </si>
  <si>
    <t>Applications Development</t>
  </si>
  <si>
    <t>Total ICES Personnel</t>
  </si>
  <si>
    <t>PDC</t>
  </si>
  <si>
    <t>Total PDC</t>
  </si>
  <si>
    <t>Other Personnel</t>
  </si>
  <si>
    <t>Honorarium</t>
  </si>
  <si>
    <t>Consulting Services</t>
  </si>
  <si>
    <t>Contracted Services</t>
  </si>
  <si>
    <t>Total Other Personnel</t>
  </si>
  <si>
    <t>Supplies</t>
  </si>
  <si>
    <t>Office Supplies</t>
  </si>
  <si>
    <t>Total Supplies</t>
  </si>
  <si>
    <t>Minor Technical Equipment (eg. Desktops, Laptops)</t>
  </si>
  <si>
    <t>Major Technical Equipment (over $5,000 per individual item eg. Servers, VM)</t>
  </si>
  <si>
    <t>Other Rental / Lease of Technical Equipment (eg. ICES PC workstations and laptops for non-PDC Projects)</t>
  </si>
  <si>
    <t>Total Equipment</t>
  </si>
  <si>
    <t>Services</t>
  </si>
  <si>
    <t>Catering</t>
  </si>
  <si>
    <t>Outsourced Library Services</t>
  </si>
  <si>
    <t>Postage/Delivery &amp; Courier</t>
  </si>
  <si>
    <t>Open Access Publishing</t>
  </si>
  <si>
    <t>Outsourced Report Design/Printing/Stock Photography</t>
  </si>
  <si>
    <t>Total Services</t>
  </si>
  <si>
    <t>Communications</t>
  </si>
  <si>
    <t>Long Distance Charges(enter # of minutes)</t>
  </si>
  <si>
    <t>Other Telephone / Data Communications</t>
  </si>
  <si>
    <t>Total Communications</t>
  </si>
  <si>
    <t>Travel (Separate out Abstractor Travel Expenses)</t>
  </si>
  <si>
    <t>Mileage</t>
  </si>
  <si>
    <t>Taxi</t>
  </si>
  <si>
    <t>Airfare</t>
  </si>
  <si>
    <t>Train</t>
  </si>
  <si>
    <t>Meals</t>
  </si>
  <si>
    <t>Hotel</t>
  </si>
  <si>
    <t>Other Travel Expenses</t>
  </si>
  <si>
    <t>Total Travel</t>
  </si>
  <si>
    <t>Professional Fees</t>
  </si>
  <si>
    <t>Other</t>
  </si>
  <si>
    <t>Legal</t>
  </si>
  <si>
    <t xml:space="preserve">Total Operating Budget before blanket overhead </t>
  </si>
  <si>
    <t>Overhead (if applicable input "Y")</t>
  </si>
  <si>
    <t xml:space="preserve">Total Operating Budget </t>
  </si>
  <si>
    <t>Revenue/Cost Recovery</t>
  </si>
  <si>
    <t>Net Cost</t>
  </si>
  <si>
    <t>Long Distance Costs for calls in Ontario (per minute)</t>
  </si>
  <si>
    <t>N.B. Costs for long distance are set by SHSC and charged to ICES as incurred.</t>
  </si>
  <si>
    <t>ICES has no control over these rates and they are charged to grants at cost.</t>
  </si>
  <si>
    <t>These rates may change from time to time at the discretion of SHSC.</t>
  </si>
  <si>
    <t xml:space="preserve">Overhead </t>
  </si>
  <si>
    <t>Annual</t>
  </si>
  <si>
    <t>% of FTE</t>
  </si>
  <si>
    <t xml:space="preserve">Hours </t>
  </si>
  <si>
    <t>Hours</t>
  </si>
  <si>
    <t>Required</t>
  </si>
  <si>
    <t>Billed</t>
  </si>
  <si>
    <t>2018/2019</t>
  </si>
  <si>
    <r>
      <t>Annual % of FTE Calculator-</t>
    </r>
    <r>
      <rPr>
        <sz val="10"/>
        <rFont val="Arial"/>
        <family val="2"/>
      </rPr>
      <t>enter estimated annual % FTE or estimated hours required in blue cells to see alternate</t>
    </r>
  </si>
  <si>
    <t>2019/2020</t>
  </si>
  <si>
    <t>Hourly</t>
  </si>
  <si>
    <t>Annually</t>
  </si>
  <si>
    <t>Editor &amp; Publications Coordinator/Communications</t>
  </si>
  <si>
    <t>Total ICES Contracted Data and Analytic Services</t>
  </si>
  <si>
    <t>2020/2021</t>
  </si>
  <si>
    <t>2021/2022</t>
  </si>
  <si>
    <t>Research Ethics Coordinator (required for PDC projects only)</t>
  </si>
  <si>
    <t>Editor &amp; Publication Coordinator/Communications Assistant</t>
  </si>
  <si>
    <t>Select Program:</t>
  </si>
  <si>
    <t xml:space="preserve">Cancer </t>
  </si>
  <si>
    <t>(CV) Cardiovascular</t>
  </si>
  <si>
    <t>(CDP) Chronic Disease and Pharmacotherapy</t>
  </si>
  <si>
    <t>(KDT) Kidney, Dialysis and Transplantation</t>
  </si>
  <si>
    <t>(MHA) Mental Health and Addictions</t>
  </si>
  <si>
    <t>Theme Group:</t>
  </si>
  <si>
    <t xml:space="preserve">Aboriginal Health     </t>
  </si>
  <si>
    <t xml:space="preserve">Musculoskeletal   </t>
  </si>
  <si>
    <t xml:space="preserve">Respiratory </t>
  </si>
  <si>
    <t xml:space="preserve">Pop.Health   </t>
  </si>
  <si>
    <t xml:space="preserve">Child/Youth </t>
  </si>
  <si>
    <t>Select Site:</t>
  </si>
  <si>
    <t>ICES Central</t>
  </si>
  <si>
    <t>ICES Queens</t>
  </si>
  <si>
    <t>ICES uOttawa</t>
  </si>
  <si>
    <t>ICES Western</t>
  </si>
  <si>
    <t>Select PI Type:</t>
  </si>
  <si>
    <t>Full Status ICES Scientist</t>
  </si>
  <si>
    <t>Probationary ICES Scientist</t>
  </si>
  <si>
    <t>ICES Collaborating Researcher</t>
  </si>
  <si>
    <t>ICES Student/Fellow/Post-Doctoral Trainee/Visiting Scholar</t>
  </si>
  <si>
    <t>Select who will complete required ICES forms (PIA/DCP)</t>
  </si>
  <si>
    <t>External Collaborating Researcher</t>
  </si>
  <si>
    <t>External Collaborating Staff (analyst, epi, coordinator, manager, etc.)</t>
  </si>
  <si>
    <t>ICES Scientist</t>
  </si>
  <si>
    <t>Student</t>
  </si>
  <si>
    <t>Month</t>
  </si>
  <si>
    <t>Jan</t>
  </si>
  <si>
    <t>Feb</t>
  </si>
  <si>
    <t>Mar</t>
  </si>
  <si>
    <t>Apr</t>
  </si>
  <si>
    <t>May</t>
  </si>
  <si>
    <t>Jun</t>
  </si>
  <si>
    <t>Jul</t>
  </si>
  <si>
    <t>Aug</t>
  </si>
  <si>
    <t>Sep</t>
  </si>
  <si>
    <t>Oct</t>
  </si>
  <si>
    <t>Nov</t>
  </si>
  <si>
    <t>Dec</t>
  </si>
  <si>
    <t>Day</t>
  </si>
  <si>
    <t>Year</t>
  </si>
  <si>
    <t>Project Activation Worksheet (PAW)</t>
  </si>
  <si>
    <t>SECTION A: PROJECT INFORMATION (for MSS)</t>
  </si>
  <si>
    <t>ICES Site:</t>
  </si>
  <si>
    <t>Principal Investigator (PI):</t>
  </si>
  <si>
    <t>PI Type:</t>
  </si>
  <si>
    <t>Responsible ICES Scientist:</t>
  </si>
  <si>
    <t>EXTERNALLY FUNDED PROJECT</t>
  </si>
  <si>
    <t>MOHLTC PROGRAM FUNDED</t>
  </si>
  <si>
    <t>Bill To:</t>
  </si>
  <si>
    <t>Contact Person:</t>
  </si>
  <si>
    <t>Street:</t>
  </si>
  <si>
    <t>City, Country, Postal Code:</t>
  </si>
  <si>
    <t>E-Mail Address:</t>
  </si>
  <si>
    <t>PO# / Billing# / Grant Cost Centre #:</t>
  </si>
  <si>
    <t>Any other information to print on invoices:</t>
  </si>
  <si>
    <t>Date</t>
  </si>
  <si>
    <t>Director of Finance</t>
  </si>
  <si>
    <t>ICES PAW Budget Template</t>
  </si>
  <si>
    <t>Please enter values in the BLUE fields.</t>
  </si>
  <si>
    <t>Project Finish Date:</t>
  </si>
  <si>
    <t>Project Name:</t>
  </si>
  <si>
    <t>Project Number (if assigned):</t>
  </si>
  <si>
    <t>Project Start Date:</t>
  </si>
  <si>
    <t>Total Budget</t>
  </si>
  <si>
    <t>(ICES Cost)</t>
  </si>
  <si>
    <t>% F.T.E.</t>
  </si>
  <si>
    <t>N/A</t>
  </si>
  <si>
    <t>AHRQ</t>
  </si>
  <si>
    <t>IDEAS</t>
  </si>
  <si>
    <t>PI Email:</t>
  </si>
  <si>
    <t xml:space="preserve">ICES CORE/MOHLTC FUNDED </t>
  </si>
  <si>
    <t xml:space="preserve">Insert PI email </t>
  </si>
  <si>
    <t>Cost Centre:</t>
  </si>
  <si>
    <t xml:space="preserve">Project Contact: 
</t>
  </si>
  <si>
    <t xml:space="preserve">Person submitting the PAW:
</t>
  </si>
  <si>
    <t>PROPOSAL TITLE (Limit to 147 characters)</t>
  </si>
  <si>
    <t xml:space="preserve">PROPOSAL DESCRIPTION </t>
  </si>
  <si>
    <t>SECTION B: ICES PROGRAM and SITE REVIEWS</t>
  </si>
  <si>
    <t xml:space="preserve">Project requires major technology or IT services (&gt; $5,000) </t>
  </si>
  <si>
    <t>SECTION D: FINANCIAL INFORMATION</t>
  </si>
  <si>
    <t>Satellite Approval (if applicable)</t>
  </si>
  <si>
    <t xml:space="preserve">Internal Finance Use only </t>
  </si>
  <si>
    <t>TRIM Number assigned to this Project:</t>
  </si>
  <si>
    <t>Name:</t>
  </si>
  <si>
    <t>Name of organization administering funds:</t>
  </si>
  <si>
    <t>Name of Granting agency and competition type (e.g. CIHR Foundation Grant):</t>
  </si>
  <si>
    <t>Section A</t>
  </si>
  <si>
    <t>Section B</t>
  </si>
  <si>
    <t>Section C</t>
  </si>
  <si>
    <t>Section D</t>
  </si>
  <si>
    <t>Rapid Response:</t>
  </si>
  <si>
    <t>Sub-TRIMS should not be used to track unique project deliverables, multiple sources of funding for a single project or project transfers between ICES sites. If this applies to your project or there are other unique TRIM requirements, please complete the special TRIM requirements section below.</t>
  </si>
  <si>
    <r>
      <t xml:space="preserve">The TRIM number is used for multiple business purposes including to establish project folders and permissions and to evaluate ICES productivity. Therefore, a unique TRIM is to be established for each project. Umbrella TRIM and sub-TRIMS are unique numbers that enable multiple projects supported by the same funding source (or use the same project-specific data) to be logically linked and systematically tracked </t>
    </r>
    <r>
      <rPr>
        <b/>
        <sz val="11"/>
        <color theme="1"/>
        <rFont val="Calibri"/>
        <family val="2"/>
        <scheme val="minor"/>
      </rPr>
      <t>if required.</t>
    </r>
    <r>
      <rPr>
        <sz val="11"/>
        <color theme="1"/>
        <rFont val="Calibri"/>
        <family val="2"/>
        <scheme val="minor"/>
      </rPr>
      <t xml:space="preserve"> Umbrella TRIM/sub-TRIM codes can be used for the following: a) foundation, net or other large grants where multiple projects are funded by the same grant; b) large contracts or programs of funding (e.g. MHASEF, ODPRN); and c) student projects addressing one objective of a larger project. </t>
    </r>
  </si>
  <si>
    <t>Part II: BILLING INFORMATION</t>
  </si>
  <si>
    <t xml:space="preserve">This project requires a new umbrella TRIM series to be established.
</t>
  </si>
  <si>
    <t xml:space="preserve">This is a project transfer between ICES sites. 
</t>
  </si>
  <si>
    <t xml:space="preserve">Current Site: </t>
  </si>
  <si>
    <t>New Site</t>
  </si>
  <si>
    <r>
      <t>Other special requirements:</t>
    </r>
    <r>
      <rPr>
        <i/>
        <sz val="8"/>
        <rFont val="Arial"/>
        <family val="2"/>
      </rPr>
      <t xml:space="preserve"> Provide details below</t>
    </r>
  </si>
  <si>
    <t xml:space="preserve">Additional Financial Information: </t>
  </si>
  <si>
    <t>Part III: SPECIAL TRIM REQUIREMENTS</t>
  </si>
  <si>
    <t>SECTION E: ICES APPROVALS - Type in name, title and date. Signatures not required.</t>
  </si>
  <si>
    <t>Part I: PROJECT FUNDING</t>
  </si>
  <si>
    <t xml:space="preserve">Project will subcontract services to third party vendor  
</t>
  </si>
  <si>
    <t>Program:</t>
  </si>
  <si>
    <t xml:space="preserve">OTHER ONTARIO MINISTRY (e.g. MCSS) </t>
  </si>
  <si>
    <t>Name of organization:</t>
  </si>
  <si>
    <t>Grant/contract ID number:</t>
  </si>
  <si>
    <t>In this section indicate the type of funding (e.g. peer reviewed grant) and not where the funds are being administered (e.g. grant holding institution). All ICES approved grants should be classified as peer-reviewed grants.</t>
  </si>
  <si>
    <t xml:space="preserve">This project is funded by multiple sources and needs a unique TRIM number for billing purposes 
</t>
  </si>
  <si>
    <t>(Local Lead Analyst or delegate may sign)</t>
  </si>
  <si>
    <t>Anticipated Project Start Date:</t>
  </si>
  <si>
    <t>These staff hours will be billed (TRIM'ed) to your project.</t>
  </si>
  <si>
    <t>Check all that apply</t>
  </si>
  <si>
    <t>None of the above apply</t>
  </si>
  <si>
    <t>Other Comments/Notes:</t>
  </si>
  <si>
    <t>Name of grant/contract or project if different that proposal title listed in Section A</t>
  </si>
  <si>
    <t xml:space="preserve">Other Special TRIM requirements.
</t>
  </si>
  <si>
    <t>Section E</t>
  </si>
  <si>
    <t>You must provide both cost centre and project TRIM number whenever submitting expenses.</t>
  </si>
  <si>
    <t xml:space="preserve">PEER-REVIEWED GRANT  </t>
  </si>
  <si>
    <t>Email</t>
  </si>
  <si>
    <r>
      <t xml:space="preserve">Proposal reviewed by a local site </t>
    </r>
    <r>
      <rPr>
        <b/>
        <u/>
        <sz val="9"/>
        <rFont val="Arial"/>
        <family val="2"/>
      </rPr>
      <t>and</t>
    </r>
    <r>
      <rPr>
        <b/>
        <sz val="9"/>
        <rFont val="Arial"/>
        <family val="2"/>
      </rPr>
      <t xml:space="preserve"> </t>
    </r>
    <r>
      <rPr>
        <sz val="9"/>
        <rFont val="Arial"/>
        <family val="2"/>
      </rPr>
      <t>does not require ICES Central resources</t>
    </r>
  </si>
  <si>
    <t>(Back to Worksheet)</t>
  </si>
  <si>
    <t>(Back to worksheet)</t>
  </si>
  <si>
    <t xml:space="preserve">Peer reviewed grants do not usually cover the full cost of the research in that funding for overhead and infrastructure is rarely provided. ICES scientists are encouraged to review what each granting agency is willing to fund in any given competition and </t>
  </si>
  <si>
    <t>Separate contracts are developed for these projects, which include the funding provisions. The Vice President, Corporate Services, coordinates the development of these contracts.</t>
  </si>
  <si>
    <t xml:space="preserve">Note that it is critical that all funding data is input correctly so that invoicing is not missed for projects with recoverable costs. </t>
  </si>
  <si>
    <r>
      <t>An Introduction to the ICES Project Activation Worksheet</t>
    </r>
    <r>
      <rPr>
        <sz val="10"/>
        <rFont val="Arial"/>
        <family val="2"/>
      </rPr>
      <t xml:space="preserve">
As an aid to the effective management of its financial and human resources and to meet its obligations to various stakeholders, ICES is adopting the use of a Project Activation Worksheet to collect</t>
    </r>
  </si>
  <si>
    <r>
      <t>Project Title:</t>
    </r>
    <r>
      <rPr>
        <sz val="10"/>
        <rFont val="Arial"/>
        <family val="2"/>
      </rPr>
      <t xml:space="preserve"> This is the title that will be used in any internal or external reporting on projects.
(back to form)
</t>
    </r>
  </si>
  <si>
    <r>
      <t>Project Description:</t>
    </r>
    <r>
      <rPr>
        <sz val="10"/>
        <rFont val="Arial"/>
        <family val="2"/>
      </rPr>
      <t xml:space="preserve"> This is a relatively brief (usually 1-2 paragraphs) description of the project. The description should be sufficient to allow a reader to ascertain the research question.</t>
    </r>
  </si>
  <si>
    <r>
      <t>Program Group:</t>
    </r>
    <r>
      <rPr>
        <sz val="10"/>
        <rFont val="Arial"/>
        <family val="2"/>
      </rPr>
      <t xml:space="preserve"> Research projects are assigned to Theme Groups. Theme Group leaders are responsible for the deployment of Research Coordinators and P&amp;B staff assigned to their Theme Group to the various projects in the group. The Theme Group leader must ag</t>
    </r>
  </si>
  <si>
    <r>
      <t xml:space="preserve">Research methodology: </t>
    </r>
    <r>
      <rPr>
        <sz val="10"/>
        <rFont val="Arial"/>
        <family val="2"/>
      </rPr>
      <t>This is a relatively brief (usually 1-2 paragraphs) description of the types of analysis and methods that will be employed in the project.  For projects that are not research projects (ie. Data Symposium) use “Corporate”</t>
    </r>
  </si>
  <si>
    <r>
      <t>Content Key Words:</t>
    </r>
    <r>
      <rPr>
        <sz val="10"/>
        <rFont val="Arial"/>
        <family val="2"/>
      </rPr>
      <t xml:space="preserve"> MSS will allow for reporting of projects based on the presence of certain key words that categorize the nature of the work being performed.</t>
    </r>
  </si>
  <si>
    <r>
      <t xml:space="preserve">Project Management: </t>
    </r>
    <r>
      <rPr>
        <sz val="10"/>
        <rFont val="Arial"/>
        <family val="2"/>
      </rPr>
      <t>This is a new data that was not present in prior systems. In this section the person (or position title) who will be responsible for regular project management updates will be identified. Operating procedures are being defined regardin</t>
    </r>
  </si>
  <si>
    <r>
      <t>Project Funding:</t>
    </r>
    <r>
      <rPr>
        <sz val="10"/>
        <rFont val="Arial"/>
        <family val="2"/>
      </rPr>
      <t xml:space="preserve"> All projects undertaken at ICES are funded, and the MSS System identifies the source of the funding for each project in the "Project Type" data element. This information is critical because it enables ICES to bill third parties in a timel</t>
    </r>
  </si>
  <si>
    <r>
      <t>Peer Reviewed Grants</t>
    </r>
    <r>
      <rPr>
        <sz val="10"/>
        <rFont val="Arial"/>
        <family val="2"/>
      </rPr>
      <t xml:space="preserve">
This is funding from agencies that use peer review committees to report on the strengths and weakness of project proposals. Funding is provided to those proposals achieving a sufficiently high standard subject to the availability of f</t>
    </r>
  </si>
  <si>
    <r>
      <t>External Contract</t>
    </r>
    <r>
      <rPr>
        <sz val="10"/>
        <rFont val="Arial"/>
        <family val="2"/>
      </rPr>
      <t xml:space="preserve">
From time to time, ICES will enter into contracts with third parties other than the Ministry of Health and Long-Term Care for the provision of services. Health Canada projects are one common example of projects that receive funding throu</t>
    </r>
  </si>
  <si>
    <r>
      <t>MOHLTC Core Funded</t>
    </r>
    <r>
      <rPr>
        <sz val="10"/>
        <rFont val="Arial"/>
        <family val="2"/>
      </rPr>
      <t xml:space="preserve">
This is funding for projects the MOHLTC has requested. These projects are established through a joint review and approval process with ICES and they form part of the ICES Workplan. Funding is provided through the core-operating grant pa</t>
    </r>
  </si>
  <si>
    <r>
      <t>MOHLTC Program Funded</t>
    </r>
    <r>
      <rPr>
        <sz val="10"/>
        <rFont val="Arial"/>
        <family val="2"/>
      </rPr>
      <t xml:space="preserve">
This is funding for projects requested by the MOHLTC and for which additional funding is available, over and above the core-operating grant. Funding can resemble that found in peer-reviewed grants or it can be more extensive, offerin</t>
    </r>
  </si>
  <si>
    <r>
      <t>MOHLTC Third Party Funded</t>
    </r>
    <r>
      <rPr>
        <sz val="10"/>
        <rFont val="Arial"/>
        <family val="2"/>
      </rPr>
      <t xml:space="preserve">
From time to time, ICES will enter into contracts with third parties in conjunction with the Ministry of Health and Long-Term Care for the provision of services. Funding can resemble that found in peer-reviewed grants or it can b</t>
    </r>
  </si>
  <si>
    <r>
      <t>Investigator Initiated</t>
    </r>
    <r>
      <rPr>
        <sz val="10"/>
        <rFont val="Arial"/>
        <family val="2"/>
      </rPr>
      <t xml:space="preserve">
These are projects proposed by ICES scientists and approved by the CEO. These projects are funded by the MOHLTC core grant and provide no additional funding.</t>
    </r>
  </si>
  <si>
    <r>
      <t>NON-ICES</t>
    </r>
    <r>
      <rPr>
        <sz val="10"/>
        <rFont val="Arial"/>
        <family val="2"/>
      </rPr>
      <t xml:space="preserve">
These are projects proposed by MSS for other entities or researchers that will not directly consume ICES resources such as RC's and PI's. These projects are funded by their sponsoring entities and have no direct impact on ICES.</t>
    </r>
  </si>
  <si>
    <r>
      <t>Funding data</t>
    </r>
    <r>
      <rPr>
        <sz val="10"/>
        <rFont val="Arial"/>
        <family val="2"/>
      </rPr>
      <t>: In this section of the worksheet information on funding is to be provided for those projects that are funded through peer reviewed grants, external contracts, MOHLTC program funding or MOHLTC third party contracts.</t>
    </r>
  </si>
  <si>
    <r>
      <t>Grant/Contract ID#:</t>
    </r>
    <r>
      <rPr>
        <sz val="10"/>
        <rFont val="Arial"/>
        <family val="2"/>
      </rPr>
      <t xml:space="preserve"> This is the unique identifying number assigned to the project by the funding agency. This is generally available on grant awards and on third party contracts. Finance will quote this number on the project invoices.</t>
    </r>
  </si>
  <si>
    <r>
      <t xml:space="preserve">Funding Agency: </t>
    </r>
    <r>
      <rPr>
        <sz val="10"/>
        <rFont val="Arial"/>
        <family val="2"/>
      </rPr>
      <t>This is the organization that is funding the work.</t>
    </r>
  </si>
  <si>
    <r>
      <t>Financial Administration</t>
    </r>
    <r>
      <rPr>
        <sz val="9"/>
        <rFont val="Arial"/>
        <family val="2"/>
      </rPr>
      <t>: This is the name of the organization who has/will receive and administer the funds.</t>
    </r>
  </si>
  <si>
    <r>
      <t xml:space="preserve">Grant Award: </t>
    </r>
    <r>
      <rPr>
        <sz val="10"/>
        <rFont val="Arial"/>
        <family val="2"/>
      </rPr>
      <t>Please submit a copy of the grant award when available.</t>
    </r>
  </si>
  <si>
    <r>
      <t xml:space="preserve">Billing Information: </t>
    </r>
    <r>
      <rPr>
        <sz val="10"/>
        <rFont val="Arial"/>
        <family val="2"/>
      </rPr>
      <t>In this section information is provided so that the invoice is addressed correctly and that any other information required by the administering institution is present.</t>
    </r>
  </si>
  <si>
    <t>(back to form)</t>
  </si>
  <si>
    <t>Instructions last updated: June 18, 2015</t>
  </si>
  <si>
    <t xml:space="preserve">This is only an option for Knowledge User requests (e.g. fast turnaround AHRQ requests) and must be submitted by an ICES Staff member associated with the proposal. </t>
  </si>
  <si>
    <t xml:space="preserve">When you email the PAW to Finance or the appropriate Program Administrator the email subject line must indicate "Rapid Response Request" so that this is priority processed. </t>
  </si>
  <si>
    <r>
      <t xml:space="preserve">Instuctions for completing </t>
    </r>
    <r>
      <rPr>
        <b/>
        <u/>
        <sz val="11"/>
        <color theme="1"/>
        <rFont val="Calibri"/>
        <family val="2"/>
        <scheme val="minor"/>
      </rPr>
      <t>NEW</t>
    </r>
    <r>
      <rPr>
        <sz val="11"/>
        <color theme="1"/>
        <rFont val="Calibri"/>
        <family val="2"/>
        <scheme val="minor"/>
      </rPr>
      <t xml:space="preserve"> sections or fields added to the Project Activation Worksheet (PAW)</t>
    </r>
  </si>
  <si>
    <t>Person submitting the PAW</t>
  </si>
  <si>
    <r>
      <rPr>
        <b/>
        <sz val="11"/>
        <color theme="1"/>
        <rFont val="Calibri"/>
        <family val="2"/>
        <scheme val="minor"/>
      </rPr>
      <t>Proposal Title</t>
    </r>
    <r>
      <rPr>
        <sz val="11"/>
        <color theme="1"/>
        <rFont val="Calibri"/>
        <family val="2"/>
        <scheme val="minor"/>
      </rPr>
      <t>: This is the title that will be used in any internal or external reporting on projects. ICEs has placed a 147 character limit on the title for internal processing purposes and tracking system compatability.</t>
    </r>
  </si>
  <si>
    <r>
      <t xml:space="preserve">Project Contact: </t>
    </r>
    <r>
      <rPr>
        <sz val="11"/>
        <color theme="1"/>
        <rFont val="Calibri"/>
        <family val="2"/>
        <scheme val="minor"/>
      </rPr>
      <t xml:space="preserve">This person </t>
    </r>
    <r>
      <rPr>
        <b/>
        <sz val="11"/>
        <color theme="1"/>
        <rFont val="Calibri"/>
        <family val="2"/>
        <scheme val="minor"/>
      </rPr>
      <t xml:space="preserve"> </t>
    </r>
  </si>
  <si>
    <t>(Available for Knowledge User requests that require approval within 1-2 business days)</t>
  </si>
  <si>
    <r>
      <t xml:space="preserve">Stand-alone grant (e.g. operating grant) reviewed through the ICES Grant pre-submission process; </t>
    </r>
    <r>
      <rPr>
        <b/>
        <i/>
        <sz val="9"/>
        <rFont val="Arial"/>
        <family val="2"/>
      </rPr>
      <t>scope and objectives have changed since review</t>
    </r>
  </si>
  <si>
    <t>Proposal reviewed by AHRQ Committee</t>
  </si>
  <si>
    <t xml:space="preserve">A contract/research services agreement is in place for this proposal and has been reviewed by a Program/DAS </t>
  </si>
  <si>
    <t xml:space="preserve">Project requires significant staffing resources and cannot be completed with existing ICES staff (e.g. requires &gt;0.5 FTE, new staff need to be hired, new skill set required) 
</t>
  </si>
  <si>
    <t>SECTION C: CRITERIA FOR SEPARATE PROPOSAL REVIEW FOR FEASIBILITY, BUDGET and RESOURCES</t>
  </si>
  <si>
    <t>Project requested by a 3rd party or ICES' partner and a contract or research services agreement is not in place</t>
  </si>
  <si>
    <t>Project Manager/Research Coordinator</t>
  </si>
  <si>
    <t>Epidemiologist</t>
  </si>
  <si>
    <t>Select DAS Project Type:</t>
  </si>
  <si>
    <t>DAS Project Type (if applicable)</t>
  </si>
  <si>
    <t>Select DAS Project Type (if applicable):</t>
  </si>
  <si>
    <t>ICES Research Program:</t>
  </si>
  <si>
    <r>
      <t xml:space="preserve">Stand-alone grant (e.g. operating grant) reviewed through the ICES Grant pre-submission process; </t>
    </r>
    <r>
      <rPr>
        <b/>
        <i/>
        <sz val="9"/>
        <rFont val="Arial"/>
        <family val="2"/>
      </rPr>
      <t xml:space="preserve">scope and objectives have </t>
    </r>
    <r>
      <rPr>
        <b/>
        <i/>
        <u/>
        <sz val="9"/>
        <rFont val="Arial"/>
        <family val="2"/>
      </rPr>
      <t>not</t>
    </r>
    <r>
      <rPr>
        <b/>
        <i/>
        <sz val="9"/>
        <rFont val="Arial"/>
        <family val="2"/>
      </rPr>
      <t xml:space="preserve"> changed since review</t>
    </r>
  </si>
  <si>
    <r>
      <t>DAS</t>
    </r>
    <r>
      <rPr>
        <sz val="9"/>
        <color rgb="FFFF0000"/>
        <rFont val="Arial"/>
        <family val="2"/>
      </rPr>
      <t xml:space="preserve"> </t>
    </r>
    <r>
      <rPr>
        <sz val="9"/>
        <rFont val="Arial"/>
        <family val="2"/>
      </rPr>
      <t xml:space="preserve">PROJECT </t>
    </r>
  </si>
  <si>
    <t>AHRQ MOHLTC PROJECT</t>
  </si>
  <si>
    <t>Other MOHLTC (CORE PROJECT)</t>
  </si>
  <si>
    <t>No review required</t>
  </si>
  <si>
    <t>Please review and check all that apply below</t>
  </si>
  <si>
    <r>
      <t xml:space="preserve">Project requires ICES chart abstraction or other primary data collection (PDC) - </t>
    </r>
    <r>
      <rPr>
        <b/>
        <sz val="9"/>
        <rFont val="Arial"/>
        <family val="2"/>
      </rPr>
      <t>using non-standard PDC data collection tools.</t>
    </r>
    <r>
      <rPr>
        <sz val="9"/>
        <rFont val="Arial"/>
        <family val="2"/>
      </rPr>
      <t xml:space="preserve">
</t>
    </r>
  </si>
  <si>
    <t>Additional Dept. Review Required</t>
  </si>
  <si>
    <t xml:space="preserve">This project is part of a larger blanket project and requires a sub-TRIM code
</t>
  </si>
  <si>
    <t>Name of blanket project/contract:</t>
  </si>
  <si>
    <r>
      <t xml:space="preserve">Please complete this section and indicate which applies to this proposal. </t>
    </r>
    <r>
      <rPr>
        <i/>
        <sz val="9"/>
        <rFont val="Arial"/>
        <family val="2"/>
      </rPr>
      <t>Select only one option.</t>
    </r>
  </si>
  <si>
    <t xml:space="preserve">Please specify from drop down list below who will complete the required ICES forms. </t>
  </si>
  <si>
    <t>Project funded by an umbrella Foundation Grant, Team Grant or similar</t>
  </si>
  <si>
    <t>PAW being submitted to amend existing information in MSS (e.g. to update or change billing information, project site transfer, etc.)</t>
  </si>
  <si>
    <t>Principal Investigator (named on this PAW)</t>
  </si>
  <si>
    <t>PROPOSAL Short Title or Acronym (if proposal has a known acronym to be used) is required for project folder creation. Limit to 55 characters.</t>
  </si>
  <si>
    <t>DAS/Other KU</t>
  </si>
  <si>
    <t xml:space="preserve">Rationale: </t>
  </si>
  <si>
    <t>ICES UofT</t>
  </si>
  <si>
    <t>Insert a brief 1-2 paragraph summary of your proposal. (Press Alt+Enter to add a new paragraph)
This description will be used in MSS for internal purposes only.</t>
  </si>
  <si>
    <t>ICES McMaster</t>
  </si>
  <si>
    <t>ICES North</t>
  </si>
  <si>
    <t>Director of IT</t>
  </si>
  <si>
    <t>Additional Dept. reviews coordinated by Research Program Manager</t>
  </si>
  <si>
    <t>Project requires ICES Communication department staff for the production of an ICES report or Atlas</t>
  </si>
  <si>
    <t>Director of Communications</t>
  </si>
  <si>
    <t>TRIM Number assigned to this umbrella project/contract (14 digits):</t>
  </si>
  <si>
    <t xml:space="preserve">Current TRIM Number if applicable (14 digits): </t>
  </si>
  <si>
    <t>Senior Director of Research &amp; Data</t>
  </si>
  <si>
    <r>
      <rPr>
        <b/>
        <sz val="9"/>
        <rFont val="Arial"/>
        <family val="2"/>
      </rPr>
      <t xml:space="preserve">Program/AHRQ/DAS Approval for proposals requiring review per Section C </t>
    </r>
    <r>
      <rPr>
        <sz val="8"/>
        <rFont val="Arial"/>
        <family val="2"/>
      </rPr>
      <t>(delegated member of Program/AHRQ/DAS may sign)</t>
    </r>
  </si>
  <si>
    <t>2022/2023</t>
  </si>
  <si>
    <t>Methodologist</t>
  </si>
  <si>
    <t>Oversight and Quality Assurance</t>
  </si>
  <si>
    <t>Local Lead Analyst</t>
  </si>
  <si>
    <t>Funding End Date:</t>
  </si>
  <si>
    <t>Director of DQIM</t>
  </si>
  <si>
    <t>Procurement</t>
  </si>
  <si>
    <t xml:space="preserve">A PAW is required for all ICES Projects and will result in a TRIM number, cost centre and ICES staff to be assigned. The PAW (including budget, 1-page protocol/DCP/approved grant proposal and grant award letter) should be submitted to the Research Program Coordinator (RPC) or Facility Administrator. Grant award letters are required for newly awarded grants only. For multi-project grants, funding confirmation need be submitted only once. </t>
  </si>
  <si>
    <t xml:space="preserve">* Submit your funding confirmation letter if not already provided to the Research Program Coordinator (RPC) </t>
  </si>
  <si>
    <t>For ICES McMaster and ICES Queen's: If you need an ICES Central Personnel to work on your project, please use this calculator to determine the required FTE allocation - to account for the difference in working hours.</t>
  </si>
  <si>
    <t>to use on</t>
  </si>
  <si>
    <t>the Budget</t>
  </si>
  <si>
    <t xml:space="preserve">Do you require ICES Research and Analysis staff to assist with the completion of the ICES Project Privacy Impact Assessment (PIA) or Data Set Creation Plan (DCP) forms? </t>
  </si>
  <si>
    <t>Data Integration</t>
  </si>
  <si>
    <t>2023/2024</t>
  </si>
  <si>
    <t>Research Personnel</t>
  </si>
  <si>
    <t>Health Information Analyst</t>
  </si>
  <si>
    <t>Primary Data Collection (attach PDC Cost Estimator)</t>
  </si>
  <si>
    <t>Chart Abstractors</t>
  </si>
  <si>
    <t>Primary Data Collection (PDC) Utility</t>
  </si>
  <si>
    <t>Chart Pulling Fees</t>
  </si>
  <si>
    <t>Abstractor Travel Expenses</t>
  </si>
  <si>
    <t xml:space="preserve">Insert full name (may be PI or delegate) </t>
  </si>
  <si>
    <t>Insert full name (person to contact for PAW clarifications if different than above)</t>
  </si>
  <si>
    <t>Insert full name</t>
  </si>
  <si>
    <r>
      <t xml:space="preserve">Insert full name if applicable </t>
    </r>
    <r>
      <rPr>
        <sz val="8"/>
        <rFont val="Arial"/>
        <family val="2"/>
      </rPr>
      <t>(Required if PI is not a Full Status ICES Scientist)</t>
    </r>
  </si>
  <si>
    <t>Responsible ICES Scientist Email:</t>
  </si>
  <si>
    <t>Insert Responsible ICES Scientist Email</t>
  </si>
  <si>
    <r>
      <t>3rd PARTY FUNDER/EXTERNAL CONTRACT</t>
    </r>
    <r>
      <rPr>
        <sz val="7"/>
        <rFont val="Arial"/>
        <family val="2"/>
      </rPr>
      <t xml:space="preserve"> (e.g., Health Quality Ontario, B.C. Ministry of Health, Ontario Brain Institute) </t>
    </r>
  </si>
  <si>
    <t>ICES Staff Email:</t>
  </si>
  <si>
    <t>ICES Staff Name:</t>
  </si>
  <si>
    <t>Insert Full Name</t>
  </si>
  <si>
    <t>Insert Email</t>
  </si>
  <si>
    <t>Assigned ICES Staff (for Local Lead/Research Program Manager/Director use only):</t>
  </si>
  <si>
    <t>Director of DQIM, 
Director of IT</t>
  </si>
  <si>
    <t>Data Integration Cost Estimator</t>
  </si>
  <si>
    <t>Please fill in this table to the best of your knowledge</t>
  </si>
  <si>
    <t>Number of free-form text fields required for research purposes</t>
  </si>
  <si>
    <t>Activity</t>
  </si>
  <si>
    <t>Details</t>
  </si>
  <si>
    <t>Importing data and coding identifiers</t>
  </si>
  <si>
    <t>Free-form text de-identification</t>
  </si>
  <si>
    <t>Probabilistic Record Linkage (PRL)</t>
  </si>
  <si>
    <t>Gray area resolution</t>
  </si>
  <si>
    <t>Standardization, data quality assessments, Intranet page, data dictionary</t>
  </si>
  <si>
    <t>Destroying data with direct personal identifiers</t>
  </si>
  <si>
    <t>Project requires bringing new data into ICES.</t>
  </si>
  <si>
    <t>Data Integration Cost Estimator tab completed.</t>
  </si>
  <si>
    <t>Fiscal Year</t>
  </si>
  <si>
    <t>Data Integration (complete Data Integration Cost Estimator tab)</t>
  </si>
  <si>
    <t>Yes</t>
  </si>
  <si>
    <t>No</t>
  </si>
  <si>
    <t>Standard</t>
  </si>
  <si>
    <t>Complex</t>
  </si>
  <si>
    <t>General or Controlled Use Data (GUD/CUD)</t>
  </si>
  <si>
    <t>Project Specific Data (PSD)</t>
  </si>
  <si>
    <t>Research Program Manager,
Manager, DQ</t>
  </si>
  <si>
    <r>
      <t xml:space="preserve">Project will cover the cost of cleaning an OLIS test. If so, please specify test:
</t>
    </r>
    <r>
      <rPr>
        <u/>
        <sz val="9"/>
        <rFont val="Arial"/>
        <family val="2"/>
      </rPr>
      <t/>
    </r>
  </si>
  <si>
    <r>
      <rPr>
        <u/>
        <sz val="9"/>
        <rFont val="Arial"/>
        <family val="2"/>
      </rPr>
      <t>___________________________________________________________</t>
    </r>
    <r>
      <rPr>
        <sz val="9"/>
        <rFont val="Arial"/>
        <family val="2"/>
      </rPr>
      <t>.</t>
    </r>
  </si>
  <si>
    <t>2024/2025</t>
  </si>
  <si>
    <r>
      <t xml:space="preserve">a) If you select </t>
    </r>
    <r>
      <rPr>
        <u/>
        <sz val="9"/>
        <rFont val="Arial"/>
        <family val="2"/>
      </rPr>
      <t>any</t>
    </r>
    <r>
      <rPr>
        <sz val="9"/>
        <rFont val="Arial"/>
        <family val="2"/>
      </rPr>
      <t xml:space="preserve"> of the following, please submit a full proposal and your documents will be forwarded by the RPC to the Program Leader and appropriate Department(s) for review prior to assigning a TRIM number. You may be contacted for clarifications. This review may take up to 2-3 weeks before your TRIM number is assigned. 
b) If none of the following apply to your project, a separate project review is not required and your TRIM number should be assigned within 3 days.
</t>
    </r>
    <r>
      <rPr>
        <sz val="9"/>
        <color rgb="FFFF0000"/>
        <rFont val="Arial"/>
        <family val="2"/>
      </rPr>
      <t/>
    </r>
  </si>
  <si>
    <t>Johns Hopkins ACG Software ($200/year)</t>
  </si>
  <si>
    <r>
      <rPr>
        <b/>
        <u/>
        <sz val="9"/>
        <rFont val="Arial"/>
        <family val="2"/>
      </rPr>
      <t>Instructions</t>
    </r>
    <r>
      <rPr>
        <sz val="9"/>
        <rFont val="Arial"/>
        <family val="2"/>
      </rPr>
      <t>: A unique TRIM is to be established for each project. TRIM series with sub-TRIM numbers are unique numbers that enable multiple projects supported by the same funding source to be logically linked and tracked if required. TRIM series and sub-TRIM codes can be used for the following: a) foundation, net or other large grants where multiple projects are funded by the same grant; b) large contracts or programs of funding (e.g. MHASEF, ODPRN); and c) student projects addressing one objective of a larger project. 
If you require a new TRIM series or subTRIM or have other unique TRIM requirements such as tracking multiple sources of funding for one project or project transfers between sites, please complete the section below.
If an umbrella PAW is being established solely for financial purposes (e.g., portfolio management), please note in the Rationale that no data will be used as part of the planned activities.</t>
    </r>
  </si>
  <si>
    <t>IDAVE Access and User Fees ($200/setup, $300/user)</t>
  </si>
  <si>
    <t>2025/2026</t>
  </si>
  <si>
    <t>(HSPE) Health System Planning and Evaluation - only use for amendment</t>
  </si>
  <si>
    <t>(PCPH) Primary Care &amp; Population Health - only use for amendment</t>
  </si>
  <si>
    <t>(PCHS) Primary Care and Health Systems</t>
  </si>
  <si>
    <t>(POP) Populations and Public Health</t>
  </si>
  <si>
    <t>Medical Geographer</t>
  </si>
  <si>
    <t>Epidemiologist/Research Analyst</t>
  </si>
  <si>
    <t>Research Project Manager</t>
  </si>
  <si>
    <t>Data Set #1</t>
  </si>
  <si>
    <t>Data Set #3</t>
  </si>
  <si>
    <t>Data Set #2</t>
  </si>
  <si>
    <t>Is the data individual level?</t>
  </si>
  <si>
    <t>Number of records without health card number/physician identifier</t>
  </si>
  <si>
    <t>Level of complexity</t>
  </si>
  <si>
    <t>Data type</t>
  </si>
  <si>
    <t>Number of subsequent data updates</t>
  </si>
  <si>
    <t>Number of Sites</t>
  </si>
  <si>
    <t>Initial Data Transfer</t>
  </si>
  <si>
    <t>Subsequent Updates</t>
  </si>
  <si>
    <t>IT costs for creation of Axway accounts</t>
  </si>
  <si>
    <t>Setting up Axway accounts, communicating with data custodian and downloading data</t>
  </si>
  <si>
    <t>Costs ($)</t>
  </si>
  <si>
    <t>Please indicate the Fiscal Year when the linkage will be performed</t>
  </si>
  <si>
    <t>Total Costs</t>
  </si>
  <si>
    <t>Total Data Integration Costs</t>
  </si>
  <si>
    <t>Execution of the DSA and/or Amendment to enable transfer of data to ICES.</t>
  </si>
  <si>
    <t>(Life) Life Stage</t>
  </si>
  <si>
    <t>10-50GB</t>
  </si>
  <si>
    <t>50-100GB</t>
  </si>
  <si>
    <t>100-500GB</t>
  </si>
  <si>
    <t>500GB-1TB</t>
  </si>
  <si>
    <t>&gt;1TB</t>
  </si>
  <si>
    <t>RAE Storage Fees (select estimated usage for each year)</t>
  </si>
  <si>
    <t>1. Data Transfer</t>
  </si>
  <si>
    <t>2. Data Processing</t>
  </si>
  <si>
    <t>3. Record Linkage</t>
  </si>
  <si>
    <t>4. Data Quality</t>
  </si>
  <si>
    <t>5. Data Destruction</t>
  </si>
  <si>
    <t>6. Privacy and Legal</t>
  </si>
  <si>
    <t>Estimated number of Pairs in gray area</t>
  </si>
  <si>
    <t>Research Analyst/Analytic Epidemiologist</t>
  </si>
  <si>
    <t>OLIS Data ($1,000 one-time charge on the first year of the project)</t>
  </si>
  <si>
    <t>Local Lead Analyst (applies at some sites – please consult your Local Lead Analyst before using)</t>
  </si>
  <si>
    <t>Standard Rates (2019 - 2026)</t>
  </si>
  <si>
    <t>Rates are budgeted at the highest amount. Actual rates vary according to staff seniority.</t>
  </si>
  <si>
    <t>Research Assistant/Hospital Ethics Coordinator</t>
  </si>
  <si>
    <t>(HSPE) Health System Planning and Evaluation</t>
  </si>
  <si>
    <t>(PCPH) Primary Care &amp; Population Health</t>
  </si>
  <si>
    <t>EMRPC Chart Abstractors</t>
  </si>
  <si>
    <t>Data Quality/Information Management Analyst</t>
  </si>
  <si>
    <t>IT Services</t>
  </si>
  <si>
    <t>Application Development</t>
  </si>
  <si>
    <t>Budget Template updated
May 1, 2019</t>
  </si>
  <si>
    <t xml:space="preserve">Will the data provider’s transfer solution be used instead of AXWAY? </t>
  </si>
  <si>
    <t>Axway setup adjustment</t>
  </si>
  <si>
    <t>EMRPC Cost Estimator completed and attached.</t>
  </si>
  <si>
    <t>PCHS Program Leader, 
Health Information Analysts,
PCHS RPM,
EHR Staff Scientist</t>
  </si>
  <si>
    <t>IT Equipment/Software/Data</t>
  </si>
  <si>
    <t>Other Software</t>
  </si>
  <si>
    <t>EMRPC/EMRALD Data (attach EMRPC cost estimator)</t>
  </si>
  <si>
    <t>Total Professional Fees</t>
  </si>
  <si>
    <t>High Performance Computing resources ($7500 per project)</t>
  </si>
  <si>
    <t>Project requires the use of OLIS Data. (Please budget $1,000 in the first year of the project under IT Equipment/Software/Data section).</t>
  </si>
  <si>
    <t>Project requires RAE storage greater than 10 GB (e.g. Environmental or other large data sets used). (Please add to the appropriate IT Equipment/Software/Data section)</t>
  </si>
  <si>
    <t>Project requires the use of Johns Hopkins ACG Software (please add to the appropriate IT Equipment/Software/Data budget line).</t>
  </si>
  <si>
    <t>Project requires access to high performance computing resources. (Please budget $7,500 in the first year of the project under the IT Equipment/Software/Data section.)</t>
  </si>
  <si>
    <t>HPC Project Manager</t>
  </si>
  <si>
    <t>Breakdown by Department</t>
  </si>
  <si>
    <t>For Finance Use Only</t>
  </si>
  <si>
    <t>DQIM</t>
  </si>
  <si>
    <t>Technology</t>
  </si>
  <si>
    <t>Privacy</t>
  </si>
  <si>
    <t xml:space="preserve">Project requires ICES chart abstraction or other primary data collection (PDC) - using ICES standard PDC data collection tools.
          Primary Data Collection Cost Estimator and Data Integration Cost Estimator completed.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</si>
</sst>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0.0_);\(#,##0.0\)"/>
  </numFmts>
  <fonts count="64" x14ac:knownFonts="1">
    <font>
      <sz val="11"/>
      <color theme="1"/>
      <name val="Calibri"/>
      <family val="2"/>
      <scheme val="minor"/>
    </font>
    <font>
      <b/>
      <sz val="10"/>
      <name val="Arial"/>
      <family val="2"/>
    </font>
    <font>
      <sz val="10"/>
      <name val="Arial"/>
      <family val="2"/>
    </font>
    <font>
      <sz val="10"/>
      <color theme="0"/>
      <name val="Arial"/>
      <family val="2"/>
    </font>
    <font>
      <b/>
      <sz val="10"/>
      <color theme="0"/>
      <name val="Arial"/>
      <family val="2"/>
    </font>
    <font>
      <sz val="10"/>
      <name val="Arial"/>
      <family val="2"/>
    </font>
    <font>
      <sz val="11"/>
      <name val="Arial"/>
      <family val="2"/>
    </font>
    <font>
      <b/>
      <sz val="20"/>
      <color indexed="9"/>
      <name val="Arial"/>
      <family val="2"/>
    </font>
    <font>
      <b/>
      <sz val="11"/>
      <color indexed="9"/>
      <name val="Arial"/>
      <family val="2"/>
    </font>
    <font>
      <b/>
      <i/>
      <sz val="14"/>
      <name val="Arial"/>
      <family val="2"/>
    </font>
    <font>
      <b/>
      <sz val="14"/>
      <name val="Arial"/>
      <family val="2"/>
    </font>
    <font>
      <b/>
      <sz val="11"/>
      <name val="Arial"/>
      <family val="2"/>
    </font>
    <font>
      <b/>
      <u/>
      <sz val="11"/>
      <name val="Arial"/>
      <family val="2"/>
    </font>
    <font>
      <i/>
      <sz val="11"/>
      <name val="Arial"/>
      <family val="2"/>
    </font>
    <font>
      <b/>
      <i/>
      <sz val="16"/>
      <color theme="0"/>
      <name val="Arial"/>
      <family val="2"/>
    </font>
    <font>
      <sz val="16"/>
      <color theme="0"/>
      <name val="Arial"/>
      <family val="2"/>
    </font>
    <font>
      <b/>
      <sz val="16"/>
      <color theme="0"/>
      <name val="Arial"/>
      <family val="2"/>
    </font>
    <font>
      <i/>
      <sz val="16"/>
      <color theme="0"/>
      <name val="Arial"/>
      <family val="2"/>
    </font>
    <font>
      <i/>
      <sz val="11"/>
      <color theme="0"/>
      <name val="Arial"/>
      <family val="2"/>
    </font>
    <font>
      <sz val="11"/>
      <color theme="0"/>
      <name val="Arial"/>
      <family val="2"/>
    </font>
    <font>
      <sz val="10"/>
      <name val="Verdana"/>
      <family val="2"/>
    </font>
    <font>
      <sz val="11"/>
      <color theme="1"/>
      <name val="Calibri"/>
      <family val="2"/>
      <scheme val="minor"/>
    </font>
    <font>
      <b/>
      <sz val="11"/>
      <color theme="1"/>
      <name val="Calibri"/>
      <family val="2"/>
      <scheme val="minor"/>
    </font>
    <font>
      <b/>
      <sz val="10"/>
      <color theme="1"/>
      <name val="Arial"/>
      <family val="2"/>
    </font>
    <font>
      <sz val="8"/>
      <name val="Arial"/>
      <family val="2"/>
    </font>
    <font>
      <sz val="9"/>
      <name val="Arial"/>
      <family val="2"/>
    </font>
    <font>
      <b/>
      <u/>
      <sz val="9"/>
      <name val="Arial"/>
      <family val="2"/>
    </font>
    <font>
      <sz val="9"/>
      <color rgb="FFFF0000"/>
      <name val="Arial"/>
      <family val="2"/>
    </font>
    <font>
      <b/>
      <sz val="9"/>
      <name val="Arial"/>
      <family val="2"/>
    </font>
    <font>
      <b/>
      <sz val="9"/>
      <color theme="0"/>
      <name val="Arial"/>
      <family val="2"/>
    </font>
    <font>
      <sz val="9"/>
      <color theme="0"/>
      <name val="Arial"/>
      <family val="2"/>
    </font>
    <font>
      <i/>
      <sz val="9"/>
      <name val="Arial"/>
      <family val="2"/>
    </font>
    <font>
      <b/>
      <sz val="9"/>
      <color theme="0" tint="-0.499984740745262"/>
      <name val="Arial"/>
      <family val="2"/>
    </font>
    <font>
      <sz val="8"/>
      <color rgb="FF000000"/>
      <name val="Tahoma"/>
      <family val="2"/>
    </font>
    <font>
      <u/>
      <sz val="9"/>
      <name val="Arial"/>
      <family val="2"/>
    </font>
    <font>
      <b/>
      <i/>
      <sz val="9"/>
      <name val="Arial"/>
      <family val="2"/>
    </font>
    <font>
      <i/>
      <sz val="8"/>
      <name val="Arial"/>
      <family val="2"/>
    </font>
    <font>
      <b/>
      <sz val="8"/>
      <color theme="0" tint="-0.499984740745262"/>
      <name val="Arial"/>
      <family val="2"/>
    </font>
    <font>
      <b/>
      <sz val="12"/>
      <name val="Arial"/>
      <family val="2"/>
    </font>
    <font>
      <i/>
      <sz val="8"/>
      <color rgb="FFFF0000"/>
      <name val="Arial"/>
      <family val="2"/>
    </font>
    <font>
      <sz val="9"/>
      <color theme="1"/>
      <name val="Calibri"/>
      <family val="2"/>
      <scheme val="minor"/>
    </font>
    <font>
      <b/>
      <sz val="8"/>
      <name val="Arial"/>
      <family val="2"/>
    </font>
    <font>
      <u/>
      <sz val="10"/>
      <color indexed="12"/>
      <name val="Arial"/>
      <family val="2"/>
    </font>
    <font>
      <u/>
      <sz val="8"/>
      <color indexed="12"/>
      <name val="Arial"/>
      <family val="2"/>
    </font>
    <font>
      <b/>
      <u/>
      <sz val="11"/>
      <color theme="1"/>
      <name val="Calibri"/>
      <family val="2"/>
      <scheme val="minor"/>
    </font>
    <font>
      <i/>
      <sz val="11"/>
      <color theme="1"/>
      <name val="Calibri"/>
      <family val="2"/>
      <scheme val="minor"/>
    </font>
    <font>
      <b/>
      <i/>
      <u/>
      <sz val="9"/>
      <name val="Arial"/>
      <family val="2"/>
    </font>
    <font>
      <sz val="11"/>
      <name val="Calibri"/>
      <family val="2"/>
      <scheme val="minor"/>
    </font>
    <font>
      <sz val="11"/>
      <color rgb="FF000000"/>
      <name val="Calibri"/>
      <family val="2"/>
    </font>
    <font>
      <b/>
      <i/>
      <sz val="11"/>
      <name val="Arial"/>
      <family val="2"/>
    </font>
    <font>
      <sz val="7"/>
      <name val="Arial"/>
      <family val="2"/>
    </font>
    <font>
      <sz val="12"/>
      <color theme="1"/>
      <name val="Calibri"/>
      <family val="2"/>
      <scheme val="minor"/>
    </font>
    <font>
      <sz val="11"/>
      <color theme="0"/>
      <name val="Calibri"/>
      <family val="2"/>
      <scheme val="minor"/>
    </font>
    <font>
      <b/>
      <sz val="11"/>
      <color theme="0"/>
      <name val="Calibri"/>
      <family val="2"/>
      <scheme val="minor"/>
    </font>
    <font>
      <b/>
      <sz val="12"/>
      <color theme="1"/>
      <name val="Arial"/>
      <family val="2"/>
    </font>
    <font>
      <sz val="9"/>
      <color indexed="81"/>
      <name val="Tahoma"/>
      <family val="2"/>
    </font>
    <font>
      <b/>
      <sz val="11"/>
      <color theme="1"/>
      <name val="Arial"/>
      <family val="2"/>
    </font>
    <font>
      <b/>
      <sz val="15"/>
      <color rgb="FF3399FF"/>
      <name val="Arial"/>
      <family val="2"/>
    </font>
    <font>
      <b/>
      <sz val="9"/>
      <color indexed="81"/>
      <name val="Tahoma"/>
      <family val="2"/>
    </font>
    <font>
      <b/>
      <sz val="11"/>
      <color rgb="FFFF0000"/>
      <name val="Calibri"/>
      <family val="2"/>
      <scheme val="minor"/>
    </font>
    <font>
      <sz val="11"/>
      <color rgb="FFFF0000"/>
      <name val="Calibri"/>
      <family val="2"/>
      <scheme val="minor"/>
    </font>
    <font>
      <b/>
      <sz val="12"/>
      <color rgb="FFFF0000"/>
      <name val="Arial"/>
      <family val="2"/>
    </font>
    <font>
      <sz val="8.9"/>
      <name val="Arial"/>
      <family val="2"/>
    </font>
    <font>
      <sz val="8.9"/>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indexed="44"/>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99CCFF"/>
        <bgColor indexed="64"/>
      </patternFill>
    </fill>
  </fills>
  <borders count="6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6">
    <xf numFmtId="0" fontId="0" fillId="0" borderId="0"/>
    <xf numFmtId="0" fontId="6"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20"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1" fillId="0" borderId="0" applyFont="0" applyFill="0" applyBorder="0" applyAlignment="0" applyProtection="0"/>
    <xf numFmtId="0" fontId="42" fillId="0" borderId="0" applyNumberFormat="0" applyFill="0" applyBorder="0" applyAlignment="0" applyProtection="0">
      <alignment vertical="top"/>
      <protection locked="0"/>
    </xf>
    <xf numFmtId="9" fontId="21" fillId="0" borderId="0" applyFont="0" applyFill="0" applyBorder="0" applyAlignment="0" applyProtection="0"/>
    <xf numFmtId="0" fontId="51" fillId="0" borderId="0"/>
    <xf numFmtId="44" fontId="21" fillId="0" borderId="0" applyFont="0" applyFill="0" applyBorder="0" applyAlignment="0" applyProtection="0"/>
  </cellStyleXfs>
  <cellXfs count="553">
    <xf numFmtId="0" fontId="0" fillId="0" borderId="0" xfId="0"/>
    <xf numFmtId="10" fontId="6" fillId="4" borderId="0" xfId="6" applyNumberFormat="1" applyFont="1" applyFill="1" applyBorder="1" applyProtection="1">
      <protection locked="0"/>
    </xf>
    <xf numFmtId="37" fontId="6" fillId="4" borderId="0" xfId="6" applyNumberFormat="1" applyFont="1" applyFill="1" applyBorder="1" applyAlignment="1" applyProtection="1">
      <protection locked="0"/>
    </xf>
    <xf numFmtId="37" fontId="11" fillId="0" borderId="0" xfId="6" applyNumberFormat="1" applyFont="1" applyFill="1" applyBorder="1" applyAlignment="1" applyProtection="1">
      <alignment horizontal="left"/>
    </xf>
    <xf numFmtId="37" fontId="6" fillId="0" borderId="0" xfId="6" applyNumberFormat="1" applyFont="1" applyFill="1" applyBorder="1" applyAlignment="1" applyProtection="1"/>
    <xf numFmtId="37" fontId="6" fillId="4" borderId="0" xfId="6" applyNumberFormat="1" applyFont="1" applyFill="1" applyBorder="1" applyAlignment="1" applyProtection="1">
      <alignment horizontal="left"/>
      <protection locked="0"/>
    </xf>
    <xf numFmtId="0" fontId="6" fillId="4" borderId="0" xfId="6" applyFont="1" applyFill="1" applyProtection="1">
      <protection locked="0"/>
    </xf>
    <xf numFmtId="37" fontId="11" fillId="4" borderId="6" xfId="6" applyNumberFormat="1" applyFont="1" applyFill="1" applyBorder="1" applyAlignment="1" applyProtection="1">
      <protection locked="0"/>
    </xf>
    <xf numFmtId="164" fontId="6" fillId="6" borderId="0" xfId="11" applyNumberFormat="1" applyFont="1" applyFill="1" applyBorder="1" applyProtection="1"/>
    <xf numFmtId="37" fontId="6" fillId="0" borderId="0" xfId="6" applyNumberFormat="1" applyFont="1" applyProtection="1"/>
    <xf numFmtId="37" fontId="6" fillId="0" borderId="1" xfId="6" applyNumberFormat="1" applyFont="1" applyFill="1" applyBorder="1" applyAlignment="1" applyProtection="1"/>
    <xf numFmtId="37" fontId="11" fillId="0" borderId="0" xfId="6" applyNumberFormat="1" applyFont="1" applyBorder="1" applyAlignment="1" applyProtection="1"/>
    <xf numFmtId="37" fontId="11" fillId="0" borderId="0" xfId="6" applyNumberFormat="1" applyFont="1" applyFill="1" applyBorder="1" applyAlignment="1" applyProtection="1"/>
    <xf numFmtId="37" fontId="6" fillId="0" borderId="0" xfId="8" applyNumberFormat="1" applyFont="1" applyFill="1" applyBorder="1" applyAlignment="1" applyProtection="1"/>
    <xf numFmtId="37" fontId="11" fillId="0" borderId="7" xfId="6" applyNumberFormat="1" applyFont="1" applyFill="1" applyBorder="1" applyProtection="1"/>
    <xf numFmtId="0" fontId="23" fillId="0" borderId="0" xfId="0" applyFont="1" applyFill="1" applyBorder="1" applyAlignment="1">
      <alignment horizontal="left"/>
    </xf>
    <xf numFmtId="0" fontId="0" fillId="0" borderId="0" xfId="0" applyFont="1" applyFill="1"/>
    <xf numFmtId="0" fontId="0" fillId="0" borderId="0" xfId="0" applyFill="1"/>
    <xf numFmtId="0" fontId="22" fillId="0" borderId="0" xfId="0" applyFont="1"/>
    <xf numFmtId="0" fontId="23" fillId="0" borderId="0" xfId="0" applyFont="1" applyBorder="1"/>
    <xf numFmtId="0" fontId="23" fillId="0" borderId="0" xfId="0" applyFont="1" applyFill="1" applyBorder="1"/>
    <xf numFmtId="0" fontId="0" fillId="0" borderId="0" xfId="0" applyFont="1"/>
    <xf numFmtId="0" fontId="22" fillId="0" borderId="0" xfId="0" applyFont="1" applyAlignment="1">
      <alignment horizontal="left" vertical="top"/>
    </xf>
    <xf numFmtId="0" fontId="22" fillId="0" borderId="0" xfId="0" applyFont="1" applyAlignment="1">
      <alignment horizontal="left"/>
    </xf>
    <xf numFmtId="0" fontId="24" fillId="7" borderId="0" xfId="0" applyFont="1" applyFill="1" applyBorder="1" applyProtection="1"/>
    <xf numFmtId="0" fontId="25" fillId="7" borderId="8" xfId="0" applyFont="1" applyFill="1" applyBorder="1" applyProtection="1"/>
    <xf numFmtId="0" fontId="25" fillId="7" borderId="17" xfId="0" applyFont="1" applyFill="1" applyBorder="1" applyProtection="1"/>
    <xf numFmtId="0" fontId="27" fillId="7" borderId="17" xfId="0" applyFont="1" applyFill="1" applyBorder="1" applyProtection="1"/>
    <xf numFmtId="0" fontId="25" fillId="7" borderId="9" xfId="0" applyFont="1" applyFill="1" applyBorder="1" applyProtection="1"/>
    <xf numFmtId="0" fontId="25" fillId="7" borderId="18" xfId="0" applyFont="1" applyFill="1" applyBorder="1" applyProtection="1"/>
    <xf numFmtId="0" fontId="25" fillId="7" borderId="6" xfId="0" applyFont="1" applyFill="1" applyBorder="1" applyProtection="1"/>
    <xf numFmtId="0" fontId="25" fillId="7" borderId="19" xfId="0" applyFont="1" applyFill="1" applyBorder="1" applyProtection="1"/>
    <xf numFmtId="0" fontId="28" fillId="7" borderId="0" xfId="0" applyFont="1" applyFill="1" applyBorder="1" applyAlignment="1" applyProtection="1">
      <alignment horizontal="center"/>
    </xf>
    <xf numFmtId="0" fontId="28" fillId="7" borderId="0" xfId="0" applyFont="1" applyFill="1" applyBorder="1" applyAlignment="1" applyProtection="1">
      <alignment vertical="top"/>
    </xf>
    <xf numFmtId="0" fontId="25" fillId="7" borderId="0" xfId="0" applyFont="1" applyFill="1" applyBorder="1" applyAlignment="1" applyProtection="1">
      <alignment vertical="top"/>
    </xf>
    <xf numFmtId="0" fontId="30" fillId="7" borderId="0" xfId="0" applyFont="1" applyFill="1" applyBorder="1" applyProtection="1"/>
    <xf numFmtId="0" fontId="28" fillId="2" borderId="0" xfId="0" applyFont="1" applyFill="1" applyBorder="1" applyAlignment="1" applyProtection="1">
      <alignment horizontal="right"/>
    </xf>
    <xf numFmtId="0" fontId="28" fillId="7" borderId="0" xfId="0" applyFont="1" applyFill="1" applyBorder="1" applyProtection="1"/>
    <xf numFmtId="0" fontId="25" fillId="7" borderId="0" xfId="0" applyFont="1" applyFill="1" applyBorder="1" applyAlignment="1" applyProtection="1">
      <alignment wrapText="1"/>
    </xf>
    <xf numFmtId="0" fontId="25" fillId="7" borderId="0" xfId="0" applyFont="1" applyFill="1" applyBorder="1" applyAlignment="1" applyProtection="1">
      <alignment horizontal="left" vertical="top"/>
    </xf>
    <xf numFmtId="0" fontId="25" fillId="7" borderId="7" xfId="0" applyFont="1" applyFill="1" applyBorder="1" applyProtection="1"/>
    <xf numFmtId="0" fontId="25" fillId="7" borderId="0" xfId="0" applyFont="1" applyFill="1" applyBorder="1" applyAlignment="1" applyProtection="1"/>
    <xf numFmtId="0" fontId="25" fillId="2" borderId="0" xfId="0" applyFont="1" applyFill="1" applyBorder="1" applyProtection="1"/>
    <xf numFmtId="0" fontId="25" fillId="2" borderId="0" xfId="0" applyFont="1" applyFill="1" applyBorder="1" applyAlignment="1" applyProtection="1">
      <alignment vertical="top" wrapText="1"/>
    </xf>
    <xf numFmtId="0" fontId="26" fillId="2" borderId="0" xfId="0" applyFont="1" applyFill="1" applyBorder="1" applyAlignment="1" applyProtection="1"/>
    <xf numFmtId="0" fontId="25" fillId="0" borderId="0" xfId="0" applyFont="1" applyBorder="1" applyProtection="1"/>
    <xf numFmtId="0" fontId="27" fillId="7" borderId="0" xfId="0" applyFont="1" applyFill="1" applyBorder="1" applyProtection="1"/>
    <xf numFmtId="0" fontId="25" fillId="2" borderId="0" xfId="0" applyFont="1" applyFill="1" applyBorder="1" applyAlignment="1" applyProtection="1"/>
    <xf numFmtId="0" fontId="25" fillId="7" borderId="0" xfId="0" applyFont="1" applyFill="1" applyBorder="1" applyAlignment="1" applyProtection="1">
      <alignment vertical="top" wrapText="1" readingOrder="1"/>
    </xf>
    <xf numFmtId="0" fontId="28" fillId="7" borderId="0" xfId="0" applyFont="1" applyFill="1" applyBorder="1" applyAlignment="1" applyProtection="1"/>
    <xf numFmtId="0" fontId="29" fillId="8" borderId="10" xfId="0" applyFont="1" applyFill="1" applyBorder="1" applyAlignment="1" applyProtection="1"/>
    <xf numFmtId="0" fontId="29" fillId="8" borderId="0" xfId="0" applyFont="1" applyFill="1" applyBorder="1" applyAlignment="1" applyProtection="1"/>
    <xf numFmtId="0" fontId="29" fillId="8" borderId="10" xfId="0" applyFont="1" applyFill="1" applyBorder="1" applyAlignment="1" applyProtection="1">
      <alignment vertical="center"/>
    </xf>
    <xf numFmtId="0" fontId="29" fillId="8" borderId="0" xfId="0" applyFont="1" applyFill="1" applyBorder="1" applyAlignment="1" applyProtection="1">
      <alignment vertical="center"/>
    </xf>
    <xf numFmtId="0" fontId="25" fillId="7" borderId="0" xfId="0" applyFont="1" applyFill="1" applyBorder="1" applyAlignment="1" applyProtection="1">
      <alignment horizontal="left" wrapText="1"/>
    </xf>
    <xf numFmtId="0" fontId="29" fillId="8" borderId="5" xfId="0" applyFont="1" applyFill="1" applyBorder="1" applyAlignment="1" applyProtection="1"/>
    <xf numFmtId="0" fontId="24" fillId="7" borderId="10" xfId="0" applyFont="1" applyFill="1" applyBorder="1" applyProtection="1"/>
    <xf numFmtId="0" fontId="25" fillId="7" borderId="22" xfId="0" applyFont="1" applyFill="1" applyBorder="1" applyProtection="1"/>
    <xf numFmtId="0" fontId="24" fillId="7" borderId="22" xfId="0" applyFont="1" applyFill="1" applyBorder="1" applyProtection="1"/>
    <xf numFmtId="0" fontId="38" fillId="7" borderId="22" xfId="0" applyFont="1" applyFill="1" applyBorder="1" applyAlignment="1" applyProtection="1">
      <alignment vertical="center"/>
    </xf>
    <xf numFmtId="0" fontId="34" fillId="7" borderId="8" xfId="0" applyFont="1" applyFill="1" applyBorder="1" applyProtection="1"/>
    <xf numFmtId="0" fontId="28" fillId="0" borderId="0" xfId="0" applyFont="1" applyFill="1" applyBorder="1" applyAlignment="1" applyProtection="1"/>
    <xf numFmtId="0" fontId="25" fillId="0" borderId="0" xfId="0" applyFont="1" applyFill="1" applyBorder="1" applyAlignment="1" applyProtection="1">
      <alignment vertical="top" wrapText="1"/>
    </xf>
    <xf numFmtId="0" fontId="25" fillId="0" borderId="0" xfId="0" applyFont="1" applyFill="1" applyBorder="1" applyAlignment="1" applyProtection="1">
      <alignment horizontal="left" vertical="top"/>
    </xf>
    <xf numFmtId="0" fontId="25" fillId="0" borderId="0" xfId="0" applyFont="1" applyFill="1" applyBorder="1" applyAlignment="1" applyProtection="1">
      <alignment horizontal="center"/>
    </xf>
    <xf numFmtId="0" fontId="25" fillId="0" borderId="0" xfId="0" applyFont="1" applyFill="1" applyBorder="1" applyAlignment="1" applyProtection="1">
      <alignment horizontal="right" vertical="top"/>
    </xf>
    <xf numFmtId="0" fontId="39" fillId="7" borderId="0" xfId="0" applyFont="1" applyFill="1" applyBorder="1" applyProtection="1"/>
    <xf numFmtId="0" fontId="25" fillId="7" borderId="23" xfId="0" applyFont="1" applyFill="1" applyBorder="1" applyProtection="1"/>
    <xf numFmtId="0" fontId="25" fillId="7" borderId="24" xfId="0" applyFont="1" applyFill="1" applyBorder="1" applyProtection="1"/>
    <xf numFmtId="0" fontId="25" fillId="7" borderId="11" xfId="0" applyFont="1" applyFill="1" applyBorder="1" applyAlignment="1" applyProtection="1">
      <alignment horizontal="left" wrapText="1"/>
    </xf>
    <xf numFmtId="0" fontId="28" fillId="7" borderId="10" xfId="0" applyFont="1" applyFill="1" applyBorder="1" applyAlignment="1" applyProtection="1">
      <alignment horizontal="center"/>
    </xf>
    <xf numFmtId="0" fontId="28" fillId="7" borderId="11" xfId="0" applyFont="1" applyFill="1" applyBorder="1" applyAlignment="1" applyProtection="1">
      <alignment horizontal="center"/>
    </xf>
    <xf numFmtId="0" fontId="28" fillId="7" borderId="10" xfId="0" applyFont="1" applyFill="1" applyBorder="1" applyAlignment="1" applyProtection="1">
      <alignment vertical="top"/>
    </xf>
    <xf numFmtId="0" fontId="25" fillId="7" borderId="25" xfId="0" applyFont="1" applyFill="1" applyBorder="1" applyProtection="1"/>
    <xf numFmtId="0" fontId="25" fillId="7" borderId="26" xfId="0" applyFont="1" applyFill="1" applyBorder="1" applyProtection="1"/>
    <xf numFmtId="0" fontId="28" fillId="7" borderId="10" xfId="0" applyFont="1" applyFill="1" applyBorder="1" applyAlignment="1" applyProtection="1"/>
    <xf numFmtId="0" fontId="28" fillId="7" borderId="11" xfId="0" applyFont="1" applyFill="1" applyBorder="1" applyAlignment="1" applyProtection="1"/>
    <xf numFmtId="0" fontId="29" fillId="8" borderId="11" xfId="0" applyFont="1" applyFill="1" applyBorder="1" applyAlignment="1" applyProtection="1"/>
    <xf numFmtId="0" fontId="28" fillId="2" borderId="10" xfId="0" applyFont="1" applyFill="1" applyBorder="1" applyAlignment="1" applyProtection="1">
      <alignment horizontal="left"/>
    </xf>
    <xf numFmtId="0" fontId="28" fillId="2" borderId="10" xfId="0" applyFont="1" applyFill="1" applyBorder="1" applyAlignment="1" applyProtection="1">
      <alignment horizontal="left" vertical="center"/>
    </xf>
    <xf numFmtId="0" fontId="28" fillId="7" borderId="10" xfId="0" applyFont="1" applyFill="1" applyBorder="1" applyAlignment="1" applyProtection="1">
      <alignment horizontal="left" vertical="top"/>
    </xf>
    <xf numFmtId="0" fontId="29" fillId="8" borderId="12" xfId="0" applyFont="1" applyFill="1" applyBorder="1" applyAlignment="1" applyProtection="1"/>
    <xf numFmtId="0" fontId="29" fillId="8" borderId="13" xfId="0" applyFont="1" applyFill="1" applyBorder="1" applyAlignment="1" applyProtection="1"/>
    <xf numFmtId="0" fontId="29" fillId="8" borderId="11" xfId="0" applyFont="1" applyFill="1" applyBorder="1" applyAlignment="1" applyProtection="1">
      <alignment vertical="center"/>
    </xf>
    <xf numFmtId="0" fontId="25" fillId="7" borderId="10" xfId="0" applyFont="1" applyFill="1" applyBorder="1" applyAlignment="1" applyProtection="1">
      <alignment horizontal="left" vertical="top"/>
    </xf>
    <xf numFmtId="0" fontId="26" fillId="2" borderId="10" xfId="0" applyFont="1" applyFill="1" applyBorder="1" applyAlignment="1" applyProtection="1"/>
    <xf numFmtId="0" fontId="25" fillId="0" borderId="10" xfId="0" applyFont="1" applyBorder="1" applyProtection="1"/>
    <xf numFmtId="0" fontId="25" fillId="2" borderId="10" xfId="0" applyFont="1" applyFill="1" applyBorder="1" applyProtection="1"/>
    <xf numFmtId="0" fontId="25" fillId="0" borderId="10" xfId="0" applyFont="1" applyFill="1" applyBorder="1" applyAlignment="1" applyProtection="1">
      <alignment horizontal="center"/>
    </xf>
    <xf numFmtId="0" fontId="25" fillId="7" borderId="10" xfId="0" applyFont="1" applyFill="1" applyBorder="1" applyAlignment="1" applyProtection="1">
      <alignment vertical="top"/>
    </xf>
    <xf numFmtId="0" fontId="25" fillId="0" borderId="10" xfId="0" applyFont="1" applyFill="1" applyBorder="1" applyAlignment="1" applyProtection="1">
      <alignment vertical="top"/>
    </xf>
    <xf numFmtId="0" fontId="28" fillId="10" borderId="10" xfId="0" applyFont="1" applyFill="1" applyBorder="1" applyProtection="1"/>
    <xf numFmtId="0" fontId="25" fillId="10" borderId="0" xfId="0" applyFont="1" applyFill="1" applyBorder="1" applyProtection="1"/>
    <xf numFmtId="0" fontId="27" fillId="7" borderId="10" xfId="0" applyFont="1" applyFill="1" applyBorder="1" applyProtection="1"/>
    <xf numFmtId="0" fontId="28" fillId="7" borderId="10" xfId="0" applyFont="1" applyFill="1" applyBorder="1" applyProtection="1"/>
    <xf numFmtId="0" fontId="25" fillId="7" borderId="10" xfId="0" applyFont="1" applyFill="1" applyBorder="1" applyProtection="1"/>
    <xf numFmtId="0" fontId="25" fillId="7" borderId="0" xfId="0" applyFont="1" applyFill="1" applyBorder="1" applyProtection="1"/>
    <xf numFmtId="0" fontId="25" fillId="7" borderId="11" xfId="0" applyFont="1" applyFill="1" applyBorder="1" applyProtection="1"/>
    <xf numFmtId="0" fontId="27" fillId="7" borderId="6" xfId="0" applyFont="1" applyFill="1" applyBorder="1" applyProtection="1"/>
    <xf numFmtId="0" fontId="41" fillId="2" borderId="0" xfId="0" applyFont="1" applyFill="1" applyBorder="1" applyAlignment="1" applyProtection="1">
      <alignment horizontal="left"/>
    </xf>
    <xf numFmtId="0" fontId="41" fillId="2" borderId="0" xfId="0" applyFont="1" applyFill="1" applyBorder="1" applyAlignment="1" applyProtection="1">
      <alignment horizontal="center"/>
    </xf>
    <xf numFmtId="0" fontId="24" fillId="7" borderId="11" xfId="0" applyFont="1" applyFill="1" applyBorder="1" applyProtection="1"/>
    <xf numFmtId="0" fontId="25" fillId="7" borderId="2" xfId="0" applyFont="1" applyFill="1" applyBorder="1" applyAlignment="1" applyProtection="1">
      <alignment vertical="top"/>
    </xf>
    <xf numFmtId="0" fontId="25" fillId="7" borderId="3" xfId="0" applyFont="1" applyFill="1" applyBorder="1" applyAlignment="1" applyProtection="1">
      <alignment vertical="top"/>
    </xf>
    <xf numFmtId="0" fontId="25" fillId="7" borderId="4" xfId="0" applyFont="1" applyFill="1" applyBorder="1" applyAlignment="1" applyProtection="1">
      <alignment vertical="top"/>
    </xf>
    <xf numFmtId="0" fontId="25" fillId="7" borderId="3" xfId="0" applyFont="1" applyFill="1" applyBorder="1" applyProtection="1"/>
    <xf numFmtId="0" fontId="25" fillId="2" borderId="0" xfId="0" applyFont="1" applyFill="1" applyBorder="1" applyAlignment="1" applyProtection="1">
      <alignment vertical="top"/>
    </xf>
    <xf numFmtId="0" fontId="25" fillId="7" borderId="4" xfId="0" applyFont="1" applyFill="1" applyBorder="1" applyAlignment="1" applyProtection="1">
      <alignment horizontal="left" vertical="top"/>
    </xf>
    <xf numFmtId="0" fontId="24" fillId="7" borderId="2" xfId="0" applyFont="1" applyFill="1" applyBorder="1" applyAlignment="1" applyProtection="1">
      <alignment vertical="top"/>
    </xf>
    <xf numFmtId="0" fontId="24" fillId="7" borderId="2" xfId="0" applyFont="1" applyFill="1" applyBorder="1" applyAlignment="1" applyProtection="1">
      <alignment horizontal="left" vertical="top"/>
    </xf>
    <xf numFmtId="0" fontId="25" fillId="7" borderId="0" xfId="0" applyFont="1" applyFill="1" applyBorder="1" applyAlignment="1" applyProtection="1">
      <alignment horizontal="left"/>
    </xf>
    <xf numFmtId="0" fontId="25" fillId="7" borderId="10" xfId="0" applyFont="1" applyFill="1" applyBorder="1" applyAlignment="1" applyProtection="1"/>
    <xf numFmtId="0" fontId="25" fillId="7" borderId="11" xfId="0" applyFont="1" applyFill="1" applyBorder="1" applyAlignment="1" applyProtection="1"/>
    <xf numFmtId="0" fontId="25" fillId="7" borderId="29" xfId="0" applyFont="1" applyFill="1" applyBorder="1" applyAlignment="1" applyProtection="1">
      <alignment vertical="top"/>
    </xf>
    <xf numFmtId="0" fontId="24" fillId="2" borderId="0" xfId="0" applyFont="1" applyFill="1" applyBorder="1" applyAlignment="1" applyProtection="1">
      <alignment vertical="top"/>
    </xf>
    <xf numFmtId="0" fontId="24" fillId="7" borderId="11" xfId="0" applyFont="1" applyFill="1" applyBorder="1" applyAlignment="1" applyProtection="1"/>
    <xf numFmtId="0" fontId="25" fillId="7" borderId="11" xfId="0" applyFont="1" applyFill="1" applyBorder="1" applyAlignment="1" applyProtection="1">
      <alignment horizontal="left" vertical="top" wrapText="1"/>
    </xf>
    <xf numFmtId="0" fontId="29" fillId="8" borderId="10" xfId="0" applyFont="1" applyFill="1" applyBorder="1" applyAlignment="1" applyProtection="1">
      <alignment horizontal="left"/>
    </xf>
    <xf numFmtId="0" fontId="29" fillId="8" borderId="0" xfId="0" applyFont="1" applyFill="1" applyBorder="1" applyAlignment="1" applyProtection="1">
      <alignment horizontal="left"/>
    </xf>
    <xf numFmtId="0" fontId="29" fillId="8" borderId="11" xfId="0" applyFont="1" applyFill="1" applyBorder="1" applyAlignment="1" applyProtection="1">
      <alignment horizontal="left"/>
    </xf>
    <xf numFmtId="0" fontId="25" fillId="7" borderId="33" xfId="0" applyFont="1" applyFill="1" applyBorder="1" applyAlignment="1" applyProtection="1">
      <alignment horizontal="left" vertical="top" wrapText="1"/>
    </xf>
    <xf numFmtId="0" fontId="25" fillId="7" borderId="35" xfId="0" applyFont="1" applyFill="1" applyBorder="1" applyAlignment="1" applyProtection="1">
      <alignment horizontal="left" vertical="top" wrapText="1"/>
    </xf>
    <xf numFmtId="0" fontId="0" fillId="2" borderId="0" xfId="0" applyFill="1" applyAlignment="1">
      <alignment vertical="justify" wrapText="1"/>
    </xf>
    <xf numFmtId="0" fontId="42" fillId="2" borderId="0" xfId="12" applyFill="1" applyAlignment="1" applyProtection="1">
      <alignment vertical="justify" wrapText="1"/>
    </xf>
    <xf numFmtId="0" fontId="43" fillId="2" borderId="0" xfId="12" applyFont="1" applyFill="1" applyAlignment="1" applyProtection="1">
      <alignment vertical="justify" wrapText="1"/>
    </xf>
    <xf numFmtId="0" fontId="42" fillId="2" borderId="0" xfId="12" applyFill="1" applyAlignment="1" applyProtection="1"/>
    <xf numFmtId="0" fontId="0" fillId="2" borderId="0" xfId="0" applyFill="1"/>
    <xf numFmtId="0" fontId="43" fillId="2" borderId="0" xfId="12" applyFont="1" applyFill="1" applyAlignment="1" applyProtection="1"/>
    <xf numFmtId="0" fontId="42" fillId="2" borderId="0" xfId="12" applyFill="1" applyAlignment="1" applyProtection="1">
      <alignment wrapText="1"/>
    </xf>
    <xf numFmtId="0" fontId="0" fillId="2" borderId="0" xfId="0" applyFill="1" applyAlignment="1">
      <alignment wrapText="1"/>
    </xf>
    <xf numFmtId="0" fontId="0" fillId="2" borderId="0" xfId="0" applyFill="1" applyAlignment="1"/>
    <xf numFmtId="0" fontId="24" fillId="2" borderId="0" xfId="0" applyFont="1" applyFill="1"/>
    <xf numFmtId="0" fontId="1" fillId="2" borderId="0" xfId="0" applyFont="1" applyFill="1"/>
    <xf numFmtId="0" fontId="28" fillId="2" borderId="0" xfId="0" applyFont="1" applyFill="1"/>
    <xf numFmtId="0" fontId="1" fillId="2" borderId="0" xfId="0" applyFont="1" applyFill="1" applyAlignment="1">
      <alignment wrapText="1"/>
    </xf>
    <xf numFmtId="0" fontId="0" fillId="0" borderId="0" xfId="0" applyAlignment="1">
      <alignment wrapText="1"/>
    </xf>
    <xf numFmtId="0" fontId="44" fillId="0" borderId="0" xfId="0" applyFont="1" applyFill="1"/>
    <xf numFmtId="0" fontId="44" fillId="0" borderId="0" xfId="0" applyFont="1"/>
    <xf numFmtId="0" fontId="25" fillId="0" borderId="18" xfId="0" applyFont="1" applyBorder="1" applyAlignment="1" applyProtection="1">
      <alignment vertical="top"/>
    </xf>
    <xf numFmtId="0" fontId="25" fillId="7" borderId="6" xfId="0" applyFont="1" applyFill="1" applyBorder="1" applyAlignment="1" applyProtection="1">
      <alignment vertical="top" wrapText="1" readingOrder="1"/>
    </xf>
    <xf numFmtId="0" fontId="25" fillId="0" borderId="6" xfId="0" applyFont="1" applyFill="1" applyBorder="1" applyAlignment="1" applyProtection="1">
      <alignment horizontal="center"/>
    </xf>
    <xf numFmtId="0" fontId="28" fillId="10" borderId="8" xfId="0" applyFont="1" applyFill="1" applyBorder="1" applyProtection="1"/>
    <xf numFmtId="0" fontId="25" fillId="10" borderId="17" xfId="0" applyFont="1" applyFill="1" applyBorder="1" applyAlignment="1" applyProtection="1">
      <alignment vertical="top" wrapText="1" readingOrder="1"/>
    </xf>
    <xf numFmtId="0" fontId="25" fillId="10" borderId="17" xfId="0" applyFont="1" applyFill="1" applyBorder="1" applyAlignment="1" applyProtection="1">
      <alignment horizontal="center"/>
    </xf>
    <xf numFmtId="0" fontId="25" fillId="7" borderId="5" xfId="0" applyFont="1" applyFill="1" applyBorder="1" applyAlignment="1" applyProtection="1">
      <alignment horizontal="left" vertical="top"/>
    </xf>
    <xf numFmtId="0" fontId="25" fillId="10" borderId="0" xfId="0" applyFont="1" applyFill="1" applyBorder="1" applyAlignment="1" applyProtection="1">
      <alignment vertical="top"/>
    </xf>
    <xf numFmtId="0" fontId="37" fillId="7" borderId="0" xfId="0" applyFont="1" applyFill="1" applyBorder="1" applyAlignment="1" applyProtection="1">
      <alignment horizontal="left"/>
    </xf>
    <xf numFmtId="0" fontId="32" fillId="7" borderId="0" xfId="0" applyFont="1" applyFill="1" applyBorder="1" applyAlignment="1" applyProtection="1">
      <alignment vertical="center"/>
    </xf>
    <xf numFmtId="0" fontId="32" fillId="7" borderId="11" xfId="0" applyFont="1" applyFill="1" applyBorder="1" applyAlignment="1" applyProtection="1">
      <alignment vertical="center"/>
    </xf>
    <xf numFmtId="0" fontId="25" fillId="7" borderId="17" xfId="0" applyFont="1" applyFill="1" applyBorder="1" applyAlignment="1" applyProtection="1">
      <alignment horizontal="center"/>
    </xf>
    <xf numFmtId="0" fontId="25" fillId="7" borderId="20" xfId="0" applyFont="1" applyFill="1" applyBorder="1" applyAlignment="1" applyProtection="1">
      <alignment vertical="top" wrapText="1"/>
      <protection locked="0"/>
    </xf>
    <xf numFmtId="0" fontId="25" fillId="7" borderId="12" xfId="0" applyFont="1" applyFill="1" applyBorder="1" applyAlignment="1" applyProtection="1">
      <alignment vertical="top" wrapText="1"/>
      <protection locked="0"/>
    </xf>
    <xf numFmtId="0" fontId="25" fillId="7" borderId="30" xfId="0" applyFont="1" applyFill="1" applyBorder="1" applyAlignment="1" applyProtection="1">
      <alignment vertical="top" wrapText="1"/>
      <protection locked="0"/>
    </xf>
    <xf numFmtId="0" fontId="25" fillId="7" borderId="18" xfId="0" applyFont="1" applyFill="1" applyBorder="1" applyAlignment="1" applyProtection="1">
      <alignment vertical="top" wrapText="1"/>
      <protection locked="0"/>
    </xf>
    <xf numFmtId="0" fontId="25" fillId="7" borderId="10" xfId="0" applyFont="1" applyFill="1" applyBorder="1" applyProtection="1">
      <protection locked="0"/>
    </xf>
    <xf numFmtId="0" fontId="25" fillId="7" borderId="0" xfId="0" applyFont="1" applyFill="1" applyBorder="1" applyAlignment="1" applyProtection="1">
      <alignment vertical="center"/>
    </xf>
    <xf numFmtId="0" fontId="25" fillId="7" borderId="0" xfId="0" applyFont="1" applyFill="1" applyBorder="1" applyAlignment="1" applyProtection="1">
      <alignment horizontal="left" vertical="top" wrapText="1"/>
    </xf>
    <xf numFmtId="0" fontId="25" fillId="7" borderId="0" xfId="0" applyFont="1" applyFill="1" applyBorder="1" applyAlignment="1" applyProtection="1">
      <alignment vertical="top" wrapText="1"/>
    </xf>
    <xf numFmtId="0" fontId="25" fillId="7" borderId="0" xfId="0" applyFont="1" applyFill="1" applyBorder="1" applyAlignment="1" applyProtection="1">
      <alignment horizontal="center"/>
    </xf>
    <xf numFmtId="0" fontId="0" fillId="7" borderId="0" xfId="0" applyFill="1" applyBorder="1" applyAlignment="1" applyProtection="1">
      <alignment horizontal="left"/>
    </xf>
    <xf numFmtId="0" fontId="28" fillId="7" borderId="6" xfId="0" applyFont="1" applyFill="1" applyBorder="1" applyAlignment="1" applyProtection="1">
      <alignment horizontal="right"/>
    </xf>
    <xf numFmtId="0" fontId="25" fillId="10" borderId="17" xfId="0" applyFont="1" applyFill="1" applyBorder="1" applyProtection="1"/>
    <xf numFmtId="0" fontId="25" fillId="2" borderId="17" xfId="0" applyFont="1" applyFill="1" applyBorder="1" applyProtection="1"/>
    <xf numFmtId="0" fontId="25" fillId="7" borderId="20" xfId="0" applyFont="1" applyFill="1" applyBorder="1" applyAlignment="1" applyProtection="1">
      <alignment vertical="center"/>
      <protection locked="0"/>
    </xf>
    <xf numFmtId="37" fontId="6" fillId="4" borderId="0" xfId="6" applyNumberFormat="1" applyFont="1" applyFill="1" applyBorder="1" applyAlignment="1" applyProtection="1">
      <alignment horizontal="right"/>
      <protection locked="0"/>
    </xf>
    <xf numFmtId="0" fontId="1" fillId="0" borderId="0" xfId="6" applyFont="1" applyFill="1" applyBorder="1" applyAlignment="1" applyProtection="1">
      <alignment horizontal="center"/>
    </xf>
    <xf numFmtId="10" fontId="6" fillId="0" borderId="0" xfId="6" applyNumberFormat="1" applyFont="1" applyFill="1" applyBorder="1" applyProtection="1"/>
    <xf numFmtId="37" fontId="6" fillId="0" borderId="0" xfId="7" applyNumberFormat="1" applyFont="1" applyFill="1" applyBorder="1" applyAlignment="1" applyProtection="1"/>
    <xf numFmtId="37" fontId="15" fillId="3" borderId="0" xfId="6" applyNumberFormat="1" applyFont="1" applyFill="1" applyBorder="1" applyAlignment="1" applyProtection="1"/>
    <xf numFmtId="37" fontId="19" fillId="3" borderId="1" xfId="6" applyNumberFormat="1" applyFont="1" applyFill="1" applyBorder="1" applyAlignment="1" applyProtection="1"/>
    <xf numFmtId="0" fontId="40" fillId="7" borderId="0" xfId="0" applyFont="1" applyFill="1" applyBorder="1" applyAlignment="1" applyProtection="1">
      <alignment wrapText="1"/>
    </xf>
    <xf numFmtId="0" fontId="40" fillId="7" borderId="11" xfId="0" applyFont="1" applyFill="1" applyBorder="1" applyAlignment="1" applyProtection="1">
      <alignment wrapText="1"/>
    </xf>
    <xf numFmtId="0" fontId="0" fillId="7" borderId="6" xfId="0" applyFill="1" applyBorder="1" applyAlignment="1" applyProtection="1">
      <alignment horizontal="right"/>
    </xf>
    <xf numFmtId="0" fontId="25" fillId="7" borderId="6" xfId="0" applyFont="1" applyFill="1" applyBorder="1" applyAlignment="1" applyProtection="1">
      <alignment horizontal="left" vertical="top" wrapText="1"/>
    </xf>
    <xf numFmtId="0" fontId="25" fillId="7" borderId="19" xfId="0" applyFont="1" applyFill="1" applyBorder="1" applyAlignment="1" applyProtection="1">
      <alignment horizontal="left" vertical="top" wrapText="1"/>
    </xf>
    <xf numFmtId="0" fontId="30" fillId="7" borderId="10" xfId="0" applyFont="1" applyFill="1" applyBorder="1" applyProtection="1"/>
    <xf numFmtId="0" fontId="1" fillId="0" borderId="0" xfId="6" applyFont="1" applyFill="1" applyProtection="1"/>
    <xf numFmtId="0" fontId="2" fillId="0" borderId="0" xfId="6" applyFill="1" applyProtection="1"/>
    <xf numFmtId="0" fontId="2" fillId="0" borderId="0" xfId="6" applyFill="1" applyAlignment="1" applyProtection="1">
      <alignment horizontal="right"/>
    </xf>
    <xf numFmtId="0" fontId="2" fillId="0" borderId="0" xfId="6" applyProtection="1"/>
    <xf numFmtId="0" fontId="1" fillId="0" borderId="0" xfId="6" applyFont="1" applyFill="1" applyAlignment="1" applyProtection="1">
      <alignment horizontal="right"/>
    </xf>
    <xf numFmtId="0" fontId="1" fillId="0" borderId="0" xfId="6" applyFont="1" applyFill="1" applyAlignment="1" applyProtection="1">
      <alignment horizontal="center"/>
    </xf>
    <xf numFmtId="3" fontId="2" fillId="0" borderId="0" xfId="6" applyNumberFormat="1" applyFill="1" applyProtection="1"/>
    <xf numFmtId="0" fontId="2" fillId="0" borderId="0" xfId="6" applyAlignment="1" applyProtection="1">
      <alignment horizontal="right"/>
    </xf>
    <xf numFmtId="0" fontId="1" fillId="0" borderId="0" xfId="6" applyFont="1" applyAlignment="1" applyProtection="1">
      <alignment horizontal="center"/>
    </xf>
    <xf numFmtId="44" fontId="2" fillId="0" borderId="0" xfId="7" applyFont="1" applyFill="1" applyProtection="1"/>
    <xf numFmtId="0" fontId="4" fillId="5" borderId="0" xfId="6" applyFont="1" applyFill="1" applyProtection="1"/>
    <xf numFmtId="0" fontId="3" fillId="5" borderId="0" xfId="6" applyFont="1" applyFill="1" applyProtection="1"/>
    <xf numFmtId="37" fontId="3" fillId="5" borderId="0" xfId="6" applyNumberFormat="1" applyFont="1" applyFill="1" applyAlignment="1" applyProtection="1">
      <alignment horizontal="right"/>
    </xf>
    <xf numFmtId="0" fontId="3" fillId="5" borderId="0" xfId="6" applyFont="1" applyFill="1" applyAlignment="1" applyProtection="1">
      <alignment horizontal="right"/>
    </xf>
    <xf numFmtId="39" fontId="2" fillId="0" borderId="0" xfId="6" applyNumberFormat="1" applyFill="1" applyAlignment="1" applyProtection="1">
      <alignment horizontal="right"/>
    </xf>
    <xf numFmtId="164" fontId="2" fillId="0" borderId="0" xfId="9" applyNumberFormat="1" applyFont="1" applyFill="1" applyAlignment="1" applyProtection="1">
      <alignment horizontal="right"/>
    </xf>
    <xf numFmtId="37" fontId="2" fillId="0" borderId="0" xfId="6" applyNumberFormat="1" applyFill="1" applyProtection="1"/>
    <xf numFmtId="164" fontId="2" fillId="0" borderId="0" xfId="6" applyNumberFormat="1" applyFill="1" applyProtection="1"/>
    <xf numFmtId="9" fontId="2" fillId="0" borderId="0" xfId="6" applyNumberFormat="1" applyFill="1" applyProtection="1"/>
    <xf numFmtId="37" fontId="2" fillId="0" borderId="0" xfId="6" applyNumberFormat="1" applyFill="1" applyAlignment="1" applyProtection="1">
      <alignment horizontal="right"/>
    </xf>
    <xf numFmtId="3" fontId="2" fillId="0" borderId="0" xfId="6" applyNumberFormat="1" applyFill="1" applyAlignment="1" applyProtection="1">
      <alignment horizontal="right"/>
    </xf>
    <xf numFmtId="3" fontId="3" fillId="5" borderId="0" xfId="6" applyNumberFormat="1" applyFont="1" applyFill="1" applyAlignment="1" applyProtection="1">
      <alignment horizontal="right"/>
    </xf>
    <xf numFmtId="0" fontId="1" fillId="4" borderId="0" xfId="6" applyFont="1" applyFill="1" applyProtection="1"/>
    <xf numFmtId="3" fontId="2" fillId="4" borderId="0" xfId="6" applyNumberFormat="1" applyFill="1" applyProtection="1"/>
    <xf numFmtId="0" fontId="2" fillId="4" borderId="0" xfId="6" applyFill="1" applyProtection="1"/>
    <xf numFmtId="0" fontId="1" fillId="2" borderId="8" xfId="6" applyFont="1" applyFill="1" applyBorder="1" applyAlignment="1" applyProtection="1">
      <alignment horizontal="center"/>
    </xf>
    <xf numFmtId="0" fontId="1" fillId="2" borderId="10" xfId="6" applyFont="1" applyFill="1" applyBorder="1" applyAlignment="1" applyProtection="1">
      <alignment horizontal="center"/>
    </xf>
    <xf numFmtId="0" fontId="1" fillId="0" borderId="12" xfId="6" applyFont="1" applyBorder="1" applyAlignment="1" applyProtection="1">
      <alignment horizontal="center"/>
    </xf>
    <xf numFmtId="0" fontId="1" fillId="0" borderId="0" xfId="6" applyFont="1" applyProtection="1"/>
    <xf numFmtId="1" fontId="3" fillId="0" borderId="0" xfId="6" applyNumberFormat="1" applyFont="1" applyProtection="1"/>
    <xf numFmtId="1" fontId="3" fillId="0" borderId="0" xfId="6" applyNumberFormat="1" applyFont="1" applyFill="1" applyProtection="1"/>
    <xf numFmtId="0" fontId="4" fillId="5" borderId="0" xfId="6" applyFont="1" applyFill="1" applyAlignment="1" applyProtection="1">
      <alignment horizontal="right"/>
    </xf>
    <xf numFmtId="0" fontId="25" fillId="7" borderId="0" xfId="0" applyFont="1" applyFill="1" applyBorder="1" applyAlignment="1" applyProtection="1">
      <alignment horizontal="left" vertical="top" wrapText="1"/>
    </xf>
    <xf numFmtId="0" fontId="1" fillId="0" borderId="0" xfId="6" applyFont="1" applyFill="1" applyAlignment="1" applyProtection="1">
      <alignment wrapText="1"/>
    </xf>
    <xf numFmtId="9" fontId="2" fillId="4" borderId="42" xfId="10" applyFont="1" applyFill="1" applyBorder="1" applyAlignment="1" applyProtection="1">
      <alignment horizontal="center"/>
      <protection locked="0"/>
    </xf>
    <xf numFmtId="0" fontId="1" fillId="2" borderId="43" xfId="6" applyFont="1" applyFill="1" applyBorder="1" applyAlignment="1" applyProtection="1">
      <alignment horizontal="center"/>
    </xf>
    <xf numFmtId="0" fontId="1" fillId="0" borderId="44" xfId="6" applyFont="1" applyBorder="1" applyAlignment="1" applyProtection="1">
      <alignment horizontal="center"/>
    </xf>
    <xf numFmtId="0" fontId="1" fillId="2" borderId="45" xfId="6" applyFont="1" applyFill="1" applyBorder="1" applyAlignment="1" applyProtection="1">
      <alignment horizontal="center"/>
    </xf>
    <xf numFmtId="1" fontId="2" fillId="0" borderId="46" xfId="10" applyNumberFormat="1" applyFont="1" applyFill="1" applyBorder="1" applyAlignment="1" applyProtection="1">
      <alignment horizontal="center"/>
    </xf>
    <xf numFmtId="0" fontId="1" fillId="2" borderId="44" xfId="6" applyFont="1" applyFill="1" applyBorder="1" applyAlignment="1" applyProtection="1">
      <alignment horizontal="center"/>
    </xf>
    <xf numFmtId="0" fontId="1" fillId="0" borderId="45" xfId="6" applyFont="1" applyBorder="1" applyAlignment="1" applyProtection="1">
      <alignment horizontal="center"/>
    </xf>
    <xf numFmtId="9" fontId="2" fillId="0" borderId="46" xfId="10" applyFont="1" applyFill="1" applyBorder="1" applyAlignment="1" applyProtection="1">
      <alignment horizontal="center"/>
    </xf>
    <xf numFmtId="10" fontId="2" fillId="0" borderId="44" xfId="13" applyNumberFormat="1" applyFont="1" applyBorder="1" applyAlignment="1" applyProtection="1">
      <alignment horizontal="center"/>
    </xf>
    <xf numFmtId="10" fontId="2" fillId="0" borderId="46" xfId="13" applyNumberFormat="1" applyFont="1" applyFill="1" applyBorder="1" applyAlignment="1" applyProtection="1">
      <alignment horizontal="center"/>
    </xf>
    <xf numFmtId="9" fontId="2" fillId="0" borderId="0" xfId="10" applyFont="1" applyFill="1" applyBorder="1" applyAlignment="1" applyProtection="1">
      <alignment horizontal="center"/>
    </xf>
    <xf numFmtId="0" fontId="2" fillId="0" borderId="0" xfId="6" applyFill="1" applyBorder="1" applyAlignment="1" applyProtection="1">
      <alignment horizontal="center"/>
    </xf>
    <xf numFmtId="165" fontId="2" fillId="0" borderId="0" xfId="9" applyNumberFormat="1" applyFont="1" applyFill="1" applyBorder="1" applyAlignment="1" applyProtection="1">
      <alignment horizontal="center"/>
    </xf>
    <xf numFmtId="0" fontId="1" fillId="0" borderId="0" xfId="6" applyFont="1" applyAlignment="1" applyProtection="1">
      <alignment horizontal="right"/>
    </xf>
    <xf numFmtId="0" fontId="25" fillId="7" borderId="10" xfId="0" applyFont="1" applyFill="1" applyBorder="1" applyAlignment="1" applyProtection="1">
      <alignment horizontal="left" vertical="top" wrapText="1"/>
    </xf>
    <xf numFmtId="0" fontId="25" fillId="7" borderId="0" xfId="0" applyFont="1" applyFill="1" applyBorder="1" applyAlignment="1" applyProtection="1">
      <alignment horizontal="left" vertical="top" wrapText="1"/>
    </xf>
    <xf numFmtId="0" fontId="25" fillId="2" borderId="0" xfId="0" applyFont="1" applyFill="1" applyBorder="1" applyAlignment="1" applyProtection="1">
      <alignment horizontal="left" vertical="top" wrapText="1"/>
    </xf>
    <xf numFmtId="0" fontId="25" fillId="7" borderId="37" xfId="0" applyFont="1" applyFill="1" applyBorder="1" applyAlignment="1" applyProtection="1">
      <alignment vertical="center"/>
      <protection locked="0"/>
    </xf>
    <xf numFmtId="0" fontId="25" fillId="10" borderId="0" xfId="0" applyFont="1" applyFill="1" applyBorder="1" applyAlignment="1" applyProtection="1">
      <alignment horizontal="left" vertical="top" wrapText="1"/>
    </xf>
    <xf numFmtId="0" fontId="25" fillId="10" borderId="11" xfId="0" applyFont="1" applyFill="1" applyBorder="1" applyAlignment="1" applyProtection="1">
      <alignment horizontal="left" vertical="top" wrapText="1"/>
    </xf>
    <xf numFmtId="0" fontId="28" fillId="7" borderId="0" xfId="0" applyFont="1" applyFill="1" applyBorder="1" applyAlignment="1" applyProtection="1">
      <alignment horizontal="right"/>
    </xf>
    <xf numFmtId="0" fontId="28" fillId="7" borderId="0" xfId="0" applyFont="1" applyFill="1" applyBorder="1" applyAlignment="1" applyProtection="1">
      <alignment vertical="top" wrapText="1"/>
    </xf>
    <xf numFmtId="0" fontId="25" fillId="7" borderId="2" xfId="0" applyFont="1" applyFill="1" applyBorder="1" applyAlignment="1" applyProtection="1">
      <alignment horizontal="left" vertical="top"/>
    </xf>
    <xf numFmtId="0" fontId="25" fillId="7" borderId="3" xfId="0" applyFont="1" applyFill="1" applyBorder="1" applyAlignment="1" applyProtection="1">
      <alignment horizontal="left" vertical="top"/>
    </xf>
    <xf numFmtId="0" fontId="25" fillId="7" borderId="29" xfId="0" applyFont="1" applyFill="1" applyBorder="1" applyAlignment="1" applyProtection="1">
      <alignment horizontal="left" vertical="top"/>
    </xf>
    <xf numFmtId="0" fontId="35" fillId="7" borderId="17" xfId="0" applyFont="1" applyFill="1" applyBorder="1" applyAlignment="1" applyProtection="1">
      <alignment vertical="top"/>
    </xf>
    <xf numFmtId="0" fontId="25" fillId="7" borderId="17" xfId="0" applyFont="1" applyFill="1" applyBorder="1" applyAlignment="1" applyProtection="1">
      <alignment horizontal="left" vertical="top" wrapText="1"/>
    </xf>
    <xf numFmtId="0" fontId="25" fillId="7" borderId="48" xfId="0" applyFont="1" applyFill="1" applyBorder="1" applyAlignment="1" applyProtection="1">
      <alignment horizontal="left" vertical="top" wrapText="1"/>
    </xf>
    <xf numFmtId="0" fontId="25" fillId="10" borderId="11" xfId="0" applyFont="1" applyFill="1" applyBorder="1" applyProtection="1"/>
    <xf numFmtId="0" fontId="28" fillId="10" borderId="0" xfId="0" applyFont="1" applyFill="1" applyBorder="1" applyProtection="1"/>
    <xf numFmtId="0" fontId="25" fillId="10" borderId="8" xfId="0" applyFont="1" applyFill="1" applyBorder="1" applyProtection="1"/>
    <xf numFmtId="0" fontId="27" fillId="10" borderId="17" xfId="0" applyFont="1" applyFill="1" applyBorder="1" applyProtection="1"/>
    <xf numFmtId="0" fontId="25" fillId="10" borderId="9" xfId="0" applyFont="1" applyFill="1" applyBorder="1" applyProtection="1"/>
    <xf numFmtId="0" fontId="25" fillId="7" borderId="0" xfId="0" applyFont="1" applyFill="1" applyBorder="1" applyAlignment="1" applyProtection="1">
      <alignment horizontal="left" vertical="top" wrapText="1"/>
    </xf>
    <xf numFmtId="0" fontId="25" fillId="7" borderId="5" xfId="0" applyFont="1" applyFill="1" applyBorder="1" applyAlignment="1" applyProtection="1">
      <alignment horizontal="left" vertical="top" wrapText="1"/>
    </xf>
    <xf numFmtId="0" fontId="25" fillId="7" borderId="56" xfId="0" applyFont="1" applyFill="1" applyBorder="1" applyAlignment="1" applyProtection="1">
      <alignment horizontal="left" vertical="top" wrapText="1"/>
    </xf>
    <xf numFmtId="0" fontId="25" fillId="7" borderId="0" xfId="0" applyFont="1" applyFill="1" applyBorder="1" applyAlignment="1" applyProtection="1">
      <alignment vertical="top"/>
      <protection locked="0"/>
    </xf>
    <xf numFmtId="0" fontId="25" fillId="7" borderId="32" xfId="0" applyFont="1" applyFill="1" applyBorder="1" applyAlignment="1" applyProtection="1">
      <alignment vertical="top"/>
      <protection locked="0"/>
    </xf>
    <xf numFmtId="0" fontId="25" fillId="7" borderId="0" xfId="0" applyFont="1" applyFill="1" applyBorder="1" applyAlignment="1" applyProtection="1">
      <alignment vertical="top" wrapText="1"/>
      <protection locked="0"/>
    </xf>
    <xf numFmtId="0" fontId="25" fillId="7" borderId="32" xfId="0" applyFont="1" applyFill="1" applyBorder="1" applyAlignment="1" applyProtection="1">
      <alignment vertical="top" wrapText="1"/>
      <protection locked="0"/>
    </xf>
    <xf numFmtId="0" fontId="7" fillId="3" borderId="0" xfId="1" applyFont="1" applyFill="1" applyBorder="1" applyAlignment="1" applyProtection="1">
      <alignment horizontal="center" vertical="center" wrapText="1"/>
    </xf>
    <xf numFmtId="0" fontId="9" fillId="4" borderId="0" xfId="6" applyFont="1" applyFill="1" applyAlignment="1" applyProtection="1">
      <alignment horizontal="left"/>
    </xf>
    <xf numFmtId="0" fontId="11" fillId="0" borderId="0" xfId="6" applyFont="1" applyFill="1" applyBorder="1" applyAlignment="1" applyProtection="1">
      <alignment vertical="top"/>
    </xf>
    <xf numFmtId="0" fontId="11" fillId="0" borderId="0" xfId="6" applyFont="1" applyFill="1" applyAlignment="1" applyProtection="1"/>
    <xf numFmtId="0" fontId="11" fillId="0" borderId="0" xfId="6" applyFont="1" applyFill="1" applyBorder="1" applyAlignment="1" applyProtection="1"/>
    <xf numFmtId="0" fontId="11" fillId="0" borderId="0" xfId="6" applyFont="1" applyFill="1" applyBorder="1" applyAlignment="1" applyProtection="1">
      <alignment horizontal="center"/>
    </xf>
    <xf numFmtId="0" fontId="6" fillId="0" borderId="0" xfId="6" applyFont="1" applyFill="1" applyBorder="1" applyProtection="1"/>
    <xf numFmtId="0" fontId="49" fillId="0" borderId="0" xfId="6" applyFont="1" applyFill="1" applyBorder="1" applyAlignment="1" applyProtection="1">
      <alignment horizontal="right"/>
    </xf>
    <xf numFmtId="0" fontId="6" fillId="0" borderId="0" xfId="6" applyFont="1" applyFill="1" applyProtection="1"/>
    <xf numFmtId="0" fontId="13" fillId="0" borderId="0" xfId="6" applyFont="1" applyFill="1" applyBorder="1" applyAlignment="1" applyProtection="1">
      <alignment horizontal="right"/>
    </xf>
    <xf numFmtId="0" fontId="18" fillId="3" borderId="0" xfId="6" applyFont="1" applyFill="1" applyBorder="1" applyAlignment="1" applyProtection="1">
      <alignment horizontal="right"/>
    </xf>
    <xf numFmtId="0" fontId="6" fillId="0" borderId="0" xfId="6" applyFont="1" applyFill="1" applyBorder="1" applyAlignment="1" applyProtection="1">
      <alignment wrapText="1"/>
    </xf>
    <xf numFmtId="0" fontId="6" fillId="0" borderId="0" xfId="6" applyFont="1" applyFill="1" applyBorder="1" applyAlignment="1" applyProtection="1">
      <alignment horizontal="left"/>
    </xf>
    <xf numFmtId="0" fontId="6" fillId="0" borderId="0" xfId="6" applyFont="1" applyProtection="1"/>
    <xf numFmtId="37" fontId="6" fillId="0" borderId="0" xfId="6" applyNumberFormat="1" applyFont="1" applyFill="1" applyBorder="1" applyAlignment="1" applyProtection="1">
      <alignment horizontal="left"/>
    </xf>
    <xf numFmtId="37" fontId="11" fillId="0" borderId="0" xfId="6" applyNumberFormat="1" applyFont="1" applyFill="1" applyBorder="1" applyAlignment="1" applyProtection="1">
      <alignment horizontal="center"/>
    </xf>
    <xf numFmtId="0" fontId="11" fillId="0" borderId="0" xfId="6" applyFont="1" applyFill="1" applyBorder="1" applyAlignment="1" applyProtection="1">
      <alignment horizontal="right"/>
    </xf>
    <xf numFmtId="0" fontId="11" fillId="0" borderId="0" xfId="6" applyFont="1" applyFill="1" applyBorder="1" applyProtection="1"/>
    <xf numFmtId="0" fontId="11" fillId="0" borderId="0" xfId="6" applyFont="1" applyFill="1" applyAlignment="1" applyProtection="1">
      <alignment horizontal="center"/>
    </xf>
    <xf numFmtId="0" fontId="11" fillId="0" borderId="0" xfId="6" applyFont="1" applyFill="1" applyBorder="1" applyAlignment="1" applyProtection="1">
      <alignment horizontal="center" vertical="top"/>
    </xf>
    <xf numFmtId="0" fontId="12" fillId="0" borderId="0" xfId="6" applyFont="1" applyFill="1" applyBorder="1" applyAlignment="1" applyProtection="1">
      <alignment horizontal="center"/>
    </xf>
    <xf numFmtId="0" fontId="12" fillId="0" borderId="0" xfId="6" applyFont="1" applyAlignment="1" applyProtection="1">
      <alignment horizontal="center"/>
    </xf>
    <xf numFmtId="0" fontId="14" fillId="3" borderId="0" xfId="6" applyFont="1" applyFill="1" applyBorder="1" applyAlignment="1" applyProtection="1">
      <alignment horizontal="left"/>
    </xf>
    <xf numFmtId="0" fontId="1" fillId="0" borderId="0" xfId="0" applyFont="1" applyFill="1" applyBorder="1" applyAlignment="1">
      <alignment horizontal="left"/>
    </xf>
    <xf numFmtId="1" fontId="2" fillId="0" borderId="0" xfId="10" applyNumberFormat="1" applyFont="1" applyFill="1" applyBorder="1" applyAlignment="1" applyProtection="1">
      <alignment horizontal="center"/>
    </xf>
    <xf numFmtId="1" fontId="3" fillId="0" borderId="0" xfId="6" applyNumberFormat="1" applyFont="1" applyFill="1" applyBorder="1" applyProtection="1"/>
    <xf numFmtId="0" fontId="2" fillId="0" borderId="0" xfId="6" applyFill="1" applyBorder="1" applyProtection="1"/>
    <xf numFmtId="10" fontId="2" fillId="0" borderId="0" xfId="13" applyNumberFormat="1" applyFont="1" applyFill="1" applyBorder="1" applyAlignment="1" applyProtection="1">
      <alignment horizontal="center"/>
    </xf>
    <xf numFmtId="164" fontId="6" fillId="0" borderId="0" xfId="11" applyNumberFormat="1" applyFont="1" applyFill="1" applyBorder="1" applyProtection="1"/>
    <xf numFmtId="164" fontId="19" fillId="0" borderId="0" xfId="11" applyNumberFormat="1" applyFont="1" applyFill="1" applyBorder="1" applyProtection="1"/>
    <xf numFmtId="0" fontId="22" fillId="0" borderId="0" xfId="0" applyFont="1" applyFill="1"/>
    <xf numFmtId="37" fontId="11" fillId="4" borderId="0" xfId="6" applyNumberFormat="1" applyFont="1" applyFill="1" applyBorder="1" applyAlignment="1" applyProtection="1">
      <protection locked="0"/>
    </xf>
    <xf numFmtId="164" fontId="6" fillId="0" borderId="0" xfId="11" applyNumberFormat="1" applyFont="1" applyFill="1" applyBorder="1" applyAlignment="1" applyProtection="1">
      <alignment horizontal="right"/>
    </xf>
    <xf numFmtId="0" fontId="0" fillId="7" borderId="0" xfId="0" applyFill="1" applyProtection="1"/>
    <xf numFmtId="0" fontId="0" fillId="0" borderId="0" xfId="0" applyFill="1" applyProtection="1"/>
    <xf numFmtId="0" fontId="54" fillId="7" borderId="0" xfId="0" applyFont="1" applyFill="1" applyAlignment="1" applyProtection="1">
      <alignment horizontal="left"/>
    </xf>
    <xf numFmtId="0" fontId="53" fillId="7" borderId="0" xfId="0" applyFont="1" applyFill="1" applyAlignment="1" applyProtection="1">
      <alignment horizontal="center"/>
    </xf>
    <xf numFmtId="0" fontId="59" fillId="7" borderId="0" xfId="0" applyFont="1" applyFill="1" applyAlignment="1" applyProtection="1">
      <alignment horizontal="center"/>
    </xf>
    <xf numFmtId="0" fontId="52" fillId="7" borderId="0" xfId="0" applyFont="1" applyFill="1" applyBorder="1" applyAlignment="1" applyProtection="1"/>
    <xf numFmtId="0" fontId="52" fillId="7" borderId="0" xfId="0" applyFont="1" applyFill="1" applyProtection="1"/>
    <xf numFmtId="0" fontId="0" fillId="7" borderId="0" xfId="0" applyFill="1" applyBorder="1" applyAlignment="1" applyProtection="1">
      <alignment horizontal="center"/>
    </xf>
    <xf numFmtId="0" fontId="0" fillId="7" borderId="0" xfId="0" applyFill="1" applyBorder="1" applyAlignment="1" applyProtection="1">
      <alignment horizontal="center" wrapText="1"/>
    </xf>
    <xf numFmtId="44" fontId="0" fillId="0" borderId="16" xfId="15" applyFont="1" applyFill="1" applyBorder="1" applyProtection="1"/>
    <xf numFmtId="43" fontId="0" fillId="7" borderId="0" xfId="11" applyFont="1" applyFill="1" applyProtection="1"/>
    <xf numFmtId="44" fontId="0" fillId="10" borderId="16" xfId="15" applyFont="1" applyFill="1" applyBorder="1" applyProtection="1"/>
    <xf numFmtId="44" fontId="22" fillId="0" borderId="16" xfId="15" applyFont="1" applyFill="1" applyBorder="1" applyProtection="1"/>
    <xf numFmtId="43" fontId="0" fillId="7" borderId="0" xfId="0" applyNumberFormat="1" applyFill="1" applyProtection="1"/>
    <xf numFmtId="0" fontId="22" fillId="7" borderId="55" xfId="0" applyFont="1" applyFill="1" applyBorder="1" applyAlignment="1" applyProtection="1">
      <alignment horizontal="center"/>
    </xf>
    <xf numFmtId="0" fontId="22" fillId="7" borderId="57" xfId="0" applyFont="1" applyFill="1" applyBorder="1" applyAlignment="1" applyProtection="1">
      <alignment horizontal="center"/>
    </xf>
    <xf numFmtId="0" fontId="22" fillId="7" borderId="58" xfId="0" applyFont="1" applyFill="1" applyBorder="1" applyAlignment="1" applyProtection="1">
      <alignment horizontal="center"/>
    </xf>
    <xf numFmtId="44" fontId="22" fillId="7" borderId="52" xfId="15" applyFont="1" applyFill="1" applyBorder="1" applyProtection="1"/>
    <xf numFmtId="44" fontId="22" fillId="7" borderId="53" xfId="15" applyFont="1" applyFill="1" applyBorder="1" applyProtection="1"/>
    <xf numFmtId="44" fontId="22" fillId="7" borderId="54" xfId="15" applyFont="1" applyFill="1" applyBorder="1" applyProtection="1"/>
    <xf numFmtId="44" fontId="22" fillId="7" borderId="18" xfId="15" applyFont="1" applyFill="1" applyBorder="1" applyProtection="1"/>
    <xf numFmtId="44" fontId="22" fillId="7" borderId="6" xfId="15" applyFont="1" applyFill="1" applyBorder="1" applyProtection="1"/>
    <xf numFmtId="44" fontId="22" fillId="7" borderId="19" xfId="15" applyFont="1" applyFill="1" applyBorder="1" applyProtection="1"/>
    <xf numFmtId="0" fontId="52" fillId="7" borderId="0" xfId="0" applyFont="1" applyFill="1" applyBorder="1" applyProtection="1"/>
    <xf numFmtId="0" fontId="0" fillId="11" borderId="16" xfId="0" applyFill="1" applyBorder="1" applyProtection="1">
      <protection locked="0"/>
    </xf>
    <xf numFmtId="44" fontId="0" fillId="0" borderId="59" xfId="15" applyFont="1" applyFill="1" applyBorder="1" applyProtection="1"/>
    <xf numFmtId="44" fontId="0" fillId="0" borderId="47" xfId="15" applyFont="1" applyFill="1" applyBorder="1" applyProtection="1"/>
    <xf numFmtId="37" fontId="22" fillId="6" borderId="60" xfId="15" applyNumberFormat="1" applyFont="1" applyFill="1" applyBorder="1" applyAlignment="1" applyProtection="1">
      <alignment horizontal="center" vertical="center"/>
    </xf>
    <xf numFmtId="37" fontId="22" fillId="6" borderId="61" xfId="15" applyNumberFormat="1" applyFont="1" applyFill="1" applyBorder="1" applyAlignment="1" applyProtection="1">
      <alignment horizontal="center" vertical="center"/>
    </xf>
    <xf numFmtId="164" fontId="2" fillId="0" borderId="0" xfId="6" applyNumberFormat="1" applyFill="1" applyAlignment="1" applyProtection="1">
      <alignment horizontal="right"/>
    </xf>
    <xf numFmtId="0" fontId="25" fillId="0" borderId="20" xfId="0" applyFont="1" applyFill="1" applyBorder="1" applyAlignment="1" applyProtection="1">
      <alignment vertical="center"/>
      <protection locked="0"/>
    </xf>
    <xf numFmtId="0" fontId="25" fillId="0" borderId="0" xfId="0" applyFont="1" applyFill="1" applyBorder="1" applyProtection="1"/>
    <xf numFmtId="43" fontId="2" fillId="0" borderId="0" xfId="11" applyNumberFormat="1" applyFont="1" applyFill="1" applyAlignment="1" applyProtection="1">
      <alignment horizontal="right"/>
    </xf>
    <xf numFmtId="0" fontId="2" fillId="0" borderId="0" xfId="6" applyFont="1" applyFill="1" applyProtection="1"/>
    <xf numFmtId="0" fontId="2" fillId="0" borderId="0" xfId="6" applyAlignment="1" applyProtection="1">
      <alignment horizontal="center"/>
    </xf>
    <xf numFmtId="0" fontId="4" fillId="0" borderId="0" xfId="6" applyFont="1" applyFill="1" applyProtection="1"/>
    <xf numFmtId="0" fontId="3" fillId="0" borderId="0" xfId="6" applyFont="1" applyFill="1" applyProtection="1"/>
    <xf numFmtId="37" fontId="3" fillId="0" borderId="0" xfId="6" applyNumberFormat="1" applyFont="1" applyFill="1" applyAlignment="1" applyProtection="1">
      <alignment horizontal="right"/>
    </xf>
    <xf numFmtId="0" fontId="3" fillId="0" borderId="0" xfId="6" applyFont="1" applyFill="1" applyAlignment="1" applyProtection="1">
      <alignment horizontal="right"/>
    </xf>
    <xf numFmtId="0" fontId="10" fillId="0" borderId="0" xfId="6" applyFont="1" applyFill="1" applyAlignment="1" applyProtection="1">
      <alignment horizontal="left"/>
    </xf>
    <xf numFmtId="0" fontId="6" fillId="0" borderId="0" xfId="6" applyFont="1" applyFill="1" applyBorder="1" applyAlignment="1" applyProtection="1">
      <alignment vertical="top"/>
    </xf>
    <xf numFmtId="0" fontId="6" fillId="0" borderId="0" xfId="6" applyFont="1" applyFill="1" applyAlignment="1" applyProtection="1"/>
    <xf numFmtId="0" fontId="6" fillId="0" borderId="0" xfId="6" applyFont="1" applyFill="1" applyBorder="1" applyAlignment="1" applyProtection="1"/>
    <xf numFmtId="37" fontId="6" fillId="0" borderId="0" xfId="6" applyNumberFormat="1" applyFont="1" applyAlignment="1" applyProtection="1"/>
    <xf numFmtId="37" fontId="6" fillId="0" borderId="0" xfId="6" applyNumberFormat="1" applyFont="1" applyFill="1" applyProtection="1"/>
    <xf numFmtId="37" fontId="6" fillId="0" borderId="0" xfId="6" applyNumberFormat="1" applyFont="1" applyFill="1" applyAlignment="1" applyProtection="1"/>
    <xf numFmtId="37" fontId="6" fillId="0" borderId="0" xfId="6" applyNumberFormat="1" applyFont="1" applyFill="1" applyBorder="1" applyAlignment="1" applyProtection="1">
      <alignment horizontal="center"/>
    </xf>
    <xf numFmtId="37" fontId="15" fillId="3" borderId="0" xfId="6" applyNumberFormat="1" applyFont="1" applyFill="1" applyProtection="1"/>
    <xf numFmtId="37" fontId="16" fillId="3" borderId="0" xfId="6" applyNumberFormat="1" applyFont="1" applyFill="1" applyBorder="1" applyAlignment="1" applyProtection="1"/>
    <xf numFmtId="0" fontId="17" fillId="3" borderId="0" xfId="6" applyFont="1" applyFill="1" applyBorder="1" applyAlignment="1" applyProtection="1">
      <alignment horizontal="right"/>
    </xf>
    <xf numFmtId="37" fontId="15" fillId="3" borderId="0" xfId="6" applyNumberFormat="1" applyFont="1" applyFill="1" applyAlignment="1" applyProtection="1"/>
    <xf numFmtId="37" fontId="19" fillId="3" borderId="0" xfId="6" applyNumberFormat="1" applyFont="1" applyFill="1" applyProtection="1"/>
    <xf numFmtId="37" fontId="6" fillId="0" borderId="0" xfId="6" applyNumberFormat="1" applyFont="1" applyAlignment="1" applyProtection="1">
      <alignment horizontal="left"/>
    </xf>
    <xf numFmtId="37" fontId="6" fillId="0" borderId="0" xfId="6" applyNumberFormat="1" applyFont="1" applyFill="1" applyBorder="1" applyProtection="1"/>
    <xf numFmtId="37" fontId="11" fillId="0" borderId="0" xfId="6" applyNumberFormat="1" applyFont="1" applyFill="1" applyBorder="1" applyAlignment="1" applyProtection="1">
      <alignment horizontal="right"/>
    </xf>
    <xf numFmtId="37" fontId="6" fillId="0" borderId="0" xfId="6" applyNumberFormat="1" applyFont="1" applyBorder="1" applyAlignment="1" applyProtection="1"/>
    <xf numFmtId="0" fontId="6" fillId="0" borderId="0" xfId="6" applyFont="1" applyBorder="1" applyProtection="1"/>
    <xf numFmtId="37" fontId="6" fillId="0" borderId="0" xfId="6" applyNumberFormat="1" applyFont="1" applyBorder="1" applyProtection="1"/>
    <xf numFmtId="37" fontId="2" fillId="4" borderId="42" xfId="9" applyNumberFormat="1" applyFont="1" applyFill="1" applyBorder="1" applyAlignment="1" applyProtection="1">
      <alignment horizontal="center"/>
      <protection locked="0"/>
    </xf>
    <xf numFmtId="0" fontId="47" fillId="7" borderId="0" xfId="0" applyFont="1" applyFill="1" applyProtection="1"/>
    <xf numFmtId="44" fontId="53" fillId="7" borderId="17" xfId="0" applyNumberFormat="1" applyFont="1" applyFill="1" applyBorder="1" applyAlignment="1" applyProtection="1">
      <alignment vertical="center"/>
    </xf>
    <xf numFmtId="43" fontId="3" fillId="7" borderId="0" xfId="11" applyNumberFormat="1" applyFont="1" applyFill="1" applyAlignment="1" applyProtection="1">
      <alignment horizontal="right"/>
    </xf>
    <xf numFmtId="39" fontId="3" fillId="7" borderId="0" xfId="6" applyNumberFormat="1" applyFont="1" applyFill="1" applyAlignment="1" applyProtection="1">
      <alignment horizontal="right"/>
    </xf>
    <xf numFmtId="0" fontId="22" fillId="10" borderId="16" xfId="0" applyFont="1" applyFill="1" applyBorder="1" applyAlignment="1" applyProtection="1">
      <alignment horizontal="center" wrapText="1"/>
    </xf>
    <xf numFmtId="0" fontId="60" fillId="7" borderId="0" xfId="0" applyFont="1" applyFill="1" applyProtection="1"/>
    <xf numFmtId="0" fontId="61" fillId="7" borderId="0" xfId="0" applyFont="1" applyFill="1" applyProtection="1"/>
    <xf numFmtId="37" fontId="6" fillId="0" borderId="5" xfId="7" applyNumberFormat="1" applyFont="1" applyFill="1" applyBorder="1" applyAlignment="1" applyProtection="1"/>
    <xf numFmtId="37" fontId="6" fillId="0" borderId="5" xfId="8" applyNumberFormat="1" applyFont="1" applyFill="1" applyBorder="1" applyAlignment="1" applyProtection="1"/>
    <xf numFmtId="0" fontId="22" fillId="6" borderId="16" xfId="0" applyFont="1" applyFill="1" applyBorder="1" applyAlignment="1" applyProtection="1">
      <alignment horizontal="center"/>
    </xf>
    <xf numFmtId="44" fontId="0" fillId="6" borderId="16" xfId="0" applyNumberFormat="1" applyFill="1" applyBorder="1" applyProtection="1"/>
    <xf numFmtId="0" fontId="0" fillId="0" borderId="0" xfId="0" applyFill="1" applyBorder="1" applyProtection="1"/>
    <xf numFmtId="0" fontId="0" fillId="7" borderId="0" xfId="0" applyFill="1" applyBorder="1" applyProtection="1"/>
    <xf numFmtId="0" fontId="25" fillId="10" borderId="16" xfId="0" applyFont="1" applyFill="1" applyBorder="1" applyAlignment="1" applyProtection="1">
      <alignment horizontal="left"/>
      <protection locked="0"/>
    </xf>
    <xf numFmtId="0" fontId="25" fillId="10" borderId="15" xfId="0" applyFont="1" applyFill="1" applyBorder="1" applyAlignment="1" applyProtection="1">
      <alignment horizontal="left"/>
      <protection locked="0"/>
    </xf>
    <xf numFmtId="0" fontId="25" fillId="10" borderId="53" xfId="0" applyFont="1" applyFill="1" applyBorder="1" applyAlignment="1" applyProtection="1">
      <alignment horizontal="left"/>
      <protection locked="0"/>
    </xf>
    <xf numFmtId="0" fontId="25" fillId="10" borderId="54" xfId="0" applyFont="1" applyFill="1" applyBorder="1" applyAlignment="1" applyProtection="1">
      <alignment horizontal="left"/>
      <protection locked="0"/>
    </xf>
    <xf numFmtId="0" fontId="25" fillId="10" borderId="20" xfId="0" applyFont="1" applyFill="1" applyBorder="1" applyAlignment="1" applyProtection="1">
      <alignment horizontal="left"/>
      <protection locked="0"/>
    </xf>
    <xf numFmtId="0" fontId="25" fillId="10" borderId="52" xfId="0" applyFont="1" applyFill="1" applyBorder="1" applyAlignment="1" applyProtection="1">
      <alignment horizontal="left"/>
      <protection locked="0"/>
    </xf>
    <xf numFmtId="0" fontId="25" fillId="9" borderId="2" xfId="0" applyFont="1" applyFill="1" applyBorder="1" applyAlignment="1" applyProtection="1">
      <alignment horizontal="left" vertical="center"/>
      <protection locked="0"/>
    </xf>
    <xf numFmtId="0" fontId="25" fillId="9" borderId="3" xfId="0" applyFont="1" applyFill="1" applyBorder="1" applyAlignment="1" applyProtection="1">
      <alignment horizontal="left" vertical="center"/>
      <protection locked="0"/>
    </xf>
    <xf numFmtId="0" fontId="25" fillId="9" borderId="4" xfId="0" applyFont="1" applyFill="1" applyBorder="1" applyAlignment="1" applyProtection="1">
      <alignment horizontal="left" vertical="center"/>
      <protection locked="0"/>
    </xf>
    <xf numFmtId="0" fontId="25" fillId="2" borderId="10" xfId="0" applyFont="1" applyFill="1" applyBorder="1" applyAlignment="1" applyProtection="1">
      <alignment horizontal="left" vertical="top" wrapText="1"/>
    </xf>
    <xf numFmtId="0" fontId="25" fillId="2" borderId="0" xfId="0" applyFont="1" applyFill="1" applyBorder="1" applyAlignment="1" applyProtection="1">
      <alignment horizontal="left" vertical="top" wrapText="1"/>
    </xf>
    <xf numFmtId="0" fontId="25" fillId="2" borderId="11" xfId="0" applyFont="1" applyFill="1" applyBorder="1" applyAlignment="1" applyProtection="1">
      <alignment horizontal="left" vertical="top" wrapText="1"/>
    </xf>
    <xf numFmtId="0" fontId="25" fillId="9" borderId="2" xfId="0" applyFont="1" applyFill="1" applyBorder="1" applyAlignment="1" applyProtection="1">
      <alignment horizontal="left" vertical="top" wrapText="1"/>
      <protection locked="0"/>
    </xf>
    <xf numFmtId="0" fontId="25" fillId="9" borderId="3" xfId="0" applyFont="1" applyFill="1" applyBorder="1" applyAlignment="1" applyProtection="1">
      <alignment horizontal="left" vertical="top" wrapText="1"/>
      <protection locked="0"/>
    </xf>
    <xf numFmtId="0" fontId="47" fillId="0" borderId="3" xfId="0" applyFont="1" applyBorder="1" applyAlignment="1" applyProtection="1">
      <alignment horizontal="left" vertical="top" wrapText="1"/>
      <protection locked="0"/>
    </xf>
    <xf numFmtId="0" fontId="47" fillId="0" borderId="29" xfId="0" applyFont="1" applyBorder="1" applyAlignment="1" applyProtection="1">
      <alignment horizontal="left" vertical="top" wrapText="1"/>
      <protection locked="0"/>
    </xf>
    <xf numFmtId="0" fontId="28" fillId="7" borderId="1" xfId="0" applyFont="1" applyFill="1" applyBorder="1" applyAlignment="1" applyProtection="1">
      <alignment horizontal="right"/>
    </xf>
    <xf numFmtId="0" fontId="0" fillId="0" borderId="31" xfId="0" applyBorder="1" applyAlignment="1" applyProtection="1">
      <alignment horizontal="right"/>
    </xf>
    <xf numFmtId="0" fontId="25" fillId="9" borderId="38" xfId="0" applyFont="1" applyFill="1" applyBorder="1" applyAlignment="1" applyProtection="1">
      <alignment horizontal="left" vertical="top" wrapText="1"/>
      <protection locked="0"/>
    </xf>
    <xf numFmtId="0" fontId="25" fillId="9" borderId="39" xfId="0" applyFont="1" applyFill="1" applyBorder="1" applyAlignment="1" applyProtection="1">
      <alignment horizontal="left" vertical="top" wrapText="1"/>
      <protection locked="0"/>
    </xf>
    <xf numFmtId="0" fontId="25" fillId="9" borderId="40" xfId="0" applyFont="1" applyFill="1" applyBorder="1" applyAlignment="1" applyProtection="1">
      <alignment horizontal="left" vertical="top" wrapText="1"/>
      <protection locked="0"/>
    </xf>
    <xf numFmtId="0" fontId="25" fillId="9" borderId="29" xfId="0" applyFont="1" applyFill="1" applyBorder="1" applyAlignment="1" applyProtection="1">
      <alignment horizontal="left" vertical="top" wrapText="1"/>
      <protection locked="0"/>
    </xf>
    <xf numFmtId="0" fontId="25" fillId="7" borderId="5" xfId="0" applyFont="1" applyFill="1" applyBorder="1" applyAlignment="1" applyProtection="1">
      <alignment horizontal="left"/>
      <protection locked="0"/>
    </xf>
    <xf numFmtId="0" fontId="25" fillId="7" borderId="12" xfId="0" applyFont="1" applyFill="1" applyBorder="1" applyAlignment="1" applyProtection="1">
      <alignment horizontal="left"/>
      <protection locked="0"/>
    </xf>
    <xf numFmtId="0" fontId="25" fillId="7" borderId="10" xfId="0" applyFont="1" applyFill="1" applyBorder="1" applyAlignment="1" applyProtection="1">
      <alignment horizontal="left" vertical="top" wrapText="1"/>
    </xf>
    <xf numFmtId="0" fontId="25" fillId="7" borderId="0" xfId="0" applyFont="1" applyFill="1" applyBorder="1" applyAlignment="1" applyProtection="1">
      <alignment horizontal="left" vertical="top" wrapText="1"/>
    </xf>
    <xf numFmtId="0" fontId="25" fillId="9" borderId="16" xfId="0" applyFont="1" applyFill="1" applyBorder="1" applyAlignment="1" applyProtection="1">
      <alignment horizontal="left" vertical="top" wrapText="1"/>
      <protection locked="0"/>
    </xf>
    <xf numFmtId="0" fontId="25" fillId="9" borderId="15" xfId="0" applyFont="1" applyFill="1" applyBorder="1" applyAlignment="1" applyProtection="1">
      <alignment horizontal="left" vertical="top" wrapText="1"/>
      <protection locked="0"/>
    </xf>
    <xf numFmtId="0" fontId="28" fillId="7" borderId="0" xfId="0" applyFont="1" applyFill="1" applyBorder="1" applyAlignment="1" applyProtection="1">
      <alignment horizontal="right"/>
    </xf>
    <xf numFmtId="0" fontId="0" fillId="0" borderId="0" xfId="0" applyBorder="1" applyAlignment="1" applyProtection="1">
      <alignment horizontal="right"/>
    </xf>
    <xf numFmtId="0" fontId="0" fillId="0" borderId="32" xfId="0" applyBorder="1" applyAlignment="1" applyProtection="1">
      <alignment horizontal="right"/>
    </xf>
    <xf numFmtId="0" fontId="25" fillId="9" borderId="10" xfId="0" applyFont="1" applyFill="1" applyBorder="1" applyAlignment="1" applyProtection="1">
      <alignment horizontal="left" vertical="top" wrapText="1" readingOrder="1"/>
      <protection locked="0"/>
    </xf>
    <xf numFmtId="0" fontId="25" fillId="9" borderId="0" xfId="0" applyFont="1" applyFill="1" applyBorder="1" applyAlignment="1" applyProtection="1">
      <alignment horizontal="left" vertical="top" wrapText="1" readingOrder="1"/>
      <protection locked="0"/>
    </xf>
    <xf numFmtId="0" fontId="25" fillId="9" borderId="11" xfId="0" applyFont="1" applyFill="1" applyBorder="1" applyAlignment="1" applyProtection="1">
      <alignment horizontal="left" vertical="top" wrapText="1" readingOrder="1"/>
      <protection locked="0"/>
    </xf>
    <xf numFmtId="0" fontId="25" fillId="7" borderId="12" xfId="0" applyFont="1" applyFill="1" applyBorder="1" applyAlignment="1" applyProtection="1">
      <alignment horizontal="left" vertical="top" wrapText="1"/>
    </xf>
    <xf numFmtId="0" fontId="25" fillId="7" borderId="5" xfId="0" applyFont="1" applyFill="1" applyBorder="1" applyAlignment="1" applyProtection="1">
      <alignment horizontal="left" vertical="top" wrapText="1"/>
    </xf>
    <xf numFmtId="0" fontId="25" fillId="7" borderId="13" xfId="0" applyFont="1" applyFill="1" applyBorder="1" applyAlignment="1" applyProtection="1">
      <alignment horizontal="left" vertical="top" wrapText="1"/>
    </xf>
    <xf numFmtId="0" fontId="25" fillId="10" borderId="18" xfId="0" applyFont="1" applyFill="1" applyBorder="1" applyAlignment="1" applyProtection="1">
      <alignment horizontal="left" vertical="top" wrapText="1"/>
    </xf>
    <xf numFmtId="0" fontId="25" fillId="10" borderId="6" xfId="0" applyFont="1" applyFill="1" applyBorder="1" applyAlignment="1" applyProtection="1">
      <alignment horizontal="left" vertical="top" wrapText="1"/>
    </xf>
    <xf numFmtId="0" fontId="25" fillId="10" borderId="19" xfId="0" applyFont="1" applyFill="1" applyBorder="1" applyAlignment="1" applyProtection="1">
      <alignment horizontal="left" vertical="top" wrapText="1"/>
    </xf>
    <xf numFmtId="0" fontId="25" fillId="7" borderId="2" xfId="0" applyFont="1" applyFill="1" applyBorder="1" applyAlignment="1" applyProtection="1">
      <alignment horizontal="left" vertical="top" wrapText="1"/>
    </xf>
    <xf numFmtId="0" fontId="25" fillId="7" borderId="3" xfId="0" applyFont="1" applyFill="1" applyBorder="1" applyAlignment="1" applyProtection="1">
      <alignment horizontal="left" vertical="top" wrapText="1"/>
    </xf>
    <xf numFmtId="0" fontId="25" fillId="7" borderId="29" xfId="0" applyFont="1" applyFill="1" applyBorder="1" applyAlignment="1" applyProtection="1">
      <alignment horizontal="left" vertical="top" wrapText="1"/>
    </xf>
    <xf numFmtId="0" fontId="29" fillId="8" borderId="8" xfId="0" applyFont="1" applyFill="1" applyBorder="1" applyAlignment="1" applyProtection="1">
      <alignment horizontal="left"/>
    </xf>
    <xf numFmtId="0" fontId="29" fillId="8" borderId="17" xfId="0" applyFont="1" applyFill="1" applyBorder="1" applyAlignment="1" applyProtection="1">
      <alignment horizontal="left"/>
    </xf>
    <xf numFmtId="0" fontId="29" fillId="8" borderId="9" xfId="0" applyFont="1" applyFill="1" applyBorder="1" applyAlignment="1" applyProtection="1">
      <alignment horizontal="left"/>
    </xf>
    <xf numFmtId="0" fontId="25" fillId="7" borderId="2" xfId="0" applyFont="1" applyFill="1" applyBorder="1" applyAlignment="1" applyProtection="1">
      <alignment horizontal="left" wrapText="1"/>
    </xf>
    <xf numFmtId="0" fontId="25" fillId="7" borderId="3" xfId="0" applyFont="1" applyFill="1" applyBorder="1" applyAlignment="1" applyProtection="1">
      <alignment horizontal="left" wrapText="1"/>
    </xf>
    <xf numFmtId="0" fontId="25" fillId="7" borderId="29" xfId="0" applyFont="1" applyFill="1" applyBorder="1" applyAlignment="1" applyProtection="1">
      <alignment horizontal="left" wrapText="1"/>
    </xf>
    <xf numFmtId="0" fontId="25" fillId="7" borderId="16" xfId="0" applyFont="1" applyFill="1" applyBorder="1" applyAlignment="1" applyProtection="1">
      <alignment horizontal="left" vertical="top"/>
    </xf>
    <xf numFmtId="0" fontId="24" fillId="0" borderId="2" xfId="0" applyFont="1" applyFill="1" applyBorder="1" applyAlignment="1" applyProtection="1">
      <alignment horizontal="left" vertical="top" wrapText="1"/>
    </xf>
    <xf numFmtId="0" fontId="24" fillId="0" borderId="3" xfId="0" applyFont="1" applyFill="1" applyBorder="1" applyAlignment="1" applyProtection="1">
      <alignment horizontal="left" vertical="top" wrapText="1"/>
    </xf>
    <xf numFmtId="0" fontId="24" fillId="0" borderId="29" xfId="0" applyFont="1" applyFill="1" applyBorder="1" applyAlignment="1" applyProtection="1">
      <alignment horizontal="left" vertical="top" wrapText="1"/>
    </xf>
    <xf numFmtId="0" fontId="24" fillId="7" borderId="2" xfId="0" applyFont="1" applyFill="1" applyBorder="1" applyAlignment="1" applyProtection="1">
      <alignment vertical="top" wrapText="1"/>
    </xf>
    <xf numFmtId="0" fontId="0" fillId="0" borderId="3" xfId="0" applyBorder="1" applyAlignment="1" applyProtection="1">
      <alignment wrapText="1"/>
    </xf>
    <xf numFmtId="0" fontId="0" fillId="0" borderId="29" xfId="0" applyBorder="1" applyAlignment="1" applyProtection="1">
      <alignment wrapText="1"/>
    </xf>
    <xf numFmtId="0" fontId="25" fillId="7" borderId="14" xfId="0" applyFont="1" applyFill="1" applyBorder="1" applyAlignment="1" applyProtection="1">
      <alignment vertical="center"/>
      <protection locked="0"/>
    </xf>
    <xf numFmtId="0" fontId="25" fillId="7" borderId="37" xfId="0" applyFont="1" applyFill="1" applyBorder="1" applyAlignment="1" applyProtection="1">
      <alignment vertical="center"/>
      <protection locked="0"/>
    </xf>
    <xf numFmtId="0" fontId="25" fillId="7" borderId="41" xfId="0" applyFont="1" applyFill="1" applyBorder="1" applyAlignment="1" applyProtection="1">
      <alignment vertical="center"/>
      <protection locked="0"/>
    </xf>
    <xf numFmtId="0" fontId="24" fillId="7" borderId="2" xfId="0" applyFont="1" applyFill="1" applyBorder="1" applyAlignment="1" applyProtection="1">
      <alignment horizontal="left" vertical="top" wrapText="1"/>
    </xf>
    <xf numFmtId="0" fontId="24" fillId="7" borderId="3" xfId="0" applyFont="1" applyFill="1" applyBorder="1" applyAlignment="1" applyProtection="1">
      <alignment horizontal="left" vertical="top" wrapText="1"/>
    </xf>
    <xf numFmtId="0" fontId="24" fillId="7" borderId="29" xfId="0" applyFont="1" applyFill="1" applyBorder="1" applyAlignment="1" applyProtection="1">
      <alignment horizontal="left" vertical="top" wrapText="1"/>
    </xf>
    <xf numFmtId="0" fontId="25" fillId="7" borderId="4" xfId="0" applyFont="1" applyFill="1" applyBorder="1" applyAlignment="1" applyProtection="1">
      <alignment horizontal="left" vertical="top" wrapText="1"/>
    </xf>
    <xf numFmtId="0" fontId="25" fillId="0" borderId="2" xfId="0" applyFont="1" applyFill="1" applyBorder="1" applyAlignment="1" applyProtection="1">
      <alignment vertical="top" wrapText="1"/>
    </xf>
    <xf numFmtId="0" fontId="0" fillId="0" borderId="3" xfId="0" applyFill="1" applyBorder="1" applyAlignment="1" applyProtection="1">
      <alignment vertical="top" wrapText="1"/>
    </xf>
    <xf numFmtId="0" fontId="0" fillId="0" borderId="4" xfId="0" applyFill="1" applyBorder="1" applyAlignment="1" applyProtection="1">
      <alignment vertical="top" wrapText="1"/>
    </xf>
    <xf numFmtId="0" fontId="24" fillId="0" borderId="1" xfId="0" applyFont="1" applyFill="1" applyBorder="1" applyAlignment="1" applyProtection="1">
      <alignment vertical="top" wrapText="1"/>
    </xf>
    <xf numFmtId="0" fontId="0" fillId="0" borderId="1" xfId="0" applyFill="1" applyBorder="1" applyAlignment="1" applyProtection="1">
      <alignment wrapText="1"/>
    </xf>
    <xf numFmtId="0" fontId="0" fillId="0" borderId="36" xfId="0" applyFill="1" applyBorder="1" applyAlignment="1" applyProtection="1">
      <alignment wrapText="1"/>
    </xf>
    <xf numFmtId="0" fontId="0" fillId="0" borderId="0" xfId="0" applyFill="1" applyBorder="1" applyAlignment="1" applyProtection="1">
      <alignment wrapText="1"/>
    </xf>
    <xf numFmtId="0" fontId="0" fillId="0" borderId="11" xfId="0" applyFill="1" applyBorder="1" applyAlignment="1" applyProtection="1">
      <alignment wrapText="1"/>
    </xf>
    <xf numFmtId="0" fontId="0" fillId="0" borderId="5" xfId="0" applyFill="1" applyBorder="1" applyAlignment="1" applyProtection="1">
      <alignment wrapText="1"/>
    </xf>
    <xf numFmtId="0" fontId="0" fillId="0" borderId="13" xfId="0" applyFill="1" applyBorder="1" applyAlignment="1" applyProtection="1">
      <alignment wrapText="1"/>
    </xf>
    <xf numFmtId="0" fontId="24" fillId="0" borderId="34" xfId="0" applyFont="1" applyFill="1" applyBorder="1" applyAlignment="1" applyProtection="1">
      <alignment vertical="top" wrapText="1"/>
    </xf>
    <xf numFmtId="0" fontId="25" fillId="7" borderId="34" xfId="0" applyFont="1" applyFill="1" applyBorder="1" applyAlignment="1" applyProtection="1">
      <alignment horizontal="left" vertical="top" wrapText="1"/>
    </xf>
    <xf numFmtId="0" fontId="25" fillId="7" borderId="1" xfId="0" applyFont="1" applyFill="1" applyBorder="1" applyAlignment="1" applyProtection="1">
      <alignment horizontal="left" vertical="top" wrapText="1"/>
    </xf>
    <xf numFmtId="0" fontId="25" fillId="7" borderId="31" xfId="0" applyFont="1" applyFill="1" applyBorder="1" applyAlignment="1" applyProtection="1">
      <alignment horizontal="left" vertical="top" wrapText="1"/>
    </xf>
    <xf numFmtId="0" fontId="28" fillId="7" borderId="49" xfId="0" applyFont="1" applyFill="1" applyBorder="1" applyAlignment="1" applyProtection="1">
      <alignment horizontal="center" vertical="top" wrapText="1"/>
    </xf>
    <xf numFmtId="0" fontId="0" fillId="0" borderId="50" xfId="0" applyBorder="1" applyAlignment="1" applyProtection="1">
      <alignment horizontal="center" wrapText="1"/>
    </xf>
    <xf numFmtId="0" fontId="0" fillId="0" borderId="51" xfId="0" applyBorder="1" applyAlignment="1" applyProtection="1">
      <alignment horizontal="center" wrapText="1"/>
    </xf>
    <xf numFmtId="0" fontId="25" fillId="9" borderId="4" xfId="0" applyFont="1" applyFill="1" applyBorder="1" applyAlignment="1" applyProtection="1">
      <alignment horizontal="left" vertical="top" wrapText="1"/>
      <protection locked="0"/>
    </xf>
    <xf numFmtId="0" fontId="24" fillId="9" borderId="2" xfId="0" applyFont="1" applyFill="1" applyBorder="1" applyAlignment="1" applyProtection="1">
      <alignment horizontal="left" vertical="top" wrapText="1"/>
      <protection locked="0"/>
    </xf>
    <xf numFmtId="0" fontId="24" fillId="9" borderId="3" xfId="0" applyFont="1" applyFill="1" applyBorder="1" applyAlignment="1" applyProtection="1">
      <alignment horizontal="left" vertical="top" wrapText="1"/>
      <protection locked="0"/>
    </xf>
    <xf numFmtId="0" fontId="24" fillId="9" borderId="4" xfId="0" applyFont="1" applyFill="1" applyBorder="1" applyAlignment="1" applyProtection="1">
      <alignment horizontal="left" vertical="top" wrapText="1"/>
      <protection locked="0"/>
    </xf>
    <xf numFmtId="0" fontId="25" fillId="9" borderId="29" xfId="0" applyFont="1" applyFill="1" applyBorder="1" applyAlignment="1" applyProtection="1">
      <alignment horizontal="left" vertical="center"/>
      <protection locked="0"/>
    </xf>
    <xf numFmtId="0" fontId="24" fillId="10" borderId="27" xfId="0" applyFont="1" applyFill="1" applyBorder="1" applyAlignment="1" applyProtection="1">
      <alignment horizontal="left" vertical="top" wrapText="1"/>
    </xf>
    <xf numFmtId="0" fontId="24" fillId="10" borderId="21" xfId="0" applyFont="1" applyFill="1" applyBorder="1" applyAlignment="1" applyProtection="1">
      <alignment horizontal="left" vertical="top" wrapText="1"/>
    </xf>
    <xf numFmtId="0" fontId="24" fillId="10" borderId="28" xfId="0" applyFont="1" applyFill="1" applyBorder="1" applyAlignment="1" applyProtection="1">
      <alignment horizontal="left" vertical="top" wrapText="1"/>
    </xf>
    <xf numFmtId="0" fontId="25" fillId="7" borderId="0" xfId="0" applyFont="1" applyFill="1" applyBorder="1" applyAlignment="1" applyProtection="1">
      <alignment vertical="top" wrapText="1"/>
    </xf>
    <xf numFmtId="0" fontId="0" fillId="0" borderId="0" xfId="0" applyBorder="1" applyAlignment="1" applyProtection="1"/>
    <xf numFmtId="0" fontId="0" fillId="0" borderId="11" xfId="0" applyBorder="1" applyAlignment="1" applyProtection="1"/>
    <xf numFmtId="0" fontId="28" fillId="7" borderId="0" xfId="0" applyFont="1" applyFill="1" applyBorder="1" applyAlignment="1" applyProtection="1">
      <alignment vertical="top" wrapText="1"/>
    </xf>
    <xf numFmtId="0" fontId="22" fillId="0" borderId="0" xfId="0" applyFont="1" applyBorder="1" applyAlignment="1" applyProtection="1"/>
    <xf numFmtId="0" fontId="22" fillId="0" borderId="11" xfId="0" applyFont="1" applyBorder="1" applyAlignment="1" applyProtection="1"/>
    <xf numFmtId="0" fontId="28" fillId="9" borderId="16" xfId="0" applyFont="1" applyFill="1" applyBorder="1" applyAlignment="1" applyProtection="1">
      <alignment horizontal="center" vertical="center"/>
      <protection locked="0"/>
    </xf>
    <xf numFmtId="0" fontId="24" fillId="2" borderId="0" xfId="0" applyFont="1" applyFill="1" applyBorder="1" applyAlignment="1" applyProtection="1">
      <alignment horizontal="left" vertical="top" wrapText="1"/>
    </xf>
    <xf numFmtId="0" fontId="25" fillId="7" borderId="2" xfId="0" applyFont="1" applyFill="1" applyBorder="1" applyAlignment="1" applyProtection="1">
      <alignment vertical="top" wrapText="1"/>
    </xf>
    <xf numFmtId="0" fontId="0" fillId="0" borderId="3" xfId="0" applyBorder="1" applyAlignment="1" applyProtection="1">
      <alignment vertical="top" wrapText="1"/>
    </xf>
    <xf numFmtId="0" fontId="0" fillId="0" borderId="4" xfId="0" applyBorder="1" applyAlignment="1" applyProtection="1">
      <alignment vertical="top" wrapText="1"/>
    </xf>
    <xf numFmtId="0" fontId="22" fillId="0" borderId="32" xfId="0" applyFont="1" applyBorder="1" applyAlignment="1" applyProtection="1">
      <alignment horizontal="right"/>
    </xf>
    <xf numFmtId="0" fontId="25" fillId="9" borderId="2" xfId="0" applyFont="1" applyFill="1" applyBorder="1" applyAlignment="1" applyProtection="1">
      <alignment horizontal="left" vertical="top"/>
      <protection locked="0"/>
    </xf>
    <xf numFmtId="0" fontId="25" fillId="9" borderId="3" xfId="0" applyFont="1" applyFill="1" applyBorder="1" applyAlignment="1" applyProtection="1">
      <alignment horizontal="left" vertical="top"/>
      <protection locked="0"/>
    </xf>
    <xf numFmtId="0" fontId="25" fillId="9" borderId="29" xfId="0" applyFont="1" applyFill="1" applyBorder="1" applyAlignment="1" applyProtection="1">
      <alignment horizontal="left" vertical="top"/>
      <protection locked="0"/>
    </xf>
    <xf numFmtId="0" fontId="24" fillId="0" borderId="34" xfId="0" applyFont="1" applyFill="1" applyBorder="1" applyAlignment="1" applyProtection="1">
      <alignment horizontal="left" vertical="top" wrapText="1"/>
    </xf>
    <xf numFmtId="0" fontId="24" fillId="0" borderId="1" xfId="0" applyFont="1" applyFill="1" applyBorder="1" applyAlignment="1" applyProtection="1">
      <alignment horizontal="left" vertical="top" wrapText="1"/>
    </xf>
    <xf numFmtId="0" fontId="24" fillId="0" borderId="36" xfId="0" applyFont="1" applyFill="1" applyBorder="1" applyAlignment="1" applyProtection="1">
      <alignment horizontal="left" vertical="top" wrapText="1"/>
    </xf>
    <xf numFmtId="0" fontId="24" fillId="0" borderId="35" xfId="0" applyFont="1" applyFill="1" applyBorder="1" applyAlignment="1" applyProtection="1">
      <alignment horizontal="left" vertical="top" wrapText="1"/>
    </xf>
    <xf numFmtId="0" fontId="24" fillId="0" borderId="5" xfId="0" applyFont="1" applyFill="1" applyBorder="1" applyAlignment="1" applyProtection="1">
      <alignment horizontal="left" vertical="top" wrapText="1"/>
    </xf>
    <xf numFmtId="0" fontId="24" fillId="0" borderId="13" xfId="0" applyFont="1" applyFill="1" applyBorder="1" applyAlignment="1" applyProtection="1">
      <alignment horizontal="left" vertical="top" wrapText="1"/>
    </xf>
    <xf numFmtId="0" fontId="25" fillId="7" borderId="14" xfId="0" applyFont="1" applyFill="1" applyBorder="1" applyAlignment="1" applyProtection="1">
      <alignment horizontal="center" vertical="center"/>
      <protection locked="0"/>
    </xf>
    <xf numFmtId="0" fontId="25" fillId="7" borderId="41" xfId="0" applyFont="1" applyFill="1" applyBorder="1" applyAlignment="1" applyProtection="1">
      <alignment horizontal="center" vertical="center"/>
      <protection locked="0"/>
    </xf>
    <xf numFmtId="0" fontId="25" fillId="7" borderId="35" xfId="0" applyFont="1" applyFill="1" applyBorder="1" applyAlignment="1" applyProtection="1">
      <alignment horizontal="left" vertical="top" wrapText="1"/>
      <protection locked="0"/>
    </xf>
    <xf numFmtId="0" fontId="25" fillId="7" borderId="5" xfId="0" applyFont="1" applyFill="1" applyBorder="1" applyAlignment="1" applyProtection="1">
      <alignment horizontal="left" vertical="top" wrapText="1"/>
      <protection locked="0"/>
    </xf>
    <xf numFmtId="0" fontId="25" fillId="7" borderId="56" xfId="0" applyFont="1" applyFill="1" applyBorder="1" applyAlignment="1" applyProtection="1">
      <alignment horizontal="left" vertical="top" wrapText="1"/>
      <protection locked="0"/>
    </xf>
    <xf numFmtId="0" fontId="25" fillId="7" borderId="10" xfId="0" applyFont="1" applyFill="1" applyBorder="1" applyAlignment="1" applyProtection="1">
      <alignment wrapText="1"/>
    </xf>
    <xf numFmtId="0" fontId="40" fillId="0" borderId="0" xfId="0" applyFont="1" applyBorder="1" applyAlignment="1" applyProtection="1">
      <alignment wrapText="1"/>
    </xf>
    <xf numFmtId="0" fontId="40" fillId="0" borderId="11" xfId="0" applyFont="1" applyBorder="1" applyAlignment="1" applyProtection="1">
      <alignment wrapText="1"/>
    </xf>
    <xf numFmtId="0" fontId="24" fillId="9" borderId="47" xfId="0" applyFont="1" applyFill="1" applyBorder="1" applyAlignment="1" applyProtection="1">
      <alignment horizontal="left"/>
      <protection locked="0"/>
    </xf>
    <xf numFmtId="0" fontId="25" fillId="9" borderId="4" xfId="0" applyFont="1" applyFill="1" applyBorder="1" applyAlignment="1" applyProtection="1">
      <alignment horizontal="left" vertical="top"/>
      <protection locked="0"/>
    </xf>
    <xf numFmtId="0" fontId="62" fillId="0" borderId="2" xfId="0" applyFont="1" applyFill="1" applyBorder="1" applyAlignment="1" applyProtection="1">
      <alignment vertical="top" wrapText="1"/>
    </xf>
    <xf numFmtId="0" fontId="63" fillId="0" borderId="3" xfId="0" applyFont="1" applyFill="1" applyBorder="1" applyAlignment="1" applyProtection="1">
      <alignment vertical="top" wrapText="1"/>
    </xf>
    <xf numFmtId="0" fontId="63" fillId="0" borderId="4" xfId="0" applyFont="1" applyFill="1" applyBorder="1" applyAlignment="1" applyProtection="1">
      <alignment vertical="top" wrapText="1"/>
    </xf>
    <xf numFmtId="0" fontId="25" fillId="7" borderId="2" xfId="0" applyFont="1" applyFill="1" applyBorder="1" applyAlignment="1" applyProtection="1">
      <alignment horizontal="left" vertical="top"/>
    </xf>
    <xf numFmtId="0" fontId="25" fillId="7" borderId="3" xfId="0" applyFont="1" applyFill="1" applyBorder="1" applyAlignment="1" applyProtection="1">
      <alignment horizontal="left" vertical="top"/>
    </xf>
    <xf numFmtId="0" fontId="25" fillId="7" borderId="29" xfId="0" applyFont="1" applyFill="1" applyBorder="1" applyAlignment="1" applyProtection="1">
      <alignment horizontal="left" vertical="top"/>
    </xf>
    <xf numFmtId="0" fontId="25" fillId="7" borderId="38" xfId="0" applyFont="1" applyFill="1" applyBorder="1" applyAlignment="1" applyProtection="1">
      <alignment horizontal="left" vertical="top"/>
    </xf>
    <xf numFmtId="0" fontId="25" fillId="7" borderId="39" xfId="0" applyFont="1" applyFill="1" applyBorder="1" applyAlignment="1" applyProtection="1">
      <alignment horizontal="left" vertical="top"/>
    </xf>
    <xf numFmtId="0" fontId="25" fillId="7" borderId="40" xfId="0" applyFont="1" applyFill="1" applyBorder="1" applyAlignment="1" applyProtection="1">
      <alignment horizontal="left" vertical="top"/>
    </xf>
    <xf numFmtId="0" fontId="29" fillId="8" borderId="12" xfId="0" applyFont="1" applyFill="1" applyBorder="1" applyAlignment="1" applyProtection="1">
      <alignment horizontal="left" wrapText="1"/>
    </xf>
    <xf numFmtId="0" fontId="29" fillId="8" borderId="5" xfId="0" applyFont="1" applyFill="1" applyBorder="1" applyAlignment="1" applyProtection="1">
      <alignment horizontal="left" wrapText="1"/>
    </xf>
    <xf numFmtId="0" fontId="29" fillId="8" borderId="13" xfId="0" applyFont="1" applyFill="1" applyBorder="1" applyAlignment="1" applyProtection="1">
      <alignment horizontal="left" wrapText="1"/>
    </xf>
    <xf numFmtId="0" fontId="29" fillId="8" borderId="8" xfId="0" applyFont="1" applyFill="1" applyBorder="1" applyAlignment="1" applyProtection="1">
      <alignment horizontal="left" vertical="center"/>
    </xf>
    <xf numFmtId="0" fontId="29" fillId="8" borderId="17" xfId="0" applyFont="1" applyFill="1" applyBorder="1" applyAlignment="1" applyProtection="1">
      <alignment horizontal="left" vertical="center"/>
    </xf>
    <xf numFmtId="0" fontId="29" fillId="8" borderId="9" xfId="0" applyFont="1" applyFill="1" applyBorder="1" applyAlignment="1" applyProtection="1">
      <alignment horizontal="left" vertical="center"/>
    </xf>
    <xf numFmtId="0" fontId="25" fillId="9" borderId="30" xfId="0" applyFont="1" applyFill="1" applyBorder="1" applyAlignment="1" applyProtection="1">
      <alignment horizontal="left" vertical="center"/>
      <protection locked="0"/>
    </xf>
    <xf numFmtId="0" fontId="25" fillId="9" borderId="30" xfId="0" applyFont="1" applyFill="1" applyBorder="1" applyAlignment="1" applyProtection="1">
      <alignment horizontal="left" vertical="top" wrapText="1" shrinkToFit="1" readingOrder="1"/>
      <protection locked="0"/>
    </xf>
    <xf numFmtId="0" fontId="25" fillId="9" borderId="3" xfId="0" applyFont="1" applyFill="1" applyBorder="1" applyAlignment="1" applyProtection="1">
      <alignment horizontal="left" vertical="top" shrinkToFit="1" readingOrder="1"/>
      <protection locked="0"/>
    </xf>
    <xf numFmtId="0" fontId="25" fillId="9" borderId="29" xfId="0" applyFont="1" applyFill="1" applyBorder="1" applyAlignment="1" applyProtection="1">
      <alignment horizontal="left" vertical="top" shrinkToFit="1" readingOrder="1"/>
      <protection locked="0"/>
    </xf>
    <xf numFmtId="0" fontId="62" fillId="0" borderId="2" xfId="0" applyFont="1" applyFill="1" applyBorder="1" applyAlignment="1" applyProtection="1">
      <alignment horizontal="left" vertical="top" wrapText="1"/>
    </xf>
    <xf numFmtId="0" fontId="62" fillId="0" borderId="3" xfId="0" applyFont="1" applyFill="1" applyBorder="1" applyAlignment="1" applyProtection="1">
      <alignment horizontal="left" vertical="top" wrapText="1"/>
    </xf>
    <xf numFmtId="0" fontId="62" fillId="0" borderId="4" xfId="0" applyFont="1" applyFill="1" applyBorder="1" applyAlignment="1" applyProtection="1">
      <alignment horizontal="left" vertical="top" wrapText="1"/>
    </xf>
    <xf numFmtId="0" fontId="11" fillId="0" borderId="2" xfId="6" applyFont="1" applyFill="1" applyBorder="1" applyAlignment="1" applyProtection="1">
      <alignment horizontal="center" vertical="top" wrapText="1"/>
    </xf>
    <xf numFmtId="0" fontId="11" fillId="0" borderId="3" xfId="6" applyFont="1" applyFill="1" applyBorder="1" applyAlignment="1" applyProtection="1">
      <alignment horizontal="center" vertical="top" wrapText="1"/>
    </xf>
    <xf numFmtId="0" fontId="1" fillId="0" borderId="4" xfId="6" applyFont="1" applyFill="1" applyBorder="1" applyAlignment="1" applyProtection="1">
      <alignment horizontal="center"/>
    </xf>
    <xf numFmtId="0" fontId="8" fillId="3" borderId="0" xfId="1" applyFont="1" applyFill="1" applyBorder="1" applyAlignment="1" applyProtection="1">
      <alignment horizontal="center" vertical="center" wrapText="1"/>
    </xf>
    <xf numFmtId="0" fontId="6" fillId="4" borderId="0" xfId="6" applyFont="1" applyFill="1" applyAlignment="1" applyProtection="1">
      <protection locked="0"/>
    </xf>
    <xf numFmtId="0" fontId="2" fillId="0" borderId="0" xfId="6" applyAlignment="1" applyProtection="1">
      <protection locked="0"/>
    </xf>
    <xf numFmtId="0" fontId="0" fillId="11" borderId="16" xfId="0" applyFill="1" applyBorder="1" applyAlignment="1" applyProtection="1">
      <alignment horizontal="center" wrapText="1"/>
      <protection locked="0"/>
    </xf>
    <xf numFmtId="0" fontId="0" fillId="0" borderId="16" xfId="0" applyFill="1" applyBorder="1" applyAlignment="1" applyProtection="1">
      <alignment horizontal="left" wrapText="1"/>
    </xf>
    <xf numFmtId="0" fontId="0" fillId="10" borderId="34" xfId="0" applyFill="1" applyBorder="1" applyAlignment="1" applyProtection="1">
      <alignment horizontal="left" vertical="center"/>
    </xf>
    <xf numFmtId="0" fontId="0" fillId="10" borderId="31" xfId="0" applyFill="1" applyBorder="1" applyAlignment="1" applyProtection="1">
      <alignment horizontal="left" vertical="center"/>
    </xf>
    <xf numFmtId="0" fontId="0" fillId="10" borderId="33" xfId="0" applyFill="1" applyBorder="1" applyAlignment="1" applyProtection="1">
      <alignment horizontal="left" vertical="center"/>
    </xf>
    <xf numFmtId="0" fontId="0" fillId="10" borderId="32" xfId="0" applyFill="1" applyBorder="1" applyAlignment="1" applyProtection="1">
      <alignment horizontal="left" vertical="center"/>
    </xf>
    <xf numFmtId="0" fontId="0" fillId="10" borderId="35" xfId="0" applyFill="1" applyBorder="1" applyAlignment="1" applyProtection="1">
      <alignment horizontal="left" vertical="center"/>
    </xf>
    <xf numFmtId="0" fontId="0" fillId="10" borderId="56" xfId="0" applyFill="1" applyBorder="1" applyAlignment="1" applyProtection="1">
      <alignment horizontal="left" vertical="center"/>
    </xf>
    <xf numFmtId="0" fontId="0" fillId="0" borderId="2" xfId="0" applyFill="1" applyBorder="1" applyAlignment="1" applyProtection="1">
      <alignment horizontal="left" vertical="top" wrapText="1"/>
    </xf>
    <xf numFmtId="0" fontId="0" fillId="0" borderId="4" xfId="0" applyFill="1" applyBorder="1" applyAlignment="1" applyProtection="1">
      <alignment horizontal="left" vertical="top" wrapText="1"/>
    </xf>
    <xf numFmtId="0" fontId="22" fillId="10" borderId="34" xfId="0" applyFont="1" applyFill="1" applyBorder="1" applyAlignment="1" applyProtection="1">
      <alignment horizontal="center" vertical="center" wrapText="1"/>
    </xf>
    <xf numFmtId="0" fontId="22" fillId="10" borderId="31" xfId="0" applyFont="1" applyFill="1" applyBorder="1" applyAlignment="1" applyProtection="1">
      <alignment horizontal="center" vertical="center" wrapText="1"/>
    </xf>
    <xf numFmtId="0" fontId="22" fillId="10" borderId="35" xfId="0" applyFont="1" applyFill="1" applyBorder="1" applyAlignment="1" applyProtection="1">
      <alignment horizontal="center" vertical="center" wrapText="1"/>
    </xf>
    <xf numFmtId="0" fontId="22" fillId="10" borderId="56" xfId="0" applyFont="1" applyFill="1" applyBorder="1" applyAlignment="1" applyProtection="1">
      <alignment horizontal="center" vertical="center" wrapText="1"/>
    </xf>
    <xf numFmtId="0" fontId="0" fillId="0" borderId="16" xfId="0" applyFill="1" applyBorder="1" applyAlignment="1" applyProtection="1">
      <alignment horizontal="left" vertical="top" wrapText="1"/>
    </xf>
    <xf numFmtId="0" fontId="0" fillId="0" borderId="16" xfId="0" applyFill="1" applyBorder="1" applyAlignment="1" applyProtection="1">
      <alignment wrapText="1"/>
    </xf>
    <xf numFmtId="0" fontId="22" fillId="10" borderId="16" xfId="0" applyFont="1" applyFill="1" applyBorder="1" applyAlignment="1" applyProtection="1">
      <alignment horizontal="center" vertical="center" wrapText="1"/>
    </xf>
    <xf numFmtId="0" fontId="22" fillId="10" borderId="16" xfId="0" applyFont="1" applyFill="1" applyBorder="1" applyAlignment="1" applyProtection="1">
      <alignment horizontal="center"/>
    </xf>
    <xf numFmtId="0" fontId="0" fillId="10" borderId="16" xfId="0" applyFill="1" applyBorder="1" applyAlignment="1" applyProtection="1">
      <alignment horizontal="left" vertical="center"/>
    </xf>
    <xf numFmtId="0" fontId="0" fillId="0" borderId="2" xfId="0" applyFill="1" applyBorder="1" applyAlignment="1" applyProtection="1">
      <alignment horizontal="left" wrapText="1"/>
    </xf>
    <xf numFmtId="0" fontId="57" fillId="7" borderId="0" xfId="0" applyFont="1" applyFill="1" applyAlignment="1" applyProtection="1">
      <alignment horizontal="left"/>
    </xf>
    <xf numFmtId="0" fontId="22" fillId="6" borderId="16" xfId="0" applyFont="1" applyFill="1" applyBorder="1" applyAlignment="1" applyProtection="1">
      <alignment horizontal="left"/>
    </xf>
    <xf numFmtId="0" fontId="22" fillId="6" borderId="16" xfId="0" applyFont="1" applyFill="1" applyBorder="1" applyAlignment="1" applyProtection="1">
      <alignment horizontal="center"/>
    </xf>
    <xf numFmtId="0" fontId="56" fillId="7" borderId="8" xfId="0" applyFont="1" applyFill="1" applyBorder="1" applyAlignment="1" applyProtection="1">
      <alignment horizontal="center" vertical="center"/>
    </xf>
    <xf numFmtId="0" fontId="56" fillId="7" borderId="17" xfId="0" applyFont="1" applyFill="1" applyBorder="1" applyAlignment="1" applyProtection="1">
      <alignment horizontal="center" vertical="center"/>
    </xf>
    <xf numFmtId="0" fontId="56" fillId="7" borderId="9" xfId="0" applyFont="1" applyFill="1" applyBorder="1" applyAlignment="1" applyProtection="1">
      <alignment horizontal="center" vertical="center"/>
    </xf>
    <xf numFmtId="0" fontId="56" fillId="7" borderId="10" xfId="0" applyFont="1" applyFill="1" applyBorder="1" applyAlignment="1" applyProtection="1">
      <alignment horizontal="center" vertical="center"/>
    </xf>
    <xf numFmtId="0" fontId="56" fillId="7" borderId="0" xfId="0" applyFont="1" applyFill="1" applyBorder="1" applyAlignment="1" applyProtection="1">
      <alignment horizontal="center" vertical="center"/>
    </xf>
    <xf numFmtId="0" fontId="56" fillId="7" borderId="11" xfId="0" applyFont="1" applyFill="1" applyBorder="1" applyAlignment="1" applyProtection="1">
      <alignment horizontal="center" vertical="center"/>
    </xf>
    <xf numFmtId="0" fontId="56" fillId="7" borderId="18" xfId="0" applyFont="1" applyFill="1" applyBorder="1" applyAlignment="1" applyProtection="1">
      <alignment horizontal="center" vertical="center"/>
    </xf>
    <xf numFmtId="0" fontId="56" fillId="7" borderId="6" xfId="0" applyFont="1" applyFill="1" applyBorder="1" applyAlignment="1" applyProtection="1">
      <alignment horizontal="center" vertical="center"/>
    </xf>
    <xf numFmtId="0" fontId="56" fillId="7" borderId="19" xfId="0" applyFont="1" applyFill="1" applyBorder="1" applyAlignment="1" applyProtection="1">
      <alignment horizontal="center" vertical="center"/>
    </xf>
    <xf numFmtId="0" fontId="22" fillId="10" borderId="16" xfId="0" applyFont="1" applyFill="1" applyBorder="1" applyAlignment="1" applyProtection="1">
      <alignment horizontal="left"/>
    </xf>
    <xf numFmtId="0" fontId="0" fillId="0" borderId="16" xfId="0" applyFill="1" applyBorder="1" applyAlignment="1" applyProtection="1">
      <alignment horizontal="center"/>
    </xf>
    <xf numFmtId="0" fontId="56" fillId="0" borderId="16" xfId="0" applyFont="1" applyFill="1" applyBorder="1" applyAlignment="1" applyProtection="1">
      <alignment horizontal="left"/>
    </xf>
    <xf numFmtId="0" fontId="1" fillId="4" borderId="0" xfId="6" applyFont="1" applyFill="1" applyAlignment="1" applyProtection="1">
      <alignment horizontal="center" wrapText="1"/>
    </xf>
    <xf numFmtId="0" fontId="4" fillId="5" borderId="0" xfId="6" applyFont="1" applyFill="1" applyAlignment="1" applyProtection="1">
      <alignment horizontal="left" vertical="top" wrapText="1"/>
    </xf>
    <xf numFmtId="0" fontId="1" fillId="2" borderId="0" xfId="0" applyFont="1" applyFill="1" applyAlignment="1">
      <alignment wrapText="1"/>
    </xf>
    <xf numFmtId="0" fontId="0" fillId="2" borderId="0" xfId="0" applyFill="1" applyAlignment="1">
      <alignment wrapText="1"/>
    </xf>
    <xf numFmtId="0" fontId="0" fillId="0" borderId="0" xfId="0" applyFill="1" applyAlignment="1">
      <alignment horizontal="left" vertical="top" wrapText="1"/>
    </xf>
    <xf numFmtId="0" fontId="45" fillId="0"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vertical="justify" wrapText="1"/>
    </xf>
    <xf numFmtId="0" fontId="0" fillId="0" borderId="0" xfId="0" applyAlignment="1">
      <alignment vertical="justify" wrapText="1"/>
    </xf>
    <xf numFmtId="0" fontId="0" fillId="0" borderId="0" xfId="0" applyAlignment="1">
      <alignment horizontal="left" vertical="center" wrapText="1"/>
    </xf>
    <xf numFmtId="0" fontId="0" fillId="0" borderId="0" xfId="0" applyAlignment="1"/>
    <xf numFmtId="0" fontId="0" fillId="2" borderId="0" xfId="0" applyFill="1" applyAlignment="1">
      <alignment vertical="justify" wrapText="1"/>
    </xf>
    <xf numFmtId="0" fontId="1" fillId="2" borderId="0" xfId="0" applyFont="1" applyFill="1" applyAlignment="1">
      <alignment vertical="center" wrapText="1"/>
    </xf>
    <xf numFmtId="0" fontId="0" fillId="2" borderId="0" xfId="0" applyFill="1" applyAlignment="1">
      <alignment vertical="center" wrapText="1"/>
    </xf>
    <xf numFmtId="0" fontId="0" fillId="2" borderId="0" xfId="0" applyFill="1" applyAlignment="1">
      <alignment vertical="center"/>
    </xf>
  </cellXfs>
  <cellStyles count="16">
    <cellStyle name="Comma" xfId="11" builtinId="3"/>
    <cellStyle name="Comma_Copy of Budget template 2011 - 2015 v1_April_20_2010 2 2" xfId="9"/>
    <cellStyle name="Currency" xfId="15" builtinId="4"/>
    <cellStyle name="Currency 2" xfId="3"/>
    <cellStyle name="Currency 3" xfId="8"/>
    <cellStyle name="Currency_Copy of Budget template 2011 - 2015 v1_April_20_2010 2" xfId="7"/>
    <cellStyle name="Hyperlink_PAW Central" xfId="12"/>
    <cellStyle name="Normal" xfId="0" builtinId="0"/>
    <cellStyle name="Normal 2" xfId="1"/>
    <cellStyle name="Normal 3" xfId="2"/>
    <cellStyle name="Normal 3 2" xfId="5"/>
    <cellStyle name="Normal 4" xfId="6"/>
    <cellStyle name="Normal 5" xfId="14"/>
    <cellStyle name="Percent" xfId="13" builtinId="5"/>
    <cellStyle name="Percent 2" xfId="4"/>
    <cellStyle name="Percent 2 2" xfId="10"/>
  </cellStyles>
  <dxfs count="1">
    <dxf>
      <font>
        <color rgb="FFFF0000"/>
      </font>
    </dxf>
  </dxfs>
  <tableStyles count="0" defaultTableStyle="TableStyleMedium2" defaultPivotStyle="PivotStyleLight16"/>
  <colors>
    <mruColors>
      <color rgb="FF3399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85725</xdr:colOff>
          <xdr:row>86</xdr:row>
          <xdr:rowOff>38100</xdr:rowOff>
        </xdr:from>
        <xdr:to>
          <xdr:col>1</xdr:col>
          <xdr:colOff>295275</xdr:colOff>
          <xdr:row>87</xdr:row>
          <xdr:rowOff>85725</xdr:rowOff>
        </xdr:to>
        <xdr:sp macro="" textlink="">
          <xdr:nvSpPr>
            <xdr:cNvPr id="5188" name="Check Box 68" hidden="1">
              <a:extLst>
                <a:ext uri="{63B3BB69-23CF-44E3-9099-C40C66FF867C}">
                  <a14:compatExt spid="_x0000_s5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87</xdr:row>
          <xdr:rowOff>47625</xdr:rowOff>
        </xdr:from>
        <xdr:to>
          <xdr:col>1</xdr:col>
          <xdr:colOff>295275</xdr:colOff>
          <xdr:row>88</xdr:row>
          <xdr:rowOff>85725</xdr:rowOff>
        </xdr:to>
        <xdr:sp macro="" textlink="">
          <xdr:nvSpPr>
            <xdr:cNvPr id="5189" name="Check Box 69" hidden="1">
              <a:extLst>
                <a:ext uri="{63B3BB69-23CF-44E3-9099-C40C66FF867C}">
                  <a14:compatExt spid="_x0000_s5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88</xdr:row>
          <xdr:rowOff>57150</xdr:rowOff>
        </xdr:from>
        <xdr:to>
          <xdr:col>1</xdr:col>
          <xdr:colOff>295275</xdr:colOff>
          <xdr:row>89</xdr:row>
          <xdr:rowOff>95250</xdr:rowOff>
        </xdr:to>
        <xdr:sp macro="" textlink="">
          <xdr:nvSpPr>
            <xdr:cNvPr id="5190" name="Check Box 70" hidden="1">
              <a:extLst>
                <a:ext uri="{63B3BB69-23CF-44E3-9099-C40C66FF867C}">
                  <a14:compatExt spid="_x0000_s5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82</xdr:row>
          <xdr:rowOff>9525</xdr:rowOff>
        </xdr:from>
        <xdr:to>
          <xdr:col>1</xdr:col>
          <xdr:colOff>295275</xdr:colOff>
          <xdr:row>84</xdr:row>
          <xdr:rowOff>0</xdr:rowOff>
        </xdr:to>
        <xdr:sp macro="" textlink="">
          <xdr:nvSpPr>
            <xdr:cNvPr id="5193" name="Check Box 73" hidden="1">
              <a:extLst>
                <a:ext uri="{63B3BB69-23CF-44E3-9099-C40C66FF867C}">
                  <a14:compatExt spid="_x0000_s5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78</xdr:row>
          <xdr:rowOff>47625</xdr:rowOff>
        </xdr:from>
        <xdr:to>
          <xdr:col>1</xdr:col>
          <xdr:colOff>295275</xdr:colOff>
          <xdr:row>79</xdr:row>
          <xdr:rowOff>95250</xdr:rowOff>
        </xdr:to>
        <xdr:sp macro="" textlink="">
          <xdr:nvSpPr>
            <xdr:cNvPr id="5194" name="Check Box 74" hidden="1">
              <a:extLst>
                <a:ext uri="{63B3BB69-23CF-44E3-9099-C40C66FF867C}">
                  <a14:compatExt spid="_x0000_s5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79</xdr:row>
          <xdr:rowOff>47625</xdr:rowOff>
        </xdr:from>
        <xdr:to>
          <xdr:col>1</xdr:col>
          <xdr:colOff>295275</xdr:colOff>
          <xdr:row>80</xdr:row>
          <xdr:rowOff>104775</xdr:rowOff>
        </xdr:to>
        <xdr:sp macro="" textlink="">
          <xdr:nvSpPr>
            <xdr:cNvPr id="5196" name="Check Box 76" hidden="1">
              <a:extLst>
                <a:ext uri="{63B3BB69-23CF-44E3-9099-C40C66FF867C}">
                  <a14:compatExt spid="_x0000_s5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xdr:row>
          <xdr:rowOff>276225</xdr:rowOff>
        </xdr:from>
        <xdr:to>
          <xdr:col>4</xdr:col>
          <xdr:colOff>95250</xdr:colOff>
          <xdr:row>4</xdr:row>
          <xdr:rowOff>9525</xdr:rowOff>
        </xdr:to>
        <xdr:sp macro="" textlink="">
          <xdr:nvSpPr>
            <xdr:cNvPr id="5270" name="Check Box 150" hidden="1">
              <a:extLst>
                <a:ext uri="{63B3BB69-23CF-44E3-9099-C40C66FF867C}">
                  <a14:compatExt spid="_x0000_s5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Rapid Response Request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20</xdr:row>
          <xdr:rowOff>19050</xdr:rowOff>
        </xdr:from>
        <xdr:to>
          <xdr:col>6</xdr:col>
          <xdr:colOff>285750</xdr:colOff>
          <xdr:row>23</xdr:row>
          <xdr:rowOff>85725</xdr:rowOff>
        </xdr:to>
        <xdr:sp macro="" textlink="">
          <xdr:nvSpPr>
            <xdr:cNvPr id="5275" name="Check Box 155" hidden="1">
              <a:extLst>
                <a:ext uri="{63B3BB69-23CF-44E3-9099-C40C66FF867C}">
                  <a14:compatExt spid="_x0000_s5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55</xdr:row>
          <xdr:rowOff>123825</xdr:rowOff>
        </xdr:from>
        <xdr:to>
          <xdr:col>1</xdr:col>
          <xdr:colOff>266700</xdr:colOff>
          <xdr:row>57</xdr:row>
          <xdr:rowOff>0</xdr:rowOff>
        </xdr:to>
        <xdr:sp macro="" textlink="">
          <xdr:nvSpPr>
            <xdr:cNvPr id="5303" name="Check Box 183" hidden="1">
              <a:extLst>
                <a:ext uri="{63B3BB69-23CF-44E3-9099-C40C66FF867C}">
                  <a14:compatExt spid="_x0000_s5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57</xdr:row>
          <xdr:rowOff>485775</xdr:rowOff>
        </xdr:from>
        <xdr:to>
          <xdr:col>1</xdr:col>
          <xdr:colOff>266700</xdr:colOff>
          <xdr:row>57</xdr:row>
          <xdr:rowOff>695325</xdr:rowOff>
        </xdr:to>
        <xdr:sp macro="" textlink="">
          <xdr:nvSpPr>
            <xdr:cNvPr id="5304" name="Check Box 184" hidden="1">
              <a:extLst>
                <a:ext uri="{63B3BB69-23CF-44E3-9099-C40C66FF867C}">
                  <a14:compatExt spid="_x0000_s5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60</xdr:row>
          <xdr:rowOff>219075</xdr:rowOff>
        </xdr:from>
        <xdr:to>
          <xdr:col>1</xdr:col>
          <xdr:colOff>257175</xdr:colOff>
          <xdr:row>60</xdr:row>
          <xdr:rowOff>438150</xdr:rowOff>
        </xdr:to>
        <xdr:sp macro="" textlink="">
          <xdr:nvSpPr>
            <xdr:cNvPr id="5306" name="Check Box 186" hidden="1">
              <a:extLst>
                <a:ext uri="{63B3BB69-23CF-44E3-9099-C40C66FF867C}">
                  <a14:compatExt spid="_x0000_s5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61</xdr:row>
          <xdr:rowOff>152400</xdr:rowOff>
        </xdr:from>
        <xdr:to>
          <xdr:col>1</xdr:col>
          <xdr:colOff>257175</xdr:colOff>
          <xdr:row>61</xdr:row>
          <xdr:rowOff>371475</xdr:rowOff>
        </xdr:to>
        <xdr:sp macro="" textlink="">
          <xdr:nvSpPr>
            <xdr:cNvPr id="5307" name="Check Box 187" hidden="1">
              <a:extLst>
                <a:ext uri="{63B3BB69-23CF-44E3-9099-C40C66FF867C}">
                  <a14:compatExt spid="_x0000_s5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62</xdr:row>
          <xdr:rowOff>152400</xdr:rowOff>
        </xdr:from>
        <xdr:to>
          <xdr:col>1</xdr:col>
          <xdr:colOff>257175</xdr:colOff>
          <xdr:row>62</xdr:row>
          <xdr:rowOff>333375</xdr:rowOff>
        </xdr:to>
        <xdr:sp macro="" textlink="">
          <xdr:nvSpPr>
            <xdr:cNvPr id="5308" name="Check Box 188" hidden="1">
              <a:extLst>
                <a:ext uri="{63B3BB69-23CF-44E3-9099-C40C66FF867C}">
                  <a14:compatExt spid="_x0000_s5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63</xdr:row>
          <xdr:rowOff>104775</xdr:rowOff>
        </xdr:from>
        <xdr:to>
          <xdr:col>1</xdr:col>
          <xdr:colOff>257175</xdr:colOff>
          <xdr:row>63</xdr:row>
          <xdr:rowOff>342900</xdr:rowOff>
        </xdr:to>
        <xdr:sp macro="" textlink="">
          <xdr:nvSpPr>
            <xdr:cNvPr id="5309" name="Check Box 189" hidden="1">
              <a:extLst>
                <a:ext uri="{63B3BB69-23CF-44E3-9099-C40C66FF867C}">
                  <a14:compatExt spid="_x0000_s5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59</xdr:row>
          <xdr:rowOff>57150</xdr:rowOff>
        </xdr:from>
        <xdr:to>
          <xdr:col>1</xdr:col>
          <xdr:colOff>257175</xdr:colOff>
          <xdr:row>60</xdr:row>
          <xdr:rowOff>85725</xdr:rowOff>
        </xdr:to>
        <xdr:sp macro="" textlink="">
          <xdr:nvSpPr>
            <xdr:cNvPr id="5310" name="Check Box 190" hidden="1">
              <a:extLst>
                <a:ext uri="{63B3BB69-23CF-44E3-9099-C40C66FF867C}">
                  <a14:compatExt spid="_x0000_s5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85725</xdr:colOff>
          <xdr:row>139</xdr:row>
          <xdr:rowOff>9525</xdr:rowOff>
        </xdr:from>
        <xdr:to>
          <xdr:col>13</xdr:col>
          <xdr:colOff>9525</xdr:colOff>
          <xdr:row>140</xdr:row>
          <xdr:rowOff>142875</xdr:rowOff>
        </xdr:to>
        <xdr:sp macro="" textlink="">
          <xdr:nvSpPr>
            <xdr:cNvPr id="5347" name="Check Box 227" hidden="1">
              <a:extLst>
                <a:ext uri="{63B3BB69-23CF-44E3-9099-C40C66FF867C}">
                  <a14:compatExt spid="_x0000_s5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102</xdr:row>
          <xdr:rowOff>142875</xdr:rowOff>
        </xdr:from>
        <xdr:to>
          <xdr:col>7</xdr:col>
          <xdr:colOff>85725</xdr:colOff>
          <xdr:row>102</xdr:row>
          <xdr:rowOff>314325</xdr:rowOff>
        </xdr:to>
        <xdr:sp macro="" textlink="">
          <xdr:nvSpPr>
            <xdr:cNvPr id="5361" name="Check Box 241" hidden="1">
              <a:extLst>
                <a:ext uri="{63B3BB69-23CF-44E3-9099-C40C66FF867C}">
                  <a14:compatExt spid="_x0000_s5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80</xdr:row>
          <xdr:rowOff>47625</xdr:rowOff>
        </xdr:from>
        <xdr:to>
          <xdr:col>1</xdr:col>
          <xdr:colOff>285750</xdr:colOff>
          <xdr:row>81</xdr:row>
          <xdr:rowOff>104775</xdr:rowOff>
        </xdr:to>
        <xdr:sp macro="" textlink="">
          <xdr:nvSpPr>
            <xdr:cNvPr id="5362" name="Check Box 242" hidden="1">
              <a:extLst>
                <a:ext uri="{63B3BB69-23CF-44E3-9099-C40C66FF867C}">
                  <a14:compatExt spid="_x0000_s5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109</xdr:row>
          <xdr:rowOff>0</xdr:rowOff>
        </xdr:from>
        <xdr:to>
          <xdr:col>1</xdr:col>
          <xdr:colOff>333375</xdr:colOff>
          <xdr:row>110</xdr:row>
          <xdr:rowOff>0</xdr:rowOff>
        </xdr:to>
        <xdr:sp macro="" textlink="">
          <xdr:nvSpPr>
            <xdr:cNvPr id="5365" name="Check Box 245" hidden="1">
              <a:extLst>
                <a:ext uri="{63B3BB69-23CF-44E3-9099-C40C66FF867C}">
                  <a14:compatExt spid="_x0000_s5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110</xdr:row>
          <xdr:rowOff>257175</xdr:rowOff>
        </xdr:from>
        <xdr:to>
          <xdr:col>1</xdr:col>
          <xdr:colOff>333375</xdr:colOff>
          <xdr:row>112</xdr:row>
          <xdr:rowOff>0</xdr:rowOff>
        </xdr:to>
        <xdr:sp macro="" textlink="">
          <xdr:nvSpPr>
            <xdr:cNvPr id="5366" name="Check Box 246" hidden="1">
              <a:extLst>
                <a:ext uri="{63B3BB69-23CF-44E3-9099-C40C66FF867C}">
                  <a14:compatExt spid="_x0000_s5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115</xdr:row>
          <xdr:rowOff>57150</xdr:rowOff>
        </xdr:from>
        <xdr:to>
          <xdr:col>1</xdr:col>
          <xdr:colOff>333375</xdr:colOff>
          <xdr:row>116</xdr:row>
          <xdr:rowOff>161925</xdr:rowOff>
        </xdr:to>
        <xdr:sp macro="" textlink="">
          <xdr:nvSpPr>
            <xdr:cNvPr id="5370" name="Check Box 250" hidden="1">
              <a:extLst>
                <a:ext uri="{63B3BB69-23CF-44E3-9099-C40C66FF867C}">
                  <a14:compatExt spid="_x0000_s5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117</xdr:row>
          <xdr:rowOff>0</xdr:rowOff>
        </xdr:from>
        <xdr:to>
          <xdr:col>3</xdr:col>
          <xdr:colOff>342900</xdr:colOff>
          <xdr:row>117</xdr:row>
          <xdr:rowOff>133350</xdr:rowOff>
        </xdr:to>
        <xdr:sp macro="" textlink="">
          <xdr:nvSpPr>
            <xdr:cNvPr id="5371" name="Check Box 251" hidden="1">
              <a:extLst>
                <a:ext uri="{63B3BB69-23CF-44E3-9099-C40C66FF867C}">
                  <a14:compatExt spid="_x0000_s5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121</xdr:row>
          <xdr:rowOff>0</xdr:rowOff>
        </xdr:from>
        <xdr:to>
          <xdr:col>3</xdr:col>
          <xdr:colOff>342900</xdr:colOff>
          <xdr:row>122</xdr:row>
          <xdr:rowOff>123825</xdr:rowOff>
        </xdr:to>
        <xdr:sp macro="" textlink="">
          <xdr:nvSpPr>
            <xdr:cNvPr id="5376" name="Check Box 256" hidden="1">
              <a:extLst>
                <a:ext uri="{63B3BB69-23CF-44E3-9099-C40C66FF867C}">
                  <a14:compatExt spid="_x0000_s5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119</xdr:row>
          <xdr:rowOff>0</xdr:rowOff>
        </xdr:from>
        <xdr:to>
          <xdr:col>3</xdr:col>
          <xdr:colOff>342900</xdr:colOff>
          <xdr:row>120</xdr:row>
          <xdr:rowOff>133350</xdr:rowOff>
        </xdr:to>
        <xdr:sp macro="" textlink="">
          <xdr:nvSpPr>
            <xdr:cNvPr id="5379" name="Check Box 259" hidden="1">
              <a:extLst>
                <a:ext uri="{63B3BB69-23CF-44E3-9099-C40C66FF867C}">
                  <a14:compatExt spid="_x0000_s5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24</xdr:row>
          <xdr:rowOff>104775</xdr:rowOff>
        </xdr:from>
        <xdr:to>
          <xdr:col>2</xdr:col>
          <xdr:colOff>342900</xdr:colOff>
          <xdr:row>26</xdr:row>
          <xdr:rowOff>38100</xdr:rowOff>
        </xdr:to>
        <xdr:sp macro="" textlink="">
          <xdr:nvSpPr>
            <xdr:cNvPr id="5391" name="Check Box 271" hidden="1">
              <a:extLst>
                <a:ext uri="{63B3BB69-23CF-44E3-9099-C40C66FF867C}">
                  <a14:compatExt spid="_x0000_s5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23</xdr:row>
          <xdr:rowOff>257175</xdr:rowOff>
        </xdr:from>
        <xdr:to>
          <xdr:col>2</xdr:col>
          <xdr:colOff>342900</xdr:colOff>
          <xdr:row>24</xdr:row>
          <xdr:rowOff>123825</xdr:rowOff>
        </xdr:to>
        <xdr:sp macro="" textlink="">
          <xdr:nvSpPr>
            <xdr:cNvPr id="5392" name="Check Box 272" hidden="1">
              <a:extLst>
                <a:ext uri="{63B3BB69-23CF-44E3-9099-C40C66FF867C}">
                  <a14:compatExt spid="_x0000_s5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40</xdr:row>
          <xdr:rowOff>180975</xdr:rowOff>
        </xdr:from>
        <xdr:to>
          <xdr:col>1</xdr:col>
          <xdr:colOff>342900</xdr:colOff>
          <xdr:row>41</xdr:row>
          <xdr:rowOff>171450</xdr:rowOff>
        </xdr:to>
        <xdr:sp macro="" textlink="">
          <xdr:nvSpPr>
            <xdr:cNvPr id="5400" name="Check Box 280" hidden="1">
              <a:extLst>
                <a:ext uri="{63B3BB69-23CF-44E3-9099-C40C66FF867C}">
                  <a14:compatExt spid="_x0000_s5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42</xdr:row>
          <xdr:rowOff>28575</xdr:rowOff>
        </xdr:from>
        <xdr:to>
          <xdr:col>1</xdr:col>
          <xdr:colOff>342900</xdr:colOff>
          <xdr:row>43</xdr:row>
          <xdr:rowOff>0</xdr:rowOff>
        </xdr:to>
        <xdr:sp macro="" textlink="">
          <xdr:nvSpPr>
            <xdr:cNvPr id="5401" name="Check Box 281" hidden="1">
              <a:extLst>
                <a:ext uri="{63B3BB69-23CF-44E3-9099-C40C66FF867C}">
                  <a14:compatExt spid="_x0000_s5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43</xdr:row>
          <xdr:rowOff>0</xdr:rowOff>
        </xdr:from>
        <xdr:to>
          <xdr:col>1</xdr:col>
          <xdr:colOff>342900</xdr:colOff>
          <xdr:row>44</xdr:row>
          <xdr:rowOff>9525</xdr:rowOff>
        </xdr:to>
        <xdr:sp macro="" textlink="">
          <xdr:nvSpPr>
            <xdr:cNvPr id="5402" name="Check Box 282" hidden="1">
              <a:extLst>
                <a:ext uri="{63B3BB69-23CF-44E3-9099-C40C66FF867C}">
                  <a14:compatExt spid="_x0000_s5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45</xdr:row>
          <xdr:rowOff>0</xdr:rowOff>
        </xdr:from>
        <xdr:to>
          <xdr:col>1</xdr:col>
          <xdr:colOff>352425</xdr:colOff>
          <xdr:row>45</xdr:row>
          <xdr:rowOff>200025</xdr:rowOff>
        </xdr:to>
        <xdr:sp macro="" textlink="">
          <xdr:nvSpPr>
            <xdr:cNvPr id="5403" name="Check Box 283" hidden="1">
              <a:extLst>
                <a:ext uri="{63B3BB69-23CF-44E3-9099-C40C66FF867C}">
                  <a14:compatExt spid="_x0000_s5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342900</xdr:colOff>
          <xdr:row>82</xdr:row>
          <xdr:rowOff>142875</xdr:rowOff>
        </xdr:from>
        <xdr:to>
          <xdr:col>17</xdr:col>
          <xdr:colOff>133350</xdr:colOff>
          <xdr:row>84</xdr:row>
          <xdr:rowOff>66675</xdr:rowOff>
        </xdr:to>
        <xdr:sp macro="" textlink="">
          <xdr:nvSpPr>
            <xdr:cNvPr id="5405" name="Check Box 285" hidden="1">
              <a:extLst>
                <a:ext uri="{63B3BB69-23CF-44E3-9099-C40C66FF867C}">
                  <a14:compatExt spid="_x0000_s5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Letter already provided to the RPC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58</xdr:row>
          <xdr:rowOff>266700</xdr:rowOff>
        </xdr:from>
        <xdr:to>
          <xdr:col>1</xdr:col>
          <xdr:colOff>257175</xdr:colOff>
          <xdr:row>58</xdr:row>
          <xdr:rowOff>466725</xdr:rowOff>
        </xdr:to>
        <xdr:sp macro="" textlink="">
          <xdr:nvSpPr>
            <xdr:cNvPr id="5406" name="Check Box 286" hidden="1">
              <a:extLst>
                <a:ext uri="{63B3BB69-23CF-44E3-9099-C40C66FF867C}">
                  <a14:compatExt spid="_x0000_s5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56</xdr:row>
          <xdr:rowOff>66675</xdr:rowOff>
        </xdr:from>
        <xdr:to>
          <xdr:col>3</xdr:col>
          <xdr:colOff>352425</xdr:colOff>
          <xdr:row>57</xdr:row>
          <xdr:rowOff>0</xdr:rowOff>
        </xdr:to>
        <xdr:sp macro="" textlink="">
          <xdr:nvSpPr>
            <xdr:cNvPr id="5412" name="Check Box 292" hidden="1">
              <a:extLst>
                <a:ext uri="{63B3BB69-23CF-44E3-9099-C40C66FF867C}">
                  <a14:compatExt spid="_x0000_s5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352425</xdr:colOff>
          <xdr:row>56</xdr:row>
          <xdr:rowOff>66675</xdr:rowOff>
        </xdr:from>
        <xdr:to>
          <xdr:col>4</xdr:col>
          <xdr:colOff>342900</xdr:colOff>
          <xdr:row>57</xdr:row>
          <xdr:rowOff>0</xdr:rowOff>
        </xdr:to>
        <xdr:sp macro="" textlink="">
          <xdr:nvSpPr>
            <xdr:cNvPr id="5413" name="Check Box 293" hidden="1">
              <a:extLst>
                <a:ext uri="{63B3BB69-23CF-44E3-9099-C40C66FF867C}">
                  <a14:compatExt spid="_x0000_s5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39</xdr:row>
          <xdr:rowOff>266700</xdr:rowOff>
        </xdr:from>
        <xdr:to>
          <xdr:col>1</xdr:col>
          <xdr:colOff>342900</xdr:colOff>
          <xdr:row>40</xdr:row>
          <xdr:rowOff>161925</xdr:rowOff>
        </xdr:to>
        <xdr:sp macro="" textlink="">
          <xdr:nvSpPr>
            <xdr:cNvPr id="5418" name="Check Box 298" hidden="1">
              <a:extLst>
                <a:ext uri="{63B3BB69-23CF-44E3-9099-C40C66FF867C}">
                  <a14:compatExt spid="_x0000_s5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37</xdr:row>
          <xdr:rowOff>161925</xdr:rowOff>
        </xdr:from>
        <xdr:to>
          <xdr:col>1</xdr:col>
          <xdr:colOff>342900</xdr:colOff>
          <xdr:row>38</xdr:row>
          <xdr:rowOff>190500</xdr:rowOff>
        </xdr:to>
        <xdr:sp macro="" textlink="">
          <xdr:nvSpPr>
            <xdr:cNvPr id="5419" name="Check Box 299" hidden="1">
              <a:extLst>
                <a:ext uri="{63B3BB69-23CF-44E3-9099-C40C66FF867C}">
                  <a14:compatExt spid="_x0000_s5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38</xdr:row>
          <xdr:rowOff>333375</xdr:rowOff>
        </xdr:from>
        <xdr:to>
          <xdr:col>1</xdr:col>
          <xdr:colOff>342900</xdr:colOff>
          <xdr:row>39</xdr:row>
          <xdr:rowOff>209550</xdr:rowOff>
        </xdr:to>
        <xdr:sp macro="" textlink="">
          <xdr:nvSpPr>
            <xdr:cNvPr id="5421" name="Check Box 301" hidden="1">
              <a:extLst>
                <a:ext uri="{63B3BB69-23CF-44E3-9099-C40C66FF867C}">
                  <a14:compatExt spid="_x0000_s5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64</xdr:row>
          <xdr:rowOff>123825</xdr:rowOff>
        </xdr:from>
        <xdr:to>
          <xdr:col>1</xdr:col>
          <xdr:colOff>257175</xdr:colOff>
          <xdr:row>64</xdr:row>
          <xdr:rowOff>304800</xdr:rowOff>
        </xdr:to>
        <xdr:sp macro="" textlink="">
          <xdr:nvSpPr>
            <xdr:cNvPr id="5422" name="Check Box 302" hidden="1">
              <a:extLst>
                <a:ext uri="{63B3BB69-23CF-44E3-9099-C40C66FF867C}">
                  <a14:compatExt spid="_x0000_s5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44</xdr:row>
          <xdr:rowOff>66675</xdr:rowOff>
        </xdr:from>
        <xdr:to>
          <xdr:col>1</xdr:col>
          <xdr:colOff>352425</xdr:colOff>
          <xdr:row>44</xdr:row>
          <xdr:rowOff>276225</xdr:rowOff>
        </xdr:to>
        <xdr:sp macro="" textlink="">
          <xdr:nvSpPr>
            <xdr:cNvPr id="5424" name="Check Box 304" hidden="1">
              <a:extLst>
                <a:ext uri="{63B3BB69-23CF-44E3-9099-C40C66FF867C}">
                  <a14:compatExt spid="_x0000_s5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71</xdr:row>
          <xdr:rowOff>19050</xdr:rowOff>
        </xdr:from>
        <xdr:to>
          <xdr:col>1</xdr:col>
          <xdr:colOff>257175</xdr:colOff>
          <xdr:row>72</xdr:row>
          <xdr:rowOff>28575</xdr:rowOff>
        </xdr:to>
        <xdr:sp macro="" textlink="">
          <xdr:nvSpPr>
            <xdr:cNvPr id="5426" name="Check Box 306" hidden="1">
              <a:extLst>
                <a:ext uri="{63B3BB69-23CF-44E3-9099-C40C66FF867C}">
                  <a14:compatExt spid="_x0000_s5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52</xdr:row>
          <xdr:rowOff>95250</xdr:rowOff>
        </xdr:from>
        <xdr:to>
          <xdr:col>9</xdr:col>
          <xdr:colOff>257175</xdr:colOff>
          <xdr:row>52</xdr:row>
          <xdr:rowOff>295275</xdr:rowOff>
        </xdr:to>
        <xdr:sp macro="" textlink="">
          <xdr:nvSpPr>
            <xdr:cNvPr id="5428" name="Check Box 308" hidden="1">
              <a:extLst>
                <a:ext uri="{63B3BB69-23CF-44E3-9099-C40C66FF867C}">
                  <a14:compatExt spid="_x0000_s5428"/>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Section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105</xdr:row>
          <xdr:rowOff>66675</xdr:rowOff>
        </xdr:from>
        <xdr:to>
          <xdr:col>11</xdr:col>
          <xdr:colOff>257175</xdr:colOff>
          <xdr:row>106</xdr:row>
          <xdr:rowOff>47625</xdr:rowOff>
        </xdr:to>
        <xdr:sp macro="" textlink="">
          <xdr:nvSpPr>
            <xdr:cNvPr id="5430" name="Check Box 310" hidden="1">
              <a:extLst>
                <a:ext uri="{63B3BB69-23CF-44E3-9099-C40C66FF867C}">
                  <a14:compatExt spid="_x0000_s543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Section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257175</xdr:colOff>
          <xdr:row>57</xdr:row>
          <xdr:rowOff>666750</xdr:rowOff>
        </xdr:from>
        <xdr:to>
          <xdr:col>3</xdr:col>
          <xdr:colOff>352425</xdr:colOff>
          <xdr:row>57</xdr:row>
          <xdr:rowOff>800100</xdr:rowOff>
        </xdr:to>
        <xdr:sp macro="" textlink="">
          <xdr:nvSpPr>
            <xdr:cNvPr id="5436" name="Check Box 316" hidden="1">
              <a:extLst>
                <a:ext uri="{63B3BB69-23CF-44E3-9099-C40C66FF867C}">
                  <a14:compatExt spid="_x0000_s5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352425</xdr:colOff>
          <xdr:row>57</xdr:row>
          <xdr:rowOff>676275</xdr:rowOff>
        </xdr:from>
        <xdr:to>
          <xdr:col>4</xdr:col>
          <xdr:colOff>352425</xdr:colOff>
          <xdr:row>57</xdr:row>
          <xdr:rowOff>800100</xdr:rowOff>
        </xdr:to>
        <xdr:sp macro="" textlink="">
          <xdr:nvSpPr>
            <xdr:cNvPr id="5437" name="Check Box 317" hidden="1">
              <a:extLst>
                <a:ext uri="{63B3BB69-23CF-44E3-9099-C40C66FF867C}">
                  <a14:compatExt spid="_x0000_s5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66</xdr:row>
          <xdr:rowOff>104775</xdr:rowOff>
        </xdr:from>
        <xdr:to>
          <xdr:col>1</xdr:col>
          <xdr:colOff>257175</xdr:colOff>
          <xdr:row>67</xdr:row>
          <xdr:rowOff>133350</xdr:rowOff>
        </xdr:to>
        <xdr:sp macro="" textlink="">
          <xdr:nvSpPr>
            <xdr:cNvPr id="5439" name="Check Box 319" hidden="1">
              <a:extLst>
                <a:ext uri="{63B3BB69-23CF-44E3-9099-C40C66FF867C}">
                  <a14:compatExt spid="_x0000_s5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70</xdr:row>
          <xdr:rowOff>95250</xdr:rowOff>
        </xdr:from>
        <xdr:to>
          <xdr:col>1</xdr:col>
          <xdr:colOff>257175</xdr:colOff>
          <xdr:row>70</xdr:row>
          <xdr:rowOff>285750</xdr:rowOff>
        </xdr:to>
        <xdr:sp macro="" textlink="">
          <xdr:nvSpPr>
            <xdr:cNvPr id="5440" name="Check Box 320" hidden="1">
              <a:extLst>
                <a:ext uri="{63B3BB69-23CF-44E3-9099-C40C66FF867C}">
                  <a14:compatExt spid="_x0000_s5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68</xdr:row>
          <xdr:rowOff>114300</xdr:rowOff>
        </xdr:from>
        <xdr:to>
          <xdr:col>1</xdr:col>
          <xdr:colOff>257175</xdr:colOff>
          <xdr:row>68</xdr:row>
          <xdr:rowOff>295275</xdr:rowOff>
        </xdr:to>
        <xdr:sp macro="" textlink="">
          <xdr:nvSpPr>
            <xdr:cNvPr id="5442" name="Check Box 322" hidden="1">
              <a:extLst>
                <a:ext uri="{63B3BB69-23CF-44E3-9099-C40C66FF867C}">
                  <a14:compatExt spid="_x0000_s5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65</xdr:row>
          <xdr:rowOff>123825</xdr:rowOff>
        </xdr:from>
        <xdr:to>
          <xdr:col>1</xdr:col>
          <xdr:colOff>257175</xdr:colOff>
          <xdr:row>65</xdr:row>
          <xdr:rowOff>314325</xdr:rowOff>
        </xdr:to>
        <xdr:sp macro="" textlink="">
          <xdr:nvSpPr>
            <xdr:cNvPr id="5443" name="Check Box 323" hidden="1">
              <a:extLst>
                <a:ext uri="{63B3BB69-23CF-44E3-9099-C40C66FF867C}">
                  <a14:compatExt spid="_x0000_s5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16</xdr:col>
      <xdr:colOff>234464</xdr:colOff>
      <xdr:row>1</xdr:row>
      <xdr:rowOff>14652</xdr:rowOff>
    </xdr:from>
    <xdr:to>
      <xdr:col>17</xdr:col>
      <xdr:colOff>124561</xdr:colOff>
      <xdr:row>1</xdr:row>
      <xdr:rowOff>264207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73618" y="80594"/>
          <a:ext cx="249116" cy="2495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257175</xdr:colOff>
          <xdr:row>60</xdr:row>
          <xdr:rowOff>266700</xdr:rowOff>
        </xdr:from>
        <xdr:to>
          <xdr:col>3</xdr:col>
          <xdr:colOff>352425</xdr:colOff>
          <xdr:row>60</xdr:row>
          <xdr:rowOff>400050</xdr:rowOff>
        </xdr:to>
        <xdr:sp macro="" textlink="">
          <xdr:nvSpPr>
            <xdr:cNvPr id="5444" name="Check Box 324" hidden="1">
              <a:extLst>
                <a:ext uri="{63B3BB69-23CF-44E3-9099-C40C66FF867C}">
                  <a14:compatExt spid="_x0000_s5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352425</xdr:colOff>
          <xdr:row>60</xdr:row>
          <xdr:rowOff>266700</xdr:rowOff>
        </xdr:from>
        <xdr:to>
          <xdr:col>5</xdr:col>
          <xdr:colOff>0</xdr:colOff>
          <xdr:row>60</xdr:row>
          <xdr:rowOff>390525</xdr:rowOff>
        </xdr:to>
        <xdr:sp macro="" textlink="">
          <xdr:nvSpPr>
            <xdr:cNvPr id="5445" name="Check Box 325" hidden="1">
              <a:extLst>
                <a:ext uri="{63B3BB69-23CF-44E3-9099-C40C66FF867C}">
                  <a14:compatExt spid="_x0000_s5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69</xdr:row>
          <xdr:rowOff>95250</xdr:rowOff>
        </xdr:from>
        <xdr:to>
          <xdr:col>1</xdr:col>
          <xdr:colOff>257175</xdr:colOff>
          <xdr:row>69</xdr:row>
          <xdr:rowOff>276225</xdr:rowOff>
        </xdr:to>
        <xdr:sp macro="" textlink="">
          <xdr:nvSpPr>
            <xdr:cNvPr id="5446" name="Check Box 326" hidden="1">
              <a:extLst>
                <a:ext uri="{63B3BB69-23CF-44E3-9099-C40C66FF867C}">
                  <a14:compatExt spid="_x0000_s5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 Type="http://schemas.openxmlformats.org/officeDocument/2006/relationships/ctrlProp" Target="../ctrlProps/ctrlProp2.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outside.ices.on.ca/Forms%20and%20Templates/PAW%20Central.xls" TargetMode="External"/><Relationship Id="rId2" Type="http://schemas.openxmlformats.org/officeDocument/2006/relationships/hyperlink" Target="https://outside.ices.on.ca/Forms%20and%20Templates/PAW%20Central.xls" TargetMode="External"/><Relationship Id="rId1" Type="http://schemas.openxmlformats.org/officeDocument/2006/relationships/hyperlink" Target="https://outside.ices.on.ca/Forms%20and%20Templates/PAW%20Central.xls" TargetMode="External"/><Relationship Id="rId5" Type="http://schemas.openxmlformats.org/officeDocument/2006/relationships/printerSettings" Target="../printerSettings/printerSettings6.bin"/><Relationship Id="rId4" Type="http://schemas.openxmlformats.org/officeDocument/2006/relationships/hyperlink" Target="https://outside.ices.on.ca/Forms%20and%20Templates/PAW%20Central.x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167"/>
  <sheetViews>
    <sheetView tabSelected="1" zoomScale="130" zoomScaleNormal="130" zoomScaleSheetLayoutView="110" workbookViewId="0">
      <selection activeCell="G7" sqref="G7:L7"/>
    </sheetView>
  </sheetViews>
  <sheetFormatPr defaultRowHeight="13.5" customHeight="1" x14ac:dyDescent="0.2"/>
  <cols>
    <col min="1" max="1" width="2.28515625" style="96" customWidth="1"/>
    <col min="2" max="17" width="5.42578125" style="96" customWidth="1"/>
    <col min="18" max="18" width="9.28515625" style="96" customWidth="1"/>
    <col min="19" max="19" width="4.28515625" style="96" customWidth="1"/>
    <col min="20" max="156" width="9.140625" style="96"/>
    <col min="157" max="157" width="10.42578125" style="96" customWidth="1"/>
    <col min="158" max="412" width="9.140625" style="96"/>
    <col min="413" max="413" width="10.42578125" style="96" customWidth="1"/>
    <col min="414" max="668" width="9.140625" style="96"/>
    <col min="669" max="669" width="10.42578125" style="96" customWidth="1"/>
    <col min="670" max="924" width="9.140625" style="96"/>
    <col min="925" max="925" width="10.42578125" style="96" customWidth="1"/>
    <col min="926" max="1180" width="9.140625" style="96"/>
    <col min="1181" max="1181" width="10.42578125" style="96" customWidth="1"/>
    <col min="1182" max="1436" width="9.140625" style="96"/>
    <col min="1437" max="1437" width="10.42578125" style="96" customWidth="1"/>
    <col min="1438" max="1692" width="9.140625" style="96"/>
    <col min="1693" max="1693" width="10.42578125" style="96" customWidth="1"/>
    <col min="1694" max="1948" width="9.140625" style="96"/>
    <col min="1949" max="1949" width="10.42578125" style="96" customWidth="1"/>
    <col min="1950" max="2204" width="9.140625" style="96"/>
    <col min="2205" max="2205" width="10.42578125" style="96" customWidth="1"/>
    <col min="2206" max="2460" width="9.140625" style="96"/>
    <col min="2461" max="2461" width="10.42578125" style="96" customWidth="1"/>
    <col min="2462" max="2716" width="9.140625" style="96"/>
    <col min="2717" max="2717" width="10.42578125" style="96" customWidth="1"/>
    <col min="2718" max="2972" width="9.140625" style="96"/>
    <col min="2973" max="2973" width="10.42578125" style="96" customWidth="1"/>
    <col min="2974" max="3228" width="9.140625" style="96"/>
    <col min="3229" max="3229" width="10.42578125" style="96" customWidth="1"/>
    <col min="3230" max="3484" width="9.140625" style="96"/>
    <col min="3485" max="3485" width="10.42578125" style="96" customWidth="1"/>
    <col min="3486" max="3740" width="9.140625" style="96"/>
    <col min="3741" max="3741" width="10.42578125" style="96" customWidth="1"/>
    <col min="3742" max="3996" width="9.140625" style="96"/>
    <col min="3997" max="3997" width="10.42578125" style="96" customWidth="1"/>
    <col min="3998" max="4252" width="9.140625" style="96"/>
    <col min="4253" max="4253" width="10.42578125" style="96" customWidth="1"/>
    <col min="4254" max="4508" width="9.140625" style="96"/>
    <col min="4509" max="4509" width="10.42578125" style="96" customWidth="1"/>
    <col min="4510" max="4764" width="9.140625" style="96"/>
    <col min="4765" max="4765" width="10.42578125" style="96" customWidth="1"/>
    <col min="4766" max="5020" width="9.140625" style="96"/>
    <col min="5021" max="5021" width="10.42578125" style="96" customWidth="1"/>
    <col min="5022" max="5276" width="9.140625" style="96"/>
    <col min="5277" max="5277" width="10.42578125" style="96" customWidth="1"/>
    <col min="5278" max="5532" width="9.140625" style="96"/>
    <col min="5533" max="5533" width="10.42578125" style="96" customWidth="1"/>
    <col min="5534" max="5788" width="9.140625" style="96"/>
    <col min="5789" max="5789" width="10.42578125" style="96" customWidth="1"/>
    <col min="5790" max="6044" width="9.140625" style="96"/>
    <col min="6045" max="6045" width="10.42578125" style="96" customWidth="1"/>
    <col min="6046" max="6300" width="9.140625" style="96"/>
    <col min="6301" max="6301" width="10.42578125" style="96" customWidth="1"/>
    <col min="6302" max="6556" width="9.140625" style="96"/>
    <col min="6557" max="6557" width="10.42578125" style="96" customWidth="1"/>
    <col min="6558" max="6812" width="9.140625" style="96"/>
    <col min="6813" max="6813" width="10.42578125" style="96" customWidth="1"/>
    <col min="6814" max="7068" width="9.140625" style="96"/>
    <col min="7069" max="7069" width="10.42578125" style="96" customWidth="1"/>
    <col min="7070" max="7324" width="9.140625" style="96"/>
    <col min="7325" max="7325" width="10.42578125" style="96" customWidth="1"/>
    <col min="7326" max="7580" width="9.140625" style="96"/>
    <col min="7581" max="7581" width="10.42578125" style="96" customWidth="1"/>
    <col min="7582" max="7836" width="9.140625" style="96"/>
    <col min="7837" max="7837" width="10.42578125" style="96" customWidth="1"/>
    <col min="7838" max="8092" width="9.140625" style="96"/>
    <col min="8093" max="8093" width="10.42578125" style="96" customWidth="1"/>
    <col min="8094" max="8348" width="9.140625" style="96"/>
    <col min="8349" max="8349" width="10.42578125" style="96" customWidth="1"/>
    <col min="8350" max="8604" width="9.140625" style="96"/>
    <col min="8605" max="8605" width="10.42578125" style="96" customWidth="1"/>
    <col min="8606" max="8860" width="9.140625" style="96"/>
    <col min="8861" max="8861" width="10.42578125" style="96" customWidth="1"/>
    <col min="8862" max="9116" width="9.140625" style="96"/>
    <col min="9117" max="9117" width="10.42578125" style="96" customWidth="1"/>
    <col min="9118" max="9372" width="9.140625" style="96"/>
    <col min="9373" max="9373" width="10.42578125" style="96" customWidth="1"/>
    <col min="9374" max="9628" width="9.140625" style="96"/>
    <col min="9629" max="9629" width="10.42578125" style="96" customWidth="1"/>
    <col min="9630" max="9884" width="9.140625" style="96"/>
    <col min="9885" max="9885" width="10.42578125" style="96" customWidth="1"/>
    <col min="9886" max="10140" width="9.140625" style="96"/>
    <col min="10141" max="10141" width="10.42578125" style="96" customWidth="1"/>
    <col min="10142" max="10396" width="9.140625" style="96"/>
    <col min="10397" max="10397" width="10.42578125" style="96" customWidth="1"/>
    <col min="10398" max="10652" width="9.140625" style="96"/>
    <col min="10653" max="10653" width="10.42578125" style="96" customWidth="1"/>
    <col min="10654" max="10908" width="9.140625" style="96"/>
    <col min="10909" max="10909" width="10.42578125" style="96" customWidth="1"/>
    <col min="10910" max="11164" width="9.140625" style="96"/>
    <col min="11165" max="11165" width="10.42578125" style="96" customWidth="1"/>
    <col min="11166" max="11420" width="9.140625" style="96"/>
    <col min="11421" max="11421" width="10.42578125" style="96" customWidth="1"/>
    <col min="11422" max="11676" width="9.140625" style="96"/>
    <col min="11677" max="11677" width="10.42578125" style="96" customWidth="1"/>
    <col min="11678" max="11932" width="9.140625" style="96"/>
    <col min="11933" max="11933" width="10.42578125" style="96" customWidth="1"/>
    <col min="11934" max="12188" width="9.140625" style="96"/>
    <col min="12189" max="12189" width="10.42578125" style="96" customWidth="1"/>
    <col min="12190" max="12444" width="9.140625" style="96"/>
    <col min="12445" max="12445" width="10.42578125" style="96" customWidth="1"/>
    <col min="12446" max="12700" width="9.140625" style="96"/>
    <col min="12701" max="12701" width="10.42578125" style="96" customWidth="1"/>
    <col min="12702" max="12956" width="9.140625" style="96"/>
    <col min="12957" max="12957" width="10.42578125" style="96" customWidth="1"/>
    <col min="12958" max="13212" width="9.140625" style="96"/>
    <col min="13213" max="13213" width="10.42578125" style="96" customWidth="1"/>
    <col min="13214" max="13468" width="9.140625" style="96"/>
    <col min="13469" max="13469" width="10.42578125" style="96" customWidth="1"/>
    <col min="13470" max="13724" width="9.140625" style="96"/>
    <col min="13725" max="13725" width="10.42578125" style="96" customWidth="1"/>
    <col min="13726" max="13980" width="9.140625" style="96"/>
    <col min="13981" max="13981" width="10.42578125" style="96" customWidth="1"/>
    <col min="13982" max="14236" width="9.140625" style="96"/>
    <col min="14237" max="14237" width="10.42578125" style="96" customWidth="1"/>
    <col min="14238" max="14492" width="9.140625" style="96"/>
    <col min="14493" max="14493" width="10.42578125" style="96" customWidth="1"/>
    <col min="14494" max="14748" width="9.140625" style="96"/>
    <col min="14749" max="14749" width="10.42578125" style="96" customWidth="1"/>
    <col min="14750" max="15004" width="9.140625" style="96"/>
    <col min="15005" max="15005" width="10.42578125" style="96" customWidth="1"/>
    <col min="15006" max="15260" width="9.140625" style="96"/>
    <col min="15261" max="15261" width="10.42578125" style="96" customWidth="1"/>
    <col min="15262" max="15516" width="9.140625" style="96"/>
    <col min="15517" max="15517" width="10.42578125" style="96" customWidth="1"/>
    <col min="15518" max="15772" width="9.140625" style="96"/>
    <col min="15773" max="15773" width="10.42578125" style="96" customWidth="1"/>
    <col min="15774" max="16028" width="9.140625" style="96"/>
    <col min="16029" max="16029" width="10.42578125" style="96" customWidth="1"/>
    <col min="16030" max="16384" width="9.140625" style="96"/>
  </cols>
  <sheetData>
    <row r="1" spans="1:18" ht="5.25" customHeight="1" thickBot="1" x14ac:dyDescent="0.25">
      <c r="A1" s="35">
        <f>IF(H16="ICES Queens",1,0)</f>
        <v>0</v>
      </c>
      <c r="B1" s="30"/>
      <c r="C1" s="30"/>
      <c r="D1" s="30"/>
      <c r="E1" s="30"/>
      <c r="F1" s="30"/>
      <c r="G1" s="30"/>
      <c r="H1" s="30"/>
      <c r="I1" s="30"/>
      <c r="J1" s="30"/>
      <c r="K1" s="30"/>
      <c r="L1" s="30"/>
      <c r="M1" s="30"/>
      <c r="N1" s="30"/>
      <c r="O1" s="30"/>
      <c r="P1" s="30"/>
      <c r="Q1" s="30"/>
      <c r="R1" s="30"/>
    </row>
    <row r="2" spans="1:18" ht="22.5" customHeight="1" thickBot="1" x14ac:dyDescent="0.25">
      <c r="A2" s="35">
        <f>IF(H16="ICES McMaster",1,0)</f>
        <v>0</v>
      </c>
      <c r="B2" s="67"/>
      <c r="C2" s="57"/>
      <c r="D2" s="57"/>
      <c r="E2" s="57"/>
      <c r="F2" s="59" t="s">
        <v>114</v>
      </c>
      <c r="G2" s="57"/>
      <c r="H2" s="59"/>
      <c r="I2" s="59"/>
      <c r="J2" s="59"/>
      <c r="K2" s="59"/>
      <c r="L2" s="59"/>
      <c r="M2" s="59"/>
      <c r="N2" s="58"/>
      <c r="O2" s="57"/>
      <c r="P2" s="57"/>
      <c r="Q2" s="57"/>
      <c r="R2" s="68"/>
    </row>
    <row r="3" spans="1:18" ht="13.5" customHeight="1" x14ac:dyDescent="0.2">
      <c r="A3" s="35">
        <f>SUM(A1:A2)</f>
        <v>0</v>
      </c>
      <c r="B3" s="154"/>
      <c r="F3" s="24" t="s">
        <v>231</v>
      </c>
      <c r="J3" s="38"/>
      <c r="K3" s="38"/>
      <c r="L3" s="38"/>
      <c r="M3" s="38"/>
      <c r="R3" s="97"/>
    </row>
    <row r="4" spans="1:18" ht="3.75" customHeight="1" thickBot="1" x14ac:dyDescent="0.25">
      <c r="B4" s="95"/>
      <c r="O4" s="54"/>
      <c r="P4" s="54"/>
      <c r="Q4" s="54"/>
      <c r="R4" s="69"/>
    </row>
    <row r="5" spans="1:18" ht="3" customHeight="1" x14ac:dyDescent="0.2">
      <c r="B5" s="25"/>
      <c r="C5" s="26"/>
      <c r="D5" s="26"/>
      <c r="E5" s="26"/>
      <c r="F5" s="26"/>
      <c r="G5" s="26"/>
      <c r="H5" s="26"/>
      <c r="I5" s="26"/>
      <c r="J5" s="26"/>
      <c r="K5" s="26"/>
      <c r="L5" s="27"/>
      <c r="M5" s="26"/>
      <c r="N5" s="26"/>
      <c r="O5" s="26"/>
      <c r="P5" s="26"/>
      <c r="Q5" s="26"/>
      <c r="R5" s="28"/>
    </row>
    <row r="6" spans="1:18" ht="2.25" customHeight="1" x14ac:dyDescent="0.2">
      <c r="B6" s="70"/>
      <c r="C6" s="32"/>
      <c r="D6" s="32"/>
      <c r="E6" s="32"/>
      <c r="F6" s="32"/>
      <c r="G6" s="32"/>
      <c r="H6" s="32"/>
      <c r="I6" s="32"/>
      <c r="J6" s="32"/>
      <c r="K6" s="32"/>
      <c r="L6" s="32"/>
      <c r="M6" s="32"/>
      <c r="N6" s="32"/>
      <c r="O6" s="32"/>
      <c r="P6" s="32"/>
      <c r="Q6" s="32"/>
      <c r="R6" s="71"/>
    </row>
    <row r="7" spans="1:18" ht="15" customHeight="1" x14ac:dyDescent="0.2">
      <c r="B7" s="72" t="s">
        <v>148</v>
      </c>
      <c r="C7" s="33"/>
      <c r="D7" s="33"/>
      <c r="E7" s="33"/>
      <c r="F7" s="33"/>
      <c r="G7" s="367" t="s">
        <v>296</v>
      </c>
      <c r="H7" s="368"/>
      <c r="I7" s="368"/>
      <c r="J7" s="368"/>
      <c r="K7" s="368"/>
      <c r="L7" s="435"/>
      <c r="M7" s="367" t="s">
        <v>195</v>
      </c>
      <c r="N7" s="368"/>
      <c r="O7" s="368"/>
      <c r="P7" s="368"/>
      <c r="Q7" s="368"/>
      <c r="R7" s="376"/>
    </row>
    <row r="8" spans="1:18" ht="24.75" customHeight="1" x14ac:dyDescent="0.2">
      <c r="B8" s="72" t="s">
        <v>147</v>
      </c>
      <c r="C8" s="33"/>
      <c r="D8" s="33"/>
      <c r="E8" s="33"/>
      <c r="F8" s="33"/>
      <c r="G8" s="436" t="s">
        <v>297</v>
      </c>
      <c r="H8" s="437"/>
      <c r="I8" s="437"/>
      <c r="J8" s="437"/>
      <c r="K8" s="437"/>
      <c r="L8" s="438"/>
      <c r="M8" s="367" t="s">
        <v>195</v>
      </c>
      <c r="N8" s="368"/>
      <c r="O8" s="368"/>
      <c r="P8" s="368"/>
      <c r="Q8" s="368"/>
      <c r="R8" s="376"/>
    </row>
    <row r="9" spans="1:18" ht="3" customHeight="1" thickBot="1" x14ac:dyDescent="0.25">
      <c r="B9" s="73"/>
      <c r="C9" s="40"/>
      <c r="D9" s="40"/>
      <c r="E9" s="40"/>
      <c r="F9" s="40"/>
      <c r="G9" s="40"/>
      <c r="H9" s="40"/>
      <c r="I9" s="40"/>
      <c r="J9" s="40"/>
      <c r="K9" s="40"/>
      <c r="L9" s="40"/>
      <c r="M9" s="40"/>
      <c r="N9" s="40"/>
      <c r="O9" s="40"/>
      <c r="P9" s="40"/>
      <c r="Q9" s="40"/>
      <c r="R9" s="74"/>
    </row>
    <row r="10" spans="1:18" ht="46.5" customHeight="1" thickTop="1" thickBot="1" x14ac:dyDescent="0.25">
      <c r="B10" s="440" t="s">
        <v>281</v>
      </c>
      <c r="C10" s="441"/>
      <c r="D10" s="441"/>
      <c r="E10" s="441"/>
      <c r="F10" s="441"/>
      <c r="G10" s="441"/>
      <c r="H10" s="441"/>
      <c r="I10" s="441"/>
      <c r="J10" s="441"/>
      <c r="K10" s="441"/>
      <c r="L10" s="441"/>
      <c r="M10" s="441"/>
      <c r="N10" s="441"/>
      <c r="O10" s="441"/>
      <c r="P10" s="441"/>
      <c r="Q10" s="441"/>
      <c r="R10" s="442"/>
    </row>
    <row r="11" spans="1:18" ht="5.25" customHeight="1" thickTop="1" x14ac:dyDescent="0.2">
      <c r="B11" s="75"/>
      <c r="C11" s="49"/>
      <c r="D11" s="49"/>
      <c r="E11" s="49"/>
      <c r="F11" s="49"/>
      <c r="G11" s="49"/>
      <c r="H11" s="49"/>
      <c r="I11" s="49"/>
      <c r="J11" s="49"/>
      <c r="K11" s="49"/>
      <c r="L11" s="49"/>
      <c r="M11" s="49"/>
      <c r="N11" s="49"/>
      <c r="O11" s="49"/>
      <c r="P11" s="49"/>
      <c r="Q11" s="49"/>
      <c r="R11" s="76"/>
    </row>
    <row r="12" spans="1:18" ht="14.25" customHeight="1" x14ac:dyDescent="0.2">
      <c r="B12" s="50" t="s">
        <v>115</v>
      </c>
      <c r="C12" s="51"/>
      <c r="D12" s="51"/>
      <c r="E12" s="51"/>
      <c r="F12" s="51"/>
      <c r="G12" s="51"/>
      <c r="H12" s="51"/>
      <c r="I12" s="51"/>
      <c r="J12" s="51"/>
      <c r="K12" s="51"/>
      <c r="L12" s="51"/>
      <c r="M12" s="51"/>
      <c r="N12" s="51"/>
      <c r="O12" s="51"/>
      <c r="P12" s="51"/>
      <c r="Q12" s="51"/>
      <c r="R12" s="77"/>
    </row>
    <row r="13" spans="1:18" ht="3" customHeight="1" x14ac:dyDescent="0.2">
      <c r="B13" s="95"/>
      <c r="R13" s="97"/>
    </row>
    <row r="14" spans="1:18" ht="12.75" customHeight="1" x14ac:dyDescent="0.2">
      <c r="B14" s="78" t="s">
        <v>243</v>
      </c>
      <c r="H14" s="361" t="s">
        <v>72</v>
      </c>
      <c r="I14" s="362"/>
      <c r="J14" s="362"/>
      <c r="K14" s="362"/>
      <c r="L14" s="362"/>
      <c r="M14" s="362"/>
      <c r="N14" s="362"/>
      <c r="O14" s="362"/>
      <c r="P14" s="362"/>
      <c r="Q14" s="362"/>
      <c r="R14" s="439"/>
    </row>
    <row r="15" spans="1:18" ht="12.75" customHeight="1" x14ac:dyDescent="0.2">
      <c r="B15" s="78" t="s">
        <v>241</v>
      </c>
      <c r="H15" s="361" t="s">
        <v>242</v>
      </c>
      <c r="I15" s="362"/>
      <c r="J15" s="362"/>
      <c r="K15" s="362"/>
      <c r="L15" s="362"/>
      <c r="M15" s="362"/>
      <c r="N15" s="362"/>
      <c r="O15" s="362"/>
      <c r="P15" s="362"/>
      <c r="Q15" s="362"/>
      <c r="R15" s="439"/>
    </row>
    <row r="16" spans="1:18" ht="12.75" customHeight="1" x14ac:dyDescent="0.2">
      <c r="B16" s="78" t="s">
        <v>116</v>
      </c>
      <c r="H16" s="361" t="s">
        <v>84</v>
      </c>
      <c r="I16" s="362"/>
      <c r="J16" s="362"/>
      <c r="K16" s="362"/>
      <c r="L16" s="362"/>
      <c r="M16" s="362"/>
      <c r="N16" s="362"/>
      <c r="O16" s="362"/>
      <c r="P16" s="362"/>
      <c r="Q16" s="362"/>
      <c r="R16" s="439"/>
    </row>
    <row r="17" spans="2:18" ht="13.5" customHeight="1" x14ac:dyDescent="0.2">
      <c r="B17" s="79" t="s">
        <v>117</v>
      </c>
      <c r="F17" s="35"/>
      <c r="H17" s="361" t="s">
        <v>298</v>
      </c>
      <c r="I17" s="362"/>
      <c r="J17" s="362"/>
      <c r="K17" s="362"/>
      <c r="L17" s="362"/>
      <c r="M17" s="362"/>
      <c r="N17" s="362"/>
      <c r="O17" s="362"/>
      <c r="P17" s="362"/>
      <c r="Q17" s="362"/>
      <c r="R17" s="439"/>
    </row>
    <row r="18" spans="2:18" ht="12.75" customHeight="1" x14ac:dyDescent="0.2">
      <c r="B18" s="80" t="s">
        <v>118</v>
      </c>
      <c r="C18" s="230"/>
      <c r="D18" s="36"/>
      <c r="E18" s="36"/>
      <c r="F18" s="36"/>
      <c r="G18" s="230"/>
      <c r="H18" s="361" t="s">
        <v>89</v>
      </c>
      <c r="I18" s="362"/>
      <c r="J18" s="362"/>
      <c r="K18" s="362"/>
      <c r="L18" s="362"/>
      <c r="M18" s="362"/>
      <c r="N18" s="362"/>
      <c r="O18" s="362"/>
      <c r="P18" s="362"/>
      <c r="Q18" s="362"/>
      <c r="R18" s="439"/>
    </row>
    <row r="19" spans="2:18" ht="13.5" customHeight="1" x14ac:dyDescent="0.2">
      <c r="B19" s="80" t="s">
        <v>143</v>
      </c>
      <c r="C19" s="230"/>
      <c r="D19" s="230"/>
      <c r="E19" s="230"/>
      <c r="F19" s="230"/>
      <c r="G19" s="230"/>
      <c r="H19" s="361" t="s">
        <v>145</v>
      </c>
      <c r="I19" s="362"/>
      <c r="J19" s="362"/>
      <c r="K19" s="362"/>
      <c r="L19" s="362"/>
      <c r="M19" s="362"/>
      <c r="N19" s="362"/>
      <c r="O19" s="362"/>
      <c r="P19" s="362"/>
      <c r="Q19" s="362"/>
      <c r="R19" s="439"/>
    </row>
    <row r="20" spans="2:18" ht="12.75" customHeight="1" x14ac:dyDescent="0.2">
      <c r="B20" s="78" t="s">
        <v>119</v>
      </c>
      <c r="F20" s="35"/>
      <c r="H20" s="361" t="s">
        <v>299</v>
      </c>
      <c r="I20" s="362"/>
      <c r="J20" s="362"/>
      <c r="K20" s="362"/>
      <c r="L20" s="362"/>
      <c r="M20" s="362"/>
      <c r="N20" s="362"/>
      <c r="O20" s="362"/>
      <c r="P20" s="362"/>
      <c r="Q20" s="362"/>
      <c r="R20" s="439"/>
    </row>
    <row r="21" spans="2:18" ht="12.75" customHeight="1" x14ac:dyDescent="0.2">
      <c r="B21" s="78" t="s">
        <v>300</v>
      </c>
      <c r="F21" s="35"/>
      <c r="H21" s="361" t="s">
        <v>301</v>
      </c>
      <c r="I21" s="362"/>
      <c r="J21" s="362"/>
      <c r="K21" s="362"/>
      <c r="L21" s="362"/>
      <c r="M21" s="362"/>
      <c r="N21" s="362"/>
      <c r="O21" s="362"/>
      <c r="P21" s="362"/>
      <c r="Q21" s="362"/>
      <c r="R21" s="439"/>
    </row>
    <row r="22" spans="2:18" ht="11.25" customHeight="1" x14ac:dyDescent="0.2">
      <c r="B22" s="94" t="s">
        <v>185</v>
      </c>
      <c r="F22" s="35"/>
      <c r="H22" s="472" t="s">
        <v>99</v>
      </c>
      <c r="I22" s="472"/>
      <c r="J22" s="472" t="s">
        <v>112</v>
      </c>
      <c r="K22" s="472"/>
      <c r="L22" s="472" t="s">
        <v>113</v>
      </c>
      <c r="M22" s="472"/>
      <c r="R22" s="97"/>
    </row>
    <row r="23" spans="2:18" ht="3.75" customHeight="1" x14ac:dyDescent="0.2">
      <c r="B23" s="94"/>
      <c r="F23" s="35"/>
      <c r="H23" s="146"/>
      <c r="I23" s="146"/>
      <c r="J23" s="146"/>
      <c r="K23" s="146"/>
      <c r="L23" s="146"/>
      <c r="M23" s="146"/>
      <c r="R23" s="97"/>
    </row>
    <row r="24" spans="2:18" ht="23.25" customHeight="1" x14ac:dyDescent="0.2">
      <c r="B24" s="469" t="s">
        <v>286</v>
      </c>
      <c r="C24" s="470"/>
      <c r="D24" s="470"/>
      <c r="E24" s="470"/>
      <c r="F24" s="470"/>
      <c r="G24" s="470"/>
      <c r="H24" s="470"/>
      <c r="I24" s="470"/>
      <c r="J24" s="470"/>
      <c r="K24" s="470"/>
      <c r="L24" s="470"/>
      <c r="M24" s="470"/>
      <c r="N24" s="470"/>
      <c r="O24" s="470"/>
      <c r="P24" s="470"/>
      <c r="Q24" s="470"/>
      <c r="R24" s="471"/>
    </row>
    <row r="25" spans="2:18" ht="10.5" customHeight="1" x14ac:dyDescent="0.2">
      <c r="B25" s="93"/>
      <c r="C25" s="170"/>
      <c r="D25" s="41" t="s">
        <v>186</v>
      </c>
      <c r="H25" s="170"/>
      <c r="I25" s="170"/>
      <c r="J25" s="170"/>
      <c r="K25" s="170"/>
      <c r="L25" s="170"/>
      <c r="M25" s="170"/>
      <c r="N25" s="170"/>
      <c r="O25" s="170"/>
      <c r="P25" s="170"/>
      <c r="Q25" s="170"/>
      <c r="R25" s="171"/>
    </row>
    <row r="26" spans="2:18" ht="11.25" customHeight="1" x14ac:dyDescent="0.2">
      <c r="B26" s="93"/>
      <c r="C26" s="170"/>
      <c r="D26" s="41" t="s">
        <v>255</v>
      </c>
      <c r="H26" s="170"/>
      <c r="I26" s="170"/>
      <c r="J26" s="170"/>
      <c r="K26" s="170"/>
      <c r="L26" s="170"/>
      <c r="M26" s="170"/>
      <c r="N26" s="170"/>
      <c r="O26" s="170"/>
      <c r="P26" s="170"/>
      <c r="Q26" s="170"/>
      <c r="R26" s="171"/>
    </row>
    <row r="27" spans="2:18" ht="13.5" customHeight="1" x14ac:dyDescent="0.2">
      <c r="B27" s="93"/>
      <c r="C27" s="24"/>
      <c r="D27" s="455" t="s">
        <v>94</v>
      </c>
      <c r="E27" s="456"/>
      <c r="F27" s="456"/>
      <c r="G27" s="456"/>
      <c r="H27" s="456"/>
      <c r="I27" s="456"/>
      <c r="J27" s="456"/>
      <c r="K27" s="456"/>
      <c r="L27" s="473"/>
      <c r="M27" s="170"/>
      <c r="N27" s="170"/>
      <c r="O27" s="170"/>
      <c r="P27" s="170"/>
      <c r="Q27" s="170"/>
      <c r="R27" s="171"/>
    </row>
    <row r="28" spans="2:18" ht="3" customHeight="1" x14ac:dyDescent="0.2">
      <c r="B28" s="93"/>
      <c r="F28" s="35"/>
      <c r="R28" s="97"/>
    </row>
    <row r="29" spans="2:18" ht="13.5" customHeight="1" x14ac:dyDescent="0.2">
      <c r="B29" s="50" t="s">
        <v>149</v>
      </c>
      <c r="C29" s="51"/>
      <c r="D29" s="51"/>
      <c r="E29" s="51"/>
      <c r="F29" s="51"/>
      <c r="G29" s="51"/>
      <c r="H29" s="51"/>
      <c r="I29" s="51"/>
      <c r="J29" s="51"/>
      <c r="K29" s="51"/>
      <c r="L29" s="51"/>
      <c r="M29" s="51"/>
      <c r="N29" s="51"/>
      <c r="O29" s="51"/>
      <c r="P29" s="51"/>
      <c r="Q29" s="51"/>
      <c r="R29" s="77"/>
    </row>
    <row r="30" spans="2:18" ht="26.25" customHeight="1" x14ac:dyDescent="0.2">
      <c r="B30" s="386"/>
      <c r="C30" s="387"/>
      <c r="D30" s="387"/>
      <c r="E30" s="387"/>
      <c r="F30" s="387"/>
      <c r="G30" s="387"/>
      <c r="H30" s="387"/>
      <c r="I30" s="387"/>
      <c r="J30" s="387"/>
      <c r="K30" s="387"/>
      <c r="L30" s="387"/>
      <c r="M30" s="387"/>
      <c r="N30" s="387"/>
      <c r="O30" s="387"/>
      <c r="P30" s="387"/>
      <c r="Q30" s="387"/>
      <c r="R30" s="388"/>
    </row>
    <row r="31" spans="2:18" ht="24.75" customHeight="1" x14ac:dyDescent="0.2">
      <c r="B31" s="483" t="s">
        <v>259</v>
      </c>
      <c r="C31" s="484"/>
      <c r="D31" s="484"/>
      <c r="E31" s="484"/>
      <c r="F31" s="484"/>
      <c r="G31" s="484"/>
      <c r="H31" s="484"/>
      <c r="I31" s="484"/>
      <c r="J31" s="484"/>
      <c r="K31" s="484"/>
      <c r="L31" s="484"/>
      <c r="M31" s="484"/>
      <c r="N31" s="484"/>
      <c r="O31" s="484"/>
      <c r="P31" s="484"/>
      <c r="Q31" s="484"/>
      <c r="R31" s="485"/>
    </row>
    <row r="32" spans="2:18" s="54" customFormat="1" ht="15" customHeight="1" x14ac:dyDescent="0.2">
      <c r="B32" s="489"/>
      <c r="C32" s="362"/>
      <c r="D32" s="362"/>
      <c r="E32" s="362"/>
      <c r="F32" s="362"/>
      <c r="G32" s="362"/>
      <c r="H32" s="362"/>
      <c r="I32" s="362"/>
      <c r="J32" s="362"/>
      <c r="K32" s="362"/>
      <c r="L32" s="362"/>
      <c r="M32" s="362"/>
      <c r="N32" s="362"/>
      <c r="O32" s="362"/>
      <c r="P32" s="362"/>
      <c r="Q32" s="362"/>
      <c r="R32" s="439"/>
    </row>
    <row r="33" spans="2:18" ht="13.5" customHeight="1" x14ac:dyDescent="0.2">
      <c r="B33" s="81" t="s">
        <v>150</v>
      </c>
      <c r="C33" s="55"/>
      <c r="D33" s="55"/>
      <c r="E33" s="55"/>
      <c r="F33" s="55"/>
      <c r="G33" s="55"/>
      <c r="H33" s="55"/>
      <c r="I33" s="55"/>
      <c r="J33" s="55"/>
      <c r="K33" s="55"/>
      <c r="L33" s="55"/>
      <c r="M33" s="55"/>
      <c r="N33" s="55"/>
      <c r="O33" s="55"/>
      <c r="P33" s="55"/>
      <c r="Q33" s="55"/>
      <c r="R33" s="82"/>
    </row>
    <row r="34" spans="2:18" s="54" customFormat="1" ht="92.25" customHeight="1" x14ac:dyDescent="0.2">
      <c r="B34" s="490" t="s">
        <v>263</v>
      </c>
      <c r="C34" s="491"/>
      <c r="D34" s="491"/>
      <c r="E34" s="491"/>
      <c r="F34" s="491"/>
      <c r="G34" s="491"/>
      <c r="H34" s="491"/>
      <c r="I34" s="491"/>
      <c r="J34" s="491"/>
      <c r="K34" s="491"/>
      <c r="L34" s="491"/>
      <c r="M34" s="491"/>
      <c r="N34" s="491"/>
      <c r="O34" s="491"/>
      <c r="P34" s="491"/>
      <c r="Q34" s="491"/>
      <c r="R34" s="492"/>
    </row>
    <row r="35" spans="2:18" ht="3.75" customHeight="1" x14ac:dyDescent="0.2">
      <c r="B35" s="95"/>
      <c r="R35" s="97"/>
    </row>
    <row r="36" spans="2:18" ht="15" customHeight="1" x14ac:dyDescent="0.2">
      <c r="B36" s="52" t="s">
        <v>151</v>
      </c>
      <c r="C36" s="53"/>
      <c r="D36" s="53"/>
      <c r="E36" s="53"/>
      <c r="F36" s="53"/>
      <c r="G36" s="53"/>
      <c r="H36" s="53"/>
      <c r="I36" s="53"/>
      <c r="J36" s="53"/>
      <c r="K36" s="53"/>
      <c r="L36" s="53"/>
      <c r="M36" s="53"/>
      <c r="N36" s="53"/>
      <c r="O36" s="53"/>
      <c r="P36" s="53"/>
      <c r="Q36" s="53"/>
      <c r="R36" s="83"/>
    </row>
    <row r="37" spans="2:18" ht="3" customHeight="1" x14ac:dyDescent="0.2">
      <c r="B37" s="224"/>
      <c r="C37" s="225"/>
      <c r="D37" s="225"/>
      <c r="E37" s="225"/>
      <c r="F37" s="225"/>
      <c r="G37" s="225"/>
      <c r="H37" s="225"/>
      <c r="I37" s="225"/>
      <c r="J37" s="225"/>
      <c r="K37" s="225"/>
      <c r="L37" s="225"/>
      <c r="M37" s="225"/>
      <c r="N37" s="225"/>
      <c r="O37" s="225"/>
      <c r="P37" s="225"/>
      <c r="Q37" s="225"/>
      <c r="R37" s="116"/>
    </row>
    <row r="38" spans="2:18" ht="13.5" customHeight="1" x14ac:dyDescent="0.2">
      <c r="B38" s="389" t="s">
        <v>254</v>
      </c>
      <c r="C38" s="390"/>
      <c r="D38" s="390"/>
      <c r="E38" s="390"/>
      <c r="F38" s="390"/>
      <c r="G38" s="390"/>
      <c r="H38" s="390"/>
      <c r="I38" s="390"/>
      <c r="J38" s="390"/>
      <c r="K38" s="390"/>
      <c r="L38" s="390"/>
      <c r="M38" s="390"/>
      <c r="N38" s="390"/>
      <c r="O38" s="390"/>
      <c r="P38" s="390"/>
      <c r="Q38" s="390"/>
      <c r="R38" s="391"/>
    </row>
    <row r="39" spans="2:18" ht="27" customHeight="1" x14ac:dyDescent="0.2">
      <c r="B39" s="150"/>
      <c r="C39" s="395" t="s">
        <v>244</v>
      </c>
      <c r="D39" s="396"/>
      <c r="E39" s="396"/>
      <c r="F39" s="396"/>
      <c r="G39" s="396"/>
      <c r="H39" s="396"/>
      <c r="I39" s="396"/>
      <c r="J39" s="396"/>
      <c r="K39" s="396"/>
      <c r="L39" s="396"/>
      <c r="M39" s="396"/>
      <c r="N39" s="396"/>
      <c r="O39" s="396"/>
      <c r="P39" s="396"/>
      <c r="Q39" s="396"/>
      <c r="R39" s="397"/>
    </row>
    <row r="40" spans="2:18" ht="24.75" customHeight="1" x14ac:dyDescent="0.2">
      <c r="B40" s="151"/>
      <c r="C40" s="401" t="s">
        <v>232</v>
      </c>
      <c r="D40" s="402"/>
      <c r="E40" s="402"/>
      <c r="F40" s="402"/>
      <c r="G40" s="402"/>
      <c r="H40" s="402"/>
      <c r="I40" s="402"/>
      <c r="J40" s="402"/>
      <c r="K40" s="402"/>
      <c r="L40" s="402"/>
      <c r="M40" s="402"/>
      <c r="N40" s="402"/>
      <c r="O40" s="402"/>
      <c r="P40" s="402"/>
      <c r="Q40" s="402"/>
      <c r="R40" s="403"/>
    </row>
    <row r="41" spans="2:18" ht="15.75" customHeight="1" x14ac:dyDescent="0.2">
      <c r="B41" s="151"/>
      <c r="C41" s="477" t="s">
        <v>256</v>
      </c>
      <c r="D41" s="478"/>
      <c r="E41" s="478"/>
      <c r="F41" s="478"/>
      <c r="G41" s="478"/>
      <c r="H41" s="478"/>
      <c r="I41" s="478"/>
      <c r="J41" s="478"/>
      <c r="K41" s="478"/>
      <c r="L41" s="478"/>
      <c r="M41" s="478"/>
      <c r="N41" s="478"/>
      <c r="O41" s="478"/>
      <c r="P41" s="478"/>
      <c r="Q41" s="478"/>
      <c r="R41" s="479"/>
    </row>
    <row r="42" spans="2:18" ht="16.5" customHeight="1" x14ac:dyDescent="0.2">
      <c r="B42" s="152"/>
      <c r="C42" s="477" t="s">
        <v>233</v>
      </c>
      <c r="D42" s="478"/>
      <c r="E42" s="478"/>
      <c r="F42" s="478"/>
      <c r="G42" s="478"/>
      <c r="H42" s="478"/>
      <c r="I42" s="478"/>
      <c r="J42" s="478"/>
      <c r="K42" s="478"/>
      <c r="L42" s="478"/>
      <c r="M42" s="478"/>
      <c r="N42" s="478"/>
      <c r="O42" s="478"/>
      <c r="P42" s="478"/>
      <c r="Q42" s="478"/>
      <c r="R42" s="479"/>
    </row>
    <row r="43" spans="2:18" ht="16.5" customHeight="1" x14ac:dyDescent="0.2">
      <c r="B43" s="152"/>
      <c r="C43" s="477" t="s">
        <v>196</v>
      </c>
      <c r="D43" s="478"/>
      <c r="E43" s="478"/>
      <c r="F43" s="478"/>
      <c r="G43" s="478"/>
      <c r="H43" s="478"/>
      <c r="I43" s="478"/>
      <c r="J43" s="478"/>
      <c r="K43" s="478"/>
      <c r="L43" s="478"/>
      <c r="M43" s="478"/>
      <c r="N43" s="478"/>
      <c r="O43" s="478"/>
      <c r="P43" s="478"/>
      <c r="Q43" s="478"/>
      <c r="R43" s="479"/>
    </row>
    <row r="44" spans="2:18" ht="16.5" customHeight="1" x14ac:dyDescent="0.2">
      <c r="B44" s="150"/>
      <c r="C44" s="395" t="s">
        <v>234</v>
      </c>
      <c r="D44" s="396"/>
      <c r="E44" s="396"/>
      <c r="F44" s="396"/>
      <c r="G44" s="396"/>
      <c r="H44" s="396"/>
      <c r="I44" s="396"/>
      <c r="J44" s="396"/>
      <c r="K44" s="396"/>
      <c r="L44" s="396"/>
      <c r="M44" s="396"/>
      <c r="N44" s="396"/>
      <c r="O44" s="396"/>
      <c r="P44" s="396"/>
      <c r="Q44" s="396"/>
      <c r="R44" s="397"/>
    </row>
    <row r="45" spans="2:18" ht="25.5" customHeight="1" x14ac:dyDescent="0.2">
      <c r="B45" s="151"/>
      <c r="C45" s="395" t="s">
        <v>257</v>
      </c>
      <c r="D45" s="396"/>
      <c r="E45" s="396"/>
      <c r="F45" s="396"/>
      <c r="G45" s="396"/>
      <c r="H45" s="396"/>
      <c r="I45" s="396"/>
      <c r="J45" s="396"/>
      <c r="K45" s="396"/>
      <c r="L45" s="396"/>
      <c r="M45" s="396"/>
      <c r="N45" s="396"/>
      <c r="O45" s="396"/>
      <c r="P45" s="396"/>
      <c r="Q45" s="396"/>
      <c r="R45" s="397"/>
    </row>
    <row r="46" spans="2:18" ht="16.5" customHeight="1" thickBot="1" x14ac:dyDescent="0.25">
      <c r="B46" s="153"/>
      <c r="C46" s="480" t="s">
        <v>188</v>
      </c>
      <c r="D46" s="481"/>
      <c r="E46" s="481"/>
      <c r="F46" s="481"/>
      <c r="G46" s="481"/>
      <c r="H46" s="481"/>
      <c r="I46" s="481"/>
      <c r="J46" s="481"/>
      <c r="K46" s="481"/>
      <c r="L46" s="481"/>
      <c r="M46" s="481"/>
      <c r="N46" s="481"/>
      <c r="O46" s="481"/>
      <c r="P46" s="481"/>
      <c r="Q46" s="481"/>
      <c r="R46" s="482"/>
    </row>
    <row r="47" spans="2:18" ht="3.75" customHeight="1" x14ac:dyDescent="0.2">
      <c r="B47" s="84"/>
      <c r="C47" s="39"/>
      <c r="D47" s="225"/>
      <c r="E47" s="225"/>
      <c r="F47" s="225"/>
      <c r="G47" s="225"/>
      <c r="H47" s="225"/>
      <c r="I47" s="225"/>
      <c r="J47" s="225"/>
      <c r="K47" s="225"/>
      <c r="L47" s="225"/>
      <c r="M47" s="225"/>
      <c r="N47" s="225"/>
      <c r="O47" s="225"/>
      <c r="P47" s="225"/>
      <c r="Q47" s="225"/>
      <c r="R47" s="116"/>
    </row>
    <row r="48" spans="2:18" ht="3.75" customHeight="1" thickBot="1" x14ac:dyDescent="0.25">
      <c r="B48" s="84"/>
      <c r="C48" s="39"/>
      <c r="D48" s="225"/>
      <c r="E48" s="225"/>
      <c r="F48" s="225"/>
      <c r="G48" s="225"/>
      <c r="H48" s="225"/>
      <c r="I48" s="225"/>
      <c r="J48" s="225"/>
      <c r="K48" s="225"/>
      <c r="L48" s="225"/>
      <c r="M48" s="225"/>
      <c r="N48" s="225"/>
      <c r="O48" s="225"/>
      <c r="P48" s="225"/>
      <c r="Q48" s="225"/>
      <c r="R48" s="116"/>
    </row>
    <row r="49" spans="2:18" ht="15" customHeight="1" x14ac:dyDescent="0.2">
      <c r="B49" s="486" t="s">
        <v>236</v>
      </c>
      <c r="C49" s="487"/>
      <c r="D49" s="487"/>
      <c r="E49" s="487"/>
      <c r="F49" s="487"/>
      <c r="G49" s="487"/>
      <c r="H49" s="487"/>
      <c r="I49" s="487"/>
      <c r="J49" s="487"/>
      <c r="K49" s="487"/>
      <c r="L49" s="487"/>
      <c r="M49" s="487"/>
      <c r="N49" s="487"/>
      <c r="O49" s="487"/>
      <c r="P49" s="487"/>
      <c r="Q49" s="487"/>
      <c r="R49" s="488"/>
    </row>
    <row r="50" spans="2:18" ht="1.5" customHeight="1" x14ac:dyDescent="0.2">
      <c r="B50" s="95"/>
      <c r="C50" s="34"/>
      <c r="D50" s="225"/>
      <c r="E50" s="225"/>
      <c r="F50" s="225"/>
      <c r="G50" s="225"/>
      <c r="H50" s="225"/>
      <c r="I50" s="225"/>
      <c r="J50" s="225"/>
      <c r="K50" s="225"/>
      <c r="L50" s="225"/>
      <c r="M50" s="225"/>
      <c r="N50" s="225"/>
      <c r="O50" s="225"/>
      <c r="P50" s="225"/>
      <c r="Q50" s="225"/>
      <c r="R50" s="116"/>
    </row>
    <row r="51" spans="2:18" ht="15" customHeight="1" x14ac:dyDescent="0.2">
      <c r="B51" s="91" t="s">
        <v>249</v>
      </c>
      <c r="C51" s="145"/>
      <c r="D51" s="228"/>
      <c r="E51" s="228"/>
      <c r="F51" s="228"/>
      <c r="G51" s="228"/>
      <c r="H51" s="228"/>
      <c r="I51" s="228"/>
      <c r="J51" s="228"/>
      <c r="K51" s="228"/>
      <c r="L51" s="228"/>
      <c r="M51" s="228"/>
      <c r="N51" s="228"/>
      <c r="O51" s="228"/>
      <c r="P51" s="228"/>
      <c r="Q51" s="228"/>
      <c r="R51" s="229"/>
    </row>
    <row r="52" spans="2:18" s="34" customFormat="1" ht="72.75" customHeight="1" thickBot="1" x14ac:dyDescent="0.3">
      <c r="B52" s="392" t="s">
        <v>334</v>
      </c>
      <c r="C52" s="393"/>
      <c r="D52" s="393"/>
      <c r="E52" s="393"/>
      <c r="F52" s="393"/>
      <c r="G52" s="393"/>
      <c r="H52" s="393"/>
      <c r="I52" s="393"/>
      <c r="J52" s="393"/>
      <c r="K52" s="393"/>
      <c r="L52" s="393"/>
      <c r="M52" s="393"/>
      <c r="N52" s="393"/>
      <c r="O52" s="393"/>
      <c r="P52" s="393"/>
      <c r="Q52" s="393"/>
      <c r="R52" s="394"/>
    </row>
    <row r="53" spans="2:18" ht="24.75" customHeight="1" x14ac:dyDescent="0.25">
      <c r="B53" s="25"/>
      <c r="C53" s="235" t="s">
        <v>187</v>
      </c>
      <c r="D53" s="236"/>
      <c r="E53" s="236"/>
      <c r="F53" s="236"/>
      <c r="G53" s="236"/>
      <c r="H53" s="236"/>
      <c r="I53" s="236"/>
      <c r="J53" s="236"/>
      <c r="K53" s="236"/>
      <c r="L53" s="236"/>
      <c r="M53" s="236"/>
      <c r="N53" s="237"/>
      <c r="O53" s="432" t="s">
        <v>251</v>
      </c>
      <c r="P53" s="433"/>
      <c r="Q53" s="433"/>
      <c r="R53" s="434"/>
    </row>
    <row r="54" spans="2:18" ht="12.75" customHeight="1" x14ac:dyDescent="0.2">
      <c r="B54" s="411"/>
      <c r="C54" s="429" t="s">
        <v>320</v>
      </c>
      <c r="D54" s="430"/>
      <c r="E54" s="430"/>
      <c r="F54" s="430"/>
      <c r="G54" s="430"/>
      <c r="H54" s="430"/>
      <c r="I54" s="430"/>
      <c r="J54" s="430"/>
      <c r="K54" s="430"/>
      <c r="L54" s="430"/>
      <c r="M54" s="430"/>
      <c r="N54" s="431"/>
      <c r="O54" s="421" t="s">
        <v>279</v>
      </c>
      <c r="P54" s="422"/>
      <c r="Q54" s="422"/>
      <c r="R54" s="423"/>
    </row>
    <row r="55" spans="2:18" ht="3.6" customHeight="1" x14ac:dyDescent="0.2">
      <c r="B55" s="412"/>
      <c r="C55" s="120"/>
      <c r="D55" s="39"/>
      <c r="E55" s="39"/>
      <c r="F55" s="39"/>
      <c r="G55" s="39"/>
      <c r="H55" s="39"/>
      <c r="I55" s="39"/>
      <c r="J55" s="41"/>
      <c r="K55" s="246"/>
      <c r="L55" s="246"/>
      <c r="M55" s="246"/>
      <c r="N55" s="247"/>
      <c r="O55" s="424"/>
      <c r="P55" s="424"/>
      <c r="Q55" s="424"/>
      <c r="R55" s="425"/>
    </row>
    <row r="56" spans="2:18" ht="12.75" customHeight="1" x14ac:dyDescent="0.2">
      <c r="B56" s="412"/>
      <c r="C56" s="120"/>
      <c r="D56" s="39" t="s">
        <v>321</v>
      </c>
      <c r="E56" s="39"/>
      <c r="F56" s="243"/>
      <c r="G56" s="243"/>
      <c r="H56" s="243"/>
      <c r="I56" s="243"/>
      <c r="K56" s="248"/>
      <c r="L56" s="248"/>
      <c r="M56" s="248"/>
      <c r="N56" s="249"/>
      <c r="O56" s="424"/>
      <c r="P56" s="424"/>
      <c r="Q56" s="424"/>
      <c r="R56" s="425"/>
    </row>
    <row r="57" spans="2:18" ht="16.5" customHeight="1" x14ac:dyDescent="0.2">
      <c r="B57" s="413"/>
      <c r="C57" s="121"/>
      <c r="D57" s="244"/>
      <c r="E57" s="144"/>
      <c r="F57" s="244"/>
      <c r="G57" s="244"/>
      <c r="H57" s="244"/>
      <c r="I57" s="244"/>
      <c r="J57" s="244"/>
      <c r="K57" s="244"/>
      <c r="L57" s="244"/>
      <c r="M57" s="244"/>
      <c r="N57" s="245"/>
      <c r="O57" s="426"/>
      <c r="P57" s="426"/>
      <c r="Q57" s="426"/>
      <c r="R57" s="427"/>
    </row>
    <row r="58" spans="2:18" ht="64.5" customHeight="1" x14ac:dyDescent="0.25">
      <c r="B58" s="227"/>
      <c r="C58" s="418" t="s">
        <v>410</v>
      </c>
      <c r="D58" s="419"/>
      <c r="E58" s="419"/>
      <c r="F58" s="419"/>
      <c r="G58" s="419"/>
      <c r="H58" s="419"/>
      <c r="I58" s="419"/>
      <c r="J58" s="419"/>
      <c r="K58" s="419"/>
      <c r="L58" s="419"/>
      <c r="M58" s="419"/>
      <c r="N58" s="420"/>
      <c r="O58" s="428" t="s">
        <v>279</v>
      </c>
      <c r="P58" s="422"/>
      <c r="Q58" s="422"/>
      <c r="R58" s="423"/>
    </row>
    <row r="59" spans="2:18" ht="41.25" customHeight="1" x14ac:dyDescent="0.25">
      <c r="B59" s="163"/>
      <c r="C59" s="418" t="s">
        <v>250</v>
      </c>
      <c r="D59" s="419"/>
      <c r="E59" s="419"/>
      <c r="F59" s="419"/>
      <c r="G59" s="419"/>
      <c r="H59" s="419"/>
      <c r="I59" s="419"/>
      <c r="J59" s="419"/>
      <c r="K59" s="419"/>
      <c r="L59" s="419"/>
      <c r="M59" s="419"/>
      <c r="N59" s="420"/>
      <c r="O59" s="428" t="s">
        <v>308</v>
      </c>
      <c r="P59" s="422"/>
      <c r="Q59" s="422"/>
      <c r="R59" s="423"/>
    </row>
    <row r="60" spans="2:18" ht="24" customHeight="1" x14ac:dyDescent="0.2">
      <c r="B60" s="163"/>
      <c r="C60" s="232" t="s">
        <v>152</v>
      </c>
      <c r="D60" s="233"/>
      <c r="E60" s="233"/>
      <c r="F60" s="233"/>
      <c r="G60" s="233"/>
      <c r="H60" s="233"/>
      <c r="I60" s="233"/>
      <c r="J60" s="233"/>
      <c r="K60" s="233"/>
      <c r="L60" s="233"/>
      <c r="M60" s="233"/>
      <c r="N60" s="107"/>
      <c r="O60" s="109" t="s">
        <v>266</v>
      </c>
      <c r="P60" s="105"/>
      <c r="Q60" s="233"/>
      <c r="R60" s="234"/>
    </row>
    <row r="61" spans="2:18" ht="48.75" customHeight="1" x14ac:dyDescent="0.2">
      <c r="B61" s="163"/>
      <c r="C61" s="395" t="s">
        <v>393</v>
      </c>
      <c r="D61" s="396"/>
      <c r="E61" s="396"/>
      <c r="F61" s="396"/>
      <c r="G61" s="396"/>
      <c r="H61" s="396"/>
      <c r="I61" s="396"/>
      <c r="J61" s="396"/>
      <c r="K61" s="396"/>
      <c r="L61" s="396"/>
      <c r="M61" s="396"/>
      <c r="N61" s="417"/>
      <c r="O61" s="414" t="s">
        <v>394</v>
      </c>
      <c r="P61" s="415"/>
      <c r="Q61" s="415"/>
      <c r="R61" s="416"/>
    </row>
    <row r="62" spans="2:18" ht="35.25" customHeight="1" x14ac:dyDescent="0.25">
      <c r="B62" s="163"/>
      <c r="C62" s="395" t="s">
        <v>235</v>
      </c>
      <c r="D62" s="396"/>
      <c r="E62" s="396"/>
      <c r="F62" s="396"/>
      <c r="G62" s="396"/>
      <c r="H62" s="396"/>
      <c r="I62" s="396"/>
      <c r="J62" s="396"/>
      <c r="K62" s="396"/>
      <c r="L62" s="396"/>
      <c r="M62" s="396"/>
      <c r="N62" s="417"/>
      <c r="O62" s="408" t="s">
        <v>267</v>
      </c>
      <c r="P62" s="409"/>
      <c r="Q62" s="409"/>
      <c r="R62" s="410"/>
    </row>
    <row r="63" spans="2:18" ht="30" customHeight="1" x14ac:dyDescent="0.2">
      <c r="B63" s="163"/>
      <c r="C63" s="102" t="s">
        <v>177</v>
      </c>
      <c r="D63" s="103"/>
      <c r="E63" s="103"/>
      <c r="F63" s="103"/>
      <c r="G63" s="103"/>
      <c r="H63" s="103"/>
      <c r="I63" s="103"/>
      <c r="J63" s="103"/>
      <c r="K63" s="103"/>
      <c r="L63" s="103"/>
      <c r="M63" s="103"/>
      <c r="N63" s="104"/>
      <c r="O63" s="414" t="s">
        <v>280</v>
      </c>
      <c r="P63" s="415"/>
      <c r="Q63" s="415"/>
      <c r="R63" s="416"/>
    </row>
    <row r="64" spans="2:18" ht="30" customHeight="1" x14ac:dyDescent="0.2">
      <c r="B64" s="163"/>
      <c r="C64" s="395" t="s">
        <v>268</v>
      </c>
      <c r="D64" s="396"/>
      <c r="E64" s="396"/>
      <c r="F64" s="396"/>
      <c r="G64" s="396"/>
      <c r="H64" s="396"/>
      <c r="I64" s="396"/>
      <c r="J64" s="396"/>
      <c r="K64" s="396"/>
      <c r="L64" s="396"/>
      <c r="M64" s="396"/>
      <c r="N64" s="417"/>
      <c r="O64" s="108" t="s">
        <v>269</v>
      </c>
      <c r="P64" s="105"/>
      <c r="Q64" s="103"/>
      <c r="R64" s="113"/>
    </row>
    <row r="65" spans="1:18" ht="30" customHeight="1" x14ac:dyDescent="0.2">
      <c r="B65" s="163"/>
      <c r="C65" s="451" t="s">
        <v>237</v>
      </c>
      <c r="D65" s="452"/>
      <c r="E65" s="452"/>
      <c r="F65" s="452"/>
      <c r="G65" s="452"/>
      <c r="H65" s="452"/>
      <c r="I65" s="452"/>
      <c r="J65" s="452"/>
      <c r="K65" s="452"/>
      <c r="L65" s="452"/>
      <c r="M65" s="452"/>
      <c r="N65" s="453"/>
      <c r="O65" s="405" t="s">
        <v>272</v>
      </c>
      <c r="P65" s="406"/>
      <c r="Q65" s="406"/>
      <c r="R65" s="407"/>
    </row>
    <row r="66" spans="1:18" ht="30" customHeight="1" x14ac:dyDescent="0.2">
      <c r="B66" s="313"/>
      <c r="C66" s="418" t="s">
        <v>400</v>
      </c>
      <c r="D66" s="419"/>
      <c r="E66" s="419"/>
      <c r="F66" s="419"/>
      <c r="G66" s="419"/>
      <c r="H66" s="419"/>
      <c r="I66" s="419"/>
      <c r="J66" s="419"/>
      <c r="K66" s="419"/>
      <c r="L66" s="419"/>
      <c r="M66" s="419"/>
      <c r="N66" s="420"/>
      <c r="O66" s="405" t="s">
        <v>248</v>
      </c>
      <c r="P66" s="406"/>
      <c r="Q66" s="406"/>
      <c r="R66" s="407"/>
    </row>
    <row r="67" spans="1:18" ht="12.75" customHeight="1" x14ac:dyDescent="0.2">
      <c r="B67" s="464"/>
      <c r="C67" s="429" t="s">
        <v>331</v>
      </c>
      <c r="D67" s="430"/>
      <c r="E67" s="430"/>
      <c r="F67" s="430"/>
      <c r="G67" s="430"/>
      <c r="H67" s="430"/>
      <c r="I67" s="430"/>
      <c r="J67" s="430"/>
      <c r="K67" s="430"/>
      <c r="L67" s="430"/>
      <c r="M67" s="430"/>
      <c r="N67" s="431"/>
      <c r="O67" s="458" t="s">
        <v>330</v>
      </c>
      <c r="P67" s="459"/>
      <c r="Q67" s="459"/>
      <c r="R67" s="460"/>
    </row>
    <row r="68" spans="1:18" ht="12.75" customHeight="1" x14ac:dyDescent="0.2">
      <c r="B68" s="465"/>
      <c r="C68" s="466" t="s">
        <v>332</v>
      </c>
      <c r="D68" s="467"/>
      <c r="E68" s="467"/>
      <c r="F68" s="467"/>
      <c r="G68" s="467"/>
      <c r="H68" s="467"/>
      <c r="I68" s="467"/>
      <c r="J68" s="467"/>
      <c r="K68" s="467"/>
      <c r="L68" s="467"/>
      <c r="M68" s="467"/>
      <c r="N68" s="468"/>
      <c r="O68" s="461"/>
      <c r="P68" s="462"/>
      <c r="Q68" s="462"/>
      <c r="R68" s="463"/>
    </row>
    <row r="69" spans="1:18" ht="30" customHeight="1" x14ac:dyDescent="0.2">
      <c r="A69" s="314"/>
      <c r="B69" s="313"/>
      <c r="C69" s="474" t="s">
        <v>401</v>
      </c>
      <c r="D69" s="475"/>
      <c r="E69" s="475"/>
      <c r="F69" s="475"/>
      <c r="G69" s="475"/>
      <c r="H69" s="475"/>
      <c r="I69" s="475"/>
      <c r="J69" s="475"/>
      <c r="K69" s="475"/>
      <c r="L69" s="475"/>
      <c r="M69" s="475"/>
      <c r="N69" s="476"/>
      <c r="O69" s="405" t="s">
        <v>248</v>
      </c>
      <c r="P69" s="406"/>
      <c r="Q69" s="406"/>
      <c r="R69" s="407"/>
    </row>
    <row r="70" spans="1:18" ht="30" customHeight="1" x14ac:dyDescent="0.2">
      <c r="A70" s="314"/>
      <c r="B70" s="313"/>
      <c r="C70" s="493" t="s">
        <v>403</v>
      </c>
      <c r="D70" s="494"/>
      <c r="E70" s="494"/>
      <c r="F70" s="494"/>
      <c r="G70" s="494"/>
      <c r="H70" s="494"/>
      <c r="I70" s="494"/>
      <c r="J70" s="494"/>
      <c r="K70" s="494"/>
      <c r="L70" s="494"/>
      <c r="M70" s="494"/>
      <c r="N70" s="495"/>
      <c r="O70" s="405" t="s">
        <v>404</v>
      </c>
      <c r="P70" s="406"/>
      <c r="Q70" s="406"/>
      <c r="R70" s="407"/>
    </row>
    <row r="71" spans="1:18" ht="30" customHeight="1" x14ac:dyDescent="0.2">
      <c r="B71" s="163"/>
      <c r="C71" s="474" t="s">
        <v>402</v>
      </c>
      <c r="D71" s="475"/>
      <c r="E71" s="475"/>
      <c r="F71" s="475"/>
      <c r="G71" s="475"/>
      <c r="H71" s="475"/>
      <c r="I71" s="475"/>
      <c r="J71" s="475"/>
      <c r="K71" s="475"/>
      <c r="L71" s="475"/>
      <c r="M71" s="475"/>
      <c r="N71" s="476"/>
      <c r="O71" s="405" t="s">
        <v>248</v>
      </c>
      <c r="P71" s="406"/>
      <c r="Q71" s="406"/>
      <c r="R71" s="407"/>
    </row>
    <row r="72" spans="1:18" ht="15" customHeight="1" x14ac:dyDescent="0.2">
      <c r="B72" s="163"/>
      <c r="C72" s="404" t="s">
        <v>188</v>
      </c>
      <c r="D72" s="404"/>
      <c r="E72" s="404"/>
      <c r="F72" s="404"/>
      <c r="G72" s="404"/>
      <c r="H72" s="404"/>
      <c r="I72" s="404"/>
      <c r="J72" s="404"/>
      <c r="K72" s="404"/>
      <c r="L72" s="404"/>
      <c r="M72" s="404"/>
      <c r="N72" s="404"/>
      <c r="O72" s="405" t="s">
        <v>248</v>
      </c>
      <c r="P72" s="406"/>
      <c r="Q72" s="406"/>
      <c r="R72" s="407"/>
    </row>
    <row r="73" spans="1:18" ht="6" customHeight="1" thickBot="1" x14ac:dyDescent="0.25">
      <c r="B73" s="95"/>
      <c r="E73" s="38"/>
      <c r="R73" s="97"/>
    </row>
    <row r="74" spans="1:18" ht="13.5" customHeight="1" x14ac:dyDescent="0.2">
      <c r="B74" s="398" t="s">
        <v>153</v>
      </c>
      <c r="C74" s="399"/>
      <c r="D74" s="399"/>
      <c r="E74" s="399"/>
      <c r="F74" s="399"/>
      <c r="G74" s="399"/>
      <c r="H74" s="399"/>
      <c r="I74" s="399"/>
      <c r="J74" s="399"/>
      <c r="K74" s="399"/>
      <c r="L74" s="399"/>
      <c r="M74" s="399"/>
      <c r="N74" s="399"/>
      <c r="O74" s="399"/>
      <c r="P74" s="399"/>
      <c r="Q74" s="399"/>
      <c r="R74" s="400"/>
    </row>
    <row r="75" spans="1:18" ht="3.75" customHeight="1" x14ac:dyDescent="0.2">
      <c r="B75" s="95"/>
      <c r="R75" s="97"/>
    </row>
    <row r="76" spans="1:18" ht="11.25" customHeight="1" x14ac:dyDescent="0.2">
      <c r="B76" s="91" t="s">
        <v>176</v>
      </c>
      <c r="C76" s="92"/>
      <c r="D76" s="92"/>
      <c r="E76" s="92"/>
      <c r="F76" s="92"/>
      <c r="G76" s="92"/>
      <c r="R76" s="97"/>
    </row>
    <row r="77" spans="1:18" ht="26.25" customHeight="1" x14ac:dyDescent="0.2">
      <c r="B77" s="364" t="s">
        <v>182</v>
      </c>
      <c r="C77" s="365"/>
      <c r="D77" s="365"/>
      <c r="E77" s="365"/>
      <c r="F77" s="365"/>
      <c r="G77" s="365"/>
      <c r="H77" s="365"/>
      <c r="I77" s="365"/>
      <c r="J77" s="365"/>
      <c r="K77" s="365"/>
      <c r="L77" s="365"/>
      <c r="M77" s="365"/>
      <c r="N77" s="365"/>
      <c r="O77" s="365"/>
      <c r="P77" s="365"/>
      <c r="Q77" s="365"/>
      <c r="R77" s="366"/>
    </row>
    <row r="78" spans="1:18" ht="12" customHeight="1" x14ac:dyDescent="0.2">
      <c r="B78" s="85" t="s">
        <v>144</v>
      </c>
      <c r="C78" s="44"/>
      <c r="D78" s="44"/>
      <c r="E78" s="44"/>
      <c r="G78" s="44"/>
      <c r="H78" s="44"/>
      <c r="I78" s="44"/>
      <c r="J78" s="44"/>
      <c r="K78" s="44"/>
      <c r="R78" s="97"/>
    </row>
    <row r="79" spans="1:18" ht="15" customHeight="1" x14ac:dyDescent="0.2">
      <c r="B79" s="86"/>
      <c r="C79" s="96" t="s">
        <v>246</v>
      </c>
      <c r="F79" s="45"/>
      <c r="J79" s="66"/>
      <c r="K79" s="46"/>
      <c r="L79" s="46"/>
      <c r="M79" s="46"/>
      <c r="N79" s="46"/>
      <c r="R79" s="97"/>
    </row>
    <row r="80" spans="1:18" ht="15" customHeight="1" x14ac:dyDescent="0.2">
      <c r="B80" s="95"/>
      <c r="C80" s="96" t="s">
        <v>247</v>
      </c>
      <c r="I80" s="367"/>
      <c r="J80" s="368"/>
      <c r="K80" s="368"/>
      <c r="L80" s="368"/>
      <c r="M80" s="368"/>
      <c r="N80" s="368"/>
      <c r="O80" s="368"/>
      <c r="P80" s="376"/>
      <c r="R80" s="97"/>
    </row>
    <row r="81" spans="2:19" ht="15" customHeight="1" x14ac:dyDescent="0.2">
      <c r="B81" s="95"/>
      <c r="C81" s="96" t="s">
        <v>245</v>
      </c>
      <c r="J81" s="66"/>
      <c r="K81" s="46"/>
      <c r="L81" s="46"/>
      <c r="M81" s="46"/>
      <c r="N81" s="46"/>
      <c r="R81" s="97"/>
    </row>
    <row r="82" spans="2:19" ht="13.5" customHeight="1" x14ac:dyDescent="0.2">
      <c r="B82" s="85" t="s">
        <v>120</v>
      </c>
      <c r="C82" s="44"/>
      <c r="D82" s="44"/>
      <c r="E82" s="44"/>
      <c r="G82" s="44"/>
      <c r="H82" s="44"/>
      <c r="I82" s="44"/>
      <c r="J82" s="44"/>
      <c r="K82" s="44"/>
      <c r="L82" s="46"/>
      <c r="R82" s="97"/>
    </row>
    <row r="83" spans="2:19" ht="14.25" customHeight="1" x14ac:dyDescent="0.2">
      <c r="B83" s="86"/>
      <c r="C83" s="106" t="s">
        <v>194</v>
      </c>
      <c r="D83" s="106"/>
      <c r="E83" s="106"/>
      <c r="F83" s="106"/>
      <c r="G83" s="450" t="s">
        <v>282</v>
      </c>
      <c r="H83" s="450"/>
      <c r="I83" s="450"/>
      <c r="J83" s="450"/>
      <c r="K83" s="450"/>
      <c r="L83" s="450"/>
      <c r="M83" s="450"/>
      <c r="N83" s="450"/>
      <c r="O83" s="106"/>
      <c r="P83" s="106"/>
      <c r="Q83" s="106"/>
      <c r="R83" s="115"/>
      <c r="S83" s="24"/>
    </row>
    <row r="84" spans="2:19" ht="7.5" customHeight="1" x14ac:dyDescent="0.2">
      <c r="B84" s="95"/>
      <c r="C84" s="114"/>
      <c r="D84" s="106"/>
      <c r="E84" s="106"/>
      <c r="F84" s="106"/>
      <c r="G84" s="450"/>
      <c r="H84" s="450"/>
      <c r="I84" s="450"/>
      <c r="J84" s="450"/>
      <c r="K84" s="450"/>
      <c r="L84" s="450"/>
      <c r="M84" s="450"/>
      <c r="N84" s="450"/>
      <c r="O84" s="226"/>
      <c r="P84" s="226"/>
      <c r="Q84" s="226"/>
      <c r="R84" s="101"/>
      <c r="S84" s="24"/>
    </row>
    <row r="85" spans="2:19" ht="12.75" customHeight="1" x14ac:dyDescent="0.2">
      <c r="B85" s="86"/>
      <c r="D85" s="49" t="s">
        <v>159</v>
      </c>
      <c r="E85" s="47"/>
      <c r="F85" s="43"/>
      <c r="G85" s="99"/>
      <c r="H85" s="100"/>
      <c r="I85" s="24"/>
      <c r="J85" s="24"/>
      <c r="K85" s="100"/>
      <c r="L85" s="24"/>
      <c r="M85" s="24"/>
      <c r="N85" s="24"/>
      <c r="O85" s="24"/>
      <c r="P85" s="24"/>
      <c r="Q85" s="24"/>
      <c r="R85" s="101"/>
      <c r="S85" s="24"/>
    </row>
    <row r="86" spans="2:19" ht="14.25" customHeight="1" x14ac:dyDescent="0.2">
      <c r="B86" s="95"/>
      <c r="C86" s="225"/>
      <c r="D86" s="455"/>
      <c r="E86" s="456"/>
      <c r="F86" s="456"/>
      <c r="G86" s="456"/>
      <c r="H86" s="456"/>
      <c r="I86" s="456"/>
      <c r="J86" s="456"/>
      <c r="K86" s="456"/>
      <c r="L86" s="456"/>
      <c r="M86" s="456"/>
      <c r="N86" s="456"/>
      <c r="O86" s="456"/>
      <c r="P86" s="456"/>
      <c r="Q86" s="456"/>
      <c r="R86" s="457"/>
    </row>
    <row r="87" spans="2:19" ht="15" customHeight="1" x14ac:dyDescent="0.25">
      <c r="B87" s="95"/>
      <c r="C87" s="96" t="s">
        <v>121</v>
      </c>
      <c r="D87" s="41"/>
      <c r="E87" s="41"/>
      <c r="F87" s="32"/>
      <c r="G87" s="32"/>
      <c r="I87" s="371" t="s">
        <v>178</v>
      </c>
      <c r="J87" s="372"/>
      <c r="K87" s="367"/>
      <c r="L87" s="368"/>
      <c r="M87" s="368"/>
      <c r="N87" s="368"/>
      <c r="O87" s="368"/>
      <c r="P87" s="368"/>
      <c r="Q87" s="368"/>
      <c r="R87" s="376"/>
    </row>
    <row r="88" spans="2:19" ht="15" customHeight="1" x14ac:dyDescent="0.25">
      <c r="B88" s="95"/>
      <c r="C88" s="41" t="s">
        <v>179</v>
      </c>
      <c r="D88" s="41"/>
      <c r="E88" s="41"/>
      <c r="F88" s="32"/>
      <c r="G88" s="32"/>
      <c r="H88" s="32"/>
      <c r="I88" s="383" t="s">
        <v>157</v>
      </c>
      <c r="J88" s="454"/>
      <c r="K88" s="367"/>
      <c r="L88" s="368"/>
      <c r="M88" s="368"/>
      <c r="N88" s="368"/>
      <c r="O88" s="368"/>
      <c r="P88" s="368"/>
      <c r="Q88" s="368"/>
      <c r="R88" s="376"/>
    </row>
    <row r="89" spans="2:19" ht="15" customHeight="1" x14ac:dyDescent="0.2">
      <c r="B89" s="95"/>
      <c r="C89" s="96" t="s">
        <v>302</v>
      </c>
      <c r="D89" s="41"/>
      <c r="E89" s="41"/>
      <c r="F89" s="32"/>
      <c r="G89" s="32"/>
      <c r="H89" s="32"/>
      <c r="I89" s="32"/>
      <c r="J89" s="32"/>
      <c r="K89" s="32"/>
      <c r="R89" s="97"/>
    </row>
    <row r="90" spans="2:19" ht="18.75" customHeight="1" x14ac:dyDescent="0.25">
      <c r="B90" s="95"/>
      <c r="D90" s="383" t="s">
        <v>180</v>
      </c>
      <c r="E90" s="384"/>
      <c r="F90" s="384"/>
      <c r="G90" s="385"/>
      <c r="H90" s="367"/>
      <c r="I90" s="368"/>
      <c r="J90" s="368"/>
      <c r="K90" s="368"/>
      <c r="L90" s="368"/>
      <c r="M90" s="368"/>
      <c r="N90" s="368"/>
      <c r="O90" s="368"/>
      <c r="P90" s="368"/>
      <c r="Q90" s="368"/>
      <c r="R90" s="376"/>
      <c r="S90" s="61"/>
    </row>
    <row r="91" spans="2:19" ht="6.75" customHeight="1" thickBot="1" x14ac:dyDescent="0.3">
      <c r="B91" s="29"/>
      <c r="C91" s="30"/>
      <c r="D91" s="160"/>
      <c r="E91" s="172"/>
      <c r="F91" s="172"/>
      <c r="G91" s="172"/>
      <c r="H91" s="173"/>
      <c r="I91" s="173"/>
      <c r="J91" s="173"/>
      <c r="K91" s="173"/>
      <c r="L91" s="173"/>
      <c r="M91" s="173"/>
      <c r="N91" s="173"/>
      <c r="O91" s="173"/>
      <c r="P91" s="173"/>
      <c r="Q91" s="173"/>
      <c r="R91" s="174"/>
      <c r="S91" s="49"/>
    </row>
    <row r="92" spans="2:19" ht="13.5" customHeight="1" x14ac:dyDescent="0.2">
      <c r="B92" s="141" t="s">
        <v>167</v>
      </c>
      <c r="C92" s="161"/>
      <c r="D92" s="161"/>
      <c r="E92" s="161"/>
      <c r="F92" s="161"/>
      <c r="G92" s="161"/>
      <c r="H92" s="162"/>
      <c r="I92" s="162"/>
      <c r="J92" s="162"/>
      <c r="K92" s="26"/>
      <c r="L92" s="26"/>
      <c r="M92" s="26"/>
      <c r="N92" s="26"/>
      <c r="O92" s="26"/>
      <c r="P92" s="26"/>
      <c r="Q92" s="26"/>
      <c r="R92" s="28"/>
    </row>
    <row r="93" spans="2:19" ht="13.5" customHeight="1" x14ac:dyDescent="0.2">
      <c r="B93" s="87" t="s">
        <v>122</v>
      </c>
      <c r="C93" s="42"/>
      <c r="D93" s="42"/>
      <c r="E93" s="42"/>
      <c r="I93" s="381"/>
      <c r="J93" s="381"/>
      <c r="K93" s="381"/>
      <c r="L93" s="381"/>
      <c r="M93" s="381"/>
      <c r="N93" s="381"/>
      <c r="O93" s="381"/>
      <c r="P93" s="381"/>
      <c r="Q93" s="381"/>
      <c r="R93" s="382"/>
      <c r="S93" s="157"/>
    </row>
    <row r="94" spans="2:19" ht="13.5" customHeight="1" x14ac:dyDescent="0.2">
      <c r="B94" s="87" t="s">
        <v>123</v>
      </c>
      <c r="C94" s="42"/>
      <c r="D94" s="42"/>
      <c r="E94" s="42"/>
      <c r="I94" s="381"/>
      <c r="J94" s="381"/>
      <c r="K94" s="381"/>
      <c r="L94" s="381"/>
      <c r="M94" s="381"/>
      <c r="N94" s="381"/>
      <c r="O94" s="381"/>
      <c r="P94" s="381"/>
      <c r="Q94" s="381"/>
      <c r="R94" s="382"/>
      <c r="S94" s="156"/>
    </row>
    <row r="95" spans="2:19" ht="13.5" customHeight="1" x14ac:dyDescent="0.2">
      <c r="B95" s="87" t="s">
        <v>124</v>
      </c>
      <c r="C95" s="42"/>
      <c r="D95" s="42"/>
      <c r="E95" s="42"/>
      <c r="I95" s="381"/>
      <c r="J95" s="381"/>
      <c r="K95" s="381"/>
      <c r="L95" s="381"/>
      <c r="M95" s="381"/>
      <c r="N95" s="381"/>
      <c r="O95" s="381"/>
      <c r="P95" s="381"/>
      <c r="Q95" s="381"/>
      <c r="R95" s="382"/>
      <c r="S95" s="156"/>
    </row>
    <row r="96" spans="2:19" ht="13.5" customHeight="1" x14ac:dyDescent="0.2">
      <c r="B96" s="87" t="s">
        <v>125</v>
      </c>
      <c r="C96" s="42"/>
      <c r="D96" s="42"/>
      <c r="E96" s="42"/>
      <c r="I96" s="381"/>
      <c r="J96" s="381"/>
      <c r="K96" s="381"/>
      <c r="L96" s="381"/>
      <c r="M96" s="381"/>
      <c r="N96" s="381"/>
      <c r="O96" s="381"/>
      <c r="P96" s="381"/>
      <c r="Q96" s="381"/>
      <c r="R96" s="382"/>
      <c r="S96" s="156"/>
    </row>
    <row r="97" spans="2:20" ht="13.5" customHeight="1" x14ac:dyDescent="0.2">
      <c r="B97" s="87" t="s">
        <v>126</v>
      </c>
      <c r="C97" s="42"/>
      <c r="D97" s="42"/>
      <c r="E97" s="42"/>
      <c r="I97" s="381"/>
      <c r="J97" s="381"/>
      <c r="K97" s="381"/>
      <c r="L97" s="381"/>
      <c r="M97" s="381"/>
      <c r="N97" s="381"/>
      <c r="O97" s="381"/>
      <c r="P97" s="381"/>
      <c r="Q97" s="381"/>
      <c r="R97" s="382"/>
      <c r="S97" s="156"/>
    </row>
    <row r="98" spans="2:20" ht="13.5" customHeight="1" x14ac:dyDescent="0.2">
      <c r="B98" s="87" t="s">
        <v>127</v>
      </c>
      <c r="C98" s="42"/>
      <c r="D98" s="42"/>
      <c r="E98" s="42"/>
      <c r="I98" s="381"/>
      <c r="J98" s="381"/>
      <c r="K98" s="381"/>
      <c r="L98" s="381"/>
      <c r="M98" s="381"/>
      <c r="N98" s="381"/>
      <c r="O98" s="381"/>
      <c r="P98" s="381"/>
      <c r="Q98" s="381"/>
      <c r="R98" s="382"/>
      <c r="S98" s="156"/>
    </row>
    <row r="99" spans="2:20" ht="13.5" customHeight="1" x14ac:dyDescent="0.2">
      <c r="B99" s="87" t="s">
        <v>128</v>
      </c>
      <c r="C99" s="42"/>
      <c r="D99" s="42"/>
      <c r="E99" s="42"/>
      <c r="I99" s="381"/>
      <c r="J99" s="381"/>
      <c r="K99" s="381"/>
      <c r="L99" s="381"/>
      <c r="M99" s="381"/>
      <c r="N99" s="381"/>
      <c r="O99" s="381"/>
      <c r="P99" s="381"/>
      <c r="Q99" s="381"/>
      <c r="R99" s="382"/>
      <c r="S99" s="156"/>
    </row>
    <row r="100" spans="2:20" ht="13.5" customHeight="1" x14ac:dyDescent="0.2">
      <c r="B100" s="87" t="s">
        <v>181</v>
      </c>
      <c r="C100" s="42"/>
      <c r="D100" s="42"/>
      <c r="E100" s="42"/>
      <c r="I100" s="367"/>
      <c r="J100" s="368"/>
      <c r="K100" s="368"/>
      <c r="L100" s="368"/>
      <c r="M100" s="368"/>
      <c r="N100" s="368"/>
      <c r="O100" s="368"/>
      <c r="P100" s="368"/>
      <c r="Q100" s="368"/>
      <c r="R100" s="376"/>
      <c r="S100" s="156"/>
    </row>
    <row r="101" spans="2:20" ht="13.5" customHeight="1" x14ac:dyDescent="0.2">
      <c r="B101" s="87" t="s">
        <v>278</v>
      </c>
      <c r="C101" s="42"/>
      <c r="D101" s="42"/>
      <c r="E101" s="42"/>
      <c r="I101" s="367"/>
      <c r="J101" s="368"/>
      <c r="K101" s="368"/>
      <c r="L101" s="368"/>
      <c r="M101" s="368"/>
      <c r="N101" s="368"/>
      <c r="O101" s="368"/>
      <c r="P101" s="368"/>
      <c r="Q101" s="368"/>
      <c r="R101" s="376"/>
      <c r="S101" s="208"/>
    </row>
    <row r="102" spans="2:20" ht="13.5" customHeight="1" x14ac:dyDescent="0.2">
      <c r="B102" s="84" t="s">
        <v>158</v>
      </c>
      <c r="C102" s="225"/>
      <c r="D102" s="225"/>
      <c r="E102" s="225"/>
      <c r="F102" s="225"/>
      <c r="G102" s="225"/>
      <c r="H102" s="225"/>
      <c r="I102" s="367"/>
      <c r="J102" s="368"/>
      <c r="K102" s="368"/>
      <c r="L102" s="368"/>
      <c r="M102" s="368"/>
      <c r="N102" s="368"/>
      <c r="O102" s="368"/>
      <c r="P102" s="368"/>
      <c r="Q102" s="369"/>
      <c r="R102" s="370"/>
      <c r="S102" s="156"/>
    </row>
    <row r="103" spans="2:20" ht="27" customHeight="1" x14ac:dyDescent="0.2">
      <c r="B103" s="379" t="s">
        <v>190</v>
      </c>
      <c r="C103" s="380"/>
      <c r="D103" s="380"/>
      <c r="E103" s="380"/>
      <c r="F103" s="380"/>
      <c r="G103" s="380"/>
      <c r="H103" s="380"/>
      <c r="I103" s="367"/>
      <c r="J103" s="368"/>
      <c r="K103" s="368"/>
      <c r="L103" s="368"/>
      <c r="M103" s="368"/>
      <c r="N103" s="368"/>
      <c r="O103" s="368"/>
      <c r="P103" s="368"/>
      <c r="Q103" s="368"/>
      <c r="R103" s="376"/>
      <c r="S103" s="156"/>
    </row>
    <row r="104" spans="2:20" ht="19.5" customHeight="1" thickBot="1" x14ac:dyDescent="0.25">
      <c r="B104" s="138" t="s">
        <v>189</v>
      </c>
      <c r="C104" s="139"/>
      <c r="D104" s="139"/>
      <c r="E104" s="139"/>
      <c r="F104" s="373"/>
      <c r="G104" s="374"/>
      <c r="H104" s="374"/>
      <c r="I104" s="374"/>
      <c r="J104" s="374"/>
      <c r="K104" s="374"/>
      <c r="L104" s="374"/>
      <c r="M104" s="374"/>
      <c r="N104" s="374"/>
      <c r="O104" s="374"/>
      <c r="P104" s="374"/>
      <c r="Q104" s="374"/>
      <c r="R104" s="375"/>
      <c r="S104" s="62"/>
    </row>
    <row r="105" spans="2:20" ht="0.75" hidden="1" customHeight="1" thickBot="1" x14ac:dyDescent="0.25">
      <c r="B105" s="138"/>
      <c r="C105" s="139"/>
      <c r="D105" s="140"/>
      <c r="E105" s="140"/>
      <c r="F105" s="140"/>
      <c r="G105" s="140"/>
      <c r="H105" s="140"/>
      <c r="I105" s="140"/>
      <c r="J105" s="140"/>
      <c r="K105" s="140"/>
      <c r="L105" s="140"/>
      <c r="M105" s="140"/>
      <c r="N105" s="140"/>
      <c r="O105" s="140"/>
      <c r="P105" s="140"/>
      <c r="Q105" s="140"/>
      <c r="R105" s="31"/>
    </row>
    <row r="106" spans="2:20" ht="13.5" customHeight="1" x14ac:dyDescent="0.2">
      <c r="B106" s="141" t="s">
        <v>174</v>
      </c>
      <c r="C106" s="142"/>
      <c r="D106" s="143"/>
      <c r="E106" s="143"/>
      <c r="F106" s="143"/>
      <c r="G106" s="143"/>
      <c r="H106" s="143"/>
      <c r="I106" s="149"/>
      <c r="J106" s="149"/>
      <c r="K106" s="149"/>
      <c r="L106" s="149"/>
      <c r="M106" s="149"/>
      <c r="N106" s="149"/>
      <c r="O106" s="149"/>
      <c r="P106" s="149"/>
      <c r="Q106" s="149"/>
      <c r="R106" s="28"/>
    </row>
    <row r="107" spans="2:20" ht="14.25" customHeight="1" x14ac:dyDescent="0.2">
      <c r="B107" s="95"/>
      <c r="C107" s="48"/>
      <c r="D107" s="158"/>
      <c r="E107" s="158"/>
      <c r="F107" s="158"/>
      <c r="G107" s="158"/>
      <c r="H107" s="158"/>
      <c r="I107" s="158"/>
      <c r="J107" s="158"/>
      <c r="K107" s="158"/>
      <c r="L107" s="158"/>
      <c r="M107" s="158"/>
      <c r="N107" s="158"/>
      <c r="O107" s="158"/>
      <c r="P107" s="158"/>
      <c r="Q107" s="158"/>
      <c r="R107" s="97"/>
    </row>
    <row r="108" spans="2:20" ht="109.5" customHeight="1" x14ac:dyDescent="0.2">
      <c r="B108" s="364" t="s">
        <v>336</v>
      </c>
      <c r="C108" s="365"/>
      <c r="D108" s="365"/>
      <c r="E108" s="365"/>
      <c r="F108" s="365"/>
      <c r="G108" s="365"/>
      <c r="H108" s="365"/>
      <c r="I108" s="365"/>
      <c r="J108" s="365"/>
      <c r="K108" s="365"/>
      <c r="L108" s="365"/>
      <c r="M108" s="365"/>
      <c r="N108" s="365"/>
      <c r="O108" s="365"/>
      <c r="P108" s="365"/>
      <c r="Q108" s="365"/>
      <c r="R108" s="366"/>
    </row>
    <row r="109" spans="2:20" ht="3" customHeight="1" x14ac:dyDescent="0.2">
      <c r="B109" s="87"/>
      <c r="C109" s="48"/>
      <c r="D109" s="64"/>
      <c r="E109" s="64"/>
      <c r="F109" s="64"/>
      <c r="G109" s="64"/>
      <c r="H109" s="64"/>
      <c r="I109" s="64"/>
      <c r="J109" s="64"/>
      <c r="K109" s="64"/>
      <c r="L109" s="64"/>
      <c r="M109" s="64"/>
      <c r="N109" s="64"/>
      <c r="O109" s="64"/>
      <c r="P109" s="64"/>
      <c r="Q109" s="64"/>
      <c r="R109" s="97"/>
    </row>
    <row r="110" spans="2:20" ht="13.5" customHeight="1" x14ac:dyDescent="0.2">
      <c r="B110" s="175"/>
      <c r="C110" s="33" t="s">
        <v>168</v>
      </c>
      <c r="D110" s="34"/>
      <c r="E110" s="34"/>
      <c r="F110" s="34"/>
      <c r="G110" s="34"/>
      <c r="H110" s="34"/>
      <c r="I110" s="34"/>
      <c r="J110" s="34"/>
      <c r="K110" s="34"/>
      <c r="L110" s="34"/>
      <c r="M110" s="34"/>
      <c r="N110" s="34"/>
      <c r="O110" s="34"/>
      <c r="P110" s="34"/>
      <c r="R110" s="97"/>
      <c r="S110" s="34"/>
      <c r="T110" s="34"/>
    </row>
    <row r="111" spans="2:20" ht="22.5" customHeight="1" x14ac:dyDescent="0.2">
      <c r="B111" s="88"/>
      <c r="D111" s="65" t="s">
        <v>261</v>
      </c>
      <c r="E111" s="381"/>
      <c r="F111" s="381"/>
      <c r="G111" s="381"/>
      <c r="H111" s="381"/>
      <c r="I111" s="381"/>
      <c r="J111" s="381"/>
      <c r="K111" s="381"/>
      <c r="L111" s="381"/>
      <c r="M111" s="381"/>
      <c r="N111" s="381"/>
      <c r="O111" s="381"/>
      <c r="P111" s="381"/>
      <c r="Q111" s="381"/>
      <c r="R111" s="382"/>
    </row>
    <row r="112" spans="2:20" ht="13.5" customHeight="1" x14ac:dyDescent="0.25">
      <c r="B112" s="175"/>
      <c r="C112" s="446" t="s">
        <v>252</v>
      </c>
      <c r="D112" s="447"/>
      <c r="E112" s="447"/>
      <c r="F112" s="447"/>
      <c r="G112" s="447"/>
      <c r="H112" s="447"/>
      <c r="I112" s="447"/>
      <c r="J112" s="447"/>
      <c r="K112" s="447"/>
      <c r="L112" s="447"/>
      <c r="M112" s="447"/>
      <c r="N112" s="447"/>
      <c r="O112" s="447"/>
      <c r="P112" s="447"/>
      <c r="Q112" s="447"/>
      <c r="R112" s="448"/>
    </row>
    <row r="113" spans="2:18" ht="18" customHeight="1" x14ac:dyDescent="0.2">
      <c r="B113" s="95"/>
      <c r="C113" s="110" t="s">
        <v>253</v>
      </c>
      <c r="D113" s="32"/>
      <c r="E113" s="32"/>
      <c r="F113" s="231"/>
      <c r="G113" s="231"/>
      <c r="H113" s="231"/>
      <c r="I113" s="381"/>
      <c r="J113" s="381"/>
      <c r="K113" s="381"/>
      <c r="L113" s="381"/>
      <c r="M113" s="381"/>
      <c r="N113" s="381"/>
      <c r="O113" s="381"/>
      <c r="P113" s="381"/>
      <c r="Q113" s="381"/>
      <c r="R113" s="382"/>
    </row>
    <row r="114" spans="2:18" ht="4.5" customHeight="1" x14ac:dyDescent="0.2">
      <c r="B114" s="95"/>
      <c r="C114" s="110"/>
      <c r="D114" s="32"/>
      <c r="E114" s="32"/>
      <c r="F114" s="231"/>
      <c r="G114" s="231"/>
      <c r="H114" s="231"/>
      <c r="I114" s="225"/>
      <c r="J114" s="225"/>
      <c r="K114" s="225"/>
      <c r="L114" s="225"/>
      <c r="M114" s="225"/>
      <c r="N114" s="225"/>
      <c r="O114" s="225"/>
      <c r="P114" s="225"/>
      <c r="Q114" s="225"/>
      <c r="R114" s="97"/>
    </row>
    <row r="115" spans="2:18" ht="17.25" customHeight="1" x14ac:dyDescent="0.2">
      <c r="B115" s="95" t="s">
        <v>270</v>
      </c>
      <c r="K115" s="155"/>
      <c r="L115" s="361"/>
      <c r="M115" s="362"/>
      <c r="N115" s="362"/>
      <c r="O115" s="362"/>
      <c r="P115" s="362"/>
      <c r="Q115" s="363"/>
      <c r="R115" s="97"/>
    </row>
    <row r="116" spans="2:18" ht="5.25" customHeight="1" x14ac:dyDescent="0.2">
      <c r="B116" s="95"/>
      <c r="R116" s="97"/>
    </row>
    <row r="117" spans="2:18" ht="13.5" customHeight="1" x14ac:dyDescent="0.25">
      <c r="B117" s="175"/>
      <c r="C117" s="446" t="s">
        <v>191</v>
      </c>
      <c r="D117" s="447"/>
      <c r="E117" s="447"/>
      <c r="F117" s="447"/>
      <c r="G117" s="447"/>
      <c r="H117" s="447"/>
      <c r="I117" s="447"/>
      <c r="J117" s="447"/>
      <c r="K117" s="447"/>
      <c r="L117" s="447"/>
      <c r="M117" s="447"/>
      <c r="N117" s="447"/>
      <c r="O117" s="447"/>
      <c r="P117" s="447"/>
      <c r="Q117" s="447"/>
      <c r="R117" s="448"/>
    </row>
    <row r="118" spans="2:18" ht="13.5" customHeight="1" x14ac:dyDescent="0.2">
      <c r="B118" s="95"/>
      <c r="D118" s="35"/>
      <c r="E118" s="34" t="s">
        <v>169</v>
      </c>
      <c r="F118" s="34"/>
      <c r="G118" s="34"/>
      <c r="H118" s="34"/>
      <c r="I118" s="34"/>
      <c r="J118" s="34"/>
      <c r="K118" s="34"/>
      <c r="L118" s="34"/>
      <c r="M118" s="34"/>
      <c r="N118" s="34"/>
      <c r="O118" s="64"/>
      <c r="R118" s="97"/>
    </row>
    <row r="119" spans="2:18" ht="13.5" customHeight="1" x14ac:dyDescent="0.2">
      <c r="B119" s="95"/>
      <c r="D119" s="35"/>
      <c r="E119" s="34"/>
      <c r="F119" s="34" t="s">
        <v>170</v>
      </c>
      <c r="G119" s="34"/>
      <c r="H119" s="449" t="s">
        <v>84</v>
      </c>
      <c r="I119" s="449"/>
      <c r="J119" s="147"/>
      <c r="K119" s="34" t="s">
        <v>171</v>
      </c>
      <c r="L119" s="34"/>
      <c r="M119" s="449" t="s">
        <v>84</v>
      </c>
      <c r="N119" s="449"/>
      <c r="O119" s="147"/>
      <c r="P119" s="147"/>
      <c r="Q119" s="147"/>
      <c r="R119" s="148"/>
    </row>
    <row r="120" spans="2:18" ht="3" customHeight="1" x14ac:dyDescent="0.2">
      <c r="B120" s="95"/>
      <c r="D120" s="35"/>
      <c r="E120" s="34"/>
      <c r="F120" s="34"/>
      <c r="G120" s="34"/>
      <c r="H120" s="34"/>
      <c r="I120" s="34"/>
      <c r="J120" s="34"/>
      <c r="K120" s="34"/>
      <c r="L120" s="34"/>
      <c r="M120" s="34"/>
      <c r="N120" s="34"/>
      <c r="O120" s="64"/>
      <c r="R120" s="97"/>
    </row>
    <row r="121" spans="2:18" ht="13.5" customHeight="1" x14ac:dyDescent="0.25">
      <c r="B121" s="95"/>
      <c r="D121" s="35"/>
      <c r="E121" s="443" t="s">
        <v>183</v>
      </c>
      <c r="F121" s="444"/>
      <c r="G121" s="444"/>
      <c r="H121" s="444"/>
      <c r="I121" s="444"/>
      <c r="J121" s="444"/>
      <c r="K121" s="444"/>
      <c r="L121" s="444"/>
      <c r="M121" s="444"/>
      <c r="N121" s="444"/>
      <c r="O121" s="444"/>
      <c r="P121" s="444"/>
      <c r="Q121" s="444"/>
      <c r="R121" s="445"/>
    </row>
    <row r="122" spans="2:18" ht="3" customHeight="1" x14ac:dyDescent="0.2">
      <c r="B122" s="95"/>
      <c r="R122" s="97"/>
    </row>
    <row r="123" spans="2:18" ht="13.5" customHeight="1" x14ac:dyDescent="0.2">
      <c r="B123" s="95"/>
      <c r="D123" s="35"/>
      <c r="E123" s="41" t="s">
        <v>172</v>
      </c>
      <c r="F123" s="34"/>
      <c r="G123" s="34"/>
      <c r="H123" s="34"/>
      <c r="I123" s="34"/>
      <c r="J123" s="34"/>
      <c r="K123" s="34"/>
      <c r="R123" s="97"/>
    </row>
    <row r="124" spans="2:18" ht="22.5" customHeight="1" x14ac:dyDescent="0.2">
      <c r="B124" s="95"/>
      <c r="D124" s="35"/>
      <c r="E124" s="381"/>
      <c r="F124" s="381"/>
      <c r="G124" s="381"/>
      <c r="H124" s="381"/>
      <c r="I124" s="381"/>
      <c r="J124" s="381"/>
      <c r="K124" s="381"/>
      <c r="L124" s="381"/>
      <c r="M124" s="381"/>
      <c r="N124" s="381"/>
      <c r="O124" s="381"/>
      <c r="P124" s="381"/>
      <c r="Q124" s="381"/>
      <c r="R124" s="382"/>
    </row>
    <row r="125" spans="2:18" ht="22.5" customHeight="1" x14ac:dyDescent="0.2">
      <c r="B125" s="90" t="s">
        <v>173</v>
      </c>
      <c r="C125" s="63"/>
      <c r="D125" s="63"/>
      <c r="E125" s="39"/>
      <c r="F125" s="39"/>
      <c r="G125" s="381"/>
      <c r="H125" s="381"/>
      <c r="I125" s="381"/>
      <c r="J125" s="381"/>
      <c r="K125" s="381"/>
      <c r="L125" s="381"/>
      <c r="M125" s="381"/>
      <c r="N125" s="381"/>
      <c r="O125" s="381"/>
      <c r="P125" s="381"/>
      <c r="Q125" s="381"/>
      <c r="R125" s="382"/>
    </row>
    <row r="126" spans="2:18" ht="3.75" customHeight="1" x14ac:dyDescent="0.2">
      <c r="B126" s="89"/>
      <c r="C126" s="39"/>
      <c r="D126" s="39"/>
      <c r="E126" s="39"/>
      <c r="F126" s="39"/>
      <c r="G126" s="225"/>
      <c r="H126" s="225"/>
      <c r="I126" s="225"/>
      <c r="J126" s="225"/>
      <c r="K126" s="225"/>
      <c r="L126" s="225"/>
      <c r="M126" s="225"/>
      <c r="N126" s="225"/>
      <c r="O126" s="225"/>
      <c r="P126" s="225"/>
      <c r="Q126" s="225"/>
      <c r="R126" s="116"/>
    </row>
    <row r="127" spans="2:18" ht="15" customHeight="1" x14ac:dyDescent="0.2">
      <c r="B127" s="89" t="s">
        <v>271</v>
      </c>
      <c r="D127" s="35"/>
      <c r="E127" s="34"/>
      <c r="G127" s="34"/>
      <c r="H127" s="34"/>
      <c r="I127" s="361"/>
      <c r="J127" s="362"/>
      <c r="K127" s="362"/>
      <c r="L127" s="362"/>
      <c r="M127" s="362"/>
      <c r="N127" s="362"/>
      <c r="O127" s="363"/>
      <c r="R127" s="97"/>
    </row>
    <row r="128" spans="2:18" ht="4.5" customHeight="1" x14ac:dyDescent="0.2">
      <c r="B128" s="95"/>
      <c r="R128" s="97"/>
    </row>
    <row r="129" spans="2:18" ht="13.5" customHeight="1" x14ac:dyDescent="0.2">
      <c r="B129" s="117" t="s">
        <v>175</v>
      </c>
      <c r="C129" s="118"/>
      <c r="D129" s="118"/>
      <c r="E129" s="118"/>
      <c r="F129" s="118"/>
      <c r="G129" s="118"/>
      <c r="H129" s="118"/>
      <c r="I129" s="118"/>
      <c r="J129" s="118"/>
      <c r="K129" s="118"/>
      <c r="L129" s="118"/>
      <c r="M129" s="118"/>
      <c r="N129" s="118"/>
      <c r="O129" s="118"/>
      <c r="P129" s="118"/>
      <c r="Q129" s="118"/>
      <c r="R129" s="119"/>
    </row>
    <row r="130" spans="2:18" ht="22.5" customHeight="1" x14ac:dyDescent="0.2">
      <c r="B130" s="378"/>
      <c r="C130" s="377"/>
      <c r="D130" s="377"/>
      <c r="E130" s="377"/>
      <c r="F130" s="377"/>
      <c r="G130" s="377"/>
      <c r="H130" s="377"/>
      <c r="N130" s="377"/>
      <c r="O130" s="377"/>
      <c r="P130" s="377"/>
      <c r="Q130" s="377"/>
      <c r="R130" s="97"/>
    </row>
    <row r="131" spans="2:18" ht="14.25" customHeight="1" x14ac:dyDescent="0.2">
      <c r="B131" s="94" t="s">
        <v>154</v>
      </c>
      <c r="N131" s="96" t="s">
        <v>129</v>
      </c>
      <c r="R131" s="97"/>
    </row>
    <row r="132" spans="2:18" ht="12" customHeight="1" x14ac:dyDescent="0.2">
      <c r="B132" s="56" t="s">
        <v>184</v>
      </c>
      <c r="R132" s="97"/>
    </row>
    <row r="133" spans="2:18" ht="22.5" customHeight="1" x14ac:dyDescent="0.2">
      <c r="B133" s="378"/>
      <c r="C133" s="377"/>
      <c r="D133" s="377"/>
      <c r="E133" s="377"/>
      <c r="F133" s="377"/>
      <c r="G133" s="377"/>
      <c r="H133" s="377"/>
      <c r="I133" s="41"/>
      <c r="J133" s="41"/>
      <c r="M133" s="41"/>
      <c r="N133" s="377"/>
      <c r="O133" s="377"/>
      <c r="P133" s="377"/>
      <c r="Q133" s="377"/>
      <c r="R133" s="97"/>
    </row>
    <row r="134" spans="2:18" ht="40.5" customHeight="1" x14ac:dyDescent="0.25">
      <c r="B134" s="379" t="s">
        <v>273</v>
      </c>
      <c r="C134" s="380"/>
      <c r="D134" s="380"/>
      <c r="E134" s="380"/>
      <c r="F134" s="380"/>
      <c r="G134" s="380"/>
      <c r="H134" s="380"/>
      <c r="I134" s="380"/>
      <c r="J134" s="159"/>
      <c r="K134" s="110"/>
      <c r="L134" s="110"/>
      <c r="N134" s="34" t="s">
        <v>129</v>
      </c>
      <c r="R134" s="97"/>
    </row>
    <row r="135" spans="2:18" ht="22.5" customHeight="1" x14ac:dyDescent="0.2">
      <c r="B135" s="378"/>
      <c r="C135" s="377"/>
      <c r="D135" s="377"/>
      <c r="E135" s="377"/>
      <c r="F135" s="377"/>
      <c r="G135" s="377"/>
      <c r="H135" s="377"/>
      <c r="I135" s="41"/>
      <c r="J135" s="41"/>
      <c r="M135" s="41"/>
      <c r="N135" s="377"/>
      <c r="O135" s="377"/>
      <c r="P135" s="377"/>
      <c r="Q135" s="377"/>
      <c r="R135" s="97"/>
    </row>
    <row r="136" spans="2:18" ht="12.75" customHeight="1" x14ac:dyDescent="0.2">
      <c r="B136" s="111" t="s">
        <v>130</v>
      </c>
      <c r="C136" s="41"/>
      <c r="D136" s="41"/>
      <c r="E136" s="41"/>
      <c r="F136" s="41"/>
      <c r="G136" s="41"/>
      <c r="H136" s="41"/>
      <c r="I136" s="41"/>
      <c r="J136" s="41"/>
      <c r="K136" s="41"/>
      <c r="N136" s="41" t="s">
        <v>129</v>
      </c>
      <c r="O136" s="41"/>
      <c r="P136" s="41"/>
      <c r="Q136" s="41"/>
      <c r="R136" s="112"/>
    </row>
    <row r="137" spans="2:18" ht="3.75" customHeight="1" thickBot="1" x14ac:dyDescent="0.25">
      <c r="B137" s="224"/>
      <c r="C137" s="225"/>
      <c r="D137" s="225"/>
      <c r="E137" s="225"/>
      <c r="F137" s="225"/>
      <c r="G137" s="225"/>
      <c r="H137" s="225"/>
      <c r="I137" s="225"/>
      <c r="J137" s="225"/>
      <c r="K137" s="225"/>
      <c r="L137" s="225"/>
      <c r="M137" s="225"/>
      <c r="N137" s="225"/>
      <c r="O137" s="225"/>
      <c r="P137" s="225"/>
      <c r="Q137" s="225"/>
      <c r="R137" s="116"/>
    </row>
    <row r="138" spans="2:18" ht="13.5" customHeight="1" x14ac:dyDescent="0.2">
      <c r="B138" s="60" t="s">
        <v>155</v>
      </c>
      <c r="C138" s="26"/>
      <c r="D138" s="26"/>
      <c r="E138" s="26"/>
      <c r="F138" s="26"/>
      <c r="G138" s="26"/>
      <c r="H138" s="26"/>
      <c r="I138" s="26"/>
      <c r="J138" s="26"/>
      <c r="K138" s="26"/>
      <c r="L138" s="26"/>
      <c r="M138" s="26"/>
      <c r="N138" s="26"/>
      <c r="O138" s="26"/>
      <c r="P138" s="26"/>
      <c r="Q138" s="26"/>
      <c r="R138" s="28"/>
    </row>
    <row r="139" spans="2:18" ht="13.5" customHeight="1" x14ac:dyDescent="0.2">
      <c r="B139" s="95" t="s">
        <v>156</v>
      </c>
      <c r="I139" s="361"/>
      <c r="J139" s="362"/>
      <c r="K139" s="362"/>
      <c r="L139" s="362"/>
      <c r="M139" s="362"/>
      <c r="N139" s="362"/>
      <c r="O139" s="363"/>
      <c r="R139" s="97"/>
    </row>
    <row r="140" spans="2:18" ht="4.5" customHeight="1" x14ac:dyDescent="0.2">
      <c r="B140" s="95"/>
      <c r="R140" s="97"/>
    </row>
    <row r="141" spans="2:18" ht="13.5" customHeight="1" x14ac:dyDescent="0.2">
      <c r="B141" s="95" t="s">
        <v>146</v>
      </c>
      <c r="D141" s="361"/>
      <c r="E141" s="362"/>
      <c r="F141" s="362"/>
      <c r="G141" s="362"/>
      <c r="H141" s="362"/>
      <c r="I141" s="362"/>
      <c r="J141" s="362"/>
      <c r="K141" s="362"/>
      <c r="L141" s="363"/>
      <c r="O141" s="46"/>
      <c r="R141" s="97"/>
    </row>
    <row r="142" spans="2:18" ht="6" customHeight="1" thickBot="1" x14ac:dyDescent="0.25">
      <c r="B142" s="29"/>
      <c r="C142" s="30"/>
      <c r="D142" s="30"/>
      <c r="E142" s="30"/>
      <c r="F142" s="30"/>
      <c r="G142" s="30"/>
      <c r="H142" s="30"/>
      <c r="I142" s="30"/>
      <c r="J142" s="30"/>
      <c r="K142" s="30"/>
      <c r="L142" s="30"/>
      <c r="M142" s="30"/>
      <c r="N142" s="30"/>
      <c r="O142" s="98"/>
      <c r="P142" s="30"/>
      <c r="Q142" s="30"/>
      <c r="R142" s="31"/>
    </row>
    <row r="143" spans="2:18" ht="4.5" customHeight="1" x14ac:dyDescent="0.2">
      <c r="B143" s="240"/>
      <c r="C143" s="161"/>
      <c r="D143" s="241"/>
      <c r="E143" s="161"/>
      <c r="F143" s="161"/>
      <c r="G143" s="161"/>
      <c r="H143" s="161"/>
      <c r="I143" s="161"/>
      <c r="J143" s="161"/>
      <c r="K143" s="161"/>
      <c r="L143" s="161"/>
      <c r="M143" s="161"/>
      <c r="N143" s="161"/>
      <c r="O143" s="161"/>
      <c r="P143" s="161"/>
      <c r="Q143" s="161"/>
      <c r="R143" s="242"/>
    </row>
    <row r="144" spans="2:18" ht="9.75" customHeight="1" x14ac:dyDescent="0.2">
      <c r="B144" s="91" t="s">
        <v>307</v>
      </c>
      <c r="C144" s="92"/>
      <c r="D144" s="92"/>
      <c r="E144" s="92"/>
      <c r="F144" s="92"/>
      <c r="G144" s="92"/>
      <c r="H144" s="92"/>
      <c r="I144" s="92"/>
      <c r="J144" s="92"/>
      <c r="K144" s="92"/>
      <c r="L144" s="92"/>
      <c r="M144" s="92"/>
      <c r="N144" s="92"/>
      <c r="O144" s="92"/>
      <c r="P144" s="92"/>
      <c r="Q144" s="92"/>
      <c r="R144" s="238"/>
    </row>
    <row r="145" spans="2:18" ht="13.5" customHeight="1" x14ac:dyDescent="0.2">
      <c r="B145" s="91" t="s">
        <v>304</v>
      </c>
      <c r="C145" s="92"/>
      <c r="D145" s="92"/>
      <c r="E145" s="92"/>
      <c r="F145" s="92"/>
      <c r="G145" s="92"/>
      <c r="H145" s="92"/>
      <c r="I145" s="92"/>
      <c r="J145" s="239" t="s">
        <v>303</v>
      </c>
      <c r="K145" s="239"/>
      <c r="L145" s="92"/>
      <c r="M145" s="92"/>
      <c r="N145" s="92"/>
      <c r="O145" s="92"/>
      <c r="P145" s="92"/>
      <c r="Q145" s="92"/>
      <c r="R145" s="238"/>
    </row>
    <row r="146" spans="2:18" ht="13.5" customHeight="1" x14ac:dyDescent="0.2">
      <c r="B146" s="359" t="s">
        <v>305</v>
      </c>
      <c r="C146" s="355"/>
      <c r="D146" s="355"/>
      <c r="E146" s="355"/>
      <c r="F146" s="355"/>
      <c r="G146" s="355"/>
      <c r="H146" s="355"/>
      <c r="I146" s="355"/>
      <c r="J146" s="355" t="s">
        <v>306</v>
      </c>
      <c r="K146" s="355"/>
      <c r="L146" s="355"/>
      <c r="M146" s="355"/>
      <c r="N146" s="355"/>
      <c r="O146" s="355"/>
      <c r="P146" s="355"/>
      <c r="Q146" s="355"/>
      <c r="R146" s="356"/>
    </row>
    <row r="147" spans="2:18" ht="13.5" customHeight="1" x14ac:dyDescent="0.2">
      <c r="B147" s="359" t="s">
        <v>305</v>
      </c>
      <c r="C147" s="355"/>
      <c r="D147" s="355"/>
      <c r="E147" s="355"/>
      <c r="F147" s="355"/>
      <c r="G147" s="355"/>
      <c r="H147" s="355"/>
      <c r="I147" s="355"/>
      <c r="J147" s="355" t="s">
        <v>306</v>
      </c>
      <c r="K147" s="355"/>
      <c r="L147" s="355"/>
      <c r="M147" s="355"/>
      <c r="N147" s="355"/>
      <c r="O147" s="355"/>
      <c r="P147" s="355"/>
      <c r="Q147" s="355"/>
      <c r="R147" s="356"/>
    </row>
    <row r="148" spans="2:18" ht="13.5" customHeight="1" x14ac:dyDescent="0.2">
      <c r="B148" s="359" t="s">
        <v>305</v>
      </c>
      <c r="C148" s="355"/>
      <c r="D148" s="355"/>
      <c r="E148" s="355"/>
      <c r="F148" s="355"/>
      <c r="G148" s="355"/>
      <c r="H148" s="355"/>
      <c r="I148" s="355"/>
      <c r="J148" s="355" t="s">
        <v>306</v>
      </c>
      <c r="K148" s="355"/>
      <c r="L148" s="355"/>
      <c r="M148" s="355"/>
      <c r="N148" s="355"/>
      <c r="O148" s="355"/>
      <c r="P148" s="355"/>
      <c r="Q148" s="355"/>
      <c r="R148" s="356"/>
    </row>
    <row r="149" spans="2:18" ht="13.5" customHeight="1" x14ac:dyDescent="0.2">
      <c r="B149" s="359" t="s">
        <v>305</v>
      </c>
      <c r="C149" s="355"/>
      <c r="D149" s="355"/>
      <c r="E149" s="355"/>
      <c r="F149" s="355"/>
      <c r="G149" s="355"/>
      <c r="H149" s="355"/>
      <c r="I149" s="355"/>
      <c r="J149" s="355" t="s">
        <v>306</v>
      </c>
      <c r="K149" s="355"/>
      <c r="L149" s="355"/>
      <c r="M149" s="355"/>
      <c r="N149" s="355"/>
      <c r="O149" s="355"/>
      <c r="P149" s="355"/>
      <c r="Q149" s="355"/>
      <c r="R149" s="356"/>
    </row>
    <row r="150" spans="2:18" ht="13.5" customHeight="1" thickBot="1" x14ac:dyDescent="0.25">
      <c r="B150" s="360" t="s">
        <v>305</v>
      </c>
      <c r="C150" s="357"/>
      <c r="D150" s="357"/>
      <c r="E150" s="357"/>
      <c r="F150" s="357"/>
      <c r="G150" s="357"/>
      <c r="H150" s="357"/>
      <c r="I150" s="357"/>
      <c r="J150" s="357" t="s">
        <v>306</v>
      </c>
      <c r="K150" s="357"/>
      <c r="L150" s="357"/>
      <c r="M150" s="357"/>
      <c r="N150" s="357"/>
      <c r="O150" s="357"/>
      <c r="P150" s="357"/>
      <c r="Q150" s="357"/>
      <c r="R150" s="358"/>
    </row>
    <row r="161" spans="1:2" ht="13.5" customHeight="1" x14ac:dyDescent="0.2">
      <c r="A161" s="37"/>
      <c r="B161" s="37"/>
    </row>
    <row r="166" spans="1:2" ht="13.5" customHeight="1" x14ac:dyDescent="0.2">
      <c r="A166" s="37"/>
      <c r="B166" s="37"/>
    </row>
    <row r="167" spans="1:2" ht="13.5" customHeight="1" x14ac:dyDescent="0.2">
      <c r="A167" s="37"/>
      <c r="B167" s="37"/>
    </row>
  </sheetData>
  <sheetProtection password="CCC6" sheet="1" objects="1" scenarios="1" selectLockedCells="1"/>
  <dataConsolidate/>
  <mergeCells count="118">
    <mergeCell ref="C71:N71"/>
    <mergeCell ref="O71:R71"/>
    <mergeCell ref="C41:R41"/>
    <mergeCell ref="C42:R42"/>
    <mergeCell ref="C43:R43"/>
    <mergeCell ref="C44:R44"/>
    <mergeCell ref="C45:R45"/>
    <mergeCell ref="C46:R46"/>
    <mergeCell ref="B31:R31"/>
    <mergeCell ref="B49:R49"/>
    <mergeCell ref="B32:R32"/>
    <mergeCell ref="B34:R34"/>
    <mergeCell ref="C69:N69"/>
    <mergeCell ref="O69:R69"/>
    <mergeCell ref="C66:N66"/>
    <mergeCell ref="O66:R66"/>
    <mergeCell ref="C70:N70"/>
    <mergeCell ref="O70:R70"/>
    <mergeCell ref="H18:R18"/>
    <mergeCell ref="B24:R24"/>
    <mergeCell ref="H19:R19"/>
    <mergeCell ref="H20:R20"/>
    <mergeCell ref="H22:I22"/>
    <mergeCell ref="J22:K22"/>
    <mergeCell ref="L22:M22"/>
    <mergeCell ref="H21:R21"/>
    <mergeCell ref="D27:L27"/>
    <mergeCell ref="E121:R121"/>
    <mergeCell ref="C112:R112"/>
    <mergeCell ref="E111:R111"/>
    <mergeCell ref="H119:I119"/>
    <mergeCell ref="B103:H103"/>
    <mergeCell ref="G83:N84"/>
    <mergeCell ref="C65:N65"/>
    <mergeCell ref="O65:R65"/>
    <mergeCell ref="M119:N119"/>
    <mergeCell ref="I113:R113"/>
    <mergeCell ref="C117:R117"/>
    <mergeCell ref="K88:R88"/>
    <mergeCell ref="I88:J88"/>
    <mergeCell ref="K87:R87"/>
    <mergeCell ref="D86:R86"/>
    <mergeCell ref="I99:R99"/>
    <mergeCell ref="I100:R100"/>
    <mergeCell ref="I97:R97"/>
    <mergeCell ref="I98:R98"/>
    <mergeCell ref="L115:Q115"/>
    <mergeCell ref="C67:N67"/>
    <mergeCell ref="O67:R68"/>
    <mergeCell ref="B67:B68"/>
    <mergeCell ref="C68:N68"/>
    <mergeCell ref="G7:L7"/>
    <mergeCell ref="G8:L8"/>
    <mergeCell ref="M7:R7"/>
    <mergeCell ref="M8:R8"/>
    <mergeCell ref="H14:R14"/>
    <mergeCell ref="B10:R10"/>
    <mergeCell ref="H15:R15"/>
    <mergeCell ref="H16:R16"/>
    <mergeCell ref="H17:R17"/>
    <mergeCell ref="B30:R30"/>
    <mergeCell ref="B38:R38"/>
    <mergeCell ref="B52:R52"/>
    <mergeCell ref="C39:R39"/>
    <mergeCell ref="B74:R74"/>
    <mergeCell ref="I80:P80"/>
    <mergeCell ref="C40:R40"/>
    <mergeCell ref="C72:N72"/>
    <mergeCell ref="O72:R72"/>
    <mergeCell ref="O62:R62"/>
    <mergeCell ref="B54:B57"/>
    <mergeCell ref="O63:R63"/>
    <mergeCell ref="C64:N64"/>
    <mergeCell ref="B77:R77"/>
    <mergeCell ref="C61:N61"/>
    <mergeCell ref="C62:N62"/>
    <mergeCell ref="O61:R61"/>
    <mergeCell ref="C59:N59"/>
    <mergeCell ref="O54:R57"/>
    <mergeCell ref="O58:R58"/>
    <mergeCell ref="O59:R59"/>
    <mergeCell ref="C58:N58"/>
    <mergeCell ref="C54:N54"/>
    <mergeCell ref="O53:R53"/>
    <mergeCell ref="I127:O127"/>
    <mergeCell ref="I139:O139"/>
    <mergeCell ref="B108:R108"/>
    <mergeCell ref="I102:R102"/>
    <mergeCell ref="I87:J87"/>
    <mergeCell ref="F104:R104"/>
    <mergeCell ref="I101:R101"/>
    <mergeCell ref="D141:L141"/>
    <mergeCell ref="N130:Q130"/>
    <mergeCell ref="N133:Q133"/>
    <mergeCell ref="N135:Q135"/>
    <mergeCell ref="B130:H130"/>
    <mergeCell ref="B133:H133"/>
    <mergeCell ref="B135:H135"/>
    <mergeCell ref="B134:I134"/>
    <mergeCell ref="I93:R93"/>
    <mergeCell ref="I94:R94"/>
    <mergeCell ref="I95:R95"/>
    <mergeCell ref="I96:R96"/>
    <mergeCell ref="D90:G90"/>
    <mergeCell ref="H90:R90"/>
    <mergeCell ref="G125:R125"/>
    <mergeCell ref="E124:R124"/>
    <mergeCell ref="I103:R103"/>
    <mergeCell ref="J146:R146"/>
    <mergeCell ref="J147:R147"/>
    <mergeCell ref="J148:R148"/>
    <mergeCell ref="J149:R149"/>
    <mergeCell ref="J150:R150"/>
    <mergeCell ref="B146:I146"/>
    <mergeCell ref="B147:I147"/>
    <mergeCell ref="B148:I148"/>
    <mergeCell ref="B149:I149"/>
    <mergeCell ref="B150:I150"/>
  </mergeCells>
  <conditionalFormatting sqref="H14:R14">
    <cfRule type="containsText" dxfId="0" priority="1" operator="containsText" text="amendment">
      <formula>NOT(ISERROR(SEARCH("amendment",H14)))</formula>
    </cfRule>
  </conditionalFormatting>
  <dataValidations disablePrompts="1" count="3">
    <dataValidation type="textLength" allowBlank="1" showInputMessage="1" showErrorMessage="1" sqref="B30:R30">
      <formula1>1</formula1>
      <formula2>147</formula2>
    </dataValidation>
    <dataValidation type="list" allowBlank="1" showInputMessage="1" showErrorMessage="1" sqref="WRO983130:WRS983130 WRO33:WRS33 WHS33:WHW33 VXW33:VYA33 VOA33:VOE33 VEE33:VEI33 UUI33:UUM33 UKM33:UKQ33 UAQ33:UAU33 TQU33:TQY33 TGY33:THC33 SXC33:SXG33 SNG33:SNK33 SDK33:SDO33 RTO33:RTS33 RJS33:RJW33 QZW33:RAA33 QQA33:QQE33 QGE33:QGI33 PWI33:PWM33 PMM33:PMQ33 PCQ33:PCU33 OSU33:OSY33 OIY33:OJC33 NZC33:NZG33 NPG33:NPK33 NFK33:NFO33 MVO33:MVS33 MLS33:MLW33 MBW33:MCA33 LSA33:LSE33 LIE33:LII33 KYI33:KYM33 KOM33:KOQ33 KEQ33:KEU33 JUU33:JUY33 JKY33:JLC33 JBC33:JBG33 IRG33:IRK33 IHK33:IHO33 HXO33:HXS33 HNS33:HNW33 HDW33:HEA33 GUA33:GUE33 GKE33:GKI33 GAI33:GAM33 FQM33:FQQ33 FGQ33:FGU33 EWU33:EWY33 EMY33:ENC33 EDC33:EDG33 DTG33:DTK33 DJK33:DJO33 CZO33:CZS33 CPS33:CPW33 CFW33:CGA33 BWA33:BWE33 BME33:BMI33 BCI33:BCM33 ASM33:ASQ33 AIQ33:AIU33 YU33:YY33 OY33:PC33 FC33:FG33 VXW983130:VYA983130 VOA983130:VOE983130 VEE983130:VEI983130 UUI983130:UUM983130 UKM983130:UKQ983130 UAQ983130:UAU983130 TQU983130:TQY983130 TGY983130:THC983130 SXC983130:SXG983130 SNG983130:SNK983130 SDK983130:SDO983130 RTO983130:RTS983130 RJS983130:RJW983130 QZW983130:RAA983130 QQA983130:QQE983130 QGE983130:QGI983130 PWI983130:PWM983130 PMM983130:PMQ983130 PCQ983130:PCU983130 OSU983130:OSY983130 OIY983130:OJC983130 NZC983130:NZG983130 NPG983130:NPK983130 NFK983130:NFO983130 MVO983130:MVS983130 MLS983130:MLW983130 MBW983130:MCA983130 LSA983130:LSE983130 LIE983130:LII983130 KYI983130:KYM983130 KOM983130:KOQ983130 KEQ983130:KEU983130 JUU983130:JUY983130 JKY983130:JLC983130 JBC983130:JBG983130 IRG983130:IRK983130 IHK983130:IHO983130 HXO983130:HXS983130 HNS983130:HNW983130 HDW983130:HEA983130 GUA983130:GUE983130 GKE983130:GKI983130 GAI983130:GAM983130 FQM983130:FQQ983130 FGQ983130:FGU983130 EWU983130:EWY983130 EMY983130:ENC983130 EDC983130:EDG983130 DTG983130:DTK983130 DJK983130:DJO983130 CZO983130:CZS983130 CPS983130:CPW983130 CFW983130:CGA983130 BWA983130:BWE983130 BME983130:BMI983130 BCI983130:BCM983130 ASM983130:ASQ983130 AIQ983130:AIU983130 YU983130:YY983130 OY983130:PC983130 FC983130:FG983130 WRO917594:WRS917594 WHS917594:WHW917594 VXW917594:VYA917594 VOA917594:VOE917594 VEE917594:VEI917594 UUI917594:UUM917594 UKM917594:UKQ917594 UAQ917594:UAU917594 TQU917594:TQY917594 TGY917594:THC917594 SXC917594:SXG917594 SNG917594:SNK917594 SDK917594:SDO917594 RTO917594:RTS917594 RJS917594:RJW917594 QZW917594:RAA917594 QQA917594:QQE917594 QGE917594:QGI917594 PWI917594:PWM917594 PMM917594:PMQ917594 PCQ917594:PCU917594 OSU917594:OSY917594 OIY917594:OJC917594 NZC917594:NZG917594 NPG917594:NPK917594 NFK917594:NFO917594 MVO917594:MVS917594 MLS917594:MLW917594 MBW917594:MCA917594 LSA917594:LSE917594 LIE917594:LII917594 KYI917594:KYM917594 KOM917594:KOQ917594 KEQ917594:KEU917594 JUU917594:JUY917594 JKY917594:JLC917594 JBC917594:JBG917594 IRG917594:IRK917594 IHK917594:IHO917594 HXO917594:HXS917594 HNS917594:HNW917594 HDW917594:HEA917594 GUA917594:GUE917594 GKE917594:GKI917594 GAI917594:GAM917594 FQM917594:FQQ917594 FGQ917594:FGU917594 EWU917594:EWY917594 EMY917594:ENC917594 EDC917594:EDG917594 DTG917594:DTK917594 DJK917594:DJO917594 CZO917594:CZS917594 CPS917594:CPW917594 CFW917594:CGA917594 BWA917594:BWE917594 BME917594:BMI917594 BCI917594:BCM917594 ASM917594:ASQ917594 AIQ917594:AIU917594 YU917594:YY917594 OY917594:PC917594 FC917594:FG917594 WRO852058:WRS852058 WHS852058:WHW852058 VXW852058:VYA852058 VOA852058:VOE852058 VEE852058:VEI852058 UUI852058:UUM852058 UKM852058:UKQ852058 UAQ852058:UAU852058 TQU852058:TQY852058 TGY852058:THC852058 SXC852058:SXG852058 SNG852058:SNK852058 SDK852058:SDO852058 RTO852058:RTS852058 RJS852058:RJW852058 QZW852058:RAA852058 QQA852058:QQE852058 QGE852058:QGI852058 PWI852058:PWM852058 PMM852058:PMQ852058 PCQ852058:PCU852058 OSU852058:OSY852058 OIY852058:OJC852058 NZC852058:NZG852058 NPG852058:NPK852058 NFK852058:NFO852058 MVO852058:MVS852058 MLS852058:MLW852058 MBW852058:MCA852058 LSA852058:LSE852058 LIE852058:LII852058 KYI852058:KYM852058 KOM852058:KOQ852058 KEQ852058:KEU852058 JUU852058:JUY852058 JKY852058:JLC852058 JBC852058:JBG852058 IRG852058:IRK852058 IHK852058:IHO852058 HXO852058:HXS852058 HNS852058:HNW852058 HDW852058:HEA852058 GUA852058:GUE852058 GKE852058:GKI852058 GAI852058:GAM852058 FQM852058:FQQ852058 FGQ852058:FGU852058 EWU852058:EWY852058 EMY852058:ENC852058 EDC852058:EDG852058 DTG852058:DTK852058 DJK852058:DJO852058 CZO852058:CZS852058 CPS852058:CPW852058 CFW852058:CGA852058 BWA852058:BWE852058 BME852058:BMI852058 BCI852058:BCM852058 ASM852058:ASQ852058 AIQ852058:AIU852058 YU852058:YY852058 OY852058:PC852058 FC852058:FG852058 WRO786522:WRS786522 WHS786522:WHW786522 VXW786522:VYA786522 VOA786522:VOE786522 VEE786522:VEI786522 UUI786522:UUM786522 UKM786522:UKQ786522 UAQ786522:UAU786522 TQU786522:TQY786522 TGY786522:THC786522 SXC786522:SXG786522 SNG786522:SNK786522 SDK786522:SDO786522 RTO786522:RTS786522 RJS786522:RJW786522 QZW786522:RAA786522 QQA786522:QQE786522 QGE786522:QGI786522 PWI786522:PWM786522 PMM786522:PMQ786522 PCQ786522:PCU786522 OSU786522:OSY786522 OIY786522:OJC786522 NZC786522:NZG786522 NPG786522:NPK786522 NFK786522:NFO786522 MVO786522:MVS786522 MLS786522:MLW786522 MBW786522:MCA786522 LSA786522:LSE786522 LIE786522:LII786522 KYI786522:KYM786522 KOM786522:KOQ786522 KEQ786522:KEU786522 JUU786522:JUY786522 JKY786522:JLC786522 JBC786522:JBG786522 IRG786522:IRK786522 IHK786522:IHO786522 HXO786522:HXS786522 HNS786522:HNW786522 HDW786522:HEA786522 GUA786522:GUE786522 GKE786522:GKI786522 GAI786522:GAM786522 FQM786522:FQQ786522 FGQ786522:FGU786522 EWU786522:EWY786522 EMY786522:ENC786522 EDC786522:EDG786522 DTG786522:DTK786522 DJK786522:DJO786522 CZO786522:CZS786522 CPS786522:CPW786522 CFW786522:CGA786522 BWA786522:BWE786522 BME786522:BMI786522 BCI786522:BCM786522 ASM786522:ASQ786522 AIQ786522:AIU786522 YU786522:YY786522 OY786522:PC786522 FC786522:FG786522 WRO720986:WRS720986 WHS720986:WHW720986 VXW720986:VYA720986 VOA720986:VOE720986 VEE720986:VEI720986 UUI720986:UUM720986 UKM720986:UKQ720986 UAQ720986:UAU720986 TQU720986:TQY720986 TGY720986:THC720986 SXC720986:SXG720986 SNG720986:SNK720986 SDK720986:SDO720986 RTO720986:RTS720986 RJS720986:RJW720986 QZW720986:RAA720986 QQA720986:QQE720986 QGE720986:QGI720986 PWI720986:PWM720986 PMM720986:PMQ720986 PCQ720986:PCU720986 OSU720986:OSY720986 OIY720986:OJC720986 NZC720986:NZG720986 NPG720986:NPK720986 NFK720986:NFO720986 MVO720986:MVS720986 MLS720986:MLW720986 MBW720986:MCA720986 LSA720986:LSE720986 LIE720986:LII720986 KYI720986:KYM720986 KOM720986:KOQ720986 KEQ720986:KEU720986 JUU720986:JUY720986 JKY720986:JLC720986 JBC720986:JBG720986 IRG720986:IRK720986 IHK720986:IHO720986 HXO720986:HXS720986 HNS720986:HNW720986 HDW720986:HEA720986 GUA720986:GUE720986 GKE720986:GKI720986 GAI720986:GAM720986 FQM720986:FQQ720986 FGQ720986:FGU720986 EWU720986:EWY720986 EMY720986:ENC720986 EDC720986:EDG720986 DTG720986:DTK720986 DJK720986:DJO720986 CZO720986:CZS720986 CPS720986:CPW720986 CFW720986:CGA720986 BWA720986:BWE720986 BME720986:BMI720986 BCI720986:BCM720986 ASM720986:ASQ720986 AIQ720986:AIU720986 YU720986:YY720986 OY720986:PC720986 FC720986:FG720986 WRO655450:WRS655450 WHS655450:WHW655450 VXW655450:VYA655450 VOA655450:VOE655450 VEE655450:VEI655450 UUI655450:UUM655450 UKM655450:UKQ655450 UAQ655450:UAU655450 TQU655450:TQY655450 TGY655450:THC655450 SXC655450:SXG655450 SNG655450:SNK655450 SDK655450:SDO655450 RTO655450:RTS655450 RJS655450:RJW655450 QZW655450:RAA655450 QQA655450:QQE655450 QGE655450:QGI655450 PWI655450:PWM655450 PMM655450:PMQ655450 PCQ655450:PCU655450 OSU655450:OSY655450 OIY655450:OJC655450 NZC655450:NZG655450 NPG655450:NPK655450 NFK655450:NFO655450 MVO655450:MVS655450 MLS655450:MLW655450 MBW655450:MCA655450 LSA655450:LSE655450 LIE655450:LII655450 KYI655450:KYM655450 KOM655450:KOQ655450 KEQ655450:KEU655450 JUU655450:JUY655450 JKY655450:JLC655450 JBC655450:JBG655450 IRG655450:IRK655450 IHK655450:IHO655450 HXO655450:HXS655450 HNS655450:HNW655450 HDW655450:HEA655450 GUA655450:GUE655450 GKE655450:GKI655450 GAI655450:GAM655450 FQM655450:FQQ655450 FGQ655450:FGU655450 EWU655450:EWY655450 EMY655450:ENC655450 EDC655450:EDG655450 DTG655450:DTK655450 DJK655450:DJO655450 CZO655450:CZS655450 CPS655450:CPW655450 CFW655450:CGA655450 BWA655450:BWE655450 BME655450:BMI655450 BCI655450:BCM655450 ASM655450:ASQ655450 AIQ655450:AIU655450 YU655450:YY655450 OY655450:PC655450 FC655450:FG655450 WRO589914:WRS589914 WHS589914:WHW589914 VXW589914:VYA589914 VOA589914:VOE589914 VEE589914:VEI589914 UUI589914:UUM589914 UKM589914:UKQ589914 UAQ589914:UAU589914 TQU589914:TQY589914 TGY589914:THC589914 SXC589914:SXG589914 SNG589914:SNK589914 SDK589914:SDO589914 RTO589914:RTS589914 RJS589914:RJW589914 QZW589914:RAA589914 QQA589914:QQE589914 QGE589914:QGI589914 PWI589914:PWM589914 PMM589914:PMQ589914 PCQ589914:PCU589914 OSU589914:OSY589914 OIY589914:OJC589914 NZC589914:NZG589914 NPG589914:NPK589914 NFK589914:NFO589914 MVO589914:MVS589914 MLS589914:MLW589914 MBW589914:MCA589914 LSA589914:LSE589914 LIE589914:LII589914 KYI589914:KYM589914 KOM589914:KOQ589914 KEQ589914:KEU589914 JUU589914:JUY589914 JKY589914:JLC589914 JBC589914:JBG589914 IRG589914:IRK589914 IHK589914:IHO589914 HXO589914:HXS589914 HNS589914:HNW589914 HDW589914:HEA589914 GUA589914:GUE589914 GKE589914:GKI589914 GAI589914:GAM589914 FQM589914:FQQ589914 FGQ589914:FGU589914 EWU589914:EWY589914 EMY589914:ENC589914 EDC589914:EDG589914 DTG589914:DTK589914 DJK589914:DJO589914 CZO589914:CZS589914 CPS589914:CPW589914 CFW589914:CGA589914 BWA589914:BWE589914 BME589914:BMI589914 BCI589914:BCM589914 ASM589914:ASQ589914 AIQ589914:AIU589914 YU589914:YY589914 OY589914:PC589914 FC589914:FG589914 WRO524378:WRS524378 WHS524378:WHW524378 VXW524378:VYA524378 VOA524378:VOE524378 VEE524378:VEI524378 UUI524378:UUM524378 UKM524378:UKQ524378 UAQ524378:UAU524378 TQU524378:TQY524378 TGY524378:THC524378 SXC524378:SXG524378 SNG524378:SNK524378 SDK524378:SDO524378 RTO524378:RTS524378 RJS524378:RJW524378 QZW524378:RAA524378 QQA524378:QQE524378 QGE524378:QGI524378 PWI524378:PWM524378 PMM524378:PMQ524378 PCQ524378:PCU524378 OSU524378:OSY524378 OIY524378:OJC524378 NZC524378:NZG524378 NPG524378:NPK524378 NFK524378:NFO524378 MVO524378:MVS524378 MLS524378:MLW524378 MBW524378:MCA524378 LSA524378:LSE524378 LIE524378:LII524378 KYI524378:KYM524378 KOM524378:KOQ524378 KEQ524378:KEU524378 JUU524378:JUY524378 JKY524378:JLC524378 JBC524378:JBG524378 IRG524378:IRK524378 IHK524378:IHO524378 HXO524378:HXS524378 HNS524378:HNW524378 HDW524378:HEA524378 GUA524378:GUE524378 GKE524378:GKI524378 GAI524378:GAM524378 FQM524378:FQQ524378 FGQ524378:FGU524378 EWU524378:EWY524378 EMY524378:ENC524378 EDC524378:EDG524378 DTG524378:DTK524378 DJK524378:DJO524378 CZO524378:CZS524378 CPS524378:CPW524378 CFW524378:CGA524378 BWA524378:BWE524378 BME524378:BMI524378 BCI524378:BCM524378 ASM524378:ASQ524378 AIQ524378:AIU524378 YU524378:YY524378 OY524378:PC524378 FC524378:FG524378 WRO458842:WRS458842 WHS458842:WHW458842 VXW458842:VYA458842 VOA458842:VOE458842 VEE458842:VEI458842 UUI458842:UUM458842 UKM458842:UKQ458842 UAQ458842:UAU458842 TQU458842:TQY458842 TGY458842:THC458842 SXC458842:SXG458842 SNG458842:SNK458842 SDK458842:SDO458842 RTO458842:RTS458842 RJS458842:RJW458842 QZW458842:RAA458842 QQA458842:QQE458842 QGE458842:QGI458842 PWI458842:PWM458842 PMM458842:PMQ458842 PCQ458842:PCU458842 OSU458842:OSY458842 OIY458842:OJC458842 NZC458842:NZG458842 NPG458842:NPK458842 NFK458842:NFO458842 MVO458842:MVS458842 MLS458842:MLW458842 MBW458842:MCA458842 LSA458842:LSE458842 LIE458842:LII458842 KYI458842:KYM458842 KOM458842:KOQ458842 KEQ458842:KEU458842 JUU458842:JUY458842 JKY458842:JLC458842 JBC458842:JBG458842 IRG458842:IRK458842 IHK458842:IHO458842 HXO458842:HXS458842 HNS458842:HNW458842 HDW458842:HEA458842 GUA458842:GUE458842 GKE458842:GKI458842 GAI458842:GAM458842 FQM458842:FQQ458842 FGQ458842:FGU458842 EWU458842:EWY458842 EMY458842:ENC458842 EDC458842:EDG458842 DTG458842:DTK458842 DJK458842:DJO458842 CZO458842:CZS458842 CPS458842:CPW458842 CFW458842:CGA458842 BWA458842:BWE458842 BME458842:BMI458842 BCI458842:BCM458842 ASM458842:ASQ458842 AIQ458842:AIU458842 YU458842:YY458842 OY458842:PC458842 FC458842:FG458842 WRO393306:WRS393306 WHS393306:WHW393306 VXW393306:VYA393306 VOA393306:VOE393306 VEE393306:VEI393306 UUI393306:UUM393306 UKM393306:UKQ393306 UAQ393306:UAU393306 TQU393306:TQY393306 TGY393306:THC393306 SXC393306:SXG393306 SNG393306:SNK393306 SDK393306:SDO393306 RTO393306:RTS393306 RJS393306:RJW393306 QZW393306:RAA393306 QQA393306:QQE393306 QGE393306:QGI393306 PWI393306:PWM393306 PMM393306:PMQ393306 PCQ393306:PCU393306 OSU393306:OSY393306 OIY393306:OJC393306 NZC393306:NZG393306 NPG393306:NPK393306 NFK393306:NFO393306 MVO393306:MVS393306 MLS393306:MLW393306 MBW393306:MCA393306 LSA393306:LSE393306 LIE393306:LII393306 KYI393306:KYM393306 KOM393306:KOQ393306 KEQ393306:KEU393306 JUU393306:JUY393306 JKY393306:JLC393306 JBC393306:JBG393306 IRG393306:IRK393306 IHK393306:IHO393306 HXO393306:HXS393306 HNS393306:HNW393306 HDW393306:HEA393306 GUA393306:GUE393306 GKE393306:GKI393306 GAI393306:GAM393306 FQM393306:FQQ393306 FGQ393306:FGU393306 EWU393306:EWY393306 EMY393306:ENC393306 EDC393306:EDG393306 DTG393306:DTK393306 DJK393306:DJO393306 CZO393306:CZS393306 CPS393306:CPW393306 CFW393306:CGA393306 BWA393306:BWE393306 BME393306:BMI393306 BCI393306:BCM393306 ASM393306:ASQ393306 AIQ393306:AIU393306 YU393306:YY393306 OY393306:PC393306 FC393306:FG393306 WRO327770:WRS327770 WHS327770:WHW327770 VXW327770:VYA327770 VOA327770:VOE327770 VEE327770:VEI327770 UUI327770:UUM327770 UKM327770:UKQ327770 UAQ327770:UAU327770 TQU327770:TQY327770 TGY327770:THC327770 SXC327770:SXG327770 SNG327770:SNK327770 SDK327770:SDO327770 RTO327770:RTS327770 RJS327770:RJW327770 QZW327770:RAA327770 QQA327770:QQE327770 QGE327770:QGI327770 PWI327770:PWM327770 PMM327770:PMQ327770 PCQ327770:PCU327770 OSU327770:OSY327770 OIY327770:OJC327770 NZC327770:NZG327770 NPG327770:NPK327770 NFK327770:NFO327770 MVO327770:MVS327770 MLS327770:MLW327770 MBW327770:MCA327770 LSA327770:LSE327770 LIE327770:LII327770 KYI327770:KYM327770 KOM327770:KOQ327770 KEQ327770:KEU327770 JUU327770:JUY327770 JKY327770:JLC327770 JBC327770:JBG327770 IRG327770:IRK327770 IHK327770:IHO327770 HXO327770:HXS327770 HNS327770:HNW327770 HDW327770:HEA327770 GUA327770:GUE327770 GKE327770:GKI327770 GAI327770:GAM327770 FQM327770:FQQ327770 FGQ327770:FGU327770 EWU327770:EWY327770 EMY327770:ENC327770 EDC327770:EDG327770 DTG327770:DTK327770 DJK327770:DJO327770 CZO327770:CZS327770 CPS327770:CPW327770 CFW327770:CGA327770 BWA327770:BWE327770 BME327770:BMI327770 BCI327770:BCM327770 ASM327770:ASQ327770 AIQ327770:AIU327770 YU327770:YY327770 OY327770:PC327770 FC327770:FG327770 WRO262234:WRS262234 WHS262234:WHW262234 VXW262234:VYA262234 VOA262234:VOE262234 VEE262234:VEI262234 UUI262234:UUM262234 UKM262234:UKQ262234 UAQ262234:UAU262234 TQU262234:TQY262234 TGY262234:THC262234 SXC262234:SXG262234 SNG262234:SNK262234 SDK262234:SDO262234 RTO262234:RTS262234 RJS262234:RJW262234 QZW262234:RAA262234 QQA262234:QQE262234 QGE262234:QGI262234 PWI262234:PWM262234 PMM262234:PMQ262234 PCQ262234:PCU262234 OSU262234:OSY262234 OIY262234:OJC262234 NZC262234:NZG262234 NPG262234:NPK262234 NFK262234:NFO262234 MVO262234:MVS262234 MLS262234:MLW262234 MBW262234:MCA262234 LSA262234:LSE262234 LIE262234:LII262234 KYI262234:KYM262234 KOM262234:KOQ262234 KEQ262234:KEU262234 JUU262234:JUY262234 JKY262234:JLC262234 JBC262234:JBG262234 IRG262234:IRK262234 IHK262234:IHO262234 HXO262234:HXS262234 HNS262234:HNW262234 HDW262234:HEA262234 GUA262234:GUE262234 GKE262234:GKI262234 GAI262234:GAM262234 FQM262234:FQQ262234 FGQ262234:FGU262234 EWU262234:EWY262234 EMY262234:ENC262234 EDC262234:EDG262234 DTG262234:DTK262234 DJK262234:DJO262234 CZO262234:CZS262234 CPS262234:CPW262234 CFW262234:CGA262234 BWA262234:BWE262234 BME262234:BMI262234 BCI262234:BCM262234 ASM262234:ASQ262234 AIQ262234:AIU262234 YU262234:YY262234 OY262234:PC262234 FC262234:FG262234 WRO196698:WRS196698 WHS196698:WHW196698 VXW196698:VYA196698 VOA196698:VOE196698 VEE196698:VEI196698 UUI196698:UUM196698 UKM196698:UKQ196698 UAQ196698:UAU196698 TQU196698:TQY196698 TGY196698:THC196698 SXC196698:SXG196698 SNG196698:SNK196698 SDK196698:SDO196698 RTO196698:RTS196698 RJS196698:RJW196698 QZW196698:RAA196698 QQA196698:QQE196698 QGE196698:QGI196698 PWI196698:PWM196698 PMM196698:PMQ196698 PCQ196698:PCU196698 OSU196698:OSY196698 OIY196698:OJC196698 NZC196698:NZG196698 NPG196698:NPK196698 NFK196698:NFO196698 MVO196698:MVS196698 MLS196698:MLW196698 MBW196698:MCA196698 LSA196698:LSE196698 LIE196698:LII196698 KYI196698:KYM196698 KOM196698:KOQ196698 KEQ196698:KEU196698 JUU196698:JUY196698 JKY196698:JLC196698 JBC196698:JBG196698 IRG196698:IRK196698 IHK196698:IHO196698 HXO196698:HXS196698 HNS196698:HNW196698 HDW196698:HEA196698 GUA196698:GUE196698 GKE196698:GKI196698 GAI196698:GAM196698 FQM196698:FQQ196698 FGQ196698:FGU196698 EWU196698:EWY196698 EMY196698:ENC196698 EDC196698:EDG196698 DTG196698:DTK196698 DJK196698:DJO196698 CZO196698:CZS196698 CPS196698:CPW196698 CFW196698:CGA196698 BWA196698:BWE196698 BME196698:BMI196698 BCI196698:BCM196698 ASM196698:ASQ196698 AIQ196698:AIU196698 YU196698:YY196698 OY196698:PC196698 FC196698:FG196698 WRO131162:WRS131162 WHS131162:WHW131162 VXW131162:VYA131162 VOA131162:VOE131162 VEE131162:VEI131162 UUI131162:UUM131162 UKM131162:UKQ131162 UAQ131162:UAU131162 TQU131162:TQY131162 TGY131162:THC131162 SXC131162:SXG131162 SNG131162:SNK131162 SDK131162:SDO131162 RTO131162:RTS131162 RJS131162:RJW131162 QZW131162:RAA131162 QQA131162:QQE131162 QGE131162:QGI131162 PWI131162:PWM131162 PMM131162:PMQ131162 PCQ131162:PCU131162 OSU131162:OSY131162 OIY131162:OJC131162 NZC131162:NZG131162 NPG131162:NPK131162 NFK131162:NFO131162 MVO131162:MVS131162 MLS131162:MLW131162 MBW131162:MCA131162 LSA131162:LSE131162 LIE131162:LII131162 KYI131162:KYM131162 KOM131162:KOQ131162 KEQ131162:KEU131162 JUU131162:JUY131162 JKY131162:JLC131162 JBC131162:JBG131162 IRG131162:IRK131162 IHK131162:IHO131162 HXO131162:HXS131162 HNS131162:HNW131162 HDW131162:HEA131162 GUA131162:GUE131162 GKE131162:GKI131162 GAI131162:GAM131162 FQM131162:FQQ131162 FGQ131162:FGU131162 EWU131162:EWY131162 EMY131162:ENC131162 EDC131162:EDG131162 DTG131162:DTK131162 DJK131162:DJO131162 CZO131162:CZS131162 CPS131162:CPW131162 CFW131162:CGA131162 BWA131162:BWE131162 BME131162:BMI131162 BCI131162:BCM131162 ASM131162:ASQ131162 AIQ131162:AIU131162 YU131162:YY131162 OY131162:PC131162 FC131162:FG131162 WRO65626:WRS65626 WHS65626:WHW65626 VXW65626:VYA65626 VOA65626:VOE65626 VEE65626:VEI65626 UUI65626:UUM65626 UKM65626:UKQ65626 UAQ65626:UAU65626 TQU65626:TQY65626 TGY65626:THC65626 SXC65626:SXG65626 SNG65626:SNK65626 SDK65626:SDO65626 RTO65626:RTS65626 RJS65626:RJW65626 QZW65626:RAA65626 QQA65626:QQE65626 QGE65626:QGI65626 PWI65626:PWM65626 PMM65626:PMQ65626 PCQ65626:PCU65626 OSU65626:OSY65626 OIY65626:OJC65626 NZC65626:NZG65626 NPG65626:NPK65626 NFK65626:NFO65626 MVO65626:MVS65626 MLS65626:MLW65626 MBW65626:MCA65626 LSA65626:LSE65626 LIE65626:LII65626 KYI65626:KYM65626 KOM65626:KOQ65626 KEQ65626:KEU65626 JUU65626:JUY65626 JKY65626:JLC65626 JBC65626:JBG65626 IRG65626:IRK65626 IHK65626:IHO65626 HXO65626:HXS65626 HNS65626:HNW65626 HDW65626:HEA65626 GUA65626:GUE65626 GKE65626:GKI65626 GAI65626:GAM65626 FQM65626:FQQ65626 FGQ65626:FGU65626 EWU65626:EWY65626 EMY65626:ENC65626 EDC65626:EDG65626 DTG65626:DTK65626 DJK65626:DJO65626 CZO65626:CZS65626 CPS65626:CPW65626 CFW65626:CGA65626 BWA65626:BWE65626 BME65626:BMI65626 BCI65626:BCM65626 ASM65626:ASQ65626 AIQ65626:AIU65626 YU65626:YY65626 OY65626:PC65626 FC65626:FG65626 WRO31:WRS31 WHS31:WHW31 VXW31:VYA31 VOA31:VOE31 VEE31:VEI31 UUI31:UUM31 UKM31:UKQ31 UAQ31:UAU31 TQU31:TQY31 TGY31:THC31 SXC31:SXG31 SNG31:SNK31 SDK31:SDO31 RTO31:RTS31 RJS31:RJW31 QZW31:RAA31 QQA31:QQE31 QGE31:QGI31 PWI31:PWM31 PMM31:PMQ31 PCQ31:PCU31 OSU31:OSY31 OIY31:OJC31 NZC31:NZG31 NPG31:NPK31 NFK31:NFO31 MVO31:MVS31 MLS31:MLW31 MBW31:MCA31 LSA31:LSE31 LIE31:LII31 KYI31:KYM31 KOM31:KOQ31 KEQ31:KEU31 JUU31:JUY31 JKY31:JLC31 JBC31:JBG31 IRG31:IRK31 IHK31:IHO31 HXO31:HXS31 HNS31:HNW31 HDW31:HEA31 GUA31:GUE31 GKE31:GKI31 GAI31:GAM31 FQM31:FQQ31 FGQ31:FGU31 EWU31:EWY31 EMY31:ENC31 EDC31:EDG31 DTG31:DTK31 DJK31:DJO31 CZO31:CZS31 CPS31:CPW31 CFW31:CGA31 BWA31:BWE31 BME31:BMI31 BCI31:BCM31 ASM31:ASQ31 AIQ31:AIU31 YU31:YY31 OY31:PC31 FC31:FG31 WHS983130:WHW983130">
      <formula1>$D$104:$D$127</formula1>
    </dataValidation>
    <dataValidation type="textLength" allowBlank="1" showInputMessage="1" showErrorMessage="1" sqref="B32:R32">
      <formula1>1</formula1>
      <formula2>55</formula2>
    </dataValidation>
  </dataValidations>
  <pageMargins left="1" right="0.7" top="0.5" bottom="0.5" header="0.3" footer="0.3"/>
  <pageSetup scale="76" fitToHeight="0" orientation="portrait" r:id="rId1"/>
  <headerFooter>
    <oddFooter>&amp;LTemplate updated August 15, 2018&amp;CPage &amp;P of &amp;N</oddFooter>
  </headerFooter>
  <rowBreaks count="2" manualBreakCount="2">
    <brk id="52" max="18" man="1"/>
    <brk id="91" max="18" man="1"/>
  </rowBreaks>
  <drawing r:id="rId2"/>
  <legacyDrawing r:id="rId3"/>
  <mc:AlternateContent xmlns:mc="http://schemas.openxmlformats.org/markup-compatibility/2006">
    <mc:Choice Requires="x14">
      <controls>
        <mc:AlternateContent xmlns:mc="http://schemas.openxmlformats.org/markup-compatibility/2006">
          <mc:Choice Requires="x14">
            <control shapeId="5188" r:id="rId4" name="Check Box 68">
              <controlPr defaultSize="0" autoFill="0" autoLine="0" autoPict="0">
                <anchor moveWithCells="1">
                  <from>
                    <xdr:col>1</xdr:col>
                    <xdr:colOff>85725</xdr:colOff>
                    <xdr:row>86</xdr:row>
                    <xdr:rowOff>38100</xdr:rowOff>
                  </from>
                  <to>
                    <xdr:col>1</xdr:col>
                    <xdr:colOff>295275</xdr:colOff>
                    <xdr:row>87</xdr:row>
                    <xdr:rowOff>85725</xdr:rowOff>
                  </to>
                </anchor>
              </controlPr>
            </control>
          </mc:Choice>
        </mc:AlternateContent>
        <mc:AlternateContent xmlns:mc="http://schemas.openxmlformats.org/markup-compatibility/2006">
          <mc:Choice Requires="x14">
            <control shapeId="5189" r:id="rId5" name="Check Box 69">
              <controlPr defaultSize="0" autoFill="0" autoLine="0" autoPict="0">
                <anchor moveWithCells="1">
                  <from>
                    <xdr:col>1</xdr:col>
                    <xdr:colOff>85725</xdr:colOff>
                    <xdr:row>87</xdr:row>
                    <xdr:rowOff>47625</xdr:rowOff>
                  </from>
                  <to>
                    <xdr:col>1</xdr:col>
                    <xdr:colOff>295275</xdr:colOff>
                    <xdr:row>88</xdr:row>
                    <xdr:rowOff>85725</xdr:rowOff>
                  </to>
                </anchor>
              </controlPr>
            </control>
          </mc:Choice>
        </mc:AlternateContent>
        <mc:AlternateContent xmlns:mc="http://schemas.openxmlformats.org/markup-compatibility/2006">
          <mc:Choice Requires="x14">
            <control shapeId="5190" r:id="rId6" name="Check Box 70">
              <controlPr defaultSize="0" autoFill="0" autoLine="0" autoPict="0">
                <anchor moveWithCells="1">
                  <from>
                    <xdr:col>1</xdr:col>
                    <xdr:colOff>85725</xdr:colOff>
                    <xdr:row>88</xdr:row>
                    <xdr:rowOff>57150</xdr:rowOff>
                  </from>
                  <to>
                    <xdr:col>1</xdr:col>
                    <xdr:colOff>295275</xdr:colOff>
                    <xdr:row>89</xdr:row>
                    <xdr:rowOff>95250</xdr:rowOff>
                  </to>
                </anchor>
              </controlPr>
            </control>
          </mc:Choice>
        </mc:AlternateContent>
        <mc:AlternateContent xmlns:mc="http://schemas.openxmlformats.org/markup-compatibility/2006">
          <mc:Choice Requires="x14">
            <control shapeId="5193" r:id="rId7" name="Check Box 73">
              <controlPr defaultSize="0" autoFill="0" autoLine="0" autoPict="0">
                <anchor moveWithCells="1">
                  <from>
                    <xdr:col>1</xdr:col>
                    <xdr:colOff>85725</xdr:colOff>
                    <xdr:row>82</xdr:row>
                    <xdr:rowOff>9525</xdr:rowOff>
                  </from>
                  <to>
                    <xdr:col>1</xdr:col>
                    <xdr:colOff>295275</xdr:colOff>
                    <xdr:row>84</xdr:row>
                    <xdr:rowOff>0</xdr:rowOff>
                  </to>
                </anchor>
              </controlPr>
            </control>
          </mc:Choice>
        </mc:AlternateContent>
        <mc:AlternateContent xmlns:mc="http://schemas.openxmlformats.org/markup-compatibility/2006">
          <mc:Choice Requires="x14">
            <control shapeId="5194" r:id="rId8" name="Check Box 74">
              <controlPr defaultSize="0" autoFill="0" autoLine="0" autoPict="0">
                <anchor moveWithCells="1">
                  <from>
                    <xdr:col>1</xdr:col>
                    <xdr:colOff>85725</xdr:colOff>
                    <xdr:row>78</xdr:row>
                    <xdr:rowOff>47625</xdr:rowOff>
                  </from>
                  <to>
                    <xdr:col>1</xdr:col>
                    <xdr:colOff>295275</xdr:colOff>
                    <xdr:row>79</xdr:row>
                    <xdr:rowOff>95250</xdr:rowOff>
                  </to>
                </anchor>
              </controlPr>
            </control>
          </mc:Choice>
        </mc:AlternateContent>
        <mc:AlternateContent xmlns:mc="http://schemas.openxmlformats.org/markup-compatibility/2006">
          <mc:Choice Requires="x14">
            <control shapeId="5196" r:id="rId9" name="Check Box 76">
              <controlPr defaultSize="0" autoFill="0" autoLine="0" autoPict="0">
                <anchor moveWithCells="1">
                  <from>
                    <xdr:col>1</xdr:col>
                    <xdr:colOff>85725</xdr:colOff>
                    <xdr:row>79</xdr:row>
                    <xdr:rowOff>47625</xdr:rowOff>
                  </from>
                  <to>
                    <xdr:col>1</xdr:col>
                    <xdr:colOff>295275</xdr:colOff>
                    <xdr:row>80</xdr:row>
                    <xdr:rowOff>104775</xdr:rowOff>
                  </to>
                </anchor>
              </controlPr>
            </control>
          </mc:Choice>
        </mc:AlternateContent>
        <mc:AlternateContent xmlns:mc="http://schemas.openxmlformats.org/markup-compatibility/2006">
          <mc:Choice Requires="x14">
            <control shapeId="5270" r:id="rId10" name="Check Box 150">
              <controlPr defaultSize="0" autoFill="0" autoLine="0" autoPict="0">
                <anchor moveWithCells="1">
                  <from>
                    <xdr:col>1</xdr:col>
                    <xdr:colOff>38100</xdr:colOff>
                    <xdr:row>1</xdr:row>
                    <xdr:rowOff>276225</xdr:rowOff>
                  </from>
                  <to>
                    <xdr:col>4</xdr:col>
                    <xdr:colOff>95250</xdr:colOff>
                    <xdr:row>4</xdr:row>
                    <xdr:rowOff>9525</xdr:rowOff>
                  </to>
                </anchor>
              </controlPr>
            </control>
          </mc:Choice>
        </mc:AlternateContent>
        <mc:AlternateContent xmlns:mc="http://schemas.openxmlformats.org/markup-compatibility/2006">
          <mc:Choice Requires="x14">
            <control shapeId="5275" r:id="rId11" name="Check Box 155">
              <controlPr defaultSize="0" autoFill="0" autoLine="0" autoPict="0">
                <anchor moveWithCells="1">
                  <from>
                    <xdr:col>5</xdr:col>
                    <xdr:colOff>247650</xdr:colOff>
                    <xdr:row>20</xdr:row>
                    <xdr:rowOff>19050</xdr:rowOff>
                  </from>
                  <to>
                    <xdr:col>6</xdr:col>
                    <xdr:colOff>285750</xdr:colOff>
                    <xdr:row>23</xdr:row>
                    <xdr:rowOff>85725</xdr:rowOff>
                  </to>
                </anchor>
              </controlPr>
            </control>
          </mc:Choice>
        </mc:AlternateContent>
        <mc:AlternateContent xmlns:mc="http://schemas.openxmlformats.org/markup-compatibility/2006">
          <mc:Choice Requires="x14">
            <control shapeId="5303" r:id="rId12" name="Check Box 183">
              <controlPr defaultSize="0" autoFill="0" autoLine="0" autoPict="0">
                <anchor moveWithCells="1">
                  <from>
                    <xdr:col>1</xdr:col>
                    <xdr:colOff>85725</xdr:colOff>
                    <xdr:row>55</xdr:row>
                    <xdr:rowOff>123825</xdr:rowOff>
                  </from>
                  <to>
                    <xdr:col>1</xdr:col>
                    <xdr:colOff>266700</xdr:colOff>
                    <xdr:row>57</xdr:row>
                    <xdr:rowOff>0</xdr:rowOff>
                  </to>
                </anchor>
              </controlPr>
            </control>
          </mc:Choice>
        </mc:AlternateContent>
        <mc:AlternateContent xmlns:mc="http://schemas.openxmlformats.org/markup-compatibility/2006">
          <mc:Choice Requires="x14">
            <control shapeId="5304" r:id="rId13" name="Check Box 184">
              <controlPr defaultSize="0" autoFill="0" autoLine="0" autoPict="0">
                <anchor moveWithCells="1">
                  <from>
                    <xdr:col>1</xdr:col>
                    <xdr:colOff>85725</xdr:colOff>
                    <xdr:row>57</xdr:row>
                    <xdr:rowOff>485775</xdr:rowOff>
                  </from>
                  <to>
                    <xdr:col>1</xdr:col>
                    <xdr:colOff>266700</xdr:colOff>
                    <xdr:row>57</xdr:row>
                    <xdr:rowOff>695325</xdr:rowOff>
                  </to>
                </anchor>
              </controlPr>
            </control>
          </mc:Choice>
        </mc:AlternateContent>
        <mc:AlternateContent xmlns:mc="http://schemas.openxmlformats.org/markup-compatibility/2006">
          <mc:Choice Requires="x14">
            <control shapeId="5306" r:id="rId14" name="Check Box 186">
              <controlPr defaultSize="0" autoFill="0" autoLine="0" autoPict="0">
                <anchor moveWithCells="1">
                  <from>
                    <xdr:col>1</xdr:col>
                    <xdr:colOff>76200</xdr:colOff>
                    <xdr:row>60</xdr:row>
                    <xdr:rowOff>219075</xdr:rowOff>
                  </from>
                  <to>
                    <xdr:col>1</xdr:col>
                    <xdr:colOff>257175</xdr:colOff>
                    <xdr:row>60</xdr:row>
                    <xdr:rowOff>438150</xdr:rowOff>
                  </to>
                </anchor>
              </controlPr>
            </control>
          </mc:Choice>
        </mc:AlternateContent>
        <mc:AlternateContent xmlns:mc="http://schemas.openxmlformats.org/markup-compatibility/2006">
          <mc:Choice Requires="x14">
            <control shapeId="5307" r:id="rId15" name="Check Box 187">
              <controlPr defaultSize="0" autoFill="0" autoLine="0" autoPict="0">
                <anchor moveWithCells="1">
                  <from>
                    <xdr:col>1</xdr:col>
                    <xdr:colOff>76200</xdr:colOff>
                    <xdr:row>61</xdr:row>
                    <xdr:rowOff>152400</xdr:rowOff>
                  </from>
                  <to>
                    <xdr:col>1</xdr:col>
                    <xdr:colOff>257175</xdr:colOff>
                    <xdr:row>61</xdr:row>
                    <xdr:rowOff>371475</xdr:rowOff>
                  </to>
                </anchor>
              </controlPr>
            </control>
          </mc:Choice>
        </mc:AlternateContent>
        <mc:AlternateContent xmlns:mc="http://schemas.openxmlformats.org/markup-compatibility/2006">
          <mc:Choice Requires="x14">
            <control shapeId="5308" r:id="rId16" name="Check Box 188">
              <controlPr defaultSize="0" autoFill="0" autoLine="0" autoPict="0">
                <anchor moveWithCells="1">
                  <from>
                    <xdr:col>1</xdr:col>
                    <xdr:colOff>76200</xdr:colOff>
                    <xdr:row>62</xdr:row>
                    <xdr:rowOff>152400</xdr:rowOff>
                  </from>
                  <to>
                    <xdr:col>1</xdr:col>
                    <xdr:colOff>257175</xdr:colOff>
                    <xdr:row>62</xdr:row>
                    <xdr:rowOff>333375</xdr:rowOff>
                  </to>
                </anchor>
              </controlPr>
            </control>
          </mc:Choice>
        </mc:AlternateContent>
        <mc:AlternateContent xmlns:mc="http://schemas.openxmlformats.org/markup-compatibility/2006">
          <mc:Choice Requires="x14">
            <control shapeId="5309" r:id="rId17" name="Check Box 189">
              <controlPr defaultSize="0" autoFill="0" autoLine="0" autoPict="0">
                <anchor moveWithCells="1">
                  <from>
                    <xdr:col>1</xdr:col>
                    <xdr:colOff>76200</xdr:colOff>
                    <xdr:row>63</xdr:row>
                    <xdr:rowOff>104775</xdr:rowOff>
                  </from>
                  <to>
                    <xdr:col>1</xdr:col>
                    <xdr:colOff>257175</xdr:colOff>
                    <xdr:row>63</xdr:row>
                    <xdr:rowOff>342900</xdr:rowOff>
                  </to>
                </anchor>
              </controlPr>
            </control>
          </mc:Choice>
        </mc:AlternateContent>
        <mc:AlternateContent xmlns:mc="http://schemas.openxmlformats.org/markup-compatibility/2006">
          <mc:Choice Requires="x14">
            <control shapeId="5310" r:id="rId18" name="Check Box 190">
              <controlPr defaultSize="0" autoFill="0" autoLine="0" autoPict="0">
                <anchor moveWithCells="1">
                  <from>
                    <xdr:col>1</xdr:col>
                    <xdr:colOff>76200</xdr:colOff>
                    <xdr:row>59</xdr:row>
                    <xdr:rowOff>57150</xdr:rowOff>
                  </from>
                  <to>
                    <xdr:col>1</xdr:col>
                    <xdr:colOff>257175</xdr:colOff>
                    <xdr:row>60</xdr:row>
                    <xdr:rowOff>85725</xdr:rowOff>
                  </to>
                </anchor>
              </controlPr>
            </control>
          </mc:Choice>
        </mc:AlternateContent>
        <mc:AlternateContent xmlns:mc="http://schemas.openxmlformats.org/markup-compatibility/2006">
          <mc:Choice Requires="x14">
            <control shapeId="5347" r:id="rId19" name="Check Box 227">
              <controlPr defaultSize="0" autoFill="0" autoLine="0" autoPict="0">
                <anchor moveWithCells="1">
                  <from>
                    <xdr:col>12</xdr:col>
                    <xdr:colOff>85725</xdr:colOff>
                    <xdr:row>139</xdr:row>
                    <xdr:rowOff>9525</xdr:rowOff>
                  </from>
                  <to>
                    <xdr:col>13</xdr:col>
                    <xdr:colOff>9525</xdr:colOff>
                    <xdr:row>140</xdr:row>
                    <xdr:rowOff>142875</xdr:rowOff>
                  </to>
                </anchor>
              </controlPr>
            </control>
          </mc:Choice>
        </mc:AlternateContent>
        <mc:AlternateContent xmlns:mc="http://schemas.openxmlformats.org/markup-compatibility/2006">
          <mc:Choice Requires="x14">
            <control shapeId="5361" r:id="rId20" name="Check Box 241">
              <controlPr defaultSize="0" autoFill="0" autoLine="0" autoPict="0">
                <anchor moveWithCells="1">
                  <from>
                    <xdr:col>6</xdr:col>
                    <xdr:colOff>190500</xdr:colOff>
                    <xdr:row>102</xdr:row>
                    <xdr:rowOff>142875</xdr:rowOff>
                  </from>
                  <to>
                    <xdr:col>7</xdr:col>
                    <xdr:colOff>85725</xdr:colOff>
                    <xdr:row>102</xdr:row>
                    <xdr:rowOff>314325</xdr:rowOff>
                  </to>
                </anchor>
              </controlPr>
            </control>
          </mc:Choice>
        </mc:AlternateContent>
        <mc:AlternateContent xmlns:mc="http://schemas.openxmlformats.org/markup-compatibility/2006">
          <mc:Choice Requires="x14">
            <control shapeId="5362" r:id="rId21" name="Check Box 242">
              <controlPr defaultSize="0" autoFill="0" autoLine="0" autoPict="0">
                <anchor moveWithCells="1">
                  <from>
                    <xdr:col>1</xdr:col>
                    <xdr:colOff>85725</xdr:colOff>
                    <xdr:row>80</xdr:row>
                    <xdr:rowOff>47625</xdr:rowOff>
                  </from>
                  <to>
                    <xdr:col>1</xdr:col>
                    <xdr:colOff>285750</xdr:colOff>
                    <xdr:row>81</xdr:row>
                    <xdr:rowOff>104775</xdr:rowOff>
                  </to>
                </anchor>
              </controlPr>
            </control>
          </mc:Choice>
        </mc:AlternateContent>
        <mc:AlternateContent xmlns:mc="http://schemas.openxmlformats.org/markup-compatibility/2006">
          <mc:Choice Requires="x14">
            <control shapeId="5365" r:id="rId22" name="Check Box 245">
              <controlPr defaultSize="0" autoFill="0" autoLine="0" autoPict="0">
                <anchor moveWithCells="1">
                  <from>
                    <xdr:col>1</xdr:col>
                    <xdr:colOff>152400</xdr:colOff>
                    <xdr:row>109</xdr:row>
                    <xdr:rowOff>0</xdr:rowOff>
                  </from>
                  <to>
                    <xdr:col>1</xdr:col>
                    <xdr:colOff>333375</xdr:colOff>
                    <xdr:row>110</xdr:row>
                    <xdr:rowOff>0</xdr:rowOff>
                  </to>
                </anchor>
              </controlPr>
            </control>
          </mc:Choice>
        </mc:AlternateContent>
        <mc:AlternateContent xmlns:mc="http://schemas.openxmlformats.org/markup-compatibility/2006">
          <mc:Choice Requires="x14">
            <control shapeId="5366" r:id="rId23" name="Check Box 246">
              <controlPr defaultSize="0" autoFill="0" autoLine="0" autoPict="0">
                <anchor moveWithCells="1">
                  <from>
                    <xdr:col>1</xdr:col>
                    <xdr:colOff>152400</xdr:colOff>
                    <xdr:row>110</xdr:row>
                    <xdr:rowOff>257175</xdr:rowOff>
                  </from>
                  <to>
                    <xdr:col>1</xdr:col>
                    <xdr:colOff>333375</xdr:colOff>
                    <xdr:row>112</xdr:row>
                    <xdr:rowOff>0</xdr:rowOff>
                  </to>
                </anchor>
              </controlPr>
            </control>
          </mc:Choice>
        </mc:AlternateContent>
        <mc:AlternateContent xmlns:mc="http://schemas.openxmlformats.org/markup-compatibility/2006">
          <mc:Choice Requires="x14">
            <control shapeId="5370" r:id="rId24" name="Check Box 250">
              <controlPr defaultSize="0" autoFill="0" autoLine="0" autoPict="0">
                <anchor moveWithCells="1">
                  <from>
                    <xdr:col>1</xdr:col>
                    <xdr:colOff>152400</xdr:colOff>
                    <xdr:row>115</xdr:row>
                    <xdr:rowOff>57150</xdr:rowOff>
                  </from>
                  <to>
                    <xdr:col>1</xdr:col>
                    <xdr:colOff>333375</xdr:colOff>
                    <xdr:row>116</xdr:row>
                    <xdr:rowOff>161925</xdr:rowOff>
                  </to>
                </anchor>
              </controlPr>
            </control>
          </mc:Choice>
        </mc:AlternateContent>
        <mc:AlternateContent xmlns:mc="http://schemas.openxmlformats.org/markup-compatibility/2006">
          <mc:Choice Requires="x14">
            <control shapeId="5371" r:id="rId25" name="Check Box 251">
              <controlPr defaultSize="0" autoFill="0" autoLine="0" autoPict="0">
                <anchor moveWithCells="1">
                  <from>
                    <xdr:col>3</xdr:col>
                    <xdr:colOff>161925</xdr:colOff>
                    <xdr:row>117</xdr:row>
                    <xdr:rowOff>0</xdr:rowOff>
                  </from>
                  <to>
                    <xdr:col>3</xdr:col>
                    <xdr:colOff>342900</xdr:colOff>
                    <xdr:row>117</xdr:row>
                    <xdr:rowOff>133350</xdr:rowOff>
                  </to>
                </anchor>
              </controlPr>
            </control>
          </mc:Choice>
        </mc:AlternateContent>
        <mc:AlternateContent xmlns:mc="http://schemas.openxmlformats.org/markup-compatibility/2006">
          <mc:Choice Requires="x14">
            <control shapeId="5376" r:id="rId26" name="Check Box 256">
              <controlPr defaultSize="0" autoFill="0" autoLine="0" autoPict="0">
                <anchor moveWithCells="1">
                  <from>
                    <xdr:col>3</xdr:col>
                    <xdr:colOff>161925</xdr:colOff>
                    <xdr:row>121</xdr:row>
                    <xdr:rowOff>0</xdr:rowOff>
                  </from>
                  <to>
                    <xdr:col>3</xdr:col>
                    <xdr:colOff>342900</xdr:colOff>
                    <xdr:row>122</xdr:row>
                    <xdr:rowOff>123825</xdr:rowOff>
                  </to>
                </anchor>
              </controlPr>
            </control>
          </mc:Choice>
        </mc:AlternateContent>
        <mc:AlternateContent xmlns:mc="http://schemas.openxmlformats.org/markup-compatibility/2006">
          <mc:Choice Requires="x14">
            <control shapeId="5379" r:id="rId27" name="Check Box 259">
              <controlPr defaultSize="0" autoFill="0" autoLine="0" autoPict="0">
                <anchor moveWithCells="1">
                  <from>
                    <xdr:col>3</xdr:col>
                    <xdr:colOff>161925</xdr:colOff>
                    <xdr:row>119</xdr:row>
                    <xdr:rowOff>0</xdr:rowOff>
                  </from>
                  <to>
                    <xdr:col>3</xdr:col>
                    <xdr:colOff>342900</xdr:colOff>
                    <xdr:row>120</xdr:row>
                    <xdr:rowOff>133350</xdr:rowOff>
                  </to>
                </anchor>
              </controlPr>
            </control>
          </mc:Choice>
        </mc:AlternateContent>
        <mc:AlternateContent xmlns:mc="http://schemas.openxmlformats.org/markup-compatibility/2006">
          <mc:Choice Requires="x14">
            <control shapeId="5391" r:id="rId28" name="Check Box 271">
              <controlPr defaultSize="0" autoFill="0" autoLine="0" autoPict="0">
                <anchor moveWithCells="1">
                  <from>
                    <xdr:col>1</xdr:col>
                    <xdr:colOff>257175</xdr:colOff>
                    <xdr:row>24</xdr:row>
                    <xdr:rowOff>104775</xdr:rowOff>
                  </from>
                  <to>
                    <xdr:col>2</xdr:col>
                    <xdr:colOff>342900</xdr:colOff>
                    <xdr:row>26</xdr:row>
                    <xdr:rowOff>38100</xdr:rowOff>
                  </to>
                </anchor>
              </controlPr>
            </control>
          </mc:Choice>
        </mc:AlternateContent>
        <mc:AlternateContent xmlns:mc="http://schemas.openxmlformats.org/markup-compatibility/2006">
          <mc:Choice Requires="x14">
            <control shapeId="5392" r:id="rId29" name="Check Box 272">
              <controlPr defaultSize="0" autoFill="0" autoLine="0" autoPict="0">
                <anchor moveWithCells="1">
                  <from>
                    <xdr:col>1</xdr:col>
                    <xdr:colOff>257175</xdr:colOff>
                    <xdr:row>23</xdr:row>
                    <xdr:rowOff>257175</xdr:rowOff>
                  </from>
                  <to>
                    <xdr:col>2</xdr:col>
                    <xdr:colOff>342900</xdr:colOff>
                    <xdr:row>24</xdr:row>
                    <xdr:rowOff>123825</xdr:rowOff>
                  </to>
                </anchor>
              </controlPr>
            </control>
          </mc:Choice>
        </mc:AlternateContent>
        <mc:AlternateContent xmlns:mc="http://schemas.openxmlformats.org/markup-compatibility/2006">
          <mc:Choice Requires="x14">
            <control shapeId="5400" r:id="rId30" name="Check Box 280">
              <controlPr defaultSize="0" autoFill="0" autoLine="0" autoPict="0">
                <anchor moveWithCells="1">
                  <from>
                    <xdr:col>1</xdr:col>
                    <xdr:colOff>85725</xdr:colOff>
                    <xdr:row>40</xdr:row>
                    <xdr:rowOff>180975</xdr:rowOff>
                  </from>
                  <to>
                    <xdr:col>1</xdr:col>
                    <xdr:colOff>342900</xdr:colOff>
                    <xdr:row>41</xdr:row>
                    <xdr:rowOff>171450</xdr:rowOff>
                  </to>
                </anchor>
              </controlPr>
            </control>
          </mc:Choice>
        </mc:AlternateContent>
        <mc:AlternateContent xmlns:mc="http://schemas.openxmlformats.org/markup-compatibility/2006">
          <mc:Choice Requires="x14">
            <control shapeId="5401" r:id="rId31" name="Check Box 281">
              <controlPr defaultSize="0" autoFill="0" autoLine="0" autoPict="0">
                <anchor moveWithCells="1">
                  <from>
                    <xdr:col>1</xdr:col>
                    <xdr:colOff>85725</xdr:colOff>
                    <xdr:row>42</xdr:row>
                    <xdr:rowOff>28575</xdr:rowOff>
                  </from>
                  <to>
                    <xdr:col>1</xdr:col>
                    <xdr:colOff>342900</xdr:colOff>
                    <xdr:row>43</xdr:row>
                    <xdr:rowOff>0</xdr:rowOff>
                  </to>
                </anchor>
              </controlPr>
            </control>
          </mc:Choice>
        </mc:AlternateContent>
        <mc:AlternateContent xmlns:mc="http://schemas.openxmlformats.org/markup-compatibility/2006">
          <mc:Choice Requires="x14">
            <control shapeId="5402" r:id="rId32" name="Check Box 282">
              <controlPr defaultSize="0" autoFill="0" autoLine="0" autoPict="0">
                <anchor moveWithCells="1">
                  <from>
                    <xdr:col>1</xdr:col>
                    <xdr:colOff>85725</xdr:colOff>
                    <xdr:row>43</xdr:row>
                    <xdr:rowOff>0</xdr:rowOff>
                  </from>
                  <to>
                    <xdr:col>1</xdr:col>
                    <xdr:colOff>342900</xdr:colOff>
                    <xdr:row>44</xdr:row>
                    <xdr:rowOff>9525</xdr:rowOff>
                  </to>
                </anchor>
              </controlPr>
            </control>
          </mc:Choice>
        </mc:AlternateContent>
        <mc:AlternateContent xmlns:mc="http://schemas.openxmlformats.org/markup-compatibility/2006">
          <mc:Choice Requires="x14">
            <control shapeId="5403" r:id="rId33" name="Check Box 283">
              <controlPr defaultSize="0" autoFill="0" autoLine="0" autoPict="0">
                <anchor moveWithCells="1">
                  <from>
                    <xdr:col>1</xdr:col>
                    <xdr:colOff>95250</xdr:colOff>
                    <xdr:row>45</xdr:row>
                    <xdr:rowOff>0</xdr:rowOff>
                  </from>
                  <to>
                    <xdr:col>1</xdr:col>
                    <xdr:colOff>352425</xdr:colOff>
                    <xdr:row>45</xdr:row>
                    <xdr:rowOff>200025</xdr:rowOff>
                  </to>
                </anchor>
              </controlPr>
            </control>
          </mc:Choice>
        </mc:AlternateContent>
        <mc:AlternateContent xmlns:mc="http://schemas.openxmlformats.org/markup-compatibility/2006">
          <mc:Choice Requires="x14">
            <control shapeId="5405" r:id="rId34" name="Check Box 285">
              <controlPr defaultSize="0" autoFill="0" autoLine="0" autoPict="0">
                <anchor moveWithCells="1">
                  <from>
                    <xdr:col>12</xdr:col>
                    <xdr:colOff>342900</xdr:colOff>
                    <xdr:row>82</xdr:row>
                    <xdr:rowOff>142875</xdr:rowOff>
                  </from>
                  <to>
                    <xdr:col>17</xdr:col>
                    <xdr:colOff>133350</xdr:colOff>
                    <xdr:row>84</xdr:row>
                    <xdr:rowOff>66675</xdr:rowOff>
                  </to>
                </anchor>
              </controlPr>
            </control>
          </mc:Choice>
        </mc:AlternateContent>
        <mc:AlternateContent xmlns:mc="http://schemas.openxmlformats.org/markup-compatibility/2006">
          <mc:Choice Requires="x14">
            <control shapeId="5406" r:id="rId35" name="Check Box 286">
              <controlPr defaultSize="0" autoFill="0" autoLine="0" autoPict="0">
                <anchor moveWithCells="1">
                  <from>
                    <xdr:col>1</xdr:col>
                    <xdr:colOff>76200</xdr:colOff>
                    <xdr:row>58</xdr:row>
                    <xdr:rowOff>266700</xdr:rowOff>
                  </from>
                  <to>
                    <xdr:col>1</xdr:col>
                    <xdr:colOff>257175</xdr:colOff>
                    <xdr:row>58</xdr:row>
                    <xdr:rowOff>466725</xdr:rowOff>
                  </to>
                </anchor>
              </controlPr>
            </control>
          </mc:Choice>
        </mc:AlternateContent>
        <mc:AlternateContent xmlns:mc="http://schemas.openxmlformats.org/markup-compatibility/2006">
          <mc:Choice Requires="x14">
            <control shapeId="5412" r:id="rId36" name="Check Box 292">
              <controlPr defaultSize="0" autoFill="0" autoLine="0" autoPict="0">
                <anchor moveWithCells="1">
                  <from>
                    <xdr:col>2</xdr:col>
                    <xdr:colOff>238125</xdr:colOff>
                    <xdr:row>56</xdr:row>
                    <xdr:rowOff>66675</xdr:rowOff>
                  </from>
                  <to>
                    <xdr:col>3</xdr:col>
                    <xdr:colOff>352425</xdr:colOff>
                    <xdr:row>57</xdr:row>
                    <xdr:rowOff>0</xdr:rowOff>
                  </to>
                </anchor>
              </controlPr>
            </control>
          </mc:Choice>
        </mc:AlternateContent>
        <mc:AlternateContent xmlns:mc="http://schemas.openxmlformats.org/markup-compatibility/2006">
          <mc:Choice Requires="x14">
            <control shapeId="5413" r:id="rId37" name="Check Box 293">
              <controlPr defaultSize="0" autoFill="0" autoLine="0" autoPict="0">
                <anchor moveWithCells="1">
                  <from>
                    <xdr:col>3</xdr:col>
                    <xdr:colOff>352425</xdr:colOff>
                    <xdr:row>56</xdr:row>
                    <xdr:rowOff>66675</xdr:rowOff>
                  </from>
                  <to>
                    <xdr:col>4</xdr:col>
                    <xdr:colOff>342900</xdr:colOff>
                    <xdr:row>57</xdr:row>
                    <xdr:rowOff>0</xdr:rowOff>
                  </to>
                </anchor>
              </controlPr>
            </control>
          </mc:Choice>
        </mc:AlternateContent>
        <mc:AlternateContent xmlns:mc="http://schemas.openxmlformats.org/markup-compatibility/2006">
          <mc:Choice Requires="x14">
            <control shapeId="5418" r:id="rId38" name="Check Box 298">
              <controlPr defaultSize="0" autoFill="0" autoLine="0" autoPict="0">
                <anchor moveWithCells="1">
                  <from>
                    <xdr:col>1</xdr:col>
                    <xdr:colOff>85725</xdr:colOff>
                    <xdr:row>39</xdr:row>
                    <xdr:rowOff>266700</xdr:rowOff>
                  </from>
                  <to>
                    <xdr:col>1</xdr:col>
                    <xdr:colOff>342900</xdr:colOff>
                    <xdr:row>40</xdr:row>
                    <xdr:rowOff>161925</xdr:rowOff>
                  </to>
                </anchor>
              </controlPr>
            </control>
          </mc:Choice>
        </mc:AlternateContent>
        <mc:AlternateContent xmlns:mc="http://schemas.openxmlformats.org/markup-compatibility/2006">
          <mc:Choice Requires="x14">
            <control shapeId="5419" r:id="rId39" name="Check Box 299">
              <controlPr defaultSize="0" autoFill="0" autoLine="0" autoPict="0">
                <anchor moveWithCells="1">
                  <from>
                    <xdr:col>1</xdr:col>
                    <xdr:colOff>85725</xdr:colOff>
                    <xdr:row>37</xdr:row>
                    <xdr:rowOff>161925</xdr:rowOff>
                  </from>
                  <to>
                    <xdr:col>1</xdr:col>
                    <xdr:colOff>342900</xdr:colOff>
                    <xdr:row>38</xdr:row>
                    <xdr:rowOff>190500</xdr:rowOff>
                  </to>
                </anchor>
              </controlPr>
            </control>
          </mc:Choice>
        </mc:AlternateContent>
        <mc:AlternateContent xmlns:mc="http://schemas.openxmlformats.org/markup-compatibility/2006">
          <mc:Choice Requires="x14">
            <control shapeId="5421" r:id="rId40" name="Check Box 301">
              <controlPr defaultSize="0" autoFill="0" autoLine="0" autoPict="0">
                <anchor moveWithCells="1">
                  <from>
                    <xdr:col>1</xdr:col>
                    <xdr:colOff>85725</xdr:colOff>
                    <xdr:row>38</xdr:row>
                    <xdr:rowOff>333375</xdr:rowOff>
                  </from>
                  <to>
                    <xdr:col>1</xdr:col>
                    <xdr:colOff>342900</xdr:colOff>
                    <xdr:row>39</xdr:row>
                    <xdr:rowOff>209550</xdr:rowOff>
                  </to>
                </anchor>
              </controlPr>
            </control>
          </mc:Choice>
        </mc:AlternateContent>
        <mc:AlternateContent xmlns:mc="http://schemas.openxmlformats.org/markup-compatibility/2006">
          <mc:Choice Requires="x14">
            <control shapeId="5422" r:id="rId41" name="Check Box 302">
              <controlPr defaultSize="0" autoFill="0" autoLine="0" autoPict="0">
                <anchor moveWithCells="1">
                  <from>
                    <xdr:col>1</xdr:col>
                    <xdr:colOff>76200</xdr:colOff>
                    <xdr:row>64</xdr:row>
                    <xdr:rowOff>123825</xdr:rowOff>
                  </from>
                  <to>
                    <xdr:col>1</xdr:col>
                    <xdr:colOff>257175</xdr:colOff>
                    <xdr:row>64</xdr:row>
                    <xdr:rowOff>304800</xdr:rowOff>
                  </to>
                </anchor>
              </controlPr>
            </control>
          </mc:Choice>
        </mc:AlternateContent>
        <mc:AlternateContent xmlns:mc="http://schemas.openxmlformats.org/markup-compatibility/2006">
          <mc:Choice Requires="x14">
            <control shapeId="5424" r:id="rId42" name="Check Box 304">
              <controlPr defaultSize="0" autoFill="0" autoLine="0" autoPict="0">
                <anchor moveWithCells="1">
                  <from>
                    <xdr:col>1</xdr:col>
                    <xdr:colOff>95250</xdr:colOff>
                    <xdr:row>44</xdr:row>
                    <xdr:rowOff>66675</xdr:rowOff>
                  </from>
                  <to>
                    <xdr:col>1</xdr:col>
                    <xdr:colOff>352425</xdr:colOff>
                    <xdr:row>44</xdr:row>
                    <xdr:rowOff>276225</xdr:rowOff>
                  </to>
                </anchor>
              </controlPr>
            </control>
          </mc:Choice>
        </mc:AlternateContent>
        <mc:AlternateContent xmlns:mc="http://schemas.openxmlformats.org/markup-compatibility/2006">
          <mc:Choice Requires="x14">
            <control shapeId="5426" r:id="rId43" name="Check Box 306">
              <controlPr defaultSize="0" autoFill="0" autoLine="0" autoPict="0">
                <anchor moveWithCells="1">
                  <from>
                    <xdr:col>1</xdr:col>
                    <xdr:colOff>76200</xdr:colOff>
                    <xdr:row>71</xdr:row>
                    <xdr:rowOff>19050</xdr:rowOff>
                  </from>
                  <to>
                    <xdr:col>1</xdr:col>
                    <xdr:colOff>257175</xdr:colOff>
                    <xdr:row>72</xdr:row>
                    <xdr:rowOff>28575</xdr:rowOff>
                  </to>
                </anchor>
              </controlPr>
            </control>
          </mc:Choice>
        </mc:AlternateContent>
        <mc:AlternateContent xmlns:mc="http://schemas.openxmlformats.org/markup-compatibility/2006">
          <mc:Choice Requires="x14">
            <control shapeId="5428" r:id="rId44" name="Check Box 308">
              <controlPr defaultSize="0" autoFill="0" autoLine="0" autoPict="0">
                <anchor moveWithCells="1">
                  <from>
                    <xdr:col>7</xdr:col>
                    <xdr:colOff>38100</xdr:colOff>
                    <xdr:row>52</xdr:row>
                    <xdr:rowOff>95250</xdr:rowOff>
                  </from>
                  <to>
                    <xdr:col>9</xdr:col>
                    <xdr:colOff>257175</xdr:colOff>
                    <xdr:row>52</xdr:row>
                    <xdr:rowOff>295275</xdr:rowOff>
                  </to>
                </anchor>
              </controlPr>
            </control>
          </mc:Choice>
        </mc:AlternateContent>
        <mc:AlternateContent xmlns:mc="http://schemas.openxmlformats.org/markup-compatibility/2006">
          <mc:Choice Requires="x14">
            <control shapeId="5430" r:id="rId45" name="Check Box 310">
              <controlPr defaultSize="0" autoFill="0" autoLine="0" autoPict="0">
                <anchor moveWithCells="1">
                  <from>
                    <xdr:col>9</xdr:col>
                    <xdr:colOff>76200</xdr:colOff>
                    <xdr:row>105</xdr:row>
                    <xdr:rowOff>66675</xdr:rowOff>
                  </from>
                  <to>
                    <xdr:col>11</xdr:col>
                    <xdr:colOff>257175</xdr:colOff>
                    <xdr:row>106</xdr:row>
                    <xdr:rowOff>47625</xdr:rowOff>
                  </to>
                </anchor>
              </controlPr>
            </control>
          </mc:Choice>
        </mc:AlternateContent>
        <mc:AlternateContent xmlns:mc="http://schemas.openxmlformats.org/markup-compatibility/2006">
          <mc:Choice Requires="x14">
            <control shapeId="5436" r:id="rId46" name="Check Box 316">
              <controlPr defaultSize="0" autoFill="0" autoLine="0" autoPict="0">
                <anchor moveWithCells="1">
                  <from>
                    <xdr:col>2</xdr:col>
                    <xdr:colOff>257175</xdr:colOff>
                    <xdr:row>57</xdr:row>
                    <xdr:rowOff>666750</xdr:rowOff>
                  </from>
                  <to>
                    <xdr:col>3</xdr:col>
                    <xdr:colOff>352425</xdr:colOff>
                    <xdr:row>57</xdr:row>
                    <xdr:rowOff>800100</xdr:rowOff>
                  </to>
                </anchor>
              </controlPr>
            </control>
          </mc:Choice>
        </mc:AlternateContent>
        <mc:AlternateContent xmlns:mc="http://schemas.openxmlformats.org/markup-compatibility/2006">
          <mc:Choice Requires="x14">
            <control shapeId="5437" r:id="rId47" name="Check Box 317">
              <controlPr defaultSize="0" autoFill="0" autoLine="0" autoPict="0">
                <anchor moveWithCells="1">
                  <from>
                    <xdr:col>3</xdr:col>
                    <xdr:colOff>352425</xdr:colOff>
                    <xdr:row>57</xdr:row>
                    <xdr:rowOff>676275</xdr:rowOff>
                  </from>
                  <to>
                    <xdr:col>4</xdr:col>
                    <xdr:colOff>352425</xdr:colOff>
                    <xdr:row>57</xdr:row>
                    <xdr:rowOff>800100</xdr:rowOff>
                  </to>
                </anchor>
              </controlPr>
            </control>
          </mc:Choice>
        </mc:AlternateContent>
        <mc:AlternateContent xmlns:mc="http://schemas.openxmlformats.org/markup-compatibility/2006">
          <mc:Choice Requires="x14">
            <control shapeId="5439" r:id="rId48" name="Check Box 319">
              <controlPr defaultSize="0" autoFill="0" autoLine="0" autoPict="0">
                <anchor moveWithCells="1">
                  <from>
                    <xdr:col>1</xdr:col>
                    <xdr:colOff>76200</xdr:colOff>
                    <xdr:row>66</xdr:row>
                    <xdr:rowOff>104775</xdr:rowOff>
                  </from>
                  <to>
                    <xdr:col>1</xdr:col>
                    <xdr:colOff>257175</xdr:colOff>
                    <xdr:row>67</xdr:row>
                    <xdr:rowOff>133350</xdr:rowOff>
                  </to>
                </anchor>
              </controlPr>
            </control>
          </mc:Choice>
        </mc:AlternateContent>
        <mc:AlternateContent xmlns:mc="http://schemas.openxmlformats.org/markup-compatibility/2006">
          <mc:Choice Requires="x14">
            <control shapeId="5440" r:id="rId49" name="Check Box 320">
              <controlPr defaultSize="0" autoFill="0" autoLine="0" autoPict="0">
                <anchor moveWithCells="1">
                  <from>
                    <xdr:col>1</xdr:col>
                    <xdr:colOff>76200</xdr:colOff>
                    <xdr:row>70</xdr:row>
                    <xdr:rowOff>95250</xdr:rowOff>
                  </from>
                  <to>
                    <xdr:col>1</xdr:col>
                    <xdr:colOff>257175</xdr:colOff>
                    <xdr:row>70</xdr:row>
                    <xdr:rowOff>285750</xdr:rowOff>
                  </to>
                </anchor>
              </controlPr>
            </control>
          </mc:Choice>
        </mc:AlternateContent>
        <mc:AlternateContent xmlns:mc="http://schemas.openxmlformats.org/markup-compatibility/2006">
          <mc:Choice Requires="x14">
            <control shapeId="5442" r:id="rId50" name="Check Box 322">
              <controlPr defaultSize="0" autoFill="0" autoLine="0" autoPict="0">
                <anchor moveWithCells="1">
                  <from>
                    <xdr:col>1</xdr:col>
                    <xdr:colOff>76200</xdr:colOff>
                    <xdr:row>68</xdr:row>
                    <xdr:rowOff>114300</xdr:rowOff>
                  </from>
                  <to>
                    <xdr:col>1</xdr:col>
                    <xdr:colOff>257175</xdr:colOff>
                    <xdr:row>68</xdr:row>
                    <xdr:rowOff>295275</xdr:rowOff>
                  </to>
                </anchor>
              </controlPr>
            </control>
          </mc:Choice>
        </mc:AlternateContent>
        <mc:AlternateContent xmlns:mc="http://schemas.openxmlformats.org/markup-compatibility/2006">
          <mc:Choice Requires="x14">
            <control shapeId="5443" r:id="rId51" name="Check Box 323">
              <controlPr defaultSize="0" autoFill="0" autoLine="0" autoPict="0">
                <anchor moveWithCells="1">
                  <from>
                    <xdr:col>1</xdr:col>
                    <xdr:colOff>76200</xdr:colOff>
                    <xdr:row>65</xdr:row>
                    <xdr:rowOff>123825</xdr:rowOff>
                  </from>
                  <to>
                    <xdr:col>1</xdr:col>
                    <xdr:colOff>257175</xdr:colOff>
                    <xdr:row>65</xdr:row>
                    <xdr:rowOff>314325</xdr:rowOff>
                  </to>
                </anchor>
              </controlPr>
            </control>
          </mc:Choice>
        </mc:AlternateContent>
        <mc:AlternateContent xmlns:mc="http://schemas.openxmlformats.org/markup-compatibility/2006">
          <mc:Choice Requires="x14">
            <control shapeId="5444" r:id="rId52" name="Check Box 324">
              <controlPr defaultSize="0" autoFill="0" autoLine="0" autoPict="0">
                <anchor moveWithCells="1">
                  <from>
                    <xdr:col>2</xdr:col>
                    <xdr:colOff>257175</xdr:colOff>
                    <xdr:row>60</xdr:row>
                    <xdr:rowOff>266700</xdr:rowOff>
                  </from>
                  <to>
                    <xdr:col>3</xdr:col>
                    <xdr:colOff>352425</xdr:colOff>
                    <xdr:row>60</xdr:row>
                    <xdr:rowOff>400050</xdr:rowOff>
                  </to>
                </anchor>
              </controlPr>
            </control>
          </mc:Choice>
        </mc:AlternateContent>
        <mc:AlternateContent xmlns:mc="http://schemas.openxmlformats.org/markup-compatibility/2006">
          <mc:Choice Requires="x14">
            <control shapeId="5445" r:id="rId53" name="Check Box 325">
              <controlPr defaultSize="0" autoFill="0" autoLine="0" autoPict="0">
                <anchor moveWithCells="1">
                  <from>
                    <xdr:col>3</xdr:col>
                    <xdr:colOff>352425</xdr:colOff>
                    <xdr:row>60</xdr:row>
                    <xdr:rowOff>266700</xdr:rowOff>
                  </from>
                  <to>
                    <xdr:col>5</xdr:col>
                    <xdr:colOff>0</xdr:colOff>
                    <xdr:row>60</xdr:row>
                    <xdr:rowOff>390525</xdr:rowOff>
                  </to>
                </anchor>
              </controlPr>
            </control>
          </mc:Choice>
        </mc:AlternateContent>
        <mc:AlternateContent xmlns:mc="http://schemas.openxmlformats.org/markup-compatibility/2006">
          <mc:Choice Requires="x14">
            <control shapeId="5446" r:id="rId54" name="Check Box 326">
              <controlPr defaultSize="0" autoFill="0" autoLine="0" autoPict="0">
                <anchor moveWithCells="1">
                  <from>
                    <xdr:col>1</xdr:col>
                    <xdr:colOff>76200</xdr:colOff>
                    <xdr:row>69</xdr:row>
                    <xdr:rowOff>95250</xdr:rowOff>
                  </from>
                  <to>
                    <xdr:col>1</xdr:col>
                    <xdr:colOff>257175</xdr:colOff>
                    <xdr:row>69</xdr:row>
                    <xdr:rowOff>276225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8">
        <x14:dataValidation type="list" allowBlank="1" showInputMessage="1" showErrorMessage="1">
          <x14:formula1>
            <xm:f>Lists!$A$37:$A$41</xm:f>
          </x14:formula1>
          <xm:sqref>H18</xm:sqref>
        </x14:dataValidation>
        <x14:dataValidation type="list" allowBlank="1" showInputMessage="1" showErrorMessage="1">
          <x14:formula1>
            <xm:f>Lists!$A$49:$A$61</xm:f>
          </x14:formula1>
          <xm:sqref>H22</xm:sqref>
        </x14:dataValidation>
        <x14:dataValidation type="list" allowBlank="1" showInputMessage="1" showErrorMessage="1">
          <x14:formula1>
            <xm:f>Lists!$A$63:$A$94</xm:f>
          </x14:formula1>
          <xm:sqref>J22</xm:sqref>
        </x14:dataValidation>
        <x14:dataValidation type="list" allowBlank="1" showInputMessage="1" showErrorMessage="1">
          <x14:formula1>
            <xm:f>Lists!$C$63:$C$70</xm:f>
          </x14:formula1>
          <xm:sqref>L22</xm:sqref>
        </x14:dataValidation>
        <x14:dataValidation type="list" allowBlank="1" showInputMessage="1" showErrorMessage="1">
          <x14:formula1>
            <xm:f>Lists!$B$43:$B$49</xm:f>
          </x14:formula1>
          <xm:sqref>D27:L27</xm:sqref>
        </x14:dataValidation>
        <x14:dataValidation type="list" allowBlank="1" showInputMessage="1" showErrorMessage="1">
          <x14:formula1>
            <xm:f>Lists!$A$14:$A$18</xm:f>
          </x14:formula1>
          <xm:sqref>H15:R15</xm:sqref>
        </x14:dataValidation>
        <x14:dataValidation type="list" allowBlank="1" showInputMessage="1" showErrorMessage="1">
          <x14:formula1>
            <xm:f>Lists!$A$28:$A$35</xm:f>
          </x14:formula1>
          <xm:sqref>H119:I119 H16:R16 M119:N119</xm:sqref>
        </x14:dataValidation>
        <x14:dataValidation type="list" allowBlank="1" showInputMessage="1" showErrorMessage="1">
          <x14:formula1>
            <xm:f>Lists!$A$1:$A$12</xm:f>
          </x14:formula1>
          <xm:sqref>H14:R14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H1388"/>
  <sheetViews>
    <sheetView zoomScale="85" zoomScaleNormal="85" workbookViewId="0">
      <pane xSplit="4" ySplit="11" topLeftCell="E12" activePane="bottomRight" state="frozen"/>
      <selection activeCell="D45" sqref="D45"/>
      <selection pane="topRight" activeCell="D45" sqref="D45"/>
      <selection pane="bottomLeft" activeCell="D45" sqref="D45"/>
      <selection pane="bottomRight" activeCell="B5" sqref="B5:C5"/>
    </sheetView>
  </sheetViews>
  <sheetFormatPr defaultRowHeight="14.25" x14ac:dyDescent="0.2"/>
  <cols>
    <col min="1" max="1" width="62" style="263" customWidth="1"/>
    <col min="2" max="2" width="14" style="263" bestFit="1" customWidth="1"/>
    <col min="3" max="3" width="17.28515625" style="263" customWidth="1"/>
    <col min="4" max="4" width="3.7109375" style="263" customWidth="1"/>
    <col min="5" max="5" width="6.140625" style="263" customWidth="1"/>
    <col min="6" max="6" width="12.7109375" style="263" bestFit="1" customWidth="1"/>
    <col min="7" max="7" width="9.42578125" style="263" bestFit="1" customWidth="1"/>
    <col min="8" max="8" width="17.28515625" style="263" customWidth="1"/>
    <col min="9" max="9" width="6" style="263" customWidth="1"/>
    <col min="10" max="10" width="12.7109375" style="263" bestFit="1" customWidth="1"/>
    <col min="11" max="11" width="8.140625" style="263" bestFit="1" customWidth="1"/>
    <col min="12" max="12" width="17.28515625" style="263" customWidth="1"/>
    <col min="13" max="13" width="5.85546875" style="263" customWidth="1"/>
    <col min="14" max="14" width="12.7109375" style="263" bestFit="1" customWidth="1"/>
    <col min="15" max="15" width="8.140625" style="263" bestFit="1" customWidth="1"/>
    <col min="16" max="16" width="17.28515625" style="263" customWidth="1"/>
    <col min="17" max="17" width="6" style="263" customWidth="1"/>
    <col min="18" max="18" width="12.7109375" style="263" bestFit="1" customWidth="1"/>
    <col min="19" max="19" width="8.140625" style="263" bestFit="1" customWidth="1"/>
    <col min="20" max="20" width="17.28515625" style="263" customWidth="1"/>
    <col min="21" max="21" width="6" style="263" customWidth="1"/>
    <col min="22" max="22" width="12.7109375" style="263" bestFit="1" customWidth="1"/>
    <col min="23" max="23" width="8.140625" style="263" bestFit="1" customWidth="1"/>
    <col min="24" max="24" width="17.28515625" style="263" customWidth="1"/>
    <col min="25" max="25" width="6" style="263" customWidth="1"/>
    <col min="26" max="26" width="12.7109375" style="263" bestFit="1" customWidth="1"/>
    <col min="27" max="27" width="8.140625" style="263" bestFit="1" customWidth="1"/>
    <col min="28" max="28" width="17.28515625" style="263" customWidth="1"/>
    <col min="29" max="29" width="6" style="263" customWidth="1"/>
    <col min="30" max="30" width="12.7109375" style="263" bestFit="1" customWidth="1"/>
    <col min="31" max="31" width="8.140625" style="263" bestFit="1" customWidth="1"/>
    <col min="32" max="32" width="17.28515625" style="263" customWidth="1"/>
    <col min="33" max="259" width="9.140625" style="263"/>
    <col min="260" max="260" width="62" style="263" customWidth="1"/>
    <col min="261" max="261" width="14" style="263" bestFit="1" customWidth="1"/>
    <col min="262" max="262" width="17.28515625" style="263" customWidth="1"/>
    <col min="263" max="263" width="3.7109375" style="263" customWidth="1"/>
    <col min="264" max="264" width="12.7109375" style="263" customWidth="1"/>
    <col min="265" max="265" width="17.28515625" style="263" customWidth="1"/>
    <col min="266" max="266" width="12.5703125" style="263" customWidth="1"/>
    <col min="267" max="267" width="12.28515625" style="263" bestFit="1" customWidth="1"/>
    <col min="268" max="268" width="12.7109375" style="263" bestFit="1" customWidth="1"/>
    <col min="269" max="269" width="17.28515625" style="263" customWidth="1"/>
    <col min="270" max="270" width="15.140625" style="263" customWidth="1"/>
    <col min="271" max="271" width="17.28515625" style="263" bestFit="1" customWidth="1"/>
    <col min="272" max="272" width="12.7109375" style="263" bestFit="1" customWidth="1"/>
    <col min="273" max="273" width="17.28515625" style="263" customWidth="1"/>
    <col min="274" max="274" width="12.5703125" style="263" customWidth="1"/>
    <col min="275" max="275" width="12.28515625" style="263" bestFit="1" customWidth="1"/>
    <col min="276" max="276" width="12.7109375" style="263" bestFit="1" customWidth="1"/>
    <col min="277" max="277" width="17.28515625" style="263" customWidth="1"/>
    <col min="278" max="278" width="12.5703125" style="263" customWidth="1"/>
    <col min="279" max="279" width="12.28515625" style="263" bestFit="1" customWidth="1"/>
    <col min="280" max="280" width="12.7109375" style="263" bestFit="1" customWidth="1"/>
    <col min="281" max="281" width="17.28515625" style="263" customWidth="1"/>
    <col min="282" max="282" width="12.5703125" style="263" customWidth="1"/>
    <col min="283" max="283" width="12.28515625" style="263" bestFit="1" customWidth="1"/>
    <col min="284" max="284" width="12.7109375" style="263" bestFit="1" customWidth="1"/>
    <col min="285" max="285" width="17.28515625" style="263" customWidth="1"/>
    <col min="286" max="286" width="12.42578125" style="263" customWidth="1"/>
    <col min="287" max="287" width="12.28515625" style="263" bestFit="1" customWidth="1"/>
    <col min="288" max="515" width="9.140625" style="263"/>
    <col min="516" max="516" width="62" style="263" customWidth="1"/>
    <col min="517" max="517" width="14" style="263" bestFit="1" customWidth="1"/>
    <col min="518" max="518" width="17.28515625" style="263" customWidth="1"/>
    <col min="519" max="519" width="3.7109375" style="263" customWidth="1"/>
    <col min="520" max="520" width="12.7109375" style="263" customWidth="1"/>
    <col min="521" max="521" width="17.28515625" style="263" customWidth="1"/>
    <col min="522" max="522" width="12.5703125" style="263" customWidth="1"/>
    <col min="523" max="523" width="12.28515625" style="263" bestFit="1" customWidth="1"/>
    <col min="524" max="524" width="12.7109375" style="263" bestFit="1" customWidth="1"/>
    <col min="525" max="525" width="17.28515625" style="263" customWidth="1"/>
    <col min="526" max="526" width="15.140625" style="263" customWidth="1"/>
    <col min="527" max="527" width="17.28515625" style="263" bestFit="1" customWidth="1"/>
    <col min="528" max="528" width="12.7109375" style="263" bestFit="1" customWidth="1"/>
    <col min="529" max="529" width="17.28515625" style="263" customWidth="1"/>
    <col min="530" max="530" width="12.5703125" style="263" customWidth="1"/>
    <col min="531" max="531" width="12.28515625" style="263" bestFit="1" customWidth="1"/>
    <col min="532" max="532" width="12.7109375" style="263" bestFit="1" customWidth="1"/>
    <col min="533" max="533" width="17.28515625" style="263" customWidth="1"/>
    <col min="534" max="534" width="12.5703125" style="263" customWidth="1"/>
    <col min="535" max="535" width="12.28515625" style="263" bestFit="1" customWidth="1"/>
    <col min="536" max="536" width="12.7109375" style="263" bestFit="1" customWidth="1"/>
    <col min="537" max="537" width="17.28515625" style="263" customWidth="1"/>
    <col min="538" max="538" width="12.5703125" style="263" customWidth="1"/>
    <col min="539" max="539" width="12.28515625" style="263" bestFit="1" customWidth="1"/>
    <col min="540" max="540" width="12.7109375" style="263" bestFit="1" customWidth="1"/>
    <col min="541" max="541" width="17.28515625" style="263" customWidth="1"/>
    <col min="542" max="542" width="12.42578125" style="263" customWidth="1"/>
    <col min="543" max="543" width="12.28515625" style="263" bestFit="1" customWidth="1"/>
    <col min="544" max="771" width="9.140625" style="263"/>
    <col min="772" max="772" width="62" style="263" customWidth="1"/>
    <col min="773" max="773" width="14" style="263" bestFit="1" customWidth="1"/>
    <col min="774" max="774" width="17.28515625" style="263" customWidth="1"/>
    <col min="775" max="775" width="3.7109375" style="263" customWidth="1"/>
    <col min="776" max="776" width="12.7109375" style="263" customWidth="1"/>
    <col min="777" max="777" width="17.28515625" style="263" customWidth="1"/>
    <col min="778" max="778" width="12.5703125" style="263" customWidth="1"/>
    <col min="779" max="779" width="12.28515625" style="263" bestFit="1" customWidth="1"/>
    <col min="780" max="780" width="12.7109375" style="263" bestFit="1" customWidth="1"/>
    <col min="781" max="781" width="17.28515625" style="263" customWidth="1"/>
    <col min="782" max="782" width="15.140625" style="263" customWidth="1"/>
    <col min="783" max="783" width="17.28515625" style="263" bestFit="1" customWidth="1"/>
    <col min="784" max="784" width="12.7109375" style="263" bestFit="1" customWidth="1"/>
    <col min="785" max="785" width="17.28515625" style="263" customWidth="1"/>
    <col min="786" max="786" width="12.5703125" style="263" customWidth="1"/>
    <col min="787" max="787" width="12.28515625" style="263" bestFit="1" customWidth="1"/>
    <col min="788" max="788" width="12.7109375" style="263" bestFit="1" customWidth="1"/>
    <col min="789" max="789" width="17.28515625" style="263" customWidth="1"/>
    <col min="790" max="790" width="12.5703125" style="263" customWidth="1"/>
    <col min="791" max="791" width="12.28515625" style="263" bestFit="1" customWidth="1"/>
    <col min="792" max="792" width="12.7109375" style="263" bestFit="1" customWidth="1"/>
    <col min="793" max="793" width="17.28515625" style="263" customWidth="1"/>
    <col min="794" max="794" width="12.5703125" style="263" customWidth="1"/>
    <col min="795" max="795" width="12.28515625" style="263" bestFit="1" customWidth="1"/>
    <col min="796" max="796" width="12.7109375" style="263" bestFit="1" customWidth="1"/>
    <col min="797" max="797" width="17.28515625" style="263" customWidth="1"/>
    <col min="798" max="798" width="12.42578125" style="263" customWidth="1"/>
    <col min="799" max="799" width="12.28515625" style="263" bestFit="1" customWidth="1"/>
    <col min="800" max="1027" width="9.140625" style="263"/>
    <col min="1028" max="1028" width="62" style="263" customWidth="1"/>
    <col min="1029" max="1029" width="14" style="263" bestFit="1" customWidth="1"/>
    <col min="1030" max="1030" width="17.28515625" style="263" customWidth="1"/>
    <col min="1031" max="1031" width="3.7109375" style="263" customWidth="1"/>
    <col min="1032" max="1032" width="12.7109375" style="263" customWidth="1"/>
    <col min="1033" max="1033" width="17.28515625" style="263" customWidth="1"/>
    <col min="1034" max="1034" width="12.5703125" style="263" customWidth="1"/>
    <col min="1035" max="1035" width="12.28515625" style="263" bestFit="1" customWidth="1"/>
    <col min="1036" max="1036" width="12.7109375" style="263" bestFit="1" customWidth="1"/>
    <col min="1037" max="1037" width="17.28515625" style="263" customWidth="1"/>
    <col min="1038" max="1038" width="15.140625" style="263" customWidth="1"/>
    <col min="1039" max="1039" width="17.28515625" style="263" bestFit="1" customWidth="1"/>
    <col min="1040" max="1040" width="12.7109375" style="263" bestFit="1" customWidth="1"/>
    <col min="1041" max="1041" width="17.28515625" style="263" customWidth="1"/>
    <col min="1042" max="1042" width="12.5703125" style="263" customWidth="1"/>
    <col min="1043" max="1043" width="12.28515625" style="263" bestFit="1" customWidth="1"/>
    <col min="1044" max="1044" width="12.7109375" style="263" bestFit="1" customWidth="1"/>
    <col min="1045" max="1045" width="17.28515625" style="263" customWidth="1"/>
    <col min="1046" max="1046" width="12.5703125" style="263" customWidth="1"/>
    <col min="1047" max="1047" width="12.28515625" style="263" bestFit="1" customWidth="1"/>
    <col min="1048" max="1048" width="12.7109375" style="263" bestFit="1" customWidth="1"/>
    <col min="1049" max="1049" width="17.28515625" style="263" customWidth="1"/>
    <col min="1050" max="1050" width="12.5703125" style="263" customWidth="1"/>
    <col min="1051" max="1051" width="12.28515625" style="263" bestFit="1" customWidth="1"/>
    <col min="1052" max="1052" width="12.7109375" style="263" bestFit="1" customWidth="1"/>
    <col min="1053" max="1053" width="17.28515625" style="263" customWidth="1"/>
    <col min="1054" max="1054" width="12.42578125" style="263" customWidth="1"/>
    <col min="1055" max="1055" width="12.28515625" style="263" bestFit="1" customWidth="1"/>
    <col min="1056" max="1283" width="9.140625" style="263"/>
    <col min="1284" max="1284" width="62" style="263" customWidth="1"/>
    <col min="1285" max="1285" width="14" style="263" bestFit="1" customWidth="1"/>
    <col min="1286" max="1286" width="17.28515625" style="263" customWidth="1"/>
    <col min="1287" max="1287" width="3.7109375" style="263" customWidth="1"/>
    <col min="1288" max="1288" width="12.7109375" style="263" customWidth="1"/>
    <col min="1289" max="1289" width="17.28515625" style="263" customWidth="1"/>
    <col min="1290" max="1290" width="12.5703125" style="263" customWidth="1"/>
    <col min="1291" max="1291" width="12.28515625" style="263" bestFit="1" customWidth="1"/>
    <col min="1292" max="1292" width="12.7109375" style="263" bestFit="1" customWidth="1"/>
    <col min="1293" max="1293" width="17.28515625" style="263" customWidth="1"/>
    <col min="1294" max="1294" width="15.140625" style="263" customWidth="1"/>
    <col min="1295" max="1295" width="17.28515625" style="263" bestFit="1" customWidth="1"/>
    <col min="1296" max="1296" width="12.7109375" style="263" bestFit="1" customWidth="1"/>
    <col min="1297" max="1297" width="17.28515625" style="263" customWidth="1"/>
    <col min="1298" max="1298" width="12.5703125" style="263" customWidth="1"/>
    <col min="1299" max="1299" width="12.28515625" style="263" bestFit="1" customWidth="1"/>
    <col min="1300" max="1300" width="12.7109375" style="263" bestFit="1" customWidth="1"/>
    <col min="1301" max="1301" width="17.28515625" style="263" customWidth="1"/>
    <col min="1302" max="1302" width="12.5703125" style="263" customWidth="1"/>
    <col min="1303" max="1303" width="12.28515625" style="263" bestFit="1" customWidth="1"/>
    <col min="1304" max="1304" width="12.7109375" style="263" bestFit="1" customWidth="1"/>
    <col min="1305" max="1305" width="17.28515625" style="263" customWidth="1"/>
    <col min="1306" max="1306" width="12.5703125" style="263" customWidth="1"/>
    <col min="1307" max="1307" width="12.28515625" style="263" bestFit="1" customWidth="1"/>
    <col min="1308" max="1308" width="12.7109375" style="263" bestFit="1" customWidth="1"/>
    <col min="1309" max="1309" width="17.28515625" style="263" customWidth="1"/>
    <col min="1310" max="1310" width="12.42578125" style="263" customWidth="1"/>
    <col min="1311" max="1311" width="12.28515625" style="263" bestFit="1" customWidth="1"/>
    <col min="1312" max="1539" width="9.140625" style="263"/>
    <col min="1540" max="1540" width="62" style="263" customWidth="1"/>
    <col min="1541" max="1541" width="14" style="263" bestFit="1" customWidth="1"/>
    <col min="1542" max="1542" width="17.28515625" style="263" customWidth="1"/>
    <col min="1543" max="1543" width="3.7109375" style="263" customWidth="1"/>
    <col min="1544" max="1544" width="12.7109375" style="263" customWidth="1"/>
    <col min="1545" max="1545" width="17.28515625" style="263" customWidth="1"/>
    <col min="1546" max="1546" width="12.5703125" style="263" customWidth="1"/>
    <col min="1547" max="1547" width="12.28515625" style="263" bestFit="1" customWidth="1"/>
    <col min="1548" max="1548" width="12.7109375" style="263" bestFit="1" customWidth="1"/>
    <col min="1549" max="1549" width="17.28515625" style="263" customWidth="1"/>
    <col min="1550" max="1550" width="15.140625" style="263" customWidth="1"/>
    <col min="1551" max="1551" width="17.28515625" style="263" bestFit="1" customWidth="1"/>
    <col min="1552" max="1552" width="12.7109375" style="263" bestFit="1" customWidth="1"/>
    <col min="1553" max="1553" width="17.28515625" style="263" customWidth="1"/>
    <col min="1554" max="1554" width="12.5703125" style="263" customWidth="1"/>
    <col min="1555" max="1555" width="12.28515625" style="263" bestFit="1" customWidth="1"/>
    <col min="1556" max="1556" width="12.7109375" style="263" bestFit="1" customWidth="1"/>
    <col min="1557" max="1557" width="17.28515625" style="263" customWidth="1"/>
    <col min="1558" max="1558" width="12.5703125" style="263" customWidth="1"/>
    <col min="1559" max="1559" width="12.28515625" style="263" bestFit="1" customWidth="1"/>
    <col min="1560" max="1560" width="12.7109375" style="263" bestFit="1" customWidth="1"/>
    <col min="1561" max="1561" width="17.28515625" style="263" customWidth="1"/>
    <col min="1562" max="1562" width="12.5703125" style="263" customWidth="1"/>
    <col min="1563" max="1563" width="12.28515625" style="263" bestFit="1" customWidth="1"/>
    <col min="1564" max="1564" width="12.7109375" style="263" bestFit="1" customWidth="1"/>
    <col min="1565" max="1565" width="17.28515625" style="263" customWidth="1"/>
    <col min="1566" max="1566" width="12.42578125" style="263" customWidth="1"/>
    <col min="1567" max="1567" width="12.28515625" style="263" bestFit="1" customWidth="1"/>
    <col min="1568" max="1795" width="9.140625" style="263"/>
    <col min="1796" max="1796" width="62" style="263" customWidth="1"/>
    <col min="1797" max="1797" width="14" style="263" bestFit="1" customWidth="1"/>
    <col min="1798" max="1798" width="17.28515625" style="263" customWidth="1"/>
    <col min="1799" max="1799" width="3.7109375" style="263" customWidth="1"/>
    <col min="1800" max="1800" width="12.7109375" style="263" customWidth="1"/>
    <col min="1801" max="1801" width="17.28515625" style="263" customWidth="1"/>
    <col min="1802" max="1802" width="12.5703125" style="263" customWidth="1"/>
    <col min="1803" max="1803" width="12.28515625" style="263" bestFit="1" customWidth="1"/>
    <col min="1804" max="1804" width="12.7109375" style="263" bestFit="1" customWidth="1"/>
    <col min="1805" max="1805" width="17.28515625" style="263" customWidth="1"/>
    <col min="1806" max="1806" width="15.140625" style="263" customWidth="1"/>
    <col min="1807" max="1807" width="17.28515625" style="263" bestFit="1" customWidth="1"/>
    <col min="1808" max="1808" width="12.7109375" style="263" bestFit="1" customWidth="1"/>
    <col min="1809" max="1809" width="17.28515625" style="263" customWidth="1"/>
    <col min="1810" max="1810" width="12.5703125" style="263" customWidth="1"/>
    <col min="1811" max="1811" width="12.28515625" style="263" bestFit="1" customWidth="1"/>
    <col min="1812" max="1812" width="12.7109375" style="263" bestFit="1" customWidth="1"/>
    <col min="1813" max="1813" width="17.28515625" style="263" customWidth="1"/>
    <col min="1814" max="1814" width="12.5703125" style="263" customWidth="1"/>
    <col min="1815" max="1815" width="12.28515625" style="263" bestFit="1" customWidth="1"/>
    <col min="1816" max="1816" width="12.7109375" style="263" bestFit="1" customWidth="1"/>
    <col min="1817" max="1817" width="17.28515625" style="263" customWidth="1"/>
    <col min="1818" max="1818" width="12.5703125" style="263" customWidth="1"/>
    <col min="1819" max="1819" width="12.28515625" style="263" bestFit="1" customWidth="1"/>
    <col min="1820" max="1820" width="12.7109375" style="263" bestFit="1" customWidth="1"/>
    <col min="1821" max="1821" width="17.28515625" style="263" customWidth="1"/>
    <col min="1822" max="1822" width="12.42578125" style="263" customWidth="1"/>
    <col min="1823" max="1823" width="12.28515625" style="263" bestFit="1" customWidth="1"/>
    <col min="1824" max="2051" width="9.140625" style="263"/>
    <col min="2052" max="2052" width="62" style="263" customWidth="1"/>
    <col min="2053" max="2053" width="14" style="263" bestFit="1" customWidth="1"/>
    <col min="2054" max="2054" width="17.28515625" style="263" customWidth="1"/>
    <col min="2055" max="2055" width="3.7109375" style="263" customWidth="1"/>
    <col min="2056" max="2056" width="12.7109375" style="263" customWidth="1"/>
    <col min="2057" max="2057" width="17.28515625" style="263" customWidth="1"/>
    <col min="2058" max="2058" width="12.5703125" style="263" customWidth="1"/>
    <col min="2059" max="2059" width="12.28515625" style="263" bestFit="1" customWidth="1"/>
    <col min="2060" max="2060" width="12.7109375" style="263" bestFit="1" customWidth="1"/>
    <col min="2061" max="2061" width="17.28515625" style="263" customWidth="1"/>
    <col min="2062" max="2062" width="15.140625" style="263" customWidth="1"/>
    <col min="2063" max="2063" width="17.28515625" style="263" bestFit="1" customWidth="1"/>
    <col min="2064" max="2064" width="12.7109375" style="263" bestFit="1" customWidth="1"/>
    <col min="2065" max="2065" width="17.28515625" style="263" customWidth="1"/>
    <col min="2066" max="2066" width="12.5703125" style="263" customWidth="1"/>
    <col min="2067" max="2067" width="12.28515625" style="263" bestFit="1" customWidth="1"/>
    <col min="2068" max="2068" width="12.7109375" style="263" bestFit="1" customWidth="1"/>
    <col min="2069" max="2069" width="17.28515625" style="263" customWidth="1"/>
    <col min="2070" max="2070" width="12.5703125" style="263" customWidth="1"/>
    <col min="2071" max="2071" width="12.28515625" style="263" bestFit="1" customWidth="1"/>
    <col min="2072" max="2072" width="12.7109375" style="263" bestFit="1" customWidth="1"/>
    <col min="2073" max="2073" width="17.28515625" style="263" customWidth="1"/>
    <col min="2074" max="2074" width="12.5703125" style="263" customWidth="1"/>
    <col min="2075" max="2075" width="12.28515625" style="263" bestFit="1" customWidth="1"/>
    <col min="2076" max="2076" width="12.7109375" style="263" bestFit="1" customWidth="1"/>
    <col min="2077" max="2077" width="17.28515625" style="263" customWidth="1"/>
    <col min="2078" max="2078" width="12.42578125" style="263" customWidth="1"/>
    <col min="2079" max="2079" width="12.28515625" style="263" bestFit="1" customWidth="1"/>
    <col min="2080" max="2307" width="9.140625" style="263"/>
    <col min="2308" max="2308" width="62" style="263" customWidth="1"/>
    <col min="2309" max="2309" width="14" style="263" bestFit="1" customWidth="1"/>
    <col min="2310" max="2310" width="17.28515625" style="263" customWidth="1"/>
    <col min="2311" max="2311" width="3.7109375" style="263" customWidth="1"/>
    <col min="2312" max="2312" width="12.7109375" style="263" customWidth="1"/>
    <col min="2313" max="2313" width="17.28515625" style="263" customWidth="1"/>
    <col min="2314" max="2314" width="12.5703125" style="263" customWidth="1"/>
    <col min="2315" max="2315" width="12.28515625" style="263" bestFit="1" customWidth="1"/>
    <col min="2316" max="2316" width="12.7109375" style="263" bestFit="1" customWidth="1"/>
    <col min="2317" max="2317" width="17.28515625" style="263" customWidth="1"/>
    <col min="2318" max="2318" width="15.140625" style="263" customWidth="1"/>
    <col min="2319" max="2319" width="17.28515625" style="263" bestFit="1" customWidth="1"/>
    <col min="2320" max="2320" width="12.7109375" style="263" bestFit="1" customWidth="1"/>
    <col min="2321" max="2321" width="17.28515625" style="263" customWidth="1"/>
    <col min="2322" max="2322" width="12.5703125" style="263" customWidth="1"/>
    <col min="2323" max="2323" width="12.28515625" style="263" bestFit="1" customWidth="1"/>
    <col min="2324" max="2324" width="12.7109375" style="263" bestFit="1" customWidth="1"/>
    <col min="2325" max="2325" width="17.28515625" style="263" customWidth="1"/>
    <col min="2326" max="2326" width="12.5703125" style="263" customWidth="1"/>
    <col min="2327" max="2327" width="12.28515625" style="263" bestFit="1" customWidth="1"/>
    <col min="2328" max="2328" width="12.7109375" style="263" bestFit="1" customWidth="1"/>
    <col min="2329" max="2329" width="17.28515625" style="263" customWidth="1"/>
    <col min="2330" max="2330" width="12.5703125" style="263" customWidth="1"/>
    <col min="2331" max="2331" width="12.28515625" style="263" bestFit="1" customWidth="1"/>
    <col min="2332" max="2332" width="12.7109375" style="263" bestFit="1" customWidth="1"/>
    <col min="2333" max="2333" width="17.28515625" style="263" customWidth="1"/>
    <col min="2334" max="2334" width="12.42578125" style="263" customWidth="1"/>
    <col min="2335" max="2335" width="12.28515625" style="263" bestFit="1" customWidth="1"/>
    <col min="2336" max="2563" width="9.140625" style="263"/>
    <col min="2564" max="2564" width="62" style="263" customWidth="1"/>
    <col min="2565" max="2565" width="14" style="263" bestFit="1" customWidth="1"/>
    <col min="2566" max="2566" width="17.28515625" style="263" customWidth="1"/>
    <col min="2567" max="2567" width="3.7109375" style="263" customWidth="1"/>
    <col min="2568" max="2568" width="12.7109375" style="263" customWidth="1"/>
    <col min="2569" max="2569" width="17.28515625" style="263" customWidth="1"/>
    <col min="2570" max="2570" width="12.5703125" style="263" customWidth="1"/>
    <col min="2571" max="2571" width="12.28515625" style="263" bestFit="1" customWidth="1"/>
    <col min="2572" max="2572" width="12.7109375" style="263" bestFit="1" customWidth="1"/>
    <col min="2573" max="2573" width="17.28515625" style="263" customWidth="1"/>
    <col min="2574" max="2574" width="15.140625" style="263" customWidth="1"/>
    <col min="2575" max="2575" width="17.28515625" style="263" bestFit="1" customWidth="1"/>
    <col min="2576" max="2576" width="12.7109375" style="263" bestFit="1" customWidth="1"/>
    <col min="2577" max="2577" width="17.28515625" style="263" customWidth="1"/>
    <col min="2578" max="2578" width="12.5703125" style="263" customWidth="1"/>
    <col min="2579" max="2579" width="12.28515625" style="263" bestFit="1" customWidth="1"/>
    <col min="2580" max="2580" width="12.7109375" style="263" bestFit="1" customWidth="1"/>
    <col min="2581" max="2581" width="17.28515625" style="263" customWidth="1"/>
    <col min="2582" max="2582" width="12.5703125" style="263" customWidth="1"/>
    <col min="2583" max="2583" width="12.28515625" style="263" bestFit="1" customWidth="1"/>
    <col min="2584" max="2584" width="12.7109375" style="263" bestFit="1" customWidth="1"/>
    <col min="2585" max="2585" width="17.28515625" style="263" customWidth="1"/>
    <col min="2586" max="2586" width="12.5703125" style="263" customWidth="1"/>
    <col min="2587" max="2587" width="12.28515625" style="263" bestFit="1" customWidth="1"/>
    <col min="2588" max="2588" width="12.7109375" style="263" bestFit="1" customWidth="1"/>
    <col min="2589" max="2589" width="17.28515625" style="263" customWidth="1"/>
    <col min="2590" max="2590" width="12.42578125" style="263" customWidth="1"/>
    <col min="2591" max="2591" width="12.28515625" style="263" bestFit="1" customWidth="1"/>
    <col min="2592" max="2819" width="9.140625" style="263"/>
    <col min="2820" max="2820" width="62" style="263" customWidth="1"/>
    <col min="2821" max="2821" width="14" style="263" bestFit="1" customWidth="1"/>
    <col min="2822" max="2822" width="17.28515625" style="263" customWidth="1"/>
    <col min="2823" max="2823" width="3.7109375" style="263" customWidth="1"/>
    <col min="2824" max="2824" width="12.7109375" style="263" customWidth="1"/>
    <col min="2825" max="2825" width="17.28515625" style="263" customWidth="1"/>
    <col min="2826" max="2826" width="12.5703125" style="263" customWidth="1"/>
    <col min="2827" max="2827" width="12.28515625" style="263" bestFit="1" customWidth="1"/>
    <col min="2828" max="2828" width="12.7109375" style="263" bestFit="1" customWidth="1"/>
    <col min="2829" max="2829" width="17.28515625" style="263" customWidth="1"/>
    <col min="2830" max="2830" width="15.140625" style="263" customWidth="1"/>
    <col min="2831" max="2831" width="17.28515625" style="263" bestFit="1" customWidth="1"/>
    <col min="2832" max="2832" width="12.7109375" style="263" bestFit="1" customWidth="1"/>
    <col min="2833" max="2833" width="17.28515625" style="263" customWidth="1"/>
    <col min="2834" max="2834" width="12.5703125" style="263" customWidth="1"/>
    <col min="2835" max="2835" width="12.28515625" style="263" bestFit="1" customWidth="1"/>
    <col min="2836" max="2836" width="12.7109375" style="263" bestFit="1" customWidth="1"/>
    <col min="2837" max="2837" width="17.28515625" style="263" customWidth="1"/>
    <col min="2838" max="2838" width="12.5703125" style="263" customWidth="1"/>
    <col min="2839" max="2839" width="12.28515625" style="263" bestFit="1" customWidth="1"/>
    <col min="2840" max="2840" width="12.7109375" style="263" bestFit="1" customWidth="1"/>
    <col min="2841" max="2841" width="17.28515625" style="263" customWidth="1"/>
    <col min="2842" max="2842" width="12.5703125" style="263" customWidth="1"/>
    <col min="2843" max="2843" width="12.28515625" style="263" bestFit="1" customWidth="1"/>
    <col min="2844" max="2844" width="12.7109375" style="263" bestFit="1" customWidth="1"/>
    <col min="2845" max="2845" width="17.28515625" style="263" customWidth="1"/>
    <col min="2846" max="2846" width="12.42578125" style="263" customWidth="1"/>
    <col min="2847" max="2847" width="12.28515625" style="263" bestFit="1" customWidth="1"/>
    <col min="2848" max="3075" width="9.140625" style="263"/>
    <col min="3076" max="3076" width="62" style="263" customWidth="1"/>
    <col min="3077" max="3077" width="14" style="263" bestFit="1" customWidth="1"/>
    <col min="3078" max="3078" width="17.28515625" style="263" customWidth="1"/>
    <col min="3079" max="3079" width="3.7109375" style="263" customWidth="1"/>
    <col min="3080" max="3080" width="12.7109375" style="263" customWidth="1"/>
    <col min="3081" max="3081" width="17.28515625" style="263" customWidth="1"/>
    <col min="3082" max="3082" width="12.5703125" style="263" customWidth="1"/>
    <col min="3083" max="3083" width="12.28515625" style="263" bestFit="1" customWidth="1"/>
    <col min="3084" max="3084" width="12.7109375" style="263" bestFit="1" customWidth="1"/>
    <col min="3085" max="3085" width="17.28515625" style="263" customWidth="1"/>
    <col min="3086" max="3086" width="15.140625" style="263" customWidth="1"/>
    <col min="3087" max="3087" width="17.28515625" style="263" bestFit="1" customWidth="1"/>
    <col min="3088" max="3088" width="12.7109375" style="263" bestFit="1" customWidth="1"/>
    <col min="3089" max="3089" width="17.28515625" style="263" customWidth="1"/>
    <col min="3090" max="3090" width="12.5703125" style="263" customWidth="1"/>
    <col min="3091" max="3091" width="12.28515625" style="263" bestFit="1" customWidth="1"/>
    <col min="3092" max="3092" width="12.7109375" style="263" bestFit="1" customWidth="1"/>
    <col min="3093" max="3093" width="17.28515625" style="263" customWidth="1"/>
    <col min="3094" max="3094" width="12.5703125" style="263" customWidth="1"/>
    <col min="3095" max="3095" width="12.28515625" style="263" bestFit="1" customWidth="1"/>
    <col min="3096" max="3096" width="12.7109375" style="263" bestFit="1" customWidth="1"/>
    <col min="3097" max="3097" width="17.28515625" style="263" customWidth="1"/>
    <col min="3098" max="3098" width="12.5703125" style="263" customWidth="1"/>
    <col min="3099" max="3099" width="12.28515625" style="263" bestFit="1" customWidth="1"/>
    <col min="3100" max="3100" width="12.7109375" style="263" bestFit="1" customWidth="1"/>
    <col min="3101" max="3101" width="17.28515625" style="263" customWidth="1"/>
    <col min="3102" max="3102" width="12.42578125" style="263" customWidth="1"/>
    <col min="3103" max="3103" width="12.28515625" style="263" bestFit="1" customWidth="1"/>
    <col min="3104" max="3331" width="9.140625" style="263"/>
    <col min="3332" max="3332" width="62" style="263" customWidth="1"/>
    <col min="3333" max="3333" width="14" style="263" bestFit="1" customWidth="1"/>
    <col min="3334" max="3334" width="17.28515625" style="263" customWidth="1"/>
    <col min="3335" max="3335" width="3.7109375" style="263" customWidth="1"/>
    <col min="3336" max="3336" width="12.7109375" style="263" customWidth="1"/>
    <col min="3337" max="3337" width="17.28515625" style="263" customWidth="1"/>
    <col min="3338" max="3338" width="12.5703125" style="263" customWidth="1"/>
    <col min="3339" max="3339" width="12.28515625" style="263" bestFit="1" customWidth="1"/>
    <col min="3340" max="3340" width="12.7109375" style="263" bestFit="1" customWidth="1"/>
    <col min="3341" max="3341" width="17.28515625" style="263" customWidth="1"/>
    <col min="3342" max="3342" width="15.140625" style="263" customWidth="1"/>
    <col min="3343" max="3343" width="17.28515625" style="263" bestFit="1" customWidth="1"/>
    <col min="3344" max="3344" width="12.7109375" style="263" bestFit="1" customWidth="1"/>
    <col min="3345" max="3345" width="17.28515625" style="263" customWidth="1"/>
    <col min="3346" max="3346" width="12.5703125" style="263" customWidth="1"/>
    <col min="3347" max="3347" width="12.28515625" style="263" bestFit="1" customWidth="1"/>
    <col min="3348" max="3348" width="12.7109375" style="263" bestFit="1" customWidth="1"/>
    <col min="3349" max="3349" width="17.28515625" style="263" customWidth="1"/>
    <col min="3350" max="3350" width="12.5703125" style="263" customWidth="1"/>
    <col min="3351" max="3351" width="12.28515625" style="263" bestFit="1" customWidth="1"/>
    <col min="3352" max="3352" width="12.7109375" style="263" bestFit="1" customWidth="1"/>
    <col min="3353" max="3353" width="17.28515625" style="263" customWidth="1"/>
    <col min="3354" max="3354" width="12.5703125" style="263" customWidth="1"/>
    <col min="3355" max="3355" width="12.28515625" style="263" bestFit="1" customWidth="1"/>
    <col min="3356" max="3356" width="12.7109375" style="263" bestFit="1" customWidth="1"/>
    <col min="3357" max="3357" width="17.28515625" style="263" customWidth="1"/>
    <col min="3358" max="3358" width="12.42578125" style="263" customWidth="1"/>
    <col min="3359" max="3359" width="12.28515625" style="263" bestFit="1" customWidth="1"/>
    <col min="3360" max="3587" width="9.140625" style="263"/>
    <col min="3588" max="3588" width="62" style="263" customWidth="1"/>
    <col min="3589" max="3589" width="14" style="263" bestFit="1" customWidth="1"/>
    <col min="3590" max="3590" width="17.28515625" style="263" customWidth="1"/>
    <col min="3591" max="3591" width="3.7109375" style="263" customWidth="1"/>
    <col min="3592" max="3592" width="12.7109375" style="263" customWidth="1"/>
    <col min="3593" max="3593" width="17.28515625" style="263" customWidth="1"/>
    <col min="3594" max="3594" width="12.5703125" style="263" customWidth="1"/>
    <col min="3595" max="3595" width="12.28515625" style="263" bestFit="1" customWidth="1"/>
    <col min="3596" max="3596" width="12.7109375" style="263" bestFit="1" customWidth="1"/>
    <col min="3597" max="3597" width="17.28515625" style="263" customWidth="1"/>
    <col min="3598" max="3598" width="15.140625" style="263" customWidth="1"/>
    <col min="3599" max="3599" width="17.28515625" style="263" bestFit="1" customWidth="1"/>
    <col min="3600" max="3600" width="12.7109375" style="263" bestFit="1" customWidth="1"/>
    <col min="3601" max="3601" width="17.28515625" style="263" customWidth="1"/>
    <col min="3602" max="3602" width="12.5703125" style="263" customWidth="1"/>
    <col min="3603" max="3603" width="12.28515625" style="263" bestFit="1" customWidth="1"/>
    <col min="3604" max="3604" width="12.7109375" style="263" bestFit="1" customWidth="1"/>
    <col min="3605" max="3605" width="17.28515625" style="263" customWidth="1"/>
    <col min="3606" max="3606" width="12.5703125" style="263" customWidth="1"/>
    <col min="3607" max="3607" width="12.28515625" style="263" bestFit="1" customWidth="1"/>
    <col min="3608" max="3608" width="12.7109375" style="263" bestFit="1" customWidth="1"/>
    <col min="3609" max="3609" width="17.28515625" style="263" customWidth="1"/>
    <col min="3610" max="3610" width="12.5703125" style="263" customWidth="1"/>
    <col min="3611" max="3611" width="12.28515625" style="263" bestFit="1" customWidth="1"/>
    <col min="3612" max="3612" width="12.7109375" style="263" bestFit="1" customWidth="1"/>
    <col min="3613" max="3613" width="17.28515625" style="263" customWidth="1"/>
    <col min="3614" max="3614" width="12.42578125" style="263" customWidth="1"/>
    <col min="3615" max="3615" width="12.28515625" style="263" bestFit="1" customWidth="1"/>
    <col min="3616" max="3843" width="9.140625" style="263"/>
    <col min="3844" max="3844" width="62" style="263" customWidth="1"/>
    <col min="3845" max="3845" width="14" style="263" bestFit="1" customWidth="1"/>
    <col min="3846" max="3846" width="17.28515625" style="263" customWidth="1"/>
    <col min="3847" max="3847" width="3.7109375" style="263" customWidth="1"/>
    <col min="3848" max="3848" width="12.7109375" style="263" customWidth="1"/>
    <col min="3849" max="3849" width="17.28515625" style="263" customWidth="1"/>
    <col min="3850" max="3850" width="12.5703125" style="263" customWidth="1"/>
    <col min="3851" max="3851" width="12.28515625" style="263" bestFit="1" customWidth="1"/>
    <col min="3852" max="3852" width="12.7109375" style="263" bestFit="1" customWidth="1"/>
    <col min="3853" max="3853" width="17.28515625" style="263" customWidth="1"/>
    <col min="3854" max="3854" width="15.140625" style="263" customWidth="1"/>
    <col min="3855" max="3855" width="17.28515625" style="263" bestFit="1" customWidth="1"/>
    <col min="3856" max="3856" width="12.7109375" style="263" bestFit="1" customWidth="1"/>
    <col min="3857" max="3857" width="17.28515625" style="263" customWidth="1"/>
    <col min="3858" max="3858" width="12.5703125" style="263" customWidth="1"/>
    <col min="3859" max="3859" width="12.28515625" style="263" bestFit="1" customWidth="1"/>
    <col min="3860" max="3860" width="12.7109375" style="263" bestFit="1" customWidth="1"/>
    <col min="3861" max="3861" width="17.28515625" style="263" customWidth="1"/>
    <col min="3862" max="3862" width="12.5703125" style="263" customWidth="1"/>
    <col min="3863" max="3863" width="12.28515625" style="263" bestFit="1" customWidth="1"/>
    <col min="3864" max="3864" width="12.7109375" style="263" bestFit="1" customWidth="1"/>
    <col min="3865" max="3865" width="17.28515625" style="263" customWidth="1"/>
    <col min="3866" max="3866" width="12.5703125" style="263" customWidth="1"/>
    <col min="3867" max="3867" width="12.28515625" style="263" bestFit="1" customWidth="1"/>
    <col min="3868" max="3868" width="12.7109375" style="263" bestFit="1" customWidth="1"/>
    <col min="3869" max="3869" width="17.28515625" style="263" customWidth="1"/>
    <col min="3870" max="3870" width="12.42578125" style="263" customWidth="1"/>
    <col min="3871" max="3871" width="12.28515625" style="263" bestFit="1" customWidth="1"/>
    <col min="3872" max="4099" width="9.140625" style="263"/>
    <col min="4100" max="4100" width="62" style="263" customWidth="1"/>
    <col min="4101" max="4101" width="14" style="263" bestFit="1" customWidth="1"/>
    <col min="4102" max="4102" width="17.28515625" style="263" customWidth="1"/>
    <col min="4103" max="4103" width="3.7109375" style="263" customWidth="1"/>
    <col min="4104" max="4104" width="12.7109375" style="263" customWidth="1"/>
    <col min="4105" max="4105" width="17.28515625" style="263" customWidth="1"/>
    <col min="4106" max="4106" width="12.5703125" style="263" customWidth="1"/>
    <col min="4107" max="4107" width="12.28515625" style="263" bestFit="1" customWidth="1"/>
    <col min="4108" max="4108" width="12.7109375" style="263" bestFit="1" customWidth="1"/>
    <col min="4109" max="4109" width="17.28515625" style="263" customWidth="1"/>
    <col min="4110" max="4110" width="15.140625" style="263" customWidth="1"/>
    <col min="4111" max="4111" width="17.28515625" style="263" bestFit="1" customWidth="1"/>
    <col min="4112" max="4112" width="12.7109375" style="263" bestFit="1" customWidth="1"/>
    <col min="4113" max="4113" width="17.28515625" style="263" customWidth="1"/>
    <col min="4114" max="4114" width="12.5703125" style="263" customWidth="1"/>
    <col min="4115" max="4115" width="12.28515625" style="263" bestFit="1" customWidth="1"/>
    <col min="4116" max="4116" width="12.7109375" style="263" bestFit="1" customWidth="1"/>
    <col min="4117" max="4117" width="17.28515625" style="263" customWidth="1"/>
    <col min="4118" max="4118" width="12.5703125" style="263" customWidth="1"/>
    <col min="4119" max="4119" width="12.28515625" style="263" bestFit="1" customWidth="1"/>
    <col min="4120" max="4120" width="12.7109375" style="263" bestFit="1" customWidth="1"/>
    <col min="4121" max="4121" width="17.28515625" style="263" customWidth="1"/>
    <col min="4122" max="4122" width="12.5703125" style="263" customWidth="1"/>
    <col min="4123" max="4123" width="12.28515625" style="263" bestFit="1" customWidth="1"/>
    <col min="4124" max="4124" width="12.7109375" style="263" bestFit="1" customWidth="1"/>
    <col min="4125" max="4125" width="17.28515625" style="263" customWidth="1"/>
    <col min="4126" max="4126" width="12.42578125" style="263" customWidth="1"/>
    <col min="4127" max="4127" width="12.28515625" style="263" bestFit="1" customWidth="1"/>
    <col min="4128" max="4355" width="9.140625" style="263"/>
    <col min="4356" max="4356" width="62" style="263" customWidth="1"/>
    <col min="4357" max="4357" width="14" style="263" bestFit="1" customWidth="1"/>
    <col min="4358" max="4358" width="17.28515625" style="263" customWidth="1"/>
    <col min="4359" max="4359" width="3.7109375" style="263" customWidth="1"/>
    <col min="4360" max="4360" width="12.7109375" style="263" customWidth="1"/>
    <col min="4361" max="4361" width="17.28515625" style="263" customWidth="1"/>
    <col min="4362" max="4362" width="12.5703125" style="263" customWidth="1"/>
    <col min="4363" max="4363" width="12.28515625" style="263" bestFit="1" customWidth="1"/>
    <col min="4364" max="4364" width="12.7109375" style="263" bestFit="1" customWidth="1"/>
    <col min="4365" max="4365" width="17.28515625" style="263" customWidth="1"/>
    <col min="4366" max="4366" width="15.140625" style="263" customWidth="1"/>
    <col min="4367" max="4367" width="17.28515625" style="263" bestFit="1" customWidth="1"/>
    <col min="4368" max="4368" width="12.7109375" style="263" bestFit="1" customWidth="1"/>
    <col min="4369" max="4369" width="17.28515625" style="263" customWidth="1"/>
    <col min="4370" max="4370" width="12.5703125" style="263" customWidth="1"/>
    <col min="4371" max="4371" width="12.28515625" style="263" bestFit="1" customWidth="1"/>
    <col min="4372" max="4372" width="12.7109375" style="263" bestFit="1" customWidth="1"/>
    <col min="4373" max="4373" width="17.28515625" style="263" customWidth="1"/>
    <col min="4374" max="4374" width="12.5703125" style="263" customWidth="1"/>
    <col min="4375" max="4375" width="12.28515625" style="263" bestFit="1" customWidth="1"/>
    <col min="4376" max="4376" width="12.7109375" style="263" bestFit="1" customWidth="1"/>
    <col min="4377" max="4377" width="17.28515625" style="263" customWidth="1"/>
    <col min="4378" max="4378" width="12.5703125" style="263" customWidth="1"/>
    <col min="4379" max="4379" width="12.28515625" style="263" bestFit="1" customWidth="1"/>
    <col min="4380" max="4380" width="12.7109375" style="263" bestFit="1" customWidth="1"/>
    <col min="4381" max="4381" width="17.28515625" style="263" customWidth="1"/>
    <col min="4382" max="4382" width="12.42578125" style="263" customWidth="1"/>
    <col min="4383" max="4383" width="12.28515625" style="263" bestFit="1" customWidth="1"/>
    <col min="4384" max="4611" width="9.140625" style="263"/>
    <col min="4612" max="4612" width="62" style="263" customWidth="1"/>
    <col min="4613" max="4613" width="14" style="263" bestFit="1" customWidth="1"/>
    <col min="4614" max="4614" width="17.28515625" style="263" customWidth="1"/>
    <col min="4615" max="4615" width="3.7109375" style="263" customWidth="1"/>
    <col min="4616" max="4616" width="12.7109375" style="263" customWidth="1"/>
    <col min="4617" max="4617" width="17.28515625" style="263" customWidth="1"/>
    <col min="4618" max="4618" width="12.5703125" style="263" customWidth="1"/>
    <col min="4619" max="4619" width="12.28515625" style="263" bestFit="1" customWidth="1"/>
    <col min="4620" max="4620" width="12.7109375" style="263" bestFit="1" customWidth="1"/>
    <col min="4621" max="4621" width="17.28515625" style="263" customWidth="1"/>
    <col min="4622" max="4622" width="15.140625" style="263" customWidth="1"/>
    <col min="4623" max="4623" width="17.28515625" style="263" bestFit="1" customWidth="1"/>
    <col min="4624" max="4624" width="12.7109375" style="263" bestFit="1" customWidth="1"/>
    <col min="4625" max="4625" width="17.28515625" style="263" customWidth="1"/>
    <col min="4626" max="4626" width="12.5703125" style="263" customWidth="1"/>
    <col min="4627" max="4627" width="12.28515625" style="263" bestFit="1" customWidth="1"/>
    <col min="4628" max="4628" width="12.7109375" style="263" bestFit="1" customWidth="1"/>
    <col min="4629" max="4629" width="17.28515625" style="263" customWidth="1"/>
    <col min="4630" max="4630" width="12.5703125" style="263" customWidth="1"/>
    <col min="4631" max="4631" width="12.28515625" style="263" bestFit="1" customWidth="1"/>
    <col min="4632" max="4632" width="12.7109375" style="263" bestFit="1" customWidth="1"/>
    <col min="4633" max="4633" width="17.28515625" style="263" customWidth="1"/>
    <col min="4634" max="4634" width="12.5703125" style="263" customWidth="1"/>
    <col min="4635" max="4635" width="12.28515625" style="263" bestFit="1" customWidth="1"/>
    <col min="4636" max="4636" width="12.7109375" style="263" bestFit="1" customWidth="1"/>
    <col min="4637" max="4637" width="17.28515625" style="263" customWidth="1"/>
    <col min="4638" max="4638" width="12.42578125" style="263" customWidth="1"/>
    <col min="4639" max="4639" width="12.28515625" style="263" bestFit="1" customWidth="1"/>
    <col min="4640" max="4867" width="9.140625" style="263"/>
    <col min="4868" max="4868" width="62" style="263" customWidth="1"/>
    <col min="4869" max="4869" width="14" style="263" bestFit="1" customWidth="1"/>
    <col min="4870" max="4870" width="17.28515625" style="263" customWidth="1"/>
    <col min="4871" max="4871" width="3.7109375" style="263" customWidth="1"/>
    <col min="4872" max="4872" width="12.7109375" style="263" customWidth="1"/>
    <col min="4873" max="4873" width="17.28515625" style="263" customWidth="1"/>
    <col min="4874" max="4874" width="12.5703125" style="263" customWidth="1"/>
    <col min="4875" max="4875" width="12.28515625" style="263" bestFit="1" customWidth="1"/>
    <col min="4876" max="4876" width="12.7109375" style="263" bestFit="1" customWidth="1"/>
    <col min="4877" max="4877" width="17.28515625" style="263" customWidth="1"/>
    <col min="4878" max="4878" width="15.140625" style="263" customWidth="1"/>
    <col min="4879" max="4879" width="17.28515625" style="263" bestFit="1" customWidth="1"/>
    <col min="4880" max="4880" width="12.7109375" style="263" bestFit="1" customWidth="1"/>
    <col min="4881" max="4881" width="17.28515625" style="263" customWidth="1"/>
    <col min="4882" max="4882" width="12.5703125" style="263" customWidth="1"/>
    <col min="4883" max="4883" width="12.28515625" style="263" bestFit="1" customWidth="1"/>
    <col min="4884" max="4884" width="12.7109375" style="263" bestFit="1" customWidth="1"/>
    <col min="4885" max="4885" width="17.28515625" style="263" customWidth="1"/>
    <col min="4886" max="4886" width="12.5703125" style="263" customWidth="1"/>
    <col min="4887" max="4887" width="12.28515625" style="263" bestFit="1" customWidth="1"/>
    <col min="4888" max="4888" width="12.7109375" style="263" bestFit="1" customWidth="1"/>
    <col min="4889" max="4889" width="17.28515625" style="263" customWidth="1"/>
    <col min="4890" max="4890" width="12.5703125" style="263" customWidth="1"/>
    <col min="4891" max="4891" width="12.28515625" style="263" bestFit="1" customWidth="1"/>
    <col min="4892" max="4892" width="12.7109375" style="263" bestFit="1" customWidth="1"/>
    <col min="4893" max="4893" width="17.28515625" style="263" customWidth="1"/>
    <col min="4894" max="4894" width="12.42578125" style="263" customWidth="1"/>
    <col min="4895" max="4895" width="12.28515625" style="263" bestFit="1" customWidth="1"/>
    <col min="4896" max="5123" width="9.140625" style="263"/>
    <col min="5124" max="5124" width="62" style="263" customWidth="1"/>
    <col min="5125" max="5125" width="14" style="263" bestFit="1" customWidth="1"/>
    <col min="5126" max="5126" width="17.28515625" style="263" customWidth="1"/>
    <col min="5127" max="5127" width="3.7109375" style="263" customWidth="1"/>
    <col min="5128" max="5128" width="12.7109375" style="263" customWidth="1"/>
    <col min="5129" max="5129" width="17.28515625" style="263" customWidth="1"/>
    <col min="5130" max="5130" width="12.5703125" style="263" customWidth="1"/>
    <col min="5131" max="5131" width="12.28515625" style="263" bestFit="1" customWidth="1"/>
    <col min="5132" max="5132" width="12.7109375" style="263" bestFit="1" customWidth="1"/>
    <col min="5133" max="5133" width="17.28515625" style="263" customWidth="1"/>
    <col min="5134" max="5134" width="15.140625" style="263" customWidth="1"/>
    <col min="5135" max="5135" width="17.28515625" style="263" bestFit="1" customWidth="1"/>
    <col min="5136" max="5136" width="12.7109375" style="263" bestFit="1" customWidth="1"/>
    <col min="5137" max="5137" width="17.28515625" style="263" customWidth="1"/>
    <col min="5138" max="5138" width="12.5703125" style="263" customWidth="1"/>
    <col min="5139" max="5139" width="12.28515625" style="263" bestFit="1" customWidth="1"/>
    <col min="5140" max="5140" width="12.7109375" style="263" bestFit="1" customWidth="1"/>
    <col min="5141" max="5141" width="17.28515625" style="263" customWidth="1"/>
    <col min="5142" max="5142" width="12.5703125" style="263" customWidth="1"/>
    <col min="5143" max="5143" width="12.28515625" style="263" bestFit="1" customWidth="1"/>
    <col min="5144" max="5144" width="12.7109375" style="263" bestFit="1" customWidth="1"/>
    <col min="5145" max="5145" width="17.28515625" style="263" customWidth="1"/>
    <col min="5146" max="5146" width="12.5703125" style="263" customWidth="1"/>
    <col min="5147" max="5147" width="12.28515625" style="263" bestFit="1" customWidth="1"/>
    <col min="5148" max="5148" width="12.7109375" style="263" bestFit="1" customWidth="1"/>
    <col min="5149" max="5149" width="17.28515625" style="263" customWidth="1"/>
    <col min="5150" max="5150" width="12.42578125" style="263" customWidth="1"/>
    <col min="5151" max="5151" width="12.28515625" style="263" bestFit="1" customWidth="1"/>
    <col min="5152" max="5379" width="9.140625" style="263"/>
    <col min="5380" max="5380" width="62" style="263" customWidth="1"/>
    <col min="5381" max="5381" width="14" style="263" bestFit="1" customWidth="1"/>
    <col min="5382" max="5382" width="17.28515625" style="263" customWidth="1"/>
    <col min="5383" max="5383" width="3.7109375" style="263" customWidth="1"/>
    <col min="5384" max="5384" width="12.7109375" style="263" customWidth="1"/>
    <col min="5385" max="5385" width="17.28515625" style="263" customWidth="1"/>
    <col min="5386" max="5386" width="12.5703125" style="263" customWidth="1"/>
    <col min="5387" max="5387" width="12.28515625" style="263" bestFit="1" customWidth="1"/>
    <col min="5388" max="5388" width="12.7109375" style="263" bestFit="1" customWidth="1"/>
    <col min="5389" max="5389" width="17.28515625" style="263" customWidth="1"/>
    <col min="5390" max="5390" width="15.140625" style="263" customWidth="1"/>
    <col min="5391" max="5391" width="17.28515625" style="263" bestFit="1" customWidth="1"/>
    <col min="5392" max="5392" width="12.7109375" style="263" bestFit="1" customWidth="1"/>
    <col min="5393" max="5393" width="17.28515625" style="263" customWidth="1"/>
    <col min="5394" max="5394" width="12.5703125" style="263" customWidth="1"/>
    <col min="5395" max="5395" width="12.28515625" style="263" bestFit="1" customWidth="1"/>
    <col min="5396" max="5396" width="12.7109375" style="263" bestFit="1" customWidth="1"/>
    <col min="5397" max="5397" width="17.28515625" style="263" customWidth="1"/>
    <col min="5398" max="5398" width="12.5703125" style="263" customWidth="1"/>
    <col min="5399" max="5399" width="12.28515625" style="263" bestFit="1" customWidth="1"/>
    <col min="5400" max="5400" width="12.7109375" style="263" bestFit="1" customWidth="1"/>
    <col min="5401" max="5401" width="17.28515625" style="263" customWidth="1"/>
    <col min="5402" max="5402" width="12.5703125" style="263" customWidth="1"/>
    <col min="5403" max="5403" width="12.28515625" style="263" bestFit="1" customWidth="1"/>
    <col min="5404" max="5404" width="12.7109375" style="263" bestFit="1" customWidth="1"/>
    <col min="5405" max="5405" width="17.28515625" style="263" customWidth="1"/>
    <col min="5406" max="5406" width="12.42578125" style="263" customWidth="1"/>
    <col min="5407" max="5407" width="12.28515625" style="263" bestFit="1" customWidth="1"/>
    <col min="5408" max="5635" width="9.140625" style="263"/>
    <col min="5636" max="5636" width="62" style="263" customWidth="1"/>
    <col min="5637" max="5637" width="14" style="263" bestFit="1" customWidth="1"/>
    <col min="5638" max="5638" width="17.28515625" style="263" customWidth="1"/>
    <col min="5639" max="5639" width="3.7109375" style="263" customWidth="1"/>
    <col min="5640" max="5640" width="12.7109375" style="263" customWidth="1"/>
    <col min="5641" max="5641" width="17.28515625" style="263" customWidth="1"/>
    <col min="5642" max="5642" width="12.5703125" style="263" customWidth="1"/>
    <col min="5643" max="5643" width="12.28515625" style="263" bestFit="1" customWidth="1"/>
    <col min="5644" max="5644" width="12.7109375" style="263" bestFit="1" customWidth="1"/>
    <col min="5645" max="5645" width="17.28515625" style="263" customWidth="1"/>
    <col min="5646" max="5646" width="15.140625" style="263" customWidth="1"/>
    <col min="5647" max="5647" width="17.28515625" style="263" bestFit="1" customWidth="1"/>
    <col min="5648" max="5648" width="12.7109375" style="263" bestFit="1" customWidth="1"/>
    <col min="5649" max="5649" width="17.28515625" style="263" customWidth="1"/>
    <col min="5650" max="5650" width="12.5703125" style="263" customWidth="1"/>
    <col min="5651" max="5651" width="12.28515625" style="263" bestFit="1" customWidth="1"/>
    <col min="5652" max="5652" width="12.7109375" style="263" bestFit="1" customWidth="1"/>
    <col min="5653" max="5653" width="17.28515625" style="263" customWidth="1"/>
    <col min="5654" max="5654" width="12.5703125" style="263" customWidth="1"/>
    <col min="5655" max="5655" width="12.28515625" style="263" bestFit="1" customWidth="1"/>
    <col min="5656" max="5656" width="12.7109375" style="263" bestFit="1" customWidth="1"/>
    <col min="5657" max="5657" width="17.28515625" style="263" customWidth="1"/>
    <col min="5658" max="5658" width="12.5703125" style="263" customWidth="1"/>
    <col min="5659" max="5659" width="12.28515625" style="263" bestFit="1" customWidth="1"/>
    <col min="5660" max="5660" width="12.7109375" style="263" bestFit="1" customWidth="1"/>
    <col min="5661" max="5661" width="17.28515625" style="263" customWidth="1"/>
    <col min="5662" max="5662" width="12.42578125" style="263" customWidth="1"/>
    <col min="5663" max="5663" width="12.28515625" style="263" bestFit="1" customWidth="1"/>
    <col min="5664" max="5891" width="9.140625" style="263"/>
    <col min="5892" max="5892" width="62" style="263" customWidth="1"/>
    <col min="5893" max="5893" width="14" style="263" bestFit="1" customWidth="1"/>
    <col min="5894" max="5894" width="17.28515625" style="263" customWidth="1"/>
    <col min="5895" max="5895" width="3.7109375" style="263" customWidth="1"/>
    <col min="5896" max="5896" width="12.7109375" style="263" customWidth="1"/>
    <col min="5897" max="5897" width="17.28515625" style="263" customWidth="1"/>
    <col min="5898" max="5898" width="12.5703125" style="263" customWidth="1"/>
    <col min="5899" max="5899" width="12.28515625" style="263" bestFit="1" customWidth="1"/>
    <col min="5900" max="5900" width="12.7109375" style="263" bestFit="1" customWidth="1"/>
    <col min="5901" max="5901" width="17.28515625" style="263" customWidth="1"/>
    <col min="5902" max="5902" width="15.140625" style="263" customWidth="1"/>
    <col min="5903" max="5903" width="17.28515625" style="263" bestFit="1" customWidth="1"/>
    <col min="5904" max="5904" width="12.7109375" style="263" bestFit="1" customWidth="1"/>
    <col min="5905" max="5905" width="17.28515625" style="263" customWidth="1"/>
    <col min="5906" max="5906" width="12.5703125" style="263" customWidth="1"/>
    <col min="5907" max="5907" width="12.28515625" style="263" bestFit="1" customWidth="1"/>
    <col min="5908" max="5908" width="12.7109375" style="263" bestFit="1" customWidth="1"/>
    <col min="5909" max="5909" width="17.28515625" style="263" customWidth="1"/>
    <col min="5910" max="5910" width="12.5703125" style="263" customWidth="1"/>
    <col min="5911" max="5911" width="12.28515625" style="263" bestFit="1" customWidth="1"/>
    <col min="5912" max="5912" width="12.7109375" style="263" bestFit="1" customWidth="1"/>
    <col min="5913" max="5913" width="17.28515625" style="263" customWidth="1"/>
    <col min="5914" max="5914" width="12.5703125" style="263" customWidth="1"/>
    <col min="5915" max="5915" width="12.28515625" style="263" bestFit="1" customWidth="1"/>
    <col min="5916" max="5916" width="12.7109375" style="263" bestFit="1" customWidth="1"/>
    <col min="5917" max="5917" width="17.28515625" style="263" customWidth="1"/>
    <col min="5918" max="5918" width="12.42578125" style="263" customWidth="1"/>
    <col min="5919" max="5919" width="12.28515625" style="263" bestFit="1" customWidth="1"/>
    <col min="5920" max="6147" width="9.140625" style="263"/>
    <col min="6148" max="6148" width="62" style="263" customWidth="1"/>
    <col min="6149" max="6149" width="14" style="263" bestFit="1" customWidth="1"/>
    <col min="6150" max="6150" width="17.28515625" style="263" customWidth="1"/>
    <col min="6151" max="6151" width="3.7109375" style="263" customWidth="1"/>
    <col min="6152" max="6152" width="12.7109375" style="263" customWidth="1"/>
    <col min="6153" max="6153" width="17.28515625" style="263" customWidth="1"/>
    <col min="6154" max="6154" width="12.5703125" style="263" customWidth="1"/>
    <col min="6155" max="6155" width="12.28515625" style="263" bestFit="1" customWidth="1"/>
    <col min="6156" max="6156" width="12.7109375" style="263" bestFit="1" customWidth="1"/>
    <col min="6157" max="6157" width="17.28515625" style="263" customWidth="1"/>
    <col min="6158" max="6158" width="15.140625" style="263" customWidth="1"/>
    <col min="6159" max="6159" width="17.28515625" style="263" bestFit="1" customWidth="1"/>
    <col min="6160" max="6160" width="12.7109375" style="263" bestFit="1" customWidth="1"/>
    <col min="6161" max="6161" width="17.28515625" style="263" customWidth="1"/>
    <col min="6162" max="6162" width="12.5703125" style="263" customWidth="1"/>
    <col min="6163" max="6163" width="12.28515625" style="263" bestFit="1" customWidth="1"/>
    <col min="6164" max="6164" width="12.7109375" style="263" bestFit="1" customWidth="1"/>
    <col min="6165" max="6165" width="17.28515625" style="263" customWidth="1"/>
    <col min="6166" max="6166" width="12.5703125" style="263" customWidth="1"/>
    <col min="6167" max="6167" width="12.28515625" style="263" bestFit="1" customWidth="1"/>
    <col min="6168" max="6168" width="12.7109375" style="263" bestFit="1" customWidth="1"/>
    <col min="6169" max="6169" width="17.28515625" style="263" customWidth="1"/>
    <col min="6170" max="6170" width="12.5703125" style="263" customWidth="1"/>
    <col min="6171" max="6171" width="12.28515625" style="263" bestFit="1" customWidth="1"/>
    <col min="6172" max="6172" width="12.7109375" style="263" bestFit="1" customWidth="1"/>
    <col min="6173" max="6173" width="17.28515625" style="263" customWidth="1"/>
    <col min="6174" max="6174" width="12.42578125" style="263" customWidth="1"/>
    <col min="6175" max="6175" width="12.28515625" style="263" bestFit="1" customWidth="1"/>
    <col min="6176" max="6403" width="9.140625" style="263"/>
    <col min="6404" max="6404" width="62" style="263" customWidth="1"/>
    <col min="6405" max="6405" width="14" style="263" bestFit="1" customWidth="1"/>
    <col min="6406" max="6406" width="17.28515625" style="263" customWidth="1"/>
    <col min="6407" max="6407" width="3.7109375" style="263" customWidth="1"/>
    <col min="6408" max="6408" width="12.7109375" style="263" customWidth="1"/>
    <col min="6409" max="6409" width="17.28515625" style="263" customWidth="1"/>
    <col min="6410" max="6410" width="12.5703125" style="263" customWidth="1"/>
    <col min="6411" max="6411" width="12.28515625" style="263" bestFit="1" customWidth="1"/>
    <col min="6412" max="6412" width="12.7109375" style="263" bestFit="1" customWidth="1"/>
    <col min="6413" max="6413" width="17.28515625" style="263" customWidth="1"/>
    <col min="6414" max="6414" width="15.140625" style="263" customWidth="1"/>
    <col min="6415" max="6415" width="17.28515625" style="263" bestFit="1" customWidth="1"/>
    <col min="6416" max="6416" width="12.7109375" style="263" bestFit="1" customWidth="1"/>
    <col min="6417" max="6417" width="17.28515625" style="263" customWidth="1"/>
    <col min="6418" max="6418" width="12.5703125" style="263" customWidth="1"/>
    <col min="6419" max="6419" width="12.28515625" style="263" bestFit="1" customWidth="1"/>
    <col min="6420" max="6420" width="12.7109375" style="263" bestFit="1" customWidth="1"/>
    <col min="6421" max="6421" width="17.28515625" style="263" customWidth="1"/>
    <col min="6422" max="6422" width="12.5703125" style="263" customWidth="1"/>
    <col min="6423" max="6423" width="12.28515625" style="263" bestFit="1" customWidth="1"/>
    <col min="6424" max="6424" width="12.7109375" style="263" bestFit="1" customWidth="1"/>
    <col min="6425" max="6425" width="17.28515625" style="263" customWidth="1"/>
    <col min="6426" max="6426" width="12.5703125" style="263" customWidth="1"/>
    <col min="6427" max="6427" width="12.28515625" style="263" bestFit="1" customWidth="1"/>
    <col min="6428" max="6428" width="12.7109375" style="263" bestFit="1" customWidth="1"/>
    <col min="6429" max="6429" width="17.28515625" style="263" customWidth="1"/>
    <col min="6430" max="6430" width="12.42578125" style="263" customWidth="1"/>
    <col min="6431" max="6431" width="12.28515625" style="263" bestFit="1" customWidth="1"/>
    <col min="6432" max="6659" width="9.140625" style="263"/>
    <col min="6660" max="6660" width="62" style="263" customWidth="1"/>
    <col min="6661" max="6661" width="14" style="263" bestFit="1" customWidth="1"/>
    <col min="6662" max="6662" width="17.28515625" style="263" customWidth="1"/>
    <col min="6663" max="6663" width="3.7109375" style="263" customWidth="1"/>
    <col min="6664" max="6664" width="12.7109375" style="263" customWidth="1"/>
    <col min="6665" max="6665" width="17.28515625" style="263" customWidth="1"/>
    <col min="6666" max="6666" width="12.5703125" style="263" customWidth="1"/>
    <col min="6667" max="6667" width="12.28515625" style="263" bestFit="1" customWidth="1"/>
    <col min="6668" max="6668" width="12.7109375" style="263" bestFit="1" customWidth="1"/>
    <col min="6669" max="6669" width="17.28515625" style="263" customWidth="1"/>
    <col min="6670" max="6670" width="15.140625" style="263" customWidth="1"/>
    <col min="6671" max="6671" width="17.28515625" style="263" bestFit="1" customWidth="1"/>
    <col min="6672" max="6672" width="12.7109375" style="263" bestFit="1" customWidth="1"/>
    <col min="6673" max="6673" width="17.28515625" style="263" customWidth="1"/>
    <col min="6674" max="6674" width="12.5703125" style="263" customWidth="1"/>
    <col min="6675" max="6675" width="12.28515625" style="263" bestFit="1" customWidth="1"/>
    <col min="6676" max="6676" width="12.7109375" style="263" bestFit="1" customWidth="1"/>
    <col min="6677" max="6677" width="17.28515625" style="263" customWidth="1"/>
    <col min="6678" max="6678" width="12.5703125" style="263" customWidth="1"/>
    <col min="6679" max="6679" width="12.28515625" style="263" bestFit="1" customWidth="1"/>
    <col min="6680" max="6680" width="12.7109375" style="263" bestFit="1" customWidth="1"/>
    <col min="6681" max="6681" width="17.28515625" style="263" customWidth="1"/>
    <col min="6682" max="6682" width="12.5703125" style="263" customWidth="1"/>
    <col min="6683" max="6683" width="12.28515625" style="263" bestFit="1" customWidth="1"/>
    <col min="6684" max="6684" width="12.7109375" style="263" bestFit="1" customWidth="1"/>
    <col min="6685" max="6685" width="17.28515625" style="263" customWidth="1"/>
    <col min="6686" max="6686" width="12.42578125" style="263" customWidth="1"/>
    <col min="6687" max="6687" width="12.28515625" style="263" bestFit="1" customWidth="1"/>
    <col min="6688" max="6915" width="9.140625" style="263"/>
    <col min="6916" max="6916" width="62" style="263" customWidth="1"/>
    <col min="6917" max="6917" width="14" style="263" bestFit="1" customWidth="1"/>
    <col min="6918" max="6918" width="17.28515625" style="263" customWidth="1"/>
    <col min="6919" max="6919" width="3.7109375" style="263" customWidth="1"/>
    <col min="6920" max="6920" width="12.7109375" style="263" customWidth="1"/>
    <col min="6921" max="6921" width="17.28515625" style="263" customWidth="1"/>
    <col min="6922" max="6922" width="12.5703125" style="263" customWidth="1"/>
    <col min="6923" max="6923" width="12.28515625" style="263" bestFit="1" customWidth="1"/>
    <col min="6924" max="6924" width="12.7109375" style="263" bestFit="1" customWidth="1"/>
    <col min="6925" max="6925" width="17.28515625" style="263" customWidth="1"/>
    <col min="6926" max="6926" width="15.140625" style="263" customWidth="1"/>
    <col min="6927" max="6927" width="17.28515625" style="263" bestFit="1" customWidth="1"/>
    <col min="6928" max="6928" width="12.7109375" style="263" bestFit="1" customWidth="1"/>
    <col min="6929" max="6929" width="17.28515625" style="263" customWidth="1"/>
    <col min="6930" max="6930" width="12.5703125" style="263" customWidth="1"/>
    <col min="6931" max="6931" width="12.28515625" style="263" bestFit="1" customWidth="1"/>
    <col min="6932" max="6932" width="12.7109375" style="263" bestFit="1" customWidth="1"/>
    <col min="6933" max="6933" width="17.28515625" style="263" customWidth="1"/>
    <col min="6934" max="6934" width="12.5703125" style="263" customWidth="1"/>
    <col min="6935" max="6935" width="12.28515625" style="263" bestFit="1" customWidth="1"/>
    <col min="6936" max="6936" width="12.7109375" style="263" bestFit="1" customWidth="1"/>
    <col min="6937" max="6937" width="17.28515625" style="263" customWidth="1"/>
    <col min="6938" max="6938" width="12.5703125" style="263" customWidth="1"/>
    <col min="6939" max="6939" width="12.28515625" style="263" bestFit="1" customWidth="1"/>
    <col min="6940" max="6940" width="12.7109375" style="263" bestFit="1" customWidth="1"/>
    <col min="6941" max="6941" width="17.28515625" style="263" customWidth="1"/>
    <col min="6942" max="6942" width="12.42578125" style="263" customWidth="1"/>
    <col min="6943" max="6943" width="12.28515625" style="263" bestFit="1" customWidth="1"/>
    <col min="6944" max="7171" width="9.140625" style="263"/>
    <col min="7172" max="7172" width="62" style="263" customWidth="1"/>
    <col min="7173" max="7173" width="14" style="263" bestFit="1" customWidth="1"/>
    <col min="7174" max="7174" width="17.28515625" style="263" customWidth="1"/>
    <col min="7175" max="7175" width="3.7109375" style="263" customWidth="1"/>
    <col min="7176" max="7176" width="12.7109375" style="263" customWidth="1"/>
    <col min="7177" max="7177" width="17.28515625" style="263" customWidth="1"/>
    <col min="7178" max="7178" width="12.5703125" style="263" customWidth="1"/>
    <col min="7179" max="7179" width="12.28515625" style="263" bestFit="1" customWidth="1"/>
    <col min="7180" max="7180" width="12.7109375" style="263" bestFit="1" customWidth="1"/>
    <col min="7181" max="7181" width="17.28515625" style="263" customWidth="1"/>
    <col min="7182" max="7182" width="15.140625" style="263" customWidth="1"/>
    <col min="7183" max="7183" width="17.28515625" style="263" bestFit="1" customWidth="1"/>
    <col min="7184" max="7184" width="12.7109375" style="263" bestFit="1" customWidth="1"/>
    <col min="7185" max="7185" width="17.28515625" style="263" customWidth="1"/>
    <col min="7186" max="7186" width="12.5703125" style="263" customWidth="1"/>
    <col min="7187" max="7187" width="12.28515625" style="263" bestFit="1" customWidth="1"/>
    <col min="7188" max="7188" width="12.7109375" style="263" bestFit="1" customWidth="1"/>
    <col min="7189" max="7189" width="17.28515625" style="263" customWidth="1"/>
    <col min="7190" max="7190" width="12.5703125" style="263" customWidth="1"/>
    <col min="7191" max="7191" width="12.28515625" style="263" bestFit="1" customWidth="1"/>
    <col min="7192" max="7192" width="12.7109375" style="263" bestFit="1" customWidth="1"/>
    <col min="7193" max="7193" width="17.28515625" style="263" customWidth="1"/>
    <col min="7194" max="7194" width="12.5703125" style="263" customWidth="1"/>
    <col min="7195" max="7195" width="12.28515625" style="263" bestFit="1" customWidth="1"/>
    <col min="7196" max="7196" width="12.7109375" style="263" bestFit="1" customWidth="1"/>
    <col min="7197" max="7197" width="17.28515625" style="263" customWidth="1"/>
    <col min="7198" max="7198" width="12.42578125" style="263" customWidth="1"/>
    <col min="7199" max="7199" width="12.28515625" style="263" bestFit="1" customWidth="1"/>
    <col min="7200" max="7427" width="9.140625" style="263"/>
    <col min="7428" max="7428" width="62" style="263" customWidth="1"/>
    <col min="7429" max="7429" width="14" style="263" bestFit="1" customWidth="1"/>
    <col min="7430" max="7430" width="17.28515625" style="263" customWidth="1"/>
    <col min="7431" max="7431" width="3.7109375" style="263" customWidth="1"/>
    <col min="7432" max="7432" width="12.7109375" style="263" customWidth="1"/>
    <col min="7433" max="7433" width="17.28515625" style="263" customWidth="1"/>
    <col min="7434" max="7434" width="12.5703125" style="263" customWidth="1"/>
    <col min="7435" max="7435" width="12.28515625" style="263" bestFit="1" customWidth="1"/>
    <col min="7436" max="7436" width="12.7109375" style="263" bestFit="1" customWidth="1"/>
    <col min="7437" max="7437" width="17.28515625" style="263" customWidth="1"/>
    <col min="7438" max="7438" width="15.140625" style="263" customWidth="1"/>
    <col min="7439" max="7439" width="17.28515625" style="263" bestFit="1" customWidth="1"/>
    <col min="7440" max="7440" width="12.7109375" style="263" bestFit="1" customWidth="1"/>
    <col min="7441" max="7441" width="17.28515625" style="263" customWidth="1"/>
    <col min="7442" max="7442" width="12.5703125" style="263" customWidth="1"/>
    <col min="7443" max="7443" width="12.28515625" style="263" bestFit="1" customWidth="1"/>
    <col min="7444" max="7444" width="12.7109375" style="263" bestFit="1" customWidth="1"/>
    <col min="7445" max="7445" width="17.28515625" style="263" customWidth="1"/>
    <col min="7446" max="7446" width="12.5703125" style="263" customWidth="1"/>
    <col min="7447" max="7447" width="12.28515625" style="263" bestFit="1" customWidth="1"/>
    <col min="7448" max="7448" width="12.7109375" style="263" bestFit="1" customWidth="1"/>
    <col min="7449" max="7449" width="17.28515625" style="263" customWidth="1"/>
    <col min="7450" max="7450" width="12.5703125" style="263" customWidth="1"/>
    <col min="7451" max="7451" width="12.28515625" style="263" bestFit="1" customWidth="1"/>
    <col min="7452" max="7452" width="12.7109375" style="263" bestFit="1" customWidth="1"/>
    <col min="7453" max="7453" width="17.28515625" style="263" customWidth="1"/>
    <col min="7454" max="7454" width="12.42578125" style="263" customWidth="1"/>
    <col min="7455" max="7455" width="12.28515625" style="263" bestFit="1" customWidth="1"/>
    <col min="7456" max="7683" width="9.140625" style="263"/>
    <col min="7684" max="7684" width="62" style="263" customWidth="1"/>
    <col min="7685" max="7685" width="14" style="263" bestFit="1" customWidth="1"/>
    <col min="7686" max="7686" width="17.28515625" style="263" customWidth="1"/>
    <col min="7687" max="7687" width="3.7109375" style="263" customWidth="1"/>
    <col min="7688" max="7688" width="12.7109375" style="263" customWidth="1"/>
    <col min="7689" max="7689" width="17.28515625" style="263" customWidth="1"/>
    <col min="7690" max="7690" width="12.5703125" style="263" customWidth="1"/>
    <col min="7691" max="7691" width="12.28515625" style="263" bestFit="1" customWidth="1"/>
    <col min="7692" max="7692" width="12.7109375" style="263" bestFit="1" customWidth="1"/>
    <col min="7693" max="7693" width="17.28515625" style="263" customWidth="1"/>
    <col min="7694" max="7694" width="15.140625" style="263" customWidth="1"/>
    <col min="7695" max="7695" width="17.28515625" style="263" bestFit="1" customWidth="1"/>
    <col min="7696" max="7696" width="12.7109375" style="263" bestFit="1" customWidth="1"/>
    <col min="7697" max="7697" width="17.28515625" style="263" customWidth="1"/>
    <col min="7698" max="7698" width="12.5703125" style="263" customWidth="1"/>
    <col min="7699" max="7699" width="12.28515625" style="263" bestFit="1" customWidth="1"/>
    <col min="7700" max="7700" width="12.7109375" style="263" bestFit="1" customWidth="1"/>
    <col min="7701" max="7701" width="17.28515625" style="263" customWidth="1"/>
    <col min="7702" max="7702" width="12.5703125" style="263" customWidth="1"/>
    <col min="7703" max="7703" width="12.28515625" style="263" bestFit="1" customWidth="1"/>
    <col min="7704" max="7704" width="12.7109375" style="263" bestFit="1" customWidth="1"/>
    <col min="7705" max="7705" width="17.28515625" style="263" customWidth="1"/>
    <col min="7706" max="7706" width="12.5703125" style="263" customWidth="1"/>
    <col min="7707" max="7707" width="12.28515625" style="263" bestFit="1" customWidth="1"/>
    <col min="7708" max="7708" width="12.7109375" style="263" bestFit="1" customWidth="1"/>
    <col min="7709" max="7709" width="17.28515625" style="263" customWidth="1"/>
    <col min="7710" max="7710" width="12.42578125" style="263" customWidth="1"/>
    <col min="7711" max="7711" width="12.28515625" style="263" bestFit="1" customWidth="1"/>
    <col min="7712" max="7939" width="9.140625" style="263"/>
    <col min="7940" max="7940" width="62" style="263" customWidth="1"/>
    <col min="7941" max="7941" width="14" style="263" bestFit="1" customWidth="1"/>
    <col min="7942" max="7942" width="17.28515625" style="263" customWidth="1"/>
    <col min="7943" max="7943" width="3.7109375" style="263" customWidth="1"/>
    <col min="7944" max="7944" width="12.7109375" style="263" customWidth="1"/>
    <col min="7945" max="7945" width="17.28515625" style="263" customWidth="1"/>
    <col min="7946" max="7946" width="12.5703125" style="263" customWidth="1"/>
    <col min="7947" max="7947" width="12.28515625" style="263" bestFit="1" customWidth="1"/>
    <col min="7948" max="7948" width="12.7109375" style="263" bestFit="1" customWidth="1"/>
    <col min="7949" max="7949" width="17.28515625" style="263" customWidth="1"/>
    <col min="7950" max="7950" width="15.140625" style="263" customWidth="1"/>
    <col min="7951" max="7951" width="17.28515625" style="263" bestFit="1" customWidth="1"/>
    <col min="7952" max="7952" width="12.7109375" style="263" bestFit="1" customWidth="1"/>
    <col min="7953" max="7953" width="17.28515625" style="263" customWidth="1"/>
    <col min="7954" max="7954" width="12.5703125" style="263" customWidth="1"/>
    <col min="7955" max="7955" width="12.28515625" style="263" bestFit="1" customWidth="1"/>
    <col min="7956" max="7956" width="12.7109375" style="263" bestFit="1" customWidth="1"/>
    <col min="7957" max="7957" width="17.28515625" style="263" customWidth="1"/>
    <col min="7958" max="7958" width="12.5703125" style="263" customWidth="1"/>
    <col min="7959" max="7959" width="12.28515625" style="263" bestFit="1" customWidth="1"/>
    <col min="7960" max="7960" width="12.7109375" style="263" bestFit="1" customWidth="1"/>
    <col min="7961" max="7961" width="17.28515625" style="263" customWidth="1"/>
    <col min="7962" max="7962" width="12.5703125" style="263" customWidth="1"/>
    <col min="7963" max="7963" width="12.28515625" style="263" bestFit="1" customWidth="1"/>
    <col min="7964" max="7964" width="12.7109375" style="263" bestFit="1" customWidth="1"/>
    <col min="7965" max="7965" width="17.28515625" style="263" customWidth="1"/>
    <col min="7966" max="7966" width="12.42578125" style="263" customWidth="1"/>
    <col min="7967" max="7967" width="12.28515625" style="263" bestFit="1" customWidth="1"/>
    <col min="7968" max="8195" width="9.140625" style="263"/>
    <col min="8196" max="8196" width="62" style="263" customWidth="1"/>
    <col min="8197" max="8197" width="14" style="263" bestFit="1" customWidth="1"/>
    <col min="8198" max="8198" width="17.28515625" style="263" customWidth="1"/>
    <col min="8199" max="8199" width="3.7109375" style="263" customWidth="1"/>
    <col min="8200" max="8200" width="12.7109375" style="263" customWidth="1"/>
    <col min="8201" max="8201" width="17.28515625" style="263" customWidth="1"/>
    <col min="8202" max="8202" width="12.5703125" style="263" customWidth="1"/>
    <col min="8203" max="8203" width="12.28515625" style="263" bestFit="1" customWidth="1"/>
    <col min="8204" max="8204" width="12.7109375" style="263" bestFit="1" customWidth="1"/>
    <col min="8205" max="8205" width="17.28515625" style="263" customWidth="1"/>
    <col min="8206" max="8206" width="15.140625" style="263" customWidth="1"/>
    <col min="8207" max="8207" width="17.28515625" style="263" bestFit="1" customWidth="1"/>
    <col min="8208" max="8208" width="12.7109375" style="263" bestFit="1" customWidth="1"/>
    <col min="8209" max="8209" width="17.28515625" style="263" customWidth="1"/>
    <col min="8210" max="8210" width="12.5703125" style="263" customWidth="1"/>
    <col min="8211" max="8211" width="12.28515625" style="263" bestFit="1" customWidth="1"/>
    <col min="8212" max="8212" width="12.7109375" style="263" bestFit="1" customWidth="1"/>
    <col min="8213" max="8213" width="17.28515625" style="263" customWidth="1"/>
    <col min="8214" max="8214" width="12.5703125" style="263" customWidth="1"/>
    <col min="8215" max="8215" width="12.28515625" style="263" bestFit="1" customWidth="1"/>
    <col min="8216" max="8216" width="12.7109375" style="263" bestFit="1" customWidth="1"/>
    <col min="8217" max="8217" width="17.28515625" style="263" customWidth="1"/>
    <col min="8218" max="8218" width="12.5703125" style="263" customWidth="1"/>
    <col min="8219" max="8219" width="12.28515625" style="263" bestFit="1" customWidth="1"/>
    <col min="8220" max="8220" width="12.7109375" style="263" bestFit="1" customWidth="1"/>
    <col min="8221" max="8221" width="17.28515625" style="263" customWidth="1"/>
    <col min="8222" max="8222" width="12.42578125" style="263" customWidth="1"/>
    <col min="8223" max="8223" width="12.28515625" style="263" bestFit="1" customWidth="1"/>
    <col min="8224" max="8451" width="9.140625" style="263"/>
    <col min="8452" max="8452" width="62" style="263" customWidth="1"/>
    <col min="8453" max="8453" width="14" style="263" bestFit="1" customWidth="1"/>
    <col min="8454" max="8454" width="17.28515625" style="263" customWidth="1"/>
    <col min="8455" max="8455" width="3.7109375" style="263" customWidth="1"/>
    <col min="8456" max="8456" width="12.7109375" style="263" customWidth="1"/>
    <col min="8457" max="8457" width="17.28515625" style="263" customWidth="1"/>
    <col min="8458" max="8458" width="12.5703125" style="263" customWidth="1"/>
    <col min="8459" max="8459" width="12.28515625" style="263" bestFit="1" customWidth="1"/>
    <col min="8460" max="8460" width="12.7109375" style="263" bestFit="1" customWidth="1"/>
    <col min="8461" max="8461" width="17.28515625" style="263" customWidth="1"/>
    <col min="8462" max="8462" width="15.140625" style="263" customWidth="1"/>
    <col min="8463" max="8463" width="17.28515625" style="263" bestFit="1" customWidth="1"/>
    <col min="8464" max="8464" width="12.7109375" style="263" bestFit="1" customWidth="1"/>
    <col min="8465" max="8465" width="17.28515625" style="263" customWidth="1"/>
    <col min="8466" max="8466" width="12.5703125" style="263" customWidth="1"/>
    <col min="8467" max="8467" width="12.28515625" style="263" bestFit="1" customWidth="1"/>
    <col min="8468" max="8468" width="12.7109375" style="263" bestFit="1" customWidth="1"/>
    <col min="8469" max="8469" width="17.28515625" style="263" customWidth="1"/>
    <col min="8470" max="8470" width="12.5703125" style="263" customWidth="1"/>
    <col min="8471" max="8471" width="12.28515625" style="263" bestFit="1" customWidth="1"/>
    <col min="8472" max="8472" width="12.7109375" style="263" bestFit="1" customWidth="1"/>
    <col min="8473" max="8473" width="17.28515625" style="263" customWidth="1"/>
    <col min="8474" max="8474" width="12.5703125" style="263" customWidth="1"/>
    <col min="8475" max="8475" width="12.28515625" style="263" bestFit="1" customWidth="1"/>
    <col min="8476" max="8476" width="12.7109375" style="263" bestFit="1" customWidth="1"/>
    <col min="8477" max="8477" width="17.28515625" style="263" customWidth="1"/>
    <col min="8478" max="8478" width="12.42578125" style="263" customWidth="1"/>
    <col min="8479" max="8479" width="12.28515625" style="263" bestFit="1" customWidth="1"/>
    <col min="8480" max="8707" width="9.140625" style="263"/>
    <col min="8708" max="8708" width="62" style="263" customWidth="1"/>
    <col min="8709" max="8709" width="14" style="263" bestFit="1" customWidth="1"/>
    <col min="8710" max="8710" width="17.28515625" style="263" customWidth="1"/>
    <col min="8711" max="8711" width="3.7109375" style="263" customWidth="1"/>
    <col min="8712" max="8712" width="12.7109375" style="263" customWidth="1"/>
    <col min="8713" max="8713" width="17.28515625" style="263" customWidth="1"/>
    <col min="8714" max="8714" width="12.5703125" style="263" customWidth="1"/>
    <col min="8715" max="8715" width="12.28515625" style="263" bestFit="1" customWidth="1"/>
    <col min="8716" max="8716" width="12.7109375" style="263" bestFit="1" customWidth="1"/>
    <col min="8717" max="8717" width="17.28515625" style="263" customWidth="1"/>
    <col min="8718" max="8718" width="15.140625" style="263" customWidth="1"/>
    <col min="8719" max="8719" width="17.28515625" style="263" bestFit="1" customWidth="1"/>
    <col min="8720" max="8720" width="12.7109375" style="263" bestFit="1" customWidth="1"/>
    <col min="8721" max="8721" width="17.28515625" style="263" customWidth="1"/>
    <col min="8722" max="8722" width="12.5703125" style="263" customWidth="1"/>
    <col min="8723" max="8723" width="12.28515625" style="263" bestFit="1" customWidth="1"/>
    <col min="8724" max="8724" width="12.7109375" style="263" bestFit="1" customWidth="1"/>
    <col min="8725" max="8725" width="17.28515625" style="263" customWidth="1"/>
    <col min="8726" max="8726" width="12.5703125" style="263" customWidth="1"/>
    <col min="8727" max="8727" width="12.28515625" style="263" bestFit="1" customWidth="1"/>
    <col min="8728" max="8728" width="12.7109375" style="263" bestFit="1" customWidth="1"/>
    <col min="8729" max="8729" width="17.28515625" style="263" customWidth="1"/>
    <col min="8730" max="8730" width="12.5703125" style="263" customWidth="1"/>
    <col min="8731" max="8731" width="12.28515625" style="263" bestFit="1" customWidth="1"/>
    <col min="8732" max="8732" width="12.7109375" style="263" bestFit="1" customWidth="1"/>
    <col min="8733" max="8733" width="17.28515625" style="263" customWidth="1"/>
    <col min="8734" max="8734" width="12.42578125" style="263" customWidth="1"/>
    <col min="8735" max="8735" width="12.28515625" style="263" bestFit="1" customWidth="1"/>
    <col min="8736" max="8963" width="9.140625" style="263"/>
    <col min="8964" max="8964" width="62" style="263" customWidth="1"/>
    <col min="8965" max="8965" width="14" style="263" bestFit="1" customWidth="1"/>
    <col min="8966" max="8966" width="17.28515625" style="263" customWidth="1"/>
    <col min="8967" max="8967" width="3.7109375" style="263" customWidth="1"/>
    <col min="8968" max="8968" width="12.7109375" style="263" customWidth="1"/>
    <col min="8969" max="8969" width="17.28515625" style="263" customWidth="1"/>
    <col min="8970" max="8970" width="12.5703125" style="263" customWidth="1"/>
    <col min="8971" max="8971" width="12.28515625" style="263" bestFit="1" customWidth="1"/>
    <col min="8972" max="8972" width="12.7109375" style="263" bestFit="1" customWidth="1"/>
    <col min="8973" max="8973" width="17.28515625" style="263" customWidth="1"/>
    <col min="8974" max="8974" width="15.140625" style="263" customWidth="1"/>
    <col min="8975" max="8975" width="17.28515625" style="263" bestFit="1" customWidth="1"/>
    <col min="8976" max="8976" width="12.7109375" style="263" bestFit="1" customWidth="1"/>
    <col min="8977" max="8977" width="17.28515625" style="263" customWidth="1"/>
    <col min="8978" max="8978" width="12.5703125" style="263" customWidth="1"/>
    <col min="8979" max="8979" width="12.28515625" style="263" bestFit="1" customWidth="1"/>
    <col min="8980" max="8980" width="12.7109375" style="263" bestFit="1" customWidth="1"/>
    <col min="8981" max="8981" width="17.28515625" style="263" customWidth="1"/>
    <col min="8982" max="8982" width="12.5703125" style="263" customWidth="1"/>
    <col min="8983" max="8983" width="12.28515625" style="263" bestFit="1" customWidth="1"/>
    <col min="8984" max="8984" width="12.7109375" style="263" bestFit="1" customWidth="1"/>
    <col min="8985" max="8985" width="17.28515625" style="263" customWidth="1"/>
    <col min="8986" max="8986" width="12.5703125" style="263" customWidth="1"/>
    <col min="8987" max="8987" width="12.28515625" style="263" bestFit="1" customWidth="1"/>
    <col min="8988" max="8988" width="12.7109375" style="263" bestFit="1" customWidth="1"/>
    <col min="8989" max="8989" width="17.28515625" style="263" customWidth="1"/>
    <col min="8990" max="8990" width="12.42578125" style="263" customWidth="1"/>
    <col min="8991" max="8991" width="12.28515625" style="263" bestFit="1" customWidth="1"/>
    <col min="8992" max="9219" width="9.140625" style="263"/>
    <col min="9220" max="9220" width="62" style="263" customWidth="1"/>
    <col min="9221" max="9221" width="14" style="263" bestFit="1" customWidth="1"/>
    <col min="9222" max="9222" width="17.28515625" style="263" customWidth="1"/>
    <col min="9223" max="9223" width="3.7109375" style="263" customWidth="1"/>
    <col min="9224" max="9224" width="12.7109375" style="263" customWidth="1"/>
    <col min="9225" max="9225" width="17.28515625" style="263" customWidth="1"/>
    <col min="9226" max="9226" width="12.5703125" style="263" customWidth="1"/>
    <col min="9227" max="9227" width="12.28515625" style="263" bestFit="1" customWidth="1"/>
    <col min="9228" max="9228" width="12.7109375" style="263" bestFit="1" customWidth="1"/>
    <col min="9229" max="9229" width="17.28515625" style="263" customWidth="1"/>
    <col min="9230" max="9230" width="15.140625" style="263" customWidth="1"/>
    <col min="9231" max="9231" width="17.28515625" style="263" bestFit="1" customWidth="1"/>
    <col min="9232" max="9232" width="12.7109375" style="263" bestFit="1" customWidth="1"/>
    <col min="9233" max="9233" width="17.28515625" style="263" customWidth="1"/>
    <col min="9234" max="9234" width="12.5703125" style="263" customWidth="1"/>
    <col min="9235" max="9235" width="12.28515625" style="263" bestFit="1" customWidth="1"/>
    <col min="9236" max="9236" width="12.7109375" style="263" bestFit="1" customWidth="1"/>
    <col min="9237" max="9237" width="17.28515625" style="263" customWidth="1"/>
    <col min="9238" max="9238" width="12.5703125" style="263" customWidth="1"/>
    <col min="9239" max="9239" width="12.28515625" style="263" bestFit="1" customWidth="1"/>
    <col min="9240" max="9240" width="12.7109375" style="263" bestFit="1" customWidth="1"/>
    <col min="9241" max="9241" width="17.28515625" style="263" customWidth="1"/>
    <col min="9242" max="9242" width="12.5703125" style="263" customWidth="1"/>
    <col min="9243" max="9243" width="12.28515625" style="263" bestFit="1" customWidth="1"/>
    <col min="9244" max="9244" width="12.7109375" style="263" bestFit="1" customWidth="1"/>
    <col min="9245" max="9245" width="17.28515625" style="263" customWidth="1"/>
    <col min="9246" max="9246" width="12.42578125" style="263" customWidth="1"/>
    <col min="9247" max="9247" width="12.28515625" style="263" bestFit="1" customWidth="1"/>
    <col min="9248" max="9475" width="9.140625" style="263"/>
    <col min="9476" max="9476" width="62" style="263" customWidth="1"/>
    <col min="9477" max="9477" width="14" style="263" bestFit="1" customWidth="1"/>
    <col min="9478" max="9478" width="17.28515625" style="263" customWidth="1"/>
    <col min="9479" max="9479" width="3.7109375" style="263" customWidth="1"/>
    <col min="9480" max="9480" width="12.7109375" style="263" customWidth="1"/>
    <col min="9481" max="9481" width="17.28515625" style="263" customWidth="1"/>
    <col min="9482" max="9482" width="12.5703125" style="263" customWidth="1"/>
    <col min="9483" max="9483" width="12.28515625" style="263" bestFit="1" customWidth="1"/>
    <col min="9484" max="9484" width="12.7109375" style="263" bestFit="1" customWidth="1"/>
    <col min="9485" max="9485" width="17.28515625" style="263" customWidth="1"/>
    <col min="9486" max="9486" width="15.140625" style="263" customWidth="1"/>
    <col min="9487" max="9487" width="17.28515625" style="263" bestFit="1" customWidth="1"/>
    <col min="9488" max="9488" width="12.7109375" style="263" bestFit="1" customWidth="1"/>
    <col min="9489" max="9489" width="17.28515625" style="263" customWidth="1"/>
    <col min="9490" max="9490" width="12.5703125" style="263" customWidth="1"/>
    <col min="9491" max="9491" width="12.28515625" style="263" bestFit="1" customWidth="1"/>
    <col min="9492" max="9492" width="12.7109375" style="263" bestFit="1" customWidth="1"/>
    <col min="9493" max="9493" width="17.28515625" style="263" customWidth="1"/>
    <col min="9494" max="9494" width="12.5703125" style="263" customWidth="1"/>
    <col min="9495" max="9495" width="12.28515625" style="263" bestFit="1" customWidth="1"/>
    <col min="9496" max="9496" width="12.7109375" style="263" bestFit="1" customWidth="1"/>
    <col min="9497" max="9497" width="17.28515625" style="263" customWidth="1"/>
    <col min="9498" max="9498" width="12.5703125" style="263" customWidth="1"/>
    <col min="9499" max="9499" width="12.28515625" style="263" bestFit="1" customWidth="1"/>
    <col min="9500" max="9500" width="12.7109375" style="263" bestFit="1" customWidth="1"/>
    <col min="9501" max="9501" width="17.28515625" style="263" customWidth="1"/>
    <col min="9502" max="9502" width="12.42578125" style="263" customWidth="1"/>
    <col min="9503" max="9503" width="12.28515625" style="263" bestFit="1" customWidth="1"/>
    <col min="9504" max="9731" width="9.140625" style="263"/>
    <col min="9732" max="9732" width="62" style="263" customWidth="1"/>
    <col min="9733" max="9733" width="14" style="263" bestFit="1" customWidth="1"/>
    <col min="9734" max="9734" width="17.28515625" style="263" customWidth="1"/>
    <col min="9735" max="9735" width="3.7109375" style="263" customWidth="1"/>
    <col min="9736" max="9736" width="12.7109375" style="263" customWidth="1"/>
    <col min="9737" max="9737" width="17.28515625" style="263" customWidth="1"/>
    <col min="9738" max="9738" width="12.5703125" style="263" customWidth="1"/>
    <col min="9739" max="9739" width="12.28515625" style="263" bestFit="1" customWidth="1"/>
    <col min="9740" max="9740" width="12.7109375" style="263" bestFit="1" customWidth="1"/>
    <col min="9741" max="9741" width="17.28515625" style="263" customWidth="1"/>
    <col min="9742" max="9742" width="15.140625" style="263" customWidth="1"/>
    <col min="9743" max="9743" width="17.28515625" style="263" bestFit="1" customWidth="1"/>
    <col min="9744" max="9744" width="12.7109375" style="263" bestFit="1" customWidth="1"/>
    <col min="9745" max="9745" width="17.28515625" style="263" customWidth="1"/>
    <col min="9746" max="9746" width="12.5703125" style="263" customWidth="1"/>
    <col min="9747" max="9747" width="12.28515625" style="263" bestFit="1" customWidth="1"/>
    <col min="9748" max="9748" width="12.7109375" style="263" bestFit="1" customWidth="1"/>
    <col min="9749" max="9749" width="17.28515625" style="263" customWidth="1"/>
    <col min="9750" max="9750" width="12.5703125" style="263" customWidth="1"/>
    <col min="9751" max="9751" width="12.28515625" style="263" bestFit="1" customWidth="1"/>
    <col min="9752" max="9752" width="12.7109375" style="263" bestFit="1" customWidth="1"/>
    <col min="9753" max="9753" width="17.28515625" style="263" customWidth="1"/>
    <col min="9754" max="9754" width="12.5703125" style="263" customWidth="1"/>
    <col min="9755" max="9755" width="12.28515625" style="263" bestFit="1" customWidth="1"/>
    <col min="9756" max="9756" width="12.7109375" style="263" bestFit="1" customWidth="1"/>
    <col min="9757" max="9757" width="17.28515625" style="263" customWidth="1"/>
    <col min="9758" max="9758" width="12.42578125" style="263" customWidth="1"/>
    <col min="9759" max="9759" width="12.28515625" style="263" bestFit="1" customWidth="1"/>
    <col min="9760" max="9987" width="9.140625" style="263"/>
    <col min="9988" max="9988" width="62" style="263" customWidth="1"/>
    <col min="9989" max="9989" width="14" style="263" bestFit="1" customWidth="1"/>
    <col min="9990" max="9990" width="17.28515625" style="263" customWidth="1"/>
    <col min="9991" max="9991" width="3.7109375" style="263" customWidth="1"/>
    <col min="9992" max="9992" width="12.7109375" style="263" customWidth="1"/>
    <col min="9993" max="9993" width="17.28515625" style="263" customWidth="1"/>
    <col min="9994" max="9994" width="12.5703125" style="263" customWidth="1"/>
    <col min="9995" max="9995" width="12.28515625" style="263" bestFit="1" customWidth="1"/>
    <col min="9996" max="9996" width="12.7109375" style="263" bestFit="1" customWidth="1"/>
    <col min="9997" max="9997" width="17.28515625" style="263" customWidth="1"/>
    <col min="9998" max="9998" width="15.140625" style="263" customWidth="1"/>
    <col min="9999" max="9999" width="17.28515625" style="263" bestFit="1" customWidth="1"/>
    <col min="10000" max="10000" width="12.7109375" style="263" bestFit="1" customWidth="1"/>
    <col min="10001" max="10001" width="17.28515625" style="263" customWidth="1"/>
    <col min="10002" max="10002" width="12.5703125" style="263" customWidth="1"/>
    <col min="10003" max="10003" width="12.28515625" style="263" bestFit="1" customWidth="1"/>
    <col min="10004" max="10004" width="12.7109375" style="263" bestFit="1" customWidth="1"/>
    <col min="10005" max="10005" width="17.28515625" style="263" customWidth="1"/>
    <col min="10006" max="10006" width="12.5703125" style="263" customWidth="1"/>
    <col min="10007" max="10007" width="12.28515625" style="263" bestFit="1" customWidth="1"/>
    <col min="10008" max="10008" width="12.7109375" style="263" bestFit="1" customWidth="1"/>
    <col min="10009" max="10009" width="17.28515625" style="263" customWidth="1"/>
    <col min="10010" max="10010" width="12.5703125" style="263" customWidth="1"/>
    <col min="10011" max="10011" width="12.28515625" style="263" bestFit="1" customWidth="1"/>
    <col min="10012" max="10012" width="12.7109375" style="263" bestFit="1" customWidth="1"/>
    <col min="10013" max="10013" width="17.28515625" style="263" customWidth="1"/>
    <col min="10014" max="10014" width="12.42578125" style="263" customWidth="1"/>
    <col min="10015" max="10015" width="12.28515625" style="263" bestFit="1" customWidth="1"/>
    <col min="10016" max="10243" width="9.140625" style="263"/>
    <col min="10244" max="10244" width="62" style="263" customWidth="1"/>
    <col min="10245" max="10245" width="14" style="263" bestFit="1" customWidth="1"/>
    <col min="10246" max="10246" width="17.28515625" style="263" customWidth="1"/>
    <col min="10247" max="10247" width="3.7109375" style="263" customWidth="1"/>
    <col min="10248" max="10248" width="12.7109375" style="263" customWidth="1"/>
    <col min="10249" max="10249" width="17.28515625" style="263" customWidth="1"/>
    <col min="10250" max="10250" width="12.5703125" style="263" customWidth="1"/>
    <col min="10251" max="10251" width="12.28515625" style="263" bestFit="1" customWidth="1"/>
    <col min="10252" max="10252" width="12.7109375" style="263" bestFit="1" customWidth="1"/>
    <col min="10253" max="10253" width="17.28515625" style="263" customWidth="1"/>
    <col min="10254" max="10254" width="15.140625" style="263" customWidth="1"/>
    <col min="10255" max="10255" width="17.28515625" style="263" bestFit="1" customWidth="1"/>
    <col min="10256" max="10256" width="12.7109375" style="263" bestFit="1" customWidth="1"/>
    <col min="10257" max="10257" width="17.28515625" style="263" customWidth="1"/>
    <col min="10258" max="10258" width="12.5703125" style="263" customWidth="1"/>
    <col min="10259" max="10259" width="12.28515625" style="263" bestFit="1" customWidth="1"/>
    <col min="10260" max="10260" width="12.7109375" style="263" bestFit="1" customWidth="1"/>
    <col min="10261" max="10261" width="17.28515625" style="263" customWidth="1"/>
    <col min="10262" max="10262" width="12.5703125" style="263" customWidth="1"/>
    <col min="10263" max="10263" width="12.28515625" style="263" bestFit="1" customWidth="1"/>
    <col min="10264" max="10264" width="12.7109375" style="263" bestFit="1" customWidth="1"/>
    <col min="10265" max="10265" width="17.28515625" style="263" customWidth="1"/>
    <col min="10266" max="10266" width="12.5703125" style="263" customWidth="1"/>
    <col min="10267" max="10267" width="12.28515625" style="263" bestFit="1" customWidth="1"/>
    <col min="10268" max="10268" width="12.7109375" style="263" bestFit="1" customWidth="1"/>
    <col min="10269" max="10269" width="17.28515625" style="263" customWidth="1"/>
    <col min="10270" max="10270" width="12.42578125" style="263" customWidth="1"/>
    <col min="10271" max="10271" width="12.28515625" style="263" bestFit="1" customWidth="1"/>
    <col min="10272" max="10499" width="9.140625" style="263"/>
    <col min="10500" max="10500" width="62" style="263" customWidth="1"/>
    <col min="10501" max="10501" width="14" style="263" bestFit="1" customWidth="1"/>
    <col min="10502" max="10502" width="17.28515625" style="263" customWidth="1"/>
    <col min="10503" max="10503" width="3.7109375" style="263" customWidth="1"/>
    <col min="10504" max="10504" width="12.7109375" style="263" customWidth="1"/>
    <col min="10505" max="10505" width="17.28515625" style="263" customWidth="1"/>
    <col min="10506" max="10506" width="12.5703125" style="263" customWidth="1"/>
    <col min="10507" max="10507" width="12.28515625" style="263" bestFit="1" customWidth="1"/>
    <col min="10508" max="10508" width="12.7109375" style="263" bestFit="1" customWidth="1"/>
    <col min="10509" max="10509" width="17.28515625" style="263" customWidth="1"/>
    <col min="10510" max="10510" width="15.140625" style="263" customWidth="1"/>
    <col min="10511" max="10511" width="17.28515625" style="263" bestFit="1" customWidth="1"/>
    <col min="10512" max="10512" width="12.7109375" style="263" bestFit="1" customWidth="1"/>
    <col min="10513" max="10513" width="17.28515625" style="263" customWidth="1"/>
    <col min="10514" max="10514" width="12.5703125" style="263" customWidth="1"/>
    <col min="10515" max="10515" width="12.28515625" style="263" bestFit="1" customWidth="1"/>
    <col min="10516" max="10516" width="12.7109375" style="263" bestFit="1" customWidth="1"/>
    <col min="10517" max="10517" width="17.28515625" style="263" customWidth="1"/>
    <col min="10518" max="10518" width="12.5703125" style="263" customWidth="1"/>
    <col min="10519" max="10519" width="12.28515625" style="263" bestFit="1" customWidth="1"/>
    <col min="10520" max="10520" width="12.7109375" style="263" bestFit="1" customWidth="1"/>
    <col min="10521" max="10521" width="17.28515625" style="263" customWidth="1"/>
    <col min="10522" max="10522" width="12.5703125" style="263" customWidth="1"/>
    <col min="10523" max="10523" width="12.28515625" style="263" bestFit="1" customWidth="1"/>
    <col min="10524" max="10524" width="12.7109375" style="263" bestFit="1" customWidth="1"/>
    <col min="10525" max="10525" width="17.28515625" style="263" customWidth="1"/>
    <col min="10526" max="10526" width="12.42578125" style="263" customWidth="1"/>
    <col min="10527" max="10527" width="12.28515625" style="263" bestFit="1" customWidth="1"/>
    <col min="10528" max="10755" width="9.140625" style="263"/>
    <col min="10756" max="10756" width="62" style="263" customWidth="1"/>
    <col min="10757" max="10757" width="14" style="263" bestFit="1" customWidth="1"/>
    <col min="10758" max="10758" width="17.28515625" style="263" customWidth="1"/>
    <col min="10759" max="10759" width="3.7109375" style="263" customWidth="1"/>
    <col min="10760" max="10760" width="12.7109375" style="263" customWidth="1"/>
    <col min="10761" max="10761" width="17.28515625" style="263" customWidth="1"/>
    <col min="10762" max="10762" width="12.5703125" style="263" customWidth="1"/>
    <col min="10763" max="10763" width="12.28515625" style="263" bestFit="1" customWidth="1"/>
    <col min="10764" max="10764" width="12.7109375" style="263" bestFit="1" customWidth="1"/>
    <col min="10765" max="10765" width="17.28515625" style="263" customWidth="1"/>
    <col min="10766" max="10766" width="15.140625" style="263" customWidth="1"/>
    <col min="10767" max="10767" width="17.28515625" style="263" bestFit="1" customWidth="1"/>
    <col min="10768" max="10768" width="12.7109375" style="263" bestFit="1" customWidth="1"/>
    <col min="10769" max="10769" width="17.28515625" style="263" customWidth="1"/>
    <col min="10770" max="10770" width="12.5703125" style="263" customWidth="1"/>
    <col min="10771" max="10771" width="12.28515625" style="263" bestFit="1" customWidth="1"/>
    <col min="10772" max="10772" width="12.7109375" style="263" bestFit="1" customWidth="1"/>
    <col min="10773" max="10773" width="17.28515625" style="263" customWidth="1"/>
    <col min="10774" max="10774" width="12.5703125" style="263" customWidth="1"/>
    <col min="10775" max="10775" width="12.28515625" style="263" bestFit="1" customWidth="1"/>
    <col min="10776" max="10776" width="12.7109375" style="263" bestFit="1" customWidth="1"/>
    <col min="10777" max="10777" width="17.28515625" style="263" customWidth="1"/>
    <col min="10778" max="10778" width="12.5703125" style="263" customWidth="1"/>
    <col min="10779" max="10779" width="12.28515625" style="263" bestFit="1" customWidth="1"/>
    <col min="10780" max="10780" width="12.7109375" style="263" bestFit="1" customWidth="1"/>
    <col min="10781" max="10781" width="17.28515625" style="263" customWidth="1"/>
    <col min="10782" max="10782" width="12.42578125" style="263" customWidth="1"/>
    <col min="10783" max="10783" width="12.28515625" style="263" bestFit="1" customWidth="1"/>
    <col min="10784" max="11011" width="9.140625" style="263"/>
    <col min="11012" max="11012" width="62" style="263" customWidth="1"/>
    <col min="11013" max="11013" width="14" style="263" bestFit="1" customWidth="1"/>
    <col min="11014" max="11014" width="17.28515625" style="263" customWidth="1"/>
    <col min="11015" max="11015" width="3.7109375" style="263" customWidth="1"/>
    <col min="11016" max="11016" width="12.7109375" style="263" customWidth="1"/>
    <col min="11017" max="11017" width="17.28515625" style="263" customWidth="1"/>
    <col min="11018" max="11018" width="12.5703125" style="263" customWidth="1"/>
    <col min="11019" max="11019" width="12.28515625" style="263" bestFit="1" customWidth="1"/>
    <col min="11020" max="11020" width="12.7109375" style="263" bestFit="1" customWidth="1"/>
    <col min="11021" max="11021" width="17.28515625" style="263" customWidth="1"/>
    <col min="11022" max="11022" width="15.140625" style="263" customWidth="1"/>
    <col min="11023" max="11023" width="17.28515625" style="263" bestFit="1" customWidth="1"/>
    <col min="11024" max="11024" width="12.7109375" style="263" bestFit="1" customWidth="1"/>
    <col min="11025" max="11025" width="17.28515625" style="263" customWidth="1"/>
    <col min="11026" max="11026" width="12.5703125" style="263" customWidth="1"/>
    <col min="11027" max="11027" width="12.28515625" style="263" bestFit="1" customWidth="1"/>
    <col min="11028" max="11028" width="12.7109375" style="263" bestFit="1" customWidth="1"/>
    <col min="11029" max="11029" width="17.28515625" style="263" customWidth="1"/>
    <col min="11030" max="11030" width="12.5703125" style="263" customWidth="1"/>
    <col min="11031" max="11031" width="12.28515625" style="263" bestFit="1" customWidth="1"/>
    <col min="11032" max="11032" width="12.7109375" style="263" bestFit="1" customWidth="1"/>
    <col min="11033" max="11033" width="17.28515625" style="263" customWidth="1"/>
    <col min="11034" max="11034" width="12.5703125" style="263" customWidth="1"/>
    <col min="11035" max="11035" width="12.28515625" style="263" bestFit="1" customWidth="1"/>
    <col min="11036" max="11036" width="12.7109375" style="263" bestFit="1" customWidth="1"/>
    <col min="11037" max="11037" width="17.28515625" style="263" customWidth="1"/>
    <col min="11038" max="11038" width="12.42578125" style="263" customWidth="1"/>
    <col min="11039" max="11039" width="12.28515625" style="263" bestFit="1" customWidth="1"/>
    <col min="11040" max="11267" width="9.140625" style="263"/>
    <col min="11268" max="11268" width="62" style="263" customWidth="1"/>
    <col min="11269" max="11269" width="14" style="263" bestFit="1" customWidth="1"/>
    <col min="11270" max="11270" width="17.28515625" style="263" customWidth="1"/>
    <col min="11271" max="11271" width="3.7109375" style="263" customWidth="1"/>
    <col min="11272" max="11272" width="12.7109375" style="263" customWidth="1"/>
    <col min="11273" max="11273" width="17.28515625" style="263" customWidth="1"/>
    <col min="11274" max="11274" width="12.5703125" style="263" customWidth="1"/>
    <col min="11275" max="11275" width="12.28515625" style="263" bestFit="1" customWidth="1"/>
    <col min="11276" max="11276" width="12.7109375" style="263" bestFit="1" customWidth="1"/>
    <col min="11277" max="11277" width="17.28515625" style="263" customWidth="1"/>
    <col min="11278" max="11278" width="15.140625" style="263" customWidth="1"/>
    <col min="11279" max="11279" width="17.28515625" style="263" bestFit="1" customWidth="1"/>
    <col min="11280" max="11280" width="12.7109375" style="263" bestFit="1" customWidth="1"/>
    <col min="11281" max="11281" width="17.28515625" style="263" customWidth="1"/>
    <col min="11282" max="11282" width="12.5703125" style="263" customWidth="1"/>
    <col min="11283" max="11283" width="12.28515625" style="263" bestFit="1" customWidth="1"/>
    <col min="11284" max="11284" width="12.7109375" style="263" bestFit="1" customWidth="1"/>
    <col min="11285" max="11285" width="17.28515625" style="263" customWidth="1"/>
    <col min="11286" max="11286" width="12.5703125" style="263" customWidth="1"/>
    <col min="11287" max="11287" width="12.28515625" style="263" bestFit="1" customWidth="1"/>
    <col min="11288" max="11288" width="12.7109375" style="263" bestFit="1" customWidth="1"/>
    <col min="11289" max="11289" width="17.28515625" style="263" customWidth="1"/>
    <col min="11290" max="11290" width="12.5703125" style="263" customWidth="1"/>
    <col min="11291" max="11291" width="12.28515625" style="263" bestFit="1" customWidth="1"/>
    <col min="11292" max="11292" width="12.7109375" style="263" bestFit="1" customWidth="1"/>
    <col min="11293" max="11293" width="17.28515625" style="263" customWidth="1"/>
    <col min="11294" max="11294" width="12.42578125" style="263" customWidth="1"/>
    <col min="11295" max="11295" width="12.28515625" style="263" bestFit="1" customWidth="1"/>
    <col min="11296" max="11523" width="9.140625" style="263"/>
    <col min="11524" max="11524" width="62" style="263" customWidth="1"/>
    <col min="11525" max="11525" width="14" style="263" bestFit="1" customWidth="1"/>
    <col min="11526" max="11526" width="17.28515625" style="263" customWidth="1"/>
    <col min="11527" max="11527" width="3.7109375" style="263" customWidth="1"/>
    <col min="11528" max="11528" width="12.7109375" style="263" customWidth="1"/>
    <col min="11529" max="11529" width="17.28515625" style="263" customWidth="1"/>
    <col min="11530" max="11530" width="12.5703125" style="263" customWidth="1"/>
    <col min="11531" max="11531" width="12.28515625" style="263" bestFit="1" customWidth="1"/>
    <col min="11532" max="11532" width="12.7109375" style="263" bestFit="1" customWidth="1"/>
    <col min="11533" max="11533" width="17.28515625" style="263" customWidth="1"/>
    <col min="11534" max="11534" width="15.140625" style="263" customWidth="1"/>
    <col min="11535" max="11535" width="17.28515625" style="263" bestFit="1" customWidth="1"/>
    <col min="11536" max="11536" width="12.7109375" style="263" bestFit="1" customWidth="1"/>
    <col min="11537" max="11537" width="17.28515625" style="263" customWidth="1"/>
    <col min="11538" max="11538" width="12.5703125" style="263" customWidth="1"/>
    <col min="11539" max="11539" width="12.28515625" style="263" bestFit="1" customWidth="1"/>
    <col min="11540" max="11540" width="12.7109375" style="263" bestFit="1" customWidth="1"/>
    <col min="11541" max="11541" width="17.28515625" style="263" customWidth="1"/>
    <col min="11542" max="11542" width="12.5703125" style="263" customWidth="1"/>
    <col min="11543" max="11543" width="12.28515625" style="263" bestFit="1" customWidth="1"/>
    <col min="11544" max="11544" width="12.7109375" style="263" bestFit="1" customWidth="1"/>
    <col min="11545" max="11545" width="17.28515625" style="263" customWidth="1"/>
    <col min="11546" max="11546" width="12.5703125" style="263" customWidth="1"/>
    <col min="11547" max="11547" width="12.28515625" style="263" bestFit="1" customWidth="1"/>
    <col min="11548" max="11548" width="12.7109375" style="263" bestFit="1" customWidth="1"/>
    <col min="11549" max="11549" width="17.28515625" style="263" customWidth="1"/>
    <col min="11550" max="11550" width="12.42578125" style="263" customWidth="1"/>
    <col min="11551" max="11551" width="12.28515625" style="263" bestFit="1" customWidth="1"/>
    <col min="11552" max="11779" width="9.140625" style="263"/>
    <col min="11780" max="11780" width="62" style="263" customWidth="1"/>
    <col min="11781" max="11781" width="14" style="263" bestFit="1" customWidth="1"/>
    <col min="11782" max="11782" width="17.28515625" style="263" customWidth="1"/>
    <col min="11783" max="11783" width="3.7109375" style="263" customWidth="1"/>
    <col min="11784" max="11784" width="12.7109375" style="263" customWidth="1"/>
    <col min="11785" max="11785" width="17.28515625" style="263" customWidth="1"/>
    <col min="11786" max="11786" width="12.5703125" style="263" customWidth="1"/>
    <col min="11787" max="11787" width="12.28515625" style="263" bestFit="1" customWidth="1"/>
    <col min="11788" max="11788" width="12.7109375" style="263" bestFit="1" customWidth="1"/>
    <col min="11789" max="11789" width="17.28515625" style="263" customWidth="1"/>
    <col min="11790" max="11790" width="15.140625" style="263" customWidth="1"/>
    <col min="11791" max="11791" width="17.28515625" style="263" bestFit="1" customWidth="1"/>
    <col min="11792" max="11792" width="12.7109375" style="263" bestFit="1" customWidth="1"/>
    <col min="11793" max="11793" width="17.28515625" style="263" customWidth="1"/>
    <col min="11794" max="11794" width="12.5703125" style="263" customWidth="1"/>
    <col min="11795" max="11795" width="12.28515625" style="263" bestFit="1" customWidth="1"/>
    <col min="11796" max="11796" width="12.7109375" style="263" bestFit="1" customWidth="1"/>
    <col min="11797" max="11797" width="17.28515625" style="263" customWidth="1"/>
    <col min="11798" max="11798" width="12.5703125" style="263" customWidth="1"/>
    <col min="11799" max="11799" width="12.28515625" style="263" bestFit="1" customWidth="1"/>
    <col min="11800" max="11800" width="12.7109375" style="263" bestFit="1" customWidth="1"/>
    <col min="11801" max="11801" width="17.28515625" style="263" customWidth="1"/>
    <col min="11802" max="11802" width="12.5703125" style="263" customWidth="1"/>
    <col min="11803" max="11803" width="12.28515625" style="263" bestFit="1" customWidth="1"/>
    <col min="11804" max="11804" width="12.7109375" style="263" bestFit="1" customWidth="1"/>
    <col min="11805" max="11805" width="17.28515625" style="263" customWidth="1"/>
    <col min="11806" max="11806" width="12.42578125" style="263" customWidth="1"/>
    <col min="11807" max="11807" width="12.28515625" style="263" bestFit="1" customWidth="1"/>
    <col min="11808" max="12035" width="9.140625" style="263"/>
    <col min="12036" max="12036" width="62" style="263" customWidth="1"/>
    <col min="12037" max="12037" width="14" style="263" bestFit="1" customWidth="1"/>
    <col min="12038" max="12038" width="17.28515625" style="263" customWidth="1"/>
    <col min="12039" max="12039" width="3.7109375" style="263" customWidth="1"/>
    <col min="12040" max="12040" width="12.7109375" style="263" customWidth="1"/>
    <col min="12041" max="12041" width="17.28515625" style="263" customWidth="1"/>
    <col min="12042" max="12042" width="12.5703125" style="263" customWidth="1"/>
    <col min="12043" max="12043" width="12.28515625" style="263" bestFit="1" customWidth="1"/>
    <col min="12044" max="12044" width="12.7109375" style="263" bestFit="1" customWidth="1"/>
    <col min="12045" max="12045" width="17.28515625" style="263" customWidth="1"/>
    <col min="12046" max="12046" width="15.140625" style="263" customWidth="1"/>
    <col min="12047" max="12047" width="17.28515625" style="263" bestFit="1" customWidth="1"/>
    <col min="12048" max="12048" width="12.7109375" style="263" bestFit="1" customWidth="1"/>
    <col min="12049" max="12049" width="17.28515625" style="263" customWidth="1"/>
    <col min="12050" max="12050" width="12.5703125" style="263" customWidth="1"/>
    <col min="12051" max="12051" width="12.28515625" style="263" bestFit="1" customWidth="1"/>
    <col min="12052" max="12052" width="12.7109375" style="263" bestFit="1" customWidth="1"/>
    <col min="12053" max="12053" width="17.28515625" style="263" customWidth="1"/>
    <col min="12054" max="12054" width="12.5703125" style="263" customWidth="1"/>
    <col min="12055" max="12055" width="12.28515625" style="263" bestFit="1" customWidth="1"/>
    <col min="12056" max="12056" width="12.7109375" style="263" bestFit="1" customWidth="1"/>
    <col min="12057" max="12057" width="17.28515625" style="263" customWidth="1"/>
    <col min="12058" max="12058" width="12.5703125" style="263" customWidth="1"/>
    <col min="12059" max="12059" width="12.28515625" style="263" bestFit="1" customWidth="1"/>
    <col min="12060" max="12060" width="12.7109375" style="263" bestFit="1" customWidth="1"/>
    <col min="12061" max="12061" width="17.28515625" style="263" customWidth="1"/>
    <col min="12062" max="12062" width="12.42578125" style="263" customWidth="1"/>
    <col min="12063" max="12063" width="12.28515625" style="263" bestFit="1" customWidth="1"/>
    <col min="12064" max="12291" width="9.140625" style="263"/>
    <col min="12292" max="12292" width="62" style="263" customWidth="1"/>
    <col min="12293" max="12293" width="14" style="263" bestFit="1" customWidth="1"/>
    <col min="12294" max="12294" width="17.28515625" style="263" customWidth="1"/>
    <col min="12295" max="12295" width="3.7109375" style="263" customWidth="1"/>
    <col min="12296" max="12296" width="12.7109375" style="263" customWidth="1"/>
    <col min="12297" max="12297" width="17.28515625" style="263" customWidth="1"/>
    <col min="12298" max="12298" width="12.5703125" style="263" customWidth="1"/>
    <col min="12299" max="12299" width="12.28515625" style="263" bestFit="1" customWidth="1"/>
    <col min="12300" max="12300" width="12.7109375" style="263" bestFit="1" customWidth="1"/>
    <col min="12301" max="12301" width="17.28515625" style="263" customWidth="1"/>
    <col min="12302" max="12302" width="15.140625" style="263" customWidth="1"/>
    <col min="12303" max="12303" width="17.28515625" style="263" bestFit="1" customWidth="1"/>
    <col min="12304" max="12304" width="12.7109375" style="263" bestFit="1" customWidth="1"/>
    <col min="12305" max="12305" width="17.28515625" style="263" customWidth="1"/>
    <col min="12306" max="12306" width="12.5703125" style="263" customWidth="1"/>
    <col min="12307" max="12307" width="12.28515625" style="263" bestFit="1" customWidth="1"/>
    <col min="12308" max="12308" width="12.7109375" style="263" bestFit="1" customWidth="1"/>
    <col min="12309" max="12309" width="17.28515625" style="263" customWidth="1"/>
    <col min="12310" max="12310" width="12.5703125" style="263" customWidth="1"/>
    <col min="12311" max="12311" width="12.28515625" style="263" bestFit="1" customWidth="1"/>
    <col min="12312" max="12312" width="12.7109375" style="263" bestFit="1" customWidth="1"/>
    <col min="12313" max="12313" width="17.28515625" style="263" customWidth="1"/>
    <col min="12314" max="12314" width="12.5703125" style="263" customWidth="1"/>
    <col min="12315" max="12315" width="12.28515625" style="263" bestFit="1" customWidth="1"/>
    <col min="12316" max="12316" width="12.7109375" style="263" bestFit="1" customWidth="1"/>
    <col min="12317" max="12317" width="17.28515625" style="263" customWidth="1"/>
    <col min="12318" max="12318" width="12.42578125" style="263" customWidth="1"/>
    <col min="12319" max="12319" width="12.28515625" style="263" bestFit="1" customWidth="1"/>
    <col min="12320" max="12547" width="9.140625" style="263"/>
    <col min="12548" max="12548" width="62" style="263" customWidth="1"/>
    <col min="12549" max="12549" width="14" style="263" bestFit="1" customWidth="1"/>
    <col min="12550" max="12550" width="17.28515625" style="263" customWidth="1"/>
    <col min="12551" max="12551" width="3.7109375" style="263" customWidth="1"/>
    <col min="12552" max="12552" width="12.7109375" style="263" customWidth="1"/>
    <col min="12553" max="12553" width="17.28515625" style="263" customWidth="1"/>
    <col min="12554" max="12554" width="12.5703125" style="263" customWidth="1"/>
    <col min="12555" max="12555" width="12.28515625" style="263" bestFit="1" customWidth="1"/>
    <col min="12556" max="12556" width="12.7109375" style="263" bestFit="1" customWidth="1"/>
    <col min="12557" max="12557" width="17.28515625" style="263" customWidth="1"/>
    <col min="12558" max="12558" width="15.140625" style="263" customWidth="1"/>
    <col min="12559" max="12559" width="17.28515625" style="263" bestFit="1" customWidth="1"/>
    <col min="12560" max="12560" width="12.7109375" style="263" bestFit="1" customWidth="1"/>
    <col min="12561" max="12561" width="17.28515625" style="263" customWidth="1"/>
    <col min="12562" max="12562" width="12.5703125" style="263" customWidth="1"/>
    <col min="12563" max="12563" width="12.28515625" style="263" bestFit="1" customWidth="1"/>
    <col min="12564" max="12564" width="12.7109375" style="263" bestFit="1" customWidth="1"/>
    <col min="12565" max="12565" width="17.28515625" style="263" customWidth="1"/>
    <col min="12566" max="12566" width="12.5703125" style="263" customWidth="1"/>
    <col min="12567" max="12567" width="12.28515625" style="263" bestFit="1" customWidth="1"/>
    <col min="12568" max="12568" width="12.7109375" style="263" bestFit="1" customWidth="1"/>
    <col min="12569" max="12569" width="17.28515625" style="263" customWidth="1"/>
    <col min="12570" max="12570" width="12.5703125" style="263" customWidth="1"/>
    <col min="12571" max="12571" width="12.28515625" style="263" bestFit="1" customWidth="1"/>
    <col min="12572" max="12572" width="12.7109375" style="263" bestFit="1" customWidth="1"/>
    <col min="12573" max="12573" width="17.28515625" style="263" customWidth="1"/>
    <col min="12574" max="12574" width="12.42578125" style="263" customWidth="1"/>
    <col min="12575" max="12575" width="12.28515625" style="263" bestFit="1" customWidth="1"/>
    <col min="12576" max="12803" width="9.140625" style="263"/>
    <col min="12804" max="12804" width="62" style="263" customWidth="1"/>
    <col min="12805" max="12805" width="14" style="263" bestFit="1" customWidth="1"/>
    <col min="12806" max="12806" width="17.28515625" style="263" customWidth="1"/>
    <col min="12807" max="12807" width="3.7109375" style="263" customWidth="1"/>
    <col min="12808" max="12808" width="12.7109375" style="263" customWidth="1"/>
    <col min="12809" max="12809" width="17.28515625" style="263" customWidth="1"/>
    <col min="12810" max="12810" width="12.5703125" style="263" customWidth="1"/>
    <col min="12811" max="12811" width="12.28515625" style="263" bestFit="1" customWidth="1"/>
    <col min="12812" max="12812" width="12.7109375" style="263" bestFit="1" customWidth="1"/>
    <col min="12813" max="12813" width="17.28515625" style="263" customWidth="1"/>
    <col min="12814" max="12814" width="15.140625" style="263" customWidth="1"/>
    <col min="12815" max="12815" width="17.28515625" style="263" bestFit="1" customWidth="1"/>
    <col min="12816" max="12816" width="12.7109375" style="263" bestFit="1" customWidth="1"/>
    <col min="12817" max="12817" width="17.28515625" style="263" customWidth="1"/>
    <col min="12818" max="12818" width="12.5703125" style="263" customWidth="1"/>
    <col min="12819" max="12819" width="12.28515625" style="263" bestFit="1" customWidth="1"/>
    <col min="12820" max="12820" width="12.7109375" style="263" bestFit="1" customWidth="1"/>
    <col min="12821" max="12821" width="17.28515625" style="263" customWidth="1"/>
    <col min="12822" max="12822" width="12.5703125" style="263" customWidth="1"/>
    <col min="12823" max="12823" width="12.28515625" style="263" bestFit="1" customWidth="1"/>
    <col min="12824" max="12824" width="12.7109375" style="263" bestFit="1" customWidth="1"/>
    <col min="12825" max="12825" width="17.28515625" style="263" customWidth="1"/>
    <col min="12826" max="12826" width="12.5703125" style="263" customWidth="1"/>
    <col min="12827" max="12827" width="12.28515625" style="263" bestFit="1" customWidth="1"/>
    <col min="12828" max="12828" width="12.7109375" style="263" bestFit="1" customWidth="1"/>
    <col min="12829" max="12829" width="17.28515625" style="263" customWidth="1"/>
    <col min="12830" max="12830" width="12.42578125" style="263" customWidth="1"/>
    <col min="12831" max="12831" width="12.28515625" style="263" bestFit="1" customWidth="1"/>
    <col min="12832" max="13059" width="9.140625" style="263"/>
    <col min="13060" max="13060" width="62" style="263" customWidth="1"/>
    <col min="13061" max="13061" width="14" style="263" bestFit="1" customWidth="1"/>
    <col min="13062" max="13062" width="17.28515625" style="263" customWidth="1"/>
    <col min="13063" max="13063" width="3.7109375" style="263" customWidth="1"/>
    <col min="13064" max="13064" width="12.7109375" style="263" customWidth="1"/>
    <col min="13065" max="13065" width="17.28515625" style="263" customWidth="1"/>
    <col min="13066" max="13066" width="12.5703125" style="263" customWidth="1"/>
    <col min="13067" max="13067" width="12.28515625" style="263" bestFit="1" customWidth="1"/>
    <col min="13068" max="13068" width="12.7109375" style="263" bestFit="1" customWidth="1"/>
    <col min="13069" max="13069" width="17.28515625" style="263" customWidth="1"/>
    <col min="13070" max="13070" width="15.140625" style="263" customWidth="1"/>
    <col min="13071" max="13071" width="17.28515625" style="263" bestFit="1" customWidth="1"/>
    <col min="13072" max="13072" width="12.7109375" style="263" bestFit="1" customWidth="1"/>
    <col min="13073" max="13073" width="17.28515625" style="263" customWidth="1"/>
    <col min="13074" max="13074" width="12.5703125" style="263" customWidth="1"/>
    <col min="13075" max="13075" width="12.28515625" style="263" bestFit="1" customWidth="1"/>
    <col min="13076" max="13076" width="12.7109375" style="263" bestFit="1" customWidth="1"/>
    <col min="13077" max="13077" width="17.28515625" style="263" customWidth="1"/>
    <col min="13078" max="13078" width="12.5703125" style="263" customWidth="1"/>
    <col min="13079" max="13079" width="12.28515625" style="263" bestFit="1" customWidth="1"/>
    <col min="13080" max="13080" width="12.7109375" style="263" bestFit="1" customWidth="1"/>
    <col min="13081" max="13081" width="17.28515625" style="263" customWidth="1"/>
    <col min="13082" max="13082" width="12.5703125" style="263" customWidth="1"/>
    <col min="13083" max="13083" width="12.28515625" style="263" bestFit="1" customWidth="1"/>
    <col min="13084" max="13084" width="12.7109375" style="263" bestFit="1" customWidth="1"/>
    <col min="13085" max="13085" width="17.28515625" style="263" customWidth="1"/>
    <col min="13086" max="13086" width="12.42578125" style="263" customWidth="1"/>
    <col min="13087" max="13087" width="12.28515625" style="263" bestFit="1" customWidth="1"/>
    <col min="13088" max="13315" width="9.140625" style="263"/>
    <col min="13316" max="13316" width="62" style="263" customWidth="1"/>
    <col min="13317" max="13317" width="14" style="263" bestFit="1" customWidth="1"/>
    <col min="13318" max="13318" width="17.28515625" style="263" customWidth="1"/>
    <col min="13319" max="13319" width="3.7109375" style="263" customWidth="1"/>
    <col min="13320" max="13320" width="12.7109375" style="263" customWidth="1"/>
    <col min="13321" max="13321" width="17.28515625" style="263" customWidth="1"/>
    <col min="13322" max="13322" width="12.5703125" style="263" customWidth="1"/>
    <col min="13323" max="13323" width="12.28515625" style="263" bestFit="1" customWidth="1"/>
    <col min="13324" max="13324" width="12.7109375" style="263" bestFit="1" customWidth="1"/>
    <col min="13325" max="13325" width="17.28515625" style="263" customWidth="1"/>
    <col min="13326" max="13326" width="15.140625" style="263" customWidth="1"/>
    <col min="13327" max="13327" width="17.28515625" style="263" bestFit="1" customWidth="1"/>
    <col min="13328" max="13328" width="12.7109375" style="263" bestFit="1" customWidth="1"/>
    <col min="13329" max="13329" width="17.28515625" style="263" customWidth="1"/>
    <col min="13330" max="13330" width="12.5703125" style="263" customWidth="1"/>
    <col min="13331" max="13331" width="12.28515625" style="263" bestFit="1" customWidth="1"/>
    <col min="13332" max="13332" width="12.7109375" style="263" bestFit="1" customWidth="1"/>
    <col min="13333" max="13333" width="17.28515625" style="263" customWidth="1"/>
    <col min="13334" max="13334" width="12.5703125" style="263" customWidth="1"/>
    <col min="13335" max="13335" width="12.28515625" style="263" bestFit="1" customWidth="1"/>
    <col min="13336" max="13336" width="12.7109375" style="263" bestFit="1" customWidth="1"/>
    <col min="13337" max="13337" width="17.28515625" style="263" customWidth="1"/>
    <col min="13338" max="13338" width="12.5703125" style="263" customWidth="1"/>
    <col min="13339" max="13339" width="12.28515625" style="263" bestFit="1" customWidth="1"/>
    <col min="13340" max="13340" width="12.7109375" style="263" bestFit="1" customWidth="1"/>
    <col min="13341" max="13341" width="17.28515625" style="263" customWidth="1"/>
    <col min="13342" max="13342" width="12.42578125" style="263" customWidth="1"/>
    <col min="13343" max="13343" width="12.28515625" style="263" bestFit="1" customWidth="1"/>
    <col min="13344" max="13571" width="9.140625" style="263"/>
    <col min="13572" max="13572" width="62" style="263" customWidth="1"/>
    <col min="13573" max="13573" width="14" style="263" bestFit="1" customWidth="1"/>
    <col min="13574" max="13574" width="17.28515625" style="263" customWidth="1"/>
    <col min="13575" max="13575" width="3.7109375" style="263" customWidth="1"/>
    <col min="13576" max="13576" width="12.7109375" style="263" customWidth="1"/>
    <col min="13577" max="13577" width="17.28515625" style="263" customWidth="1"/>
    <col min="13578" max="13578" width="12.5703125" style="263" customWidth="1"/>
    <col min="13579" max="13579" width="12.28515625" style="263" bestFit="1" customWidth="1"/>
    <col min="13580" max="13580" width="12.7109375" style="263" bestFit="1" customWidth="1"/>
    <col min="13581" max="13581" width="17.28515625" style="263" customWidth="1"/>
    <col min="13582" max="13582" width="15.140625" style="263" customWidth="1"/>
    <col min="13583" max="13583" width="17.28515625" style="263" bestFit="1" customWidth="1"/>
    <col min="13584" max="13584" width="12.7109375" style="263" bestFit="1" customWidth="1"/>
    <col min="13585" max="13585" width="17.28515625" style="263" customWidth="1"/>
    <col min="13586" max="13586" width="12.5703125" style="263" customWidth="1"/>
    <col min="13587" max="13587" width="12.28515625" style="263" bestFit="1" customWidth="1"/>
    <col min="13588" max="13588" width="12.7109375" style="263" bestFit="1" customWidth="1"/>
    <col min="13589" max="13589" width="17.28515625" style="263" customWidth="1"/>
    <col min="13590" max="13590" width="12.5703125" style="263" customWidth="1"/>
    <col min="13591" max="13591" width="12.28515625" style="263" bestFit="1" customWidth="1"/>
    <col min="13592" max="13592" width="12.7109375" style="263" bestFit="1" customWidth="1"/>
    <col min="13593" max="13593" width="17.28515625" style="263" customWidth="1"/>
    <col min="13594" max="13594" width="12.5703125" style="263" customWidth="1"/>
    <col min="13595" max="13595" width="12.28515625" style="263" bestFit="1" customWidth="1"/>
    <col min="13596" max="13596" width="12.7109375" style="263" bestFit="1" customWidth="1"/>
    <col min="13597" max="13597" width="17.28515625" style="263" customWidth="1"/>
    <col min="13598" max="13598" width="12.42578125" style="263" customWidth="1"/>
    <col min="13599" max="13599" width="12.28515625" style="263" bestFit="1" customWidth="1"/>
    <col min="13600" max="13827" width="9.140625" style="263"/>
    <col min="13828" max="13828" width="62" style="263" customWidth="1"/>
    <col min="13829" max="13829" width="14" style="263" bestFit="1" customWidth="1"/>
    <col min="13830" max="13830" width="17.28515625" style="263" customWidth="1"/>
    <col min="13831" max="13831" width="3.7109375" style="263" customWidth="1"/>
    <col min="13832" max="13832" width="12.7109375" style="263" customWidth="1"/>
    <col min="13833" max="13833" width="17.28515625" style="263" customWidth="1"/>
    <col min="13834" max="13834" width="12.5703125" style="263" customWidth="1"/>
    <col min="13835" max="13835" width="12.28515625" style="263" bestFit="1" customWidth="1"/>
    <col min="13836" max="13836" width="12.7109375" style="263" bestFit="1" customWidth="1"/>
    <col min="13837" max="13837" width="17.28515625" style="263" customWidth="1"/>
    <col min="13838" max="13838" width="15.140625" style="263" customWidth="1"/>
    <col min="13839" max="13839" width="17.28515625" style="263" bestFit="1" customWidth="1"/>
    <col min="13840" max="13840" width="12.7109375" style="263" bestFit="1" customWidth="1"/>
    <col min="13841" max="13841" width="17.28515625" style="263" customWidth="1"/>
    <col min="13842" max="13842" width="12.5703125" style="263" customWidth="1"/>
    <col min="13843" max="13843" width="12.28515625" style="263" bestFit="1" customWidth="1"/>
    <col min="13844" max="13844" width="12.7109375" style="263" bestFit="1" customWidth="1"/>
    <col min="13845" max="13845" width="17.28515625" style="263" customWidth="1"/>
    <col min="13846" max="13846" width="12.5703125" style="263" customWidth="1"/>
    <col min="13847" max="13847" width="12.28515625" style="263" bestFit="1" customWidth="1"/>
    <col min="13848" max="13848" width="12.7109375" style="263" bestFit="1" customWidth="1"/>
    <col min="13849" max="13849" width="17.28515625" style="263" customWidth="1"/>
    <col min="13850" max="13850" width="12.5703125" style="263" customWidth="1"/>
    <col min="13851" max="13851" width="12.28515625" style="263" bestFit="1" customWidth="1"/>
    <col min="13852" max="13852" width="12.7109375" style="263" bestFit="1" customWidth="1"/>
    <col min="13853" max="13853" width="17.28515625" style="263" customWidth="1"/>
    <col min="13854" max="13854" width="12.42578125" style="263" customWidth="1"/>
    <col min="13855" max="13855" width="12.28515625" style="263" bestFit="1" customWidth="1"/>
    <col min="13856" max="14083" width="9.140625" style="263"/>
    <col min="14084" max="14084" width="62" style="263" customWidth="1"/>
    <col min="14085" max="14085" width="14" style="263" bestFit="1" customWidth="1"/>
    <col min="14086" max="14086" width="17.28515625" style="263" customWidth="1"/>
    <col min="14087" max="14087" width="3.7109375" style="263" customWidth="1"/>
    <col min="14088" max="14088" width="12.7109375" style="263" customWidth="1"/>
    <col min="14089" max="14089" width="17.28515625" style="263" customWidth="1"/>
    <col min="14090" max="14090" width="12.5703125" style="263" customWidth="1"/>
    <col min="14091" max="14091" width="12.28515625" style="263" bestFit="1" customWidth="1"/>
    <col min="14092" max="14092" width="12.7109375" style="263" bestFit="1" customWidth="1"/>
    <col min="14093" max="14093" width="17.28515625" style="263" customWidth="1"/>
    <col min="14094" max="14094" width="15.140625" style="263" customWidth="1"/>
    <col min="14095" max="14095" width="17.28515625" style="263" bestFit="1" customWidth="1"/>
    <col min="14096" max="14096" width="12.7109375" style="263" bestFit="1" customWidth="1"/>
    <col min="14097" max="14097" width="17.28515625" style="263" customWidth="1"/>
    <col min="14098" max="14098" width="12.5703125" style="263" customWidth="1"/>
    <col min="14099" max="14099" width="12.28515625" style="263" bestFit="1" customWidth="1"/>
    <col min="14100" max="14100" width="12.7109375" style="263" bestFit="1" customWidth="1"/>
    <col min="14101" max="14101" width="17.28515625" style="263" customWidth="1"/>
    <col min="14102" max="14102" width="12.5703125" style="263" customWidth="1"/>
    <col min="14103" max="14103" width="12.28515625" style="263" bestFit="1" customWidth="1"/>
    <col min="14104" max="14104" width="12.7109375" style="263" bestFit="1" customWidth="1"/>
    <col min="14105" max="14105" width="17.28515625" style="263" customWidth="1"/>
    <col min="14106" max="14106" width="12.5703125" style="263" customWidth="1"/>
    <col min="14107" max="14107" width="12.28515625" style="263" bestFit="1" customWidth="1"/>
    <col min="14108" max="14108" width="12.7109375" style="263" bestFit="1" customWidth="1"/>
    <col min="14109" max="14109" width="17.28515625" style="263" customWidth="1"/>
    <col min="14110" max="14110" width="12.42578125" style="263" customWidth="1"/>
    <col min="14111" max="14111" width="12.28515625" style="263" bestFit="1" customWidth="1"/>
    <col min="14112" max="14339" width="9.140625" style="263"/>
    <col min="14340" max="14340" width="62" style="263" customWidth="1"/>
    <col min="14341" max="14341" width="14" style="263" bestFit="1" customWidth="1"/>
    <col min="14342" max="14342" width="17.28515625" style="263" customWidth="1"/>
    <col min="14343" max="14343" width="3.7109375" style="263" customWidth="1"/>
    <col min="14344" max="14344" width="12.7109375" style="263" customWidth="1"/>
    <col min="14345" max="14345" width="17.28515625" style="263" customWidth="1"/>
    <col min="14346" max="14346" width="12.5703125" style="263" customWidth="1"/>
    <col min="14347" max="14347" width="12.28515625" style="263" bestFit="1" customWidth="1"/>
    <col min="14348" max="14348" width="12.7109375" style="263" bestFit="1" customWidth="1"/>
    <col min="14349" max="14349" width="17.28515625" style="263" customWidth="1"/>
    <col min="14350" max="14350" width="15.140625" style="263" customWidth="1"/>
    <col min="14351" max="14351" width="17.28515625" style="263" bestFit="1" customWidth="1"/>
    <col min="14352" max="14352" width="12.7109375" style="263" bestFit="1" customWidth="1"/>
    <col min="14353" max="14353" width="17.28515625" style="263" customWidth="1"/>
    <col min="14354" max="14354" width="12.5703125" style="263" customWidth="1"/>
    <col min="14355" max="14355" width="12.28515625" style="263" bestFit="1" customWidth="1"/>
    <col min="14356" max="14356" width="12.7109375" style="263" bestFit="1" customWidth="1"/>
    <col min="14357" max="14357" width="17.28515625" style="263" customWidth="1"/>
    <col min="14358" max="14358" width="12.5703125" style="263" customWidth="1"/>
    <col min="14359" max="14359" width="12.28515625" style="263" bestFit="1" customWidth="1"/>
    <col min="14360" max="14360" width="12.7109375" style="263" bestFit="1" customWidth="1"/>
    <col min="14361" max="14361" width="17.28515625" style="263" customWidth="1"/>
    <col min="14362" max="14362" width="12.5703125" style="263" customWidth="1"/>
    <col min="14363" max="14363" width="12.28515625" style="263" bestFit="1" customWidth="1"/>
    <col min="14364" max="14364" width="12.7109375" style="263" bestFit="1" customWidth="1"/>
    <col min="14365" max="14365" width="17.28515625" style="263" customWidth="1"/>
    <col min="14366" max="14366" width="12.42578125" style="263" customWidth="1"/>
    <col min="14367" max="14367" width="12.28515625" style="263" bestFit="1" customWidth="1"/>
    <col min="14368" max="14595" width="9.140625" style="263"/>
    <col min="14596" max="14596" width="62" style="263" customWidth="1"/>
    <col min="14597" max="14597" width="14" style="263" bestFit="1" customWidth="1"/>
    <col min="14598" max="14598" width="17.28515625" style="263" customWidth="1"/>
    <col min="14599" max="14599" width="3.7109375" style="263" customWidth="1"/>
    <col min="14600" max="14600" width="12.7109375" style="263" customWidth="1"/>
    <col min="14601" max="14601" width="17.28515625" style="263" customWidth="1"/>
    <col min="14602" max="14602" width="12.5703125" style="263" customWidth="1"/>
    <col min="14603" max="14603" width="12.28515625" style="263" bestFit="1" customWidth="1"/>
    <col min="14604" max="14604" width="12.7109375" style="263" bestFit="1" customWidth="1"/>
    <col min="14605" max="14605" width="17.28515625" style="263" customWidth="1"/>
    <col min="14606" max="14606" width="15.140625" style="263" customWidth="1"/>
    <col min="14607" max="14607" width="17.28515625" style="263" bestFit="1" customWidth="1"/>
    <col min="14608" max="14608" width="12.7109375" style="263" bestFit="1" customWidth="1"/>
    <col min="14609" max="14609" width="17.28515625" style="263" customWidth="1"/>
    <col min="14610" max="14610" width="12.5703125" style="263" customWidth="1"/>
    <col min="14611" max="14611" width="12.28515625" style="263" bestFit="1" customWidth="1"/>
    <col min="14612" max="14612" width="12.7109375" style="263" bestFit="1" customWidth="1"/>
    <col min="14613" max="14613" width="17.28515625" style="263" customWidth="1"/>
    <col min="14614" max="14614" width="12.5703125" style="263" customWidth="1"/>
    <col min="14615" max="14615" width="12.28515625" style="263" bestFit="1" customWidth="1"/>
    <col min="14616" max="14616" width="12.7109375" style="263" bestFit="1" customWidth="1"/>
    <col min="14617" max="14617" width="17.28515625" style="263" customWidth="1"/>
    <col min="14618" max="14618" width="12.5703125" style="263" customWidth="1"/>
    <col min="14619" max="14619" width="12.28515625" style="263" bestFit="1" customWidth="1"/>
    <col min="14620" max="14620" width="12.7109375" style="263" bestFit="1" customWidth="1"/>
    <col min="14621" max="14621" width="17.28515625" style="263" customWidth="1"/>
    <col min="14622" max="14622" width="12.42578125" style="263" customWidth="1"/>
    <col min="14623" max="14623" width="12.28515625" style="263" bestFit="1" customWidth="1"/>
    <col min="14624" max="14851" width="9.140625" style="263"/>
    <col min="14852" max="14852" width="62" style="263" customWidth="1"/>
    <col min="14853" max="14853" width="14" style="263" bestFit="1" customWidth="1"/>
    <col min="14854" max="14854" width="17.28515625" style="263" customWidth="1"/>
    <col min="14855" max="14855" width="3.7109375" style="263" customWidth="1"/>
    <col min="14856" max="14856" width="12.7109375" style="263" customWidth="1"/>
    <col min="14857" max="14857" width="17.28515625" style="263" customWidth="1"/>
    <col min="14858" max="14858" width="12.5703125" style="263" customWidth="1"/>
    <col min="14859" max="14859" width="12.28515625" style="263" bestFit="1" customWidth="1"/>
    <col min="14860" max="14860" width="12.7109375" style="263" bestFit="1" customWidth="1"/>
    <col min="14861" max="14861" width="17.28515625" style="263" customWidth="1"/>
    <col min="14862" max="14862" width="15.140625" style="263" customWidth="1"/>
    <col min="14863" max="14863" width="17.28515625" style="263" bestFit="1" customWidth="1"/>
    <col min="14864" max="14864" width="12.7109375" style="263" bestFit="1" customWidth="1"/>
    <col min="14865" max="14865" width="17.28515625" style="263" customWidth="1"/>
    <col min="14866" max="14866" width="12.5703125" style="263" customWidth="1"/>
    <col min="14867" max="14867" width="12.28515625" style="263" bestFit="1" customWidth="1"/>
    <col min="14868" max="14868" width="12.7109375" style="263" bestFit="1" customWidth="1"/>
    <col min="14869" max="14869" width="17.28515625" style="263" customWidth="1"/>
    <col min="14870" max="14870" width="12.5703125" style="263" customWidth="1"/>
    <col min="14871" max="14871" width="12.28515625" style="263" bestFit="1" customWidth="1"/>
    <col min="14872" max="14872" width="12.7109375" style="263" bestFit="1" customWidth="1"/>
    <col min="14873" max="14873" width="17.28515625" style="263" customWidth="1"/>
    <col min="14874" max="14874" width="12.5703125" style="263" customWidth="1"/>
    <col min="14875" max="14875" width="12.28515625" style="263" bestFit="1" customWidth="1"/>
    <col min="14876" max="14876" width="12.7109375" style="263" bestFit="1" customWidth="1"/>
    <col min="14877" max="14877" width="17.28515625" style="263" customWidth="1"/>
    <col min="14878" max="14878" width="12.42578125" style="263" customWidth="1"/>
    <col min="14879" max="14879" width="12.28515625" style="263" bestFit="1" customWidth="1"/>
    <col min="14880" max="15107" width="9.140625" style="263"/>
    <col min="15108" max="15108" width="62" style="263" customWidth="1"/>
    <col min="15109" max="15109" width="14" style="263" bestFit="1" customWidth="1"/>
    <col min="15110" max="15110" width="17.28515625" style="263" customWidth="1"/>
    <col min="15111" max="15111" width="3.7109375" style="263" customWidth="1"/>
    <col min="15112" max="15112" width="12.7109375" style="263" customWidth="1"/>
    <col min="15113" max="15113" width="17.28515625" style="263" customWidth="1"/>
    <col min="15114" max="15114" width="12.5703125" style="263" customWidth="1"/>
    <col min="15115" max="15115" width="12.28515625" style="263" bestFit="1" customWidth="1"/>
    <col min="15116" max="15116" width="12.7109375" style="263" bestFit="1" customWidth="1"/>
    <col min="15117" max="15117" width="17.28515625" style="263" customWidth="1"/>
    <col min="15118" max="15118" width="15.140625" style="263" customWidth="1"/>
    <col min="15119" max="15119" width="17.28515625" style="263" bestFit="1" customWidth="1"/>
    <col min="15120" max="15120" width="12.7109375" style="263" bestFit="1" customWidth="1"/>
    <col min="15121" max="15121" width="17.28515625" style="263" customWidth="1"/>
    <col min="15122" max="15122" width="12.5703125" style="263" customWidth="1"/>
    <col min="15123" max="15123" width="12.28515625" style="263" bestFit="1" customWidth="1"/>
    <col min="15124" max="15124" width="12.7109375" style="263" bestFit="1" customWidth="1"/>
    <col min="15125" max="15125" width="17.28515625" style="263" customWidth="1"/>
    <col min="15126" max="15126" width="12.5703125" style="263" customWidth="1"/>
    <col min="15127" max="15127" width="12.28515625" style="263" bestFit="1" customWidth="1"/>
    <col min="15128" max="15128" width="12.7109375" style="263" bestFit="1" customWidth="1"/>
    <col min="15129" max="15129" width="17.28515625" style="263" customWidth="1"/>
    <col min="15130" max="15130" width="12.5703125" style="263" customWidth="1"/>
    <col min="15131" max="15131" width="12.28515625" style="263" bestFit="1" customWidth="1"/>
    <col min="15132" max="15132" width="12.7109375" style="263" bestFit="1" customWidth="1"/>
    <col min="15133" max="15133" width="17.28515625" style="263" customWidth="1"/>
    <col min="15134" max="15134" width="12.42578125" style="263" customWidth="1"/>
    <col min="15135" max="15135" width="12.28515625" style="263" bestFit="1" customWidth="1"/>
    <col min="15136" max="15363" width="9.140625" style="263"/>
    <col min="15364" max="15364" width="62" style="263" customWidth="1"/>
    <col min="15365" max="15365" width="14" style="263" bestFit="1" customWidth="1"/>
    <col min="15366" max="15366" width="17.28515625" style="263" customWidth="1"/>
    <col min="15367" max="15367" width="3.7109375" style="263" customWidth="1"/>
    <col min="15368" max="15368" width="12.7109375" style="263" customWidth="1"/>
    <col min="15369" max="15369" width="17.28515625" style="263" customWidth="1"/>
    <col min="15370" max="15370" width="12.5703125" style="263" customWidth="1"/>
    <col min="15371" max="15371" width="12.28515625" style="263" bestFit="1" customWidth="1"/>
    <col min="15372" max="15372" width="12.7109375" style="263" bestFit="1" customWidth="1"/>
    <col min="15373" max="15373" width="17.28515625" style="263" customWidth="1"/>
    <col min="15374" max="15374" width="15.140625" style="263" customWidth="1"/>
    <col min="15375" max="15375" width="17.28515625" style="263" bestFit="1" customWidth="1"/>
    <col min="15376" max="15376" width="12.7109375" style="263" bestFit="1" customWidth="1"/>
    <col min="15377" max="15377" width="17.28515625" style="263" customWidth="1"/>
    <col min="15378" max="15378" width="12.5703125" style="263" customWidth="1"/>
    <col min="15379" max="15379" width="12.28515625" style="263" bestFit="1" customWidth="1"/>
    <col min="15380" max="15380" width="12.7109375" style="263" bestFit="1" customWidth="1"/>
    <col min="15381" max="15381" width="17.28515625" style="263" customWidth="1"/>
    <col min="15382" max="15382" width="12.5703125" style="263" customWidth="1"/>
    <col min="15383" max="15383" width="12.28515625" style="263" bestFit="1" customWidth="1"/>
    <col min="15384" max="15384" width="12.7109375" style="263" bestFit="1" customWidth="1"/>
    <col min="15385" max="15385" width="17.28515625" style="263" customWidth="1"/>
    <col min="15386" max="15386" width="12.5703125" style="263" customWidth="1"/>
    <col min="15387" max="15387" width="12.28515625" style="263" bestFit="1" customWidth="1"/>
    <col min="15388" max="15388" width="12.7109375" style="263" bestFit="1" customWidth="1"/>
    <col min="15389" max="15389" width="17.28515625" style="263" customWidth="1"/>
    <col min="15390" max="15390" width="12.42578125" style="263" customWidth="1"/>
    <col min="15391" max="15391" width="12.28515625" style="263" bestFit="1" customWidth="1"/>
    <col min="15392" max="15619" width="9.140625" style="263"/>
    <col min="15620" max="15620" width="62" style="263" customWidth="1"/>
    <col min="15621" max="15621" width="14" style="263" bestFit="1" customWidth="1"/>
    <col min="15622" max="15622" width="17.28515625" style="263" customWidth="1"/>
    <col min="15623" max="15623" width="3.7109375" style="263" customWidth="1"/>
    <col min="15624" max="15624" width="12.7109375" style="263" customWidth="1"/>
    <col min="15625" max="15625" width="17.28515625" style="263" customWidth="1"/>
    <col min="15626" max="15626" width="12.5703125" style="263" customWidth="1"/>
    <col min="15627" max="15627" width="12.28515625" style="263" bestFit="1" customWidth="1"/>
    <col min="15628" max="15628" width="12.7109375" style="263" bestFit="1" customWidth="1"/>
    <col min="15629" max="15629" width="17.28515625" style="263" customWidth="1"/>
    <col min="15630" max="15630" width="15.140625" style="263" customWidth="1"/>
    <col min="15631" max="15631" width="17.28515625" style="263" bestFit="1" customWidth="1"/>
    <col min="15632" max="15632" width="12.7109375" style="263" bestFit="1" customWidth="1"/>
    <col min="15633" max="15633" width="17.28515625" style="263" customWidth="1"/>
    <col min="15634" max="15634" width="12.5703125" style="263" customWidth="1"/>
    <col min="15635" max="15635" width="12.28515625" style="263" bestFit="1" customWidth="1"/>
    <col min="15636" max="15636" width="12.7109375" style="263" bestFit="1" customWidth="1"/>
    <col min="15637" max="15637" width="17.28515625" style="263" customWidth="1"/>
    <col min="15638" max="15638" width="12.5703125" style="263" customWidth="1"/>
    <col min="15639" max="15639" width="12.28515625" style="263" bestFit="1" customWidth="1"/>
    <col min="15640" max="15640" width="12.7109375" style="263" bestFit="1" customWidth="1"/>
    <col min="15641" max="15641" width="17.28515625" style="263" customWidth="1"/>
    <col min="15642" max="15642" width="12.5703125" style="263" customWidth="1"/>
    <col min="15643" max="15643" width="12.28515625" style="263" bestFit="1" customWidth="1"/>
    <col min="15644" max="15644" width="12.7109375" style="263" bestFit="1" customWidth="1"/>
    <col min="15645" max="15645" width="17.28515625" style="263" customWidth="1"/>
    <col min="15646" max="15646" width="12.42578125" style="263" customWidth="1"/>
    <col min="15647" max="15647" width="12.28515625" style="263" bestFit="1" customWidth="1"/>
    <col min="15648" max="15875" width="9.140625" style="263"/>
    <col min="15876" max="15876" width="62" style="263" customWidth="1"/>
    <col min="15877" max="15877" width="14" style="263" bestFit="1" customWidth="1"/>
    <col min="15878" max="15878" width="17.28515625" style="263" customWidth="1"/>
    <col min="15879" max="15879" width="3.7109375" style="263" customWidth="1"/>
    <col min="15880" max="15880" width="12.7109375" style="263" customWidth="1"/>
    <col min="15881" max="15881" width="17.28515625" style="263" customWidth="1"/>
    <col min="15882" max="15882" width="12.5703125" style="263" customWidth="1"/>
    <col min="15883" max="15883" width="12.28515625" style="263" bestFit="1" customWidth="1"/>
    <col min="15884" max="15884" width="12.7109375" style="263" bestFit="1" customWidth="1"/>
    <col min="15885" max="15885" width="17.28515625" style="263" customWidth="1"/>
    <col min="15886" max="15886" width="15.140625" style="263" customWidth="1"/>
    <col min="15887" max="15887" width="17.28515625" style="263" bestFit="1" customWidth="1"/>
    <col min="15888" max="15888" width="12.7109375" style="263" bestFit="1" customWidth="1"/>
    <col min="15889" max="15889" width="17.28515625" style="263" customWidth="1"/>
    <col min="15890" max="15890" width="12.5703125" style="263" customWidth="1"/>
    <col min="15891" max="15891" width="12.28515625" style="263" bestFit="1" customWidth="1"/>
    <col min="15892" max="15892" width="12.7109375" style="263" bestFit="1" customWidth="1"/>
    <col min="15893" max="15893" width="17.28515625" style="263" customWidth="1"/>
    <col min="15894" max="15894" width="12.5703125" style="263" customWidth="1"/>
    <col min="15895" max="15895" width="12.28515625" style="263" bestFit="1" customWidth="1"/>
    <col min="15896" max="15896" width="12.7109375" style="263" bestFit="1" customWidth="1"/>
    <col min="15897" max="15897" width="17.28515625" style="263" customWidth="1"/>
    <col min="15898" max="15898" width="12.5703125" style="263" customWidth="1"/>
    <col min="15899" max="15899" width="12.28515625" style="263" bestFit="1" customWidth="1"/>
    <col min="15900" max="15900" width="12.7109375" style="263" bestFit="1" customWidth="1"/>
    <col min="15901" max="15901" width="17.28515625" style="263" customWidth="1"/>
    <col min="15902" max="15902" width="12.42578125" style="263" customWidth="1"/>
    <col min="15903" max="15903" width="12.28515625" style="263" bestFit="1" customWidth="1"/>
    <col min="15904" max="16131" width="9.140625" style="263"/>
    <col min="16132" max="16132" width="62" style="263" customWidth="1"/>
    <col min="16133" max="16133" width="14" style="263" bestFit="1" customWidth="1"/>
    <col min="16134" max="16134" width="17.28515625" style="263" customWidth="1"/>
    <col min="16135" max="16135" width="3.7109375" style="263" customWidth="1"/>
    <col min="16136" max="16136" width="12.7109375" style="263" customWidth="1"/>
    <col min="16137" max="16137" width="17.28515625" style="263" customWidth="1"/>
    <col min="16138" max="16138" width="12.5703125" style="263" customWidth="1"/>
    <col min="16139" max="16139" width="12.28515625" style="263" bestFit="1" customWidth="1"/>
    <col min="16140" max="16140" width="12.7109375" style="263" bestFit="1" customWidth="1"/>
    <col min="16141" max="16141" width="17.28515625" style="263" customWidth="1"/>
    <col min="16142" max="16142" width="15.140625" style="263" customWidth="1"/>
    <col min="16143" max="16143" width="17.28515625" style="263" bestFit="1" customWidth="1"/>
    <col min="16144" max="16144" width="12.7109375" style="263" bestFit="1" customWidth="1"/>
    <col min="16145" max="16145" width="17.28515625" style="263" customWidth="1"/>
    <col min="16146" max="16146" width="12.5703125" style="263" customWidth="1"/>
    <col min="16147" max="16147" width="12.28515625" style="263" bestFit="1" customWidth="1"/>
    <col min="16148" max="16148" width="12.7109375" style="263" bestFit="1" customWidth="1"/>
    <col min="16149" max="16149" width="17.28515625" style="263" customWidth="1"/>
    <col min="16150" max="16150" width="12.5703125" style="263" customWidth="1"/>
    <col min="16151" max="16151" width="12.28515625" style="263" bestFit="1" customWidth="1"/>
    <col min="16152" max="16152" width="12.7109375" style="263" bestFit="1" customWidth="1"/>
    <col min="16153" max="16153" width="17.28515625" style="263" customWidth="1"/>
    <col min="16154" max="16154" width="12.5703125" style="263" customWidth="1"/>
    <col min="16155" max="16155" width="12.28515625" style="263" bestFit="1" customWidth="1"/>
    <col min="16156" max="16156" width="12.7109375" style="263" bestFit="1" customWidth="1"/>
    <col min="16157" max="16157" width="17.28515625" style="263" customWidth="1"/>
    <col min="16158" max="16158" width="12.42578125" style="263" customWidth="1"/>
    <col min="16159" max="16159" width="12.28515625" style="263" bestFit="1" customWidth="1"/>
    <col min="16160" max="16384" width="9.140625" style="263"/>
  </cols>
  <sheetData>
    <row r="1" spans="1:34" ht="26.25" x14ac:dyDescent="0.2">
      <c r="A1" s="250" t="s">
        <v>131</v>
      </c>
      <c r="B1" s="499" t="s">
        <v>390</v>
      </c>
      <c r="C1" s="499"/>
    </row>
    <row r="3" spans="1:34" ht="18.75" x14ac:dyDescent="0.3">
      <c r="A3" s="251" t="s">
        <v>132</v>
      </c>
    </row>
    <row r="4" spans="1:34" ht="18" x14ac:dyDescent="0.25">
      <c r="A4" s="322"/>
    </row>
    <row r="5" spans="1:34" ht="15" x14ac:dyDescent="0.2">
      <c r="A5" s="252" t="s">
        <v>134</v>
      </c>
      <c r="B5" s="500"/>
      <c r="C5" s="501"/>
      <c r="D5" s="323"/>
    </row>
    <row r="6" spans="1:34" ht="15" x14ac:dyDescent="0.25">
      <c r="A6" s="253" t="s">
        <v>135</v>
      </c>
      <c r="B6" s="500"/>
      <c r="C6" s="501"/>
      <c r="D6" s="324"/>
    </row>
    <row r="7" spans="1:34" ht="15" x14ac:dyDescent="0.2">
      <c r="A7" s="252" t="s">
        <v>136</v>
      </c>
      <c r="B7" s="500"/>
      <c r="C7" s="501"/>
      <c r="D7" s="323"/>
    </row>
    <row r="8" spans="1:34" ht="15" x14ac:dyDescent="0.25">
      <c r="A8" s="254" t="s">
        <v>133</v>
      </c>
      <c r="B8" s="500"/>
      <c r="C8" s="501"/>
      <c r="D8" s="325"/>
    </row>
    <row r="9" spans="1:34" ht="14.25" customHeight="1" x14ac:dyDescent="0.25">
      <c r="A9" s="256"/>
      <c r="B9" s="496" t="s">
        <v>137</v>
      </c>
      <c r="C9" s="498"/>
      <c r="D9" s="267"/>
      <c r="E9" s="268"/>
      <c r="F9" s="496" t="s">
        <v>63</v>
      </c>
      <c r="G9" s="497"/>
      <c r="H9" s="498"/>
      <c r="I9" s="268"/>
      <c r="J9" s="496" t="s">
        <v>68</v>
      </c>
      <c r="K9" s="497"/>
      <c r="L9" s="498"/>
      <c r="M9" s="268"/>
      <c r="N9" s="496" t="s">
        <v>69</v>
      </c>
      <c r="O9" s="497"/>
      <c r="P9" s="498"/>
      <c r="Q9" s="165"/>
      <c r="R9" s="496" t="s">
        <v>274</v>
      </c>
      <c r="S9" s="497"/>
      <c r="T9" s="498"/>
      <c r="U9" s="165"/>
      <c r="V9" s="496" t="s">
        <v>288</v>
      </c>
      <c r="W9" s="497"/>
      <c r="X9" s="498"/>
      <c r="Y9" s="165"/>
      <c r="Z9" s="496" t="s">
        <v>333</v>
      </c>
      <c r="AA9" s="497"/>
      <c r="AB9" s="498"/>
      <c r="AC9" s="165"/>
      <c r="AD9" s="496" t="s">
        <v>338</v>
      </c>
      <c r="AE9" s="497"/>
      <c r="AF9" s="498"/>
    </row>
    <row r="10" spans="1:34" ht="15" x14ac:dyDescent="0.25">
      <c r="A10" s="256"/>
      <c r="B10" s="255" t="s">
        <v>139</v>
      </c>
      <c r="C10" s="269" t="s">
        <v>137</v>
      </c>
      <c r="D10" s="256"/>
      <c r="F10" s="255" t="s">
        <v>139</v>
      </c>
      <c r="G10" s="255"/>
      <c r="H10" s="269" t="s">
        <v>137</v>
      </c>
      <c r="J10" s="255" t="s">
        <v>139</v>
      </c>
      <c r="K10" s="255"/>
      <c r="L10" s="269" t="s">
        <v>137</v>
      </c>
      <c r="N10" s="255" t="s">
        <v>139</v>
      </c>
      <c r="O10" s="255"/>
      <c r="P10" s="269" t="s">
        <v>137</v>
      </c>
      <c r="Q10" s="269"/>
      <c r="R10" s="255" t="s">
        <v>139</v>
      </c>
      <c r="S10" s="255"/>
      <c r="T10" s="269" t="s">
        <v>137</v>
      </c>
      <c r="U10" s="269"/>
      <c r="V10" s="255" t="s">
        <v>139</v>
      </c>
      <c r="W10" s="255"/>
      <c r="X10" s="269" t="s">
        <v>137</v>
      </c>
      <c r="Y10" s="269"/>
      <c r="Z10" s="255" t="s">
        <v>139</v>
      </c>
      <c r="AA10" s="255"/>
      <c r="AB10" s="269" t="s">
        <v>137</v>
      </c>
      <c r="AC10" s="269"/>
      <c r="AD10" s="255" t="s">
        <v>139</v>
      </c>
      <c r="AE10" s="255"/>
      <c r="AF10" s="269" t="s">
        <v>137</v>
      </c>
    </row>
    <row r="11" spans="1:34" ht="15" x14ac:dyDescent="0.25">
      <c r="A11" s="256"/>
      <c r="B11" s="270" t="s">
        <v>3</v>
      </c>
      <c r="C11" s="270" t="s">
        <v>138</v>
      </c>
      <c r="D11" s="256"/>
      <c r="E11" s="271"/>
      <c r="F11" s="270" t="s">
        <v>3</v>
      </c>
      <c r="G11" s="270" t="s">
        <v>58</v>
      </c>
      <c r="H11" s="270" t="s">
        <v>138</v>
      </c>
      <c r="I11" s="271"/>
      <c r="J11" s="270" t="s">
        <v>3</v>
      </c>
      <c r="K11" s="270" t="s">
        <v>58</v>
      </c>
      <c r="L11" s="270" t="s">
        <v>138</v>
      </c>
      <c r="M11" s="271"/>
      <c r="N11" s="270" t="s">
        <v>3</v>
      </c>
      <c r="O11" s="270" t="s">
        <v>58</v>
      </c>
      <c r="P11" s="270" t="s">
        <v>138</v>
      </c>
      <c r="Q11" s="270"/>
      <c r="R11" s="270" t="s">
        <v>3</v>
      </c>
      <c r="S11" s="270" t="s">
        <v>58</v>
      </c>
      <c r="T11" s="270" t="s">
        <v>138</v>
      </c>
      <c r="U11" s="270"/>
      <c r="V11" s="270" t="s">
        <v>3</v>
      </c>
      <c r="W11" s="270" t="s">
        <v>58</v>
      </c>
      <c r="X11" s="270" t="s">
        <v>138</v>
      </c>
      <c r="Y11" s="270"/>
      <c r="Z11" s="270" t="s">
        <v>3</v>
      </c>
      <c r="AA11" s="270" t="s">
        <v>58</v>
      </c>
      <c r="AB11" s="270" t="s">
        <v>138</v>
      </c>
      <c r="AC11" s="270"/>
      <c r="AD11" s="270" t="s">
        <v>3</v>
      </c>
      <c r="AE11" s="270" t="s">
        <v>58</v>
      </c>
      <c r="AF11" s="270" t="s">
        <v>138</v>
      </c>
    </row>
    <row r="12" spans="1:34" ht="15" x14ac:dyDescent="0.25">
      <c r="A12" s="256"/>
      <c r="B12" s="270"/>
      <c r="C12" s="270"/>
      <c r="D12" s="256"/>
      <c r="E12" s="271"/>
      <c r="F12" s="270"/>
      <c r="G12" s="270"/>
      <c r="H12" s="270"/>
      <c r="I12" s="271"/>
      <c r="J12" s="270"/>
      <c r="K12" s="270"/>
      <c r="L12" s="270"/>
      <c r="M12" s="271"/>
      <c r="N12" s="270"/>
      <c r="O12" s="270"/>
      <c r="P12" s="270"/>
      <c r="Q12" s="270"/>
      <c r="R12" s="270"/>
      <c r="S12" s="270"/>
      <c r="T12" s="270"/>
      <c r="U12" s="270"/>
      <c r="V12" s="270"/>
      <c r="W12" s="270"/>
      <c r="X12" s="270"/>
      <c r="Y12" s="270"/>
      <c r="Z12" s="270"/>
      <c r="AA12" s="270"/>
      <c r="AB12" s="270"/>
      <c r="AC12" s="270"/>
      <c r="AD12" s="270"/>
      <c r="AE12" s="270"/>
      <c r="AF12" s="270"/>
      <c r="AG12" s="258"/>
      <c r="AH12" s="258"/>
    </row>
    <row r="13" spans="1:34" ht="15" x14ac:dyDescent="0.25">
      <c r="A13" s="255" t="s">
        <v>289</v>
      </c>
      <c r="B13" s="255"/>
      <c r="C13" s="255"/>
      <c r="D13" s="255"/>
      <c r="F13" s="255"/>
      <c r="G13" s="255"/>
      <c r="H13" s="255"/>
      <c r="J13" s="255"/>
      <c r="K13" s="255"/>
      <c r="L13" s="255"/>
      <c r="N13" s="255"/>
      <c r="O13" s="255"/>
      <c r="P13" s="255"/>
      <c r="Q13" s="255"/>
      <c r="R13" s="255"/>
      <c r="S13" s="255"/>
      <c r="T13" s="255"/>
      <c r="U13" s="255"/>
      <c r="V13" s="255"/>
      <c r="W13" s="255"/>
      <c r="X13" s="255"/>
      <c r="Y13" s="255"/>
      <c r="Z13" s="255"/>
      <c r="AA13" s="255"/>
      <c r="AB13" s="255"/>
      <c r="AC13" s="255"/>
      <c r="AD13" s="255"/>
      <c r="AE13" s="255"/>
      <c r="AF13" s="255"/>
    </row>
    <row r="14" spans="1:34" x14ac:dyDescent="0.2">
      <c r="A14" s="256" t="s">
        <v>4</v>
      </c>
      <c r="B14" s="166">
        <f>F14+J14+N14+R14+V14+Z14+AD14</f>
        <v>0</v>
      </c>
      <c r="C14" s="167">
        <f>H14+L14+P14+T14+X14+AB14+AF14</f>
        <v>0</v>
      </c>
      <c r="D14" s="256"/>
      <c r="E14" s="326"/>
      <c r="F14" s="1"/>
      <c r="G14" s="8">
        <f>IF('Project Activation'!A$3&gt;0,Budget!F14*1274,Budget!F14*1365)</f>
        <v>0</v>
      </c>
      <c r="H14" s="13">
        <f>G14*'ICES rates'!C56</f>
        <v>0</v>
      </c>
      <c r="I14" s="326"/>
      <c r="J14" s="1"/>
      <c r="K14" s="8">
        <f>IF('Project Activation'!A$3&gt;0,Budget!J14*1274,Budget!J14*1365)</f>
        <v>0</v>
      </c>
      <c r="L14" s="13">
        <f>K14*'ICES rates'!C57</f>
        <v>0</v>
      </c>
      <c r="M14" s="326"/>
      <c r="N14" s="1"/>
      <c r="O14" s="8">
        <f>IF('Project Activation'!A$3&gt;0,Budget!N14*1274,Budget!N14*1365)</f>
        <v>0</v>
      </c>
      <c r="P14" s="13">
        <f>O14*'ICES rates'!C58</f>
        <v>0</v>
      </c>
      <c r="Q14" s="13"/>
      <c r="R14" s="1"/>
      <c r="S14" s="8">
        <f>IF('Project Activation'!A$3&gt;0,Budget!R14*1274,Budget!R14*1365)</f>
        <v>0</v>
      </c>
      <c r="T14" s="13">
        <f>S14*'ICES rates'!C59</f>
        <v>0</v>
      </c>
      <c r="U14" s="13"/>
      <c r="V14" s="1"/>
      <c r="W14" s="8">
        <f>IF('Project Activation'!A$3&gt;0,Budget!V14*1274,Budget!V14*1365)</f>
        <v>0</v>
      </c>
      <c r="X14" s="13">
        <f>W14*'ICES rates'!C60</f>
        <v>0</v>
      </c>
      <c r="Y14" s="13"/>
      <c r="Z14" s="1"/>
      <c r="AA14" s="8">
        <f>IF('Project Activation'!A$3&gt;0,Budget!Z14*1274,Budget!Z14*1365)</f>
        <v>0</v>
      </c>
      <c r="AB14" s="13">
        <f>AA14*'ICES rates'!C61</f>
        <v>0</v>
      </c>
      <c r="AC14" s="13"/>
      <c r="AD14" s="1"/>
      <c r="AE14" s="8">
        <f>IF('Project Activation'!A$3&gt;0,Budget!AD14*1274,Budget!AD14*1365)</f>
        <v>0</v>
      </c>
      <c r="AF14" s="13">
        <f>AE14*'ICES rates'!C62</f>
        <v>0</v>
      </c>
    </row>
    <row r="15" spans="1:34" x14ac:dyDescent="0.2">
      <c r="A15" s="256" t="s">
        <v>70</v>
      </c>
      <c r="B15" s="166">
        <f t="shared" ref="B15:B26" si="0">F15+J15+N15+R15+V15+Z15+AD15</f>
        <v>0</v>
      </c>
      <c r="C15" s="167">
        <f t="shared" ref="C15:C29" si="1">H15+L15+P15+T15+X15+AB15+AF15</f>
        <v>0</v>
      </c>
      <c r="D15" s="256"/>
      <c r="E15" s="326"/>
      <c r="F15" s="1"/>
      <c r="G15" s="8">
        <f>IF('Project Activation'!A$3&gt;0,Budget!F15*1274,Budget!F15*1365)</f>
        <v>0</v>
      </c>
      <c r="H15" s="13">
        <f>G15*'ICES rates'!C56</f>
        <v>0</v>
      </c>
      <c r="I15" s="326"/>
      <c r="J15" s="1"/>
      <c r="K15" s="8">
        <f>IF('Project Activation'!A$3&gt;0,Budget!J15*1274,Budget!J15*1365)</f>
        <v>0</v>
      </c>
      <c r="L15" s="13">
        <f>K15*'ICES rates'!C57</f>
        <v>0</v>
      </c>
      <c r="M15" s="326"/>
      <c r="N15" s="1"/>
      <c r="O15" s="8">
        <f>IF('Project Activation'!A$3&gt;0,Budget!N15*1274,Budget!N15*1365)</f>
        <v>0</v>
      </c>
      <c r="P15" s="13">
        <f>O15*'ICES rates'!C58</f>
        <v>0</v>
      </c>
      <c r="Q15" s="13"/>
      <c r="R15" s="1"/>
      <c r="S15" s="8">
        <f>IF('Project Activation'!A$3&gt;0,Budget!R15*1274,Budget!R15*1365)</f>
        <v>0</v>
      </c>
      <c r="T15" s="13">
        <f>S15*'ICES rates'!C59</f>
        <v>0</v>
      </c>
      <c r="U15" s="13"/>
      <c r="V15" s="1"/>
      <c r="W15" s="8">
        <f>IF('Project Activation'!A$3&gt;0,Budget!V15*1274,Budget!V15*1365)</f>
        <v>0</v>
      </c>
      <c r="X15" s="13">
        <f>W15*'ICES rates'!C60</f>
        <v>0</v>
      </c>
      <c r="Y15" s="13"/>
      <c r="Z15" s="1"/>
      <c r="AA15" s="8">
        <f>IF('Project Activation'!A$3&gt;0,Budget!Z15*1274,Budget!Z15*1365)</f>
        <v>0</v>
      </c>
      <c r="AB15" s="13">
        <f>AA15*'ICES rates'!C61</f>
        <v>0</v>
      </c>
      <c r="AC15" s="13"/>
      <c r="AD15" s="1"/>
      <c r="AE15" s="8">
        <f>IF('Project Activation'!A$3&gt;0,Budget!AD15*1274,Budget!AD15*1365)</f>
        <v>0</v>
      </c>
      <c r="AF15" s="13">
        <f>AE15*'ICES rates'!C62</f>
        <v>0</v>
      </c>
    </row>
    <row r="16" spans="1:34" x14ac:dyDescent="0.2">
      <c r="A16" s="256" t="s">
        <v>238</v>
      </c>
      <c r="B16" s="166">
        <f t="shared" si="0"/>
        <v>0</v>
      </c>
      <c r="C16" s="167">
        <f t="shared" si="1"/>
        <v>0</v>
      </c>
      <c r="D16" s="256"/>
      <c r="E16" s="326"/>
      <c r="F16" s="1"/>
      <c r="G16" s="8">
        <f>IF('Project Activation'!A$3&gt;0,Budget!F16*1274,Budget!F16*1365)</f>
        <v>0</v>
      </c>
      <c r="H16" s="13">
        <f>G16*'ICES rates'!C44</f>
        <v>0</v>
      </c>
      <c r="I16" s="326"/>
      <c r="J16" s="1"/>
      <c r="K16" s="8">
        <f>IF('Project Activation'!A$3&gt;0,Budget!J16*1274,Budget!J16*1365)</f>
        <v>0</v>
      </c>
      <c r="L16" s="13">
        <f>K16*'ICES rates'!C45</f>
        <v>0</v>
      </c>
      <c r="M16" s="326"/>
      <c r="N16" s="1"/>
      <c r="O16" s="8">
        <f>IF('Project Activation'!A$3&gt;0,Budget!N16*1274,Budget!N16*1365)</f>
        <v>0</v>
      </c>
      <c r="P16" s="13">
        <f>O16*'ICES rates'!C46</f>
        <v>0</v>
      </c>
      <c r="Q16" s="13"/>
      <c r="R16" s="1"/>
      <c r="S16" s="8">
        <f>IF('Project Activation'!A$3&gt;0,Budget!R16*1274,Budget!R16*1365)</f>
        <v>0</v>
      </c>
      <c r="T16" s="13">
        <f>S16*'ICES rates'!C47</f>
        <v>0</v>
      </c>
      <c r="U16" s="13"/>
      <c r="V16" s="1"/>
      <c r="W16" s="8">
        <f>IF('Project Activation'!A$3&gt;0,Budget!V16*1274,Budget!V16*1365)</f>
        <v>0</v>
      </c>
      <c r="X16" s="13">
        <f>W16*'ICES rates'!C48</f>
        <v>0</v>
      </c>
      <c r="Y16" s="13"/>
      <c r="Z16" s="1"/>
      <c r="AA16" s="8">
        <f>IF('Project Activation'!A$3&gt;0,Budget!Z16*1274,Budget!Z16*1365)</f>
        <v>0</v>
      </c>
      <c r="AB16" s="13">
        <f>AA16*'ICES rates'!C49</f>
        <v>0</v>
      </c>
      <c r="AC16" s="13"/>
      <c r="AD16" s="1"/>
      <c r="AE16" s="8">
        <f>IF('Project Activation'!A$3&gt;0,Budget!AD16*1274,Budget!AD16*1365)</f>
        <v>0</v>
      </c>
      <c r="AF16" s="13">
        <f>AE16*'ICES rates'!C50</f>
        <v>0</v>
      </c>
    </row>
    <row r="17" spans="1:32" x14ac:dyDescent="0.2">
      <c r="A17" s="256" t="s">
        <v>239</v>
      </c>
      <c r="B17" s="166">
        <f t="shared" si="0"/>
        <v>0</v>
      </c>
      <c r="C17" s="167">
        <f t="shared" si="1"/>
        <v>0</v>
      </c>
      <c r="D17" s="256"/>
      <c r="E17" s="326"/>
      <c r="F17" s="1"/>
      <c r="G17" s="8">
        <f>IF('Project Activation'!A$3&gt;0,Budget!F17*1274,Budget!F17*1365)</f>
        <v>0</v>
      </c>
      <c r="H17" s="13">
        <f>G17*'ICES rates'!C10</f>
        <v>0</v>
      </c>
      <c r="I17" s="326"/>
      <c r="J17" s="1"/>
      <c r="K17" s="8">
        <f>IF('Project Activation'!A$3&gt;0,Budget!J17*1274,Budget!J17*1365)</f>
        <v>0</v>
      </c>
      <c r="L17" s="13">
        <f>K17*'ICES rates'!C11</f>
        <v>0</v>
      </c>
      <c r="M17" s="326"/>
      <c r="N17" s="1"/>
      <c r="O17" s="8">
        <f>IF('Project Activation'!A$3&gt;0,Budget!N17*1274,Budget!N17*1365)</f>
        <v>0</v>
      </c>
      <c r="P17" s="13">
        <f>O17*'ICES rates'!C12</f>
        <v>0</v>
      </c>
      <c r="Q17" s="13"/>
      <c r="R17" s="1"/>
      <c r="S17" s="8">
        <f>IF('Project Activation'!A$3&gt;0,Budget!R17*1274,Budget!R17*1365)</f>
        <v>0</v>
      </c>
      <c r="T17" s="13">
        <f>S17*'ICES rates'!C13</f>
        <v>0</v>
      </c>
      <c r="U17" s="13"/>
      <c r="V17" s="1"/>
      <c r="W17" s="8">
        <f>IF('Project Activation'!A$3&gt;0,Budget!V17*1274,Budget!V17*1365)</f>
        <v>0</v>
      </c>
      <c r="X17" s="13">
        <f>W17*'ICES rates'!C14</f>
        <v>0</v>
      </c>
      <c r="Y17" s="13"/>
      <c r="Z17" s="1"/>
      <c r="AA17" s="8">
        <f>IF('Project Activation'!A$3&gt;0,Budget!Z17*1274,Budget!Z17*1365)</f>
        <v>0</v>
      </c>
      <c r="AB17" s="13">
        <f>AA17*'ICES rates'!C15</f>
        <v>0</v>
      </c>
      <c r="AC17" s="13"/>
      <c r="AD17" s="1"/>
      <c r="AE17" s="8">
        <f>IF('Project Activation'!A$3&gt;0,Budget!AD17*1274,Budget!AD17*1365)</f>
        <v>0</v>
      </c>
      <c r="AF17" s="13">
        <f>AE17*'ICES rates'!C16</f>
        <v>0</v>
      </c>
    </row>
    <row r="18" spans="1:32" x14ac:dyDescent="0.2">
      <c r="A18" s="256" t="s">
        <v>378</v>
      </c>
      <c r="B18" s="166">
        <f t="shared" si="0"/>
        <v>0</v>
      </c>
      <c r="C18" s="167">
        <f t="shared" si="1"/>
        <v>0</v>
      </c>
      <c r="D18" s="256"/>
      <c r="E18" s="326"/>
      <c r="F18" s="1"/>
      <c r="G18" s="8">
        <f>IF('Project Activation'!A$3&gt;0,Budget!F18*1274,Budget!F18*1365)</f>
        <v>0</v>
      </c>
      <c r="H18" s="13">
        <f>G18*'ICES rates'!C10</f>
        <v>0</v>
      </c>
      <c r="I18" s="326"/>
      <c r="J18" s="1"/>
      <c r="K18" s="8">
        <f>IF('Project Activation'!A$3&gt;0,Budget!J18*1274,Budget!J18*1365)</f>
        <v>0</v>
      </c>
      <c r="L18" s="13">
        <f>K18*'ICES rates'!C11</f>
        <v>0</v>
      </c>
      <c r="M18" s="326"/>
      <c r="N18" s="1"/>
      <c r="O18" s="8">
        <f>IF('Project Activation'!A$3&gt;0,Budget!N18*1274,Budget!N18*1365)</f>
        <v>0</v>
      </c>
      <c r="P18" s="13">
        <f>O18*'ICES rates'!C12</f>
        <v>0</v>
      </c>
      <c r="Q18" s="13"/>
      <c r="R18" s="1"/>
      <c r="S18" s="8">
        <f>IF('Project Activation'!A$3&gt;0,Budget!R18*1274,Budget!R18*1365)</f>
        <v>0</v>
      </c>
      <c r="T18" s="13">
        <f>S18*'ICES rates'!C13</f>
        <v>0</v>
      </c>
      <c r="U18" s="13"/>
      <c r="V18" s="1"/>
      <c r="W18" s="8">
        <f>IF('Project Activation'!A$3&gt;0,Budget!V18*1274,Budget!V18*1365)</f>
        <v>0</v>
      </c>
      <c r="X18" s="13">
        <f>W18*'ICES rates'!C14</f>
        <v>0</v>
      </c>
      <c r="Y18" s="13"/>
      <c r="Z18" s="1"/>
      <c r="AA18" s="8">
        <f>IF('Project Activation'!A$3&gt;0,Budget!Z18*1274,Budget!Z18*1365)</f>
        <v>0</v>
      </c>
      <c r="AB18" s="13">
        <f>AA18*'ICES rates'!C15</f>
        <v>0</v>
      </c>
      <c r="AC18" s="13"/>
      <c r="AD18" s="1"/>
      <c r="AE18" s="8">
        <f>IF('Project Activation'!A$3&gt;0,Budget!AD18*1274,Budget!AD18*1365)</f>
        <v>0</v>
      </c>
      <c r="AF18" s="13">
        <f>AE18*'ICES rates'!C16</f>
        <v>0</v>
      </c>
    </row>
    <row r="19" spans="1:32" x14ac:dyDescent="0.2">
      <c r="A19" s="256" t="s">
        <v>277</v>
      </c>
      <c r="B19" s="166">
        <f t="shared" si="0"/>
        <v>0</v>
      </c>
      <c r="C19" s="167">
        <f t="shared" si="1"/>
        <v>0</v>
      </c>
      <c r="D19" s="256"/>
      <c r="E19" s="326"/>
      <c r="F19" s="1"/>
      <c r="G19" s="8">
        <f>IF('Project Activation'!A$3&gt;0,Budget!F19*1274,Budget!F19*1365)</f>
        <v>0</v>
      </c>
      <c r="H19" s="13">
        <f>G19*'ICES rates'!C20</f>
        <v>0</v>
      </c>
      <c r="I19" s="326"/>
      <c r="J19" s="1"/>
      <c r="K19" s="8">
        <f>IF('Project Activation'!A$3&gt;0,Budget!J19*1274,Budget!J19*1365)</f>
        <v>0</v>
      </c>
      <c r="L19" s="13">
        <f>K19*'ICES rates'!C21</f>
        <v>0</v>
      </c>
      <c r="M19" s="326"/>
      <c r="N19" s="1"/>
      <c r="O19" s="8">
        <f>IF('Project Activation'!A$3&gt;0,Budget!N19*1274,Budget!N19*1365)</f>
        <v>0</v>
      </c>
      <c r="P19" s="13">
        <f>O19*'ICES rates'!C22</f>
        <v>0</v>
      </c>
      <c r="Q19" s="13"/>
      <c r="R19" s="1"/>
      <c r="S19" s="8">
        <f>IF('Project Activation'!A$3&gt;0,Budget!R19*1274,Budget!R19*1365)</f>
        <v>0</v>
      </c>
      <c r="T19" s="13">
        <f>S19*'ICES rates'!C23</f>
        <v>0</v>
      </c>
      <c r="U19" s="13"/>
      <c r="V19" s="1"/>
      <c r="W19" s="8">
        <f>IF('Project Activation'!A$3&gt;0,Budget!V19*1274,Budget!V19*1365)</f>
        <v>0</v>
      </c>
      <c r="X19" s="13">
        <f>W19*'ICES rates'!C24</f>
        <v>0</v>
      </c>
      <c r="Y19" s="13"/>
      <c r="Z19" s="1"/>
      <c r="AA19" s="8">
        <f>IF('Project Activation'!A$3&gt;0,Budget!Z19*1274,Budget!Z19*1365)</f>
        <v>0</v>
      </c>
      <c r="AB19" s="13">
        <f>AA19*'ICES rates'!C25</f>
        <v>0</v>
      </c>
      <c r="AC19" s="13"/>
      <c r="AD19" s="1"/>
      <c r="AE19" s="8">
        <f>IF('Project Activation'!A$3&gt;0,Budget!AD19*1274,Budget!AD19*1365)</f>
        <v>0</v>
      </c>
      <c r="AF19" s="13">
        <f>AE19*'ICES rates'!C26</f>
        <v>0</v>
      </c>
    </row>
    <row r="20" spans="1:32" x14ac:dyDescent="0.2">
      <c r="A20" s="256" t="s">
        <v>275</v>
      </c>
      <c r="B20" s="166">
        <f t="shared" si="0"/>
        <v>0</v>
      </c>
      <c r="C20" s="167">
        <f t="shared" si="1"/>
        <v>0</v>
      </c>
      <c r="D20" s="256"/>
      <c r="E20" s="326"/>
      <c r="F20" s="1"/>
      <c r="G20" s="8">
        <f>IF('Project Activation'!A$3&gt;0,Budget!F20*1274,Budget!F20*1365)</f>
        <v>0</v>
      </c>
      <c r="H20" s="13">
        <f>G20*'ICES rates'!C32</f>
        <v>0</v>
      </c>
      <c r="I20" s="326"/>
      <c r="J20" s="1"/>
      <c r="K20" s="8">
        <f>IF('Project Activation'!A$3&gt;0,Budget!J20*1274,Budget!J20*1365)</f>
        <v>0</v>
      </c>
      <c r="L20" s="13">
        <f>K20*'ICES rates'!C33</f>
        <v>0</v>
      </c>
      <c r="M20" s="326"/>
      <c r="N20" s="1"/>
      <c r="O20" s="8">
        <f>IF('Project Activation'!A$3&gt;0,Budget!N20*1274,Budget!N20*1365)</f>
        <v>0</v>
      </c>
      <c r="P20" s="13">
        <f>O20*'ICES rates'!C34</f>
        <v>0</v>
      </c>
      <c r="Q20" s="13"/>
      <c r="R20" s="1"/>
      <c r="S20" s="8">
        <f>IF('Project Activation'!A$3&gt;0,Budget!R20*1274,Budget!R20*1365)</f>
        <v>0</v>
      </c>
      <c r="T20" s="13">
        <f>S20*'ICES rates'!C35</f>
        <v>0</v>
      </c>
      <c r="U20" s="13"/>
      <c r="V20" s="1"/>
      <c r="W20" s="8">
        <f>IF('Project Activation'!A$3&gt;0,Budget!V20*1274,Budget!V20*1365)</f>
        <v>0</v>
      </c>
      <c r="X20" s="13">
        <f>W20*'ICES rates'!C36</f>
        <v>0</v>
      </c>
      <c r="Y20" s="13"/>
      <c r="Z20" s="1"/>
      <c r="AA20" s="8">
        <f>IF('Project Activation'!A$3&gt;0,Budget!Z20*1274,Budget!Z20*1365)</f>
        <v>0</v>
      </c>
      <c r="AB20" s="13">
        <f>AA20*'ICES rates'!C37</f>
        <v>0</v>
      </c>
      <c r="AC20" s="13"/>
      <c r="AD20" s="1"/>
      <c r="AE20" s="8">
        <f>IF('Project Activation'!A$3&gt;0,Budget!AD20*1274,Budget!AD20*1365)</f>
        <v>0</v>
      </c>
      <c r="AF20" s="13">
        <f>AE20*'ICES rates'!C38</f>
        <v>0</v>
      </c>
    </row>
    <row r="21" spans="1:32" x14ac:dyDescent="0.2">
      <c r="A21" s="256" t="s">
        <v>343</v>
      </c>
      <c r="B21" s="166">
        <f t="shared" si="0"/>
        <v>0</v>
      </c>
      <c r="C21" s="167">
        <f t="shared" si="1"/>
        <v>0</v>
      </c>
      <c r="D21" s="256"/>
      <c r="E21" s="326"/>
      <c r="F21" s="1"/>
      <c r="G21" s="8">
        <f>IF('Project Activation'!A$3&gt;0,Budget!F21*1274,Budget!F21*1365)</f>
        <v>0</v>
      </c>
      <c r="H21" s="13">
        <f>G21*'ICES rates'!C68</f>
        <v>0</v>
      </c>
      <c r="I21" s="326"/>
      <c r="J21" s="1"/>
      <c r="K21" s="8">
        <f>IF('Project Activation'!A$3&gt;0,Budget!J21*1274,Budget!J21*1365)</f>
        <v>0</v>
      </c>
      <c r="L21" s="13">
        <f>K21*'ICES rates'!C69</f>
        <v>0</v>
      </c>
      <c r="M21" s="326"/>
      <c r="N21" s="1"/>
      <c r="O21" s="8">
        <f>IF('Project Activation'!A$3&gt;0,Budget!N21*1274,Budget!N21*1365)</f>
        <v>0</v>
      </c>
      <c r="P21" s="13">
        <f>O21*'ICES rates'!C70</f>
        <v>0</v>
      </c>
      <c r="Q21" s="13"/>
      <c r="R21" s="1"/>
      <c r="S21" s="8">
        <f>IF('Project Activation'!A$3&gt;0,Budget!R21*1274,Budget!R21*1365)</f>
        <v>0</v>
      </c>
      <c r="T21" s="13">
        <f>S21*'ICES rates'!C71</f>
        <v>0</v>
      </c>
      <c r="U21" s="13"/>
      <c r="V21" s="1"/>
      <c r="W21" s="8">
        <f>IF('Project Activation'!A$3&gt;0,Budget!V21*1274,Budget!V21*1365)</f>
        <v>0</v>
      </c>
      <c r="X21" s="13">
        <f>W21*'ICES rates'!C72</f>
        <v>0</v>
      </c>
      <c r="Y21" s="13"/>
      <c r="Z21" s="1"/>
      <c r="AA21" s="8">
        <f>IF('Project Activation'!A$3&gt;0,Budget!Z21*1274,Budget!Z21*1365)</f>
        <v>0</v>
      </c>
      <c r="AB21" s="13">
        <f>AA21*'ICES rates'!C73</f>
        <v>0</v>
      </c>
      <c r="AC21" s="13"/>
      <c r="AD21" s="1"/>
      <c r="AE21" s="8">
        <f>IF('Project Activation'!A$3&gt;0,Budget!AD21*1274,Budget!AD21*1365)</f>
        <v>0</v>
      </c>
      <c r="AF21" s="13">
        <f>AE21*'ICES rates'!C74</f>
        <v>0</v>
      </c>
    </row>
    <row r="22" spans="1:32" x14ac:dyDescent="0.2">
      <c r="A22" s="256" t="s">
        <v>323</v>
      </c>
      <c r="B22" s="166">
        <f t="shared" si="0"/>
        <v>0</v>
      </c>
      <c r="C22" s="167">
        <f t="shared" si="1"/>
        <v>0</v>
      </c>
      <c r="D22" s="256"/>
      <c r="E22" s="326"/>
      <c r="F22" s="166"/>
      <c r="G22" s="278"/>
      <c r="H22" s="13">
        <f>IF('Data Integration Cost Estimator'!F3=Budget!F9,SUM('Data Integration Cost Estimator'!D32:F32),0)</f>
        <v>0</v>
      </c>
      <c r="I22" s="326"/>
      <c r="J22" s="166"/>
      <c r="K22" s="278"/>
      <c r="L22" s="13">
        <f>IF('Data Integration Cost Estimator'!F3=J9,SUM('Data Integration Cost Estimator'!D32:F32),0)</f>
        <v>0</v>
      </c>
      <c r="M22" s="326"/>
      <c r="N22" s="166"/>
      <c r="O22" s="278"/>
      <c r="P22" s="13">
        <f>IF('Data Integration Cost Estimator'!F3=Budget!N9,SUM('Data Integration Cost Estimator'!D32:F32),0)</f>
        <v>0</v>
      </c>
      <c r="Q22" s="13"/>
      <c r="R22" s="166"/>
      <c r="S22" s="278"/>
      <c r="T22" s="13">
        <f>IF('Data Integration Cost Estimator'!F3=Budget!R9,SUM('Data Integration Cost Estimator'!D32:F32),0)</f>
        <v>0</v>
      </c>
      <c r="U22" s="13"/>
      <c r="V22" s="166"/>
      <c r="W22" s="278"/>
      <c r="X22" s="13">
        <f>IF('Data Integration Cost Estimator'!F3=Budget!V9,SUM('Data Integration Cost Estimator'!D32:F32),0)</f>
        <v>0</v>
      </c>
      <c r="Y22" s="13"/>
      <c r="Z22" s="166"/>
      <c r="AA22" s="278"/>
      <c r="AB22" s="13">
        <f>IF('Data Integration Cost Estimator'!F3=Budget!Z9,SUM('Data Integration Cost Estimator'!D32:F32),0)</f>
        <v>0</v>
      </c>
      <c r="AC22" s="13"/>
      <c r="AD22" s="166"/>
      <c r="AE22" s="278"/>
      <c r="AF22" s="13">
        <f>IF('Data Integration Cost Estimator'!F3=Budget!AD9,SUM('Data Integration Cost Estimator'!D32:F32),0)</f>
        <v>0</v>
      </c>
    </row>
    <row r="23" spans="1:32" x14ac:dyDescent="0.2">
      <c r="A23" s="256" t="s">
        <v>387</v>
      </c>
      <c r="B23" s="166">
        <f t="shared" ref="B23" si="2">F23+J23+N23+R23+V23+Z23+AD23</f>
        <v>0</v>
      </c>
      <c r="C23" s="167">
        <f t="shared" ref="C23" si="3">H23+L23+P23+T23+X23+AB23+AF23</f>
        <v>0</v>
      </c>
      <c r="D23" s="256"/>
      <c r="E23" s="326"/>
      <c r="F23" s="1"/>
      <c r="G23" s="8">
        <f>IF('Project Activation'!A$3&gt;0,Budget!F23*1274,Budget!F23*1365)</f>
        <v>0</v>
      </c>
      <c r="H23" s="13">
        <f>G23*'ICES rates'!C110</f>
        <v>0</v>
      </c>
      <c r="I23" s="326"/>
      <c r="J23" s="1"/>
      <c r="K23" s="8">
        <f>IF('Project Activation'!A$3&gt;0,Budget!J23*1274,Budget!J23*1365)</f>
        <v>0</v>
      </c>
      <c r="L23" s="13">
        <f>K23*'ICES rates'!C111</f>
        <v>0</v>
      </c>
      <c r="M23" s="326"/>
      <c r="N23" s="1"/>
      <c r="O23" s="8">
        <f>IF('Project Activation'!A$3&gt;0,Budget!N23*1274,Budget!N23*1365)</f>
        <v>0</v>
      </c>
      <c r="P23" s="13">
        <f>O23*'ICES rates'!C112</f>
        <v>0</v>
      </c>
      <c r="Q23" s="13"/>
      <c r="R23" s="1"/>
      <c r="S23" s="8">
        <f>IF('Project Activation'!A$3&gt;0,Budget!R23*1274,Budget!R23*1365)</f>
        <v>0</v>
      </c>
      <c r="T23" s="13">
        <f>S23*'ICES rates'!C113</f>
        <v>0</v>
      </c>
      <c r="U23" s="13"/>
      <c r="V23" s="1"/>
      <c r="W23" s="8">
        <f>IF('Project Activation'!A$3&gt;0,Budget!V23*1274,Budget!V23*1365)</f>
        <v>0</v>
      </c>
      <c r="X23" s="13">
        <f>W23*'ICES rates'!C114</f>
        <v>0</v>
      </c>
      <c r="Y23" s="13"/>
      <c r="Z23" s="1"/>
      <c r="AA23" s="8">
        <f>IF('Project Activation'!A$3&gt;0,Budget!Z23*1274,Budget!Z23*1365)</f>
        <v>0</v>
      </c>
      <c r="AB23" s="13">
        <f>AA23*'ICES rates'!C115</f>
        <v>0</v>
      </c>
      <c r="AC23" s="13"/>
      <c r="AD23" s="1"/>
      <c r="AE23" s="8">
        <f>IF('Project Activation'!A$3&gt;0,Budget!AD23*1274,Budget!AD23*1365)</f>
        <v>0</v>
      </c>
      <c r="AF23" s="13">
        <f>AE23*'ICES rates'!C116</f>
        <v>0</v>
      </c>
    </row>
    <row r="24" spans="1:32" x14ac:dyDescent="0.2">
      <c r="A24" s="256" t="s">
        <v>71</v>
      </c>
      <c r="B24" s="166">
        <f t="shared" si="0"/>
        <v>0</v>
      </c>
      <c r="C24" s="167">
        <f t="shared" si="1"/>
        <v>0</v>
      </c>
      <c r="D24" s="256"/>
      <c r="E24" s="326"/>
      <c r="F24" s="1"/>
      <c r="G24" s="8">
        <f>IF('Project Activation'!A$3&gt;0,Budget!F24*1274,Budget!F24*1365)</f>
        <v>0</v>
      </c>
      <c r="H24" s="13">
        <f>G24*'ICES rates'!C100</f>
        <v>0</v>
      </c>
      <c r="I24" s="326"/>
      <c r="J24" s="1"/>
      <c r="K24" s="8">
        <f>IF('Project Activation'!A$3&gt;0,Budget!J24*1274,Budget!J24*1365)</f>
        <v>0</v>
      </c>
      <c r="L24" s="13">
        <f>K24*'ICES rates'!C101</f>
        <v>0</v>
      </c>
      <c r="M24" s="326"/>
      <c r="N24" s="1"/>
      <c r="O24" s="8">
        <f>IF('Project Activation'!A$3&gt;0,Budget!N24*1274,Budget!N24*1365)</f>
        <v>0</v>
      </c>
      <c r="P24" s="13">
        <f>O24*'ICES rates'!C102</f>
        <v>0</v>
      </c>
      <c r="Q24" s="13"/>
      <c r="R24" s="1"/>
      <c r="S24" s="8">
        <f>IF('Project Activation'!A$3&gt;0,Budget!R24*1274,Budget!R24*1365)</f>
        <v>0</v>
      </c>
      <c r="T24" s="13">
        <f>S24*'ICES rates'!C103</f>
        <v>0</v>
      </c>
      <c r="U24" s="13"/>
      <c r="V24" s="1"/>
      <c r="W24" s="8">
        <f>IF('Project Activation'!A$3&gt;0,Budget!V24*1274,Budget!V24*1365)</f>
        <v>0</v>
      </c>
      <c r="X24" s="13">
        <f>W24*'ICES rates'!C104</f>
        <v>0</v>
      </c>
      <c r="Y24" s="13"/>
      <c r="Z24" s="1"/>
      <c r="AA24" s="8">
        <f>IF('Project Activation'!A$3&gt;0,Budget!Z24*1274,Budget!Z24*1365)</f>
        <v>0</v>
      </c>
      <c r="AB24" s="13">
        <f>AA24*'ICES rates'!C105</f>
        <v>0</v>
      </c>
      <c r="AC24" s="13"/>
      <c r="AD24" s="1"/>
      <c r="AE24" s="8">
        <f>IF('Project Activation'!A$3&gt;0,Budget!AD24*1274,Budget!AD24*1365)</f>
        <v>0</v>
      </c>
      <c r="AF24" s="13">
        <f>AE24*'ICES rates'!C106</f>
        <v>0</v>
      </c>
    </row>
    <row r="25" spans="1:32" x14ac:dyDescent="0.2">
      <c r="A25" s="256" t="s">
        <v>5</v>
      </c>
      <c r="B25" s="166">
        <f t="shared" si="0"/>
        <v>0</v>
      </c>
      <c r="C25" s="167">
        <f t="shared" si="1"/>
        <v>0</v>
      </c>
      <c r="D25" s="256"/>
      <c r="E25" s="326"/>
      <c r="F25" s="1"/>
      <c r="G25" s="8">
        <f>IF('Project Activation'!A$3&gt;0,Budget!F25*1274,Budget!F25*1365)</f>
        <v>0</v>
      </c>
      <c r="H25" s="13">
        <f>G25*'ICES rates'!C78</f>
        <v>0</v>
      </c>
      <c r="I25" s="326"/>
      <c r="J25" s="1"/>
      <c r="K25" s="8">
        <f>IF('Project Activation'!A$3&gt;0,Budget!J25*1274,Budget!J25*1365)</f>
        <v>0</v>
      </c>
      <c r="L25" s="13">
        <f>K25*'ICES rates'!C79</f>
        <v>0</v>
      </c>
      <c r="M25" s="326"/>
      <c r="N25" s="1"/>
      <c r="O25" s="8">
        <f>IF('Project Activation'!A$3&gt;0,Budget!N25*1274,Budget!N25*1365)</f>
        <v>0</v>
      </c>
      <c r="P25" s="13">
        <f>O25*'ICES rates'!C80</f>
        <v>0</v>
      </c>
      <c r="Q25" s="13"/>
      <c r="R25" s="1"/>
      <c r="S25" s="8">
        <f>IF('Project Activation'!A$3&gt;0,Budget!R25*1274,Budget!R25*1365)</f>
        <v>0</v>
      </c>
      <c r="T25" s="13">
        <f>S25*'ICES rates'!C81</f>
        <v>0</v>
      </c>
      <c r="U25" s="13"/>
      <c r="V25" s="1"/>
      <c r="W25" s="8">
        <f>IF('Project Activation'!A$3&gt;0,Budget!V25*1274,Budget!V25*1365)</f>
        <v>0</v>
      </c>
      <c r="X25" s="13">
        <f>W25*'ICES rates'!C82</f>
        <v>0</v>
      </c>
      <c r="Y25" s="13"/>
      <c r="Z25" s="1"/>
      <c r="AA25" s="8">
        <f>IF('Project Activation'!A$3&gt;0,Budget!Z25*1274,Budget!Z25*1365)</f>
        <v>0</v>
      </c>
      <c r="AB25" s="13">
        <f>AA25*'ICES rates'!C83</f>
        <v>0</v>
      </c>
      <c r="AC25" s="13"/>
      <c r="AD25" s="1"/>
      <c r="AE25" s="8">
        <f>IF('Project Activation'!A$3&gt;0,Budget!AD25*1274,Budget!AD25*1365)</f>
        <v>0</v>
      </c>
      <c r="AF25" s="13">
        <f>AE25*'ICES rates'!C84</f>
        <v>0</v>
      </c>
    </row>
    <row r="26" spans="1:32" x14ac:dyDescent="0.2">
      <c r="A26" s="256" t="s">
        <v>6</v>
      </c>
      <c r="B26" s="166">
        <f t="shared" si="0"/>
        <v>0</v>
      </c>
      <c r="C26" s="167">
        <f t="shared" si="1"/>
        <v>0</v>
      </c>
      <c r="D26" s="256"/>
      <c r="E26" s="326"/>
      <c r="F26" s="1"/>
      <c r="G26" s="8">
        <f>IF('Project Activation'!A$3&gt;0,Budget!F26*1274,Budget!F26*1365)</f>
        <v>0</v>
      </c>
      <c r="H26" s="13">
        <f>G26*'ICES rates'!C88</f>
        <v>0</v>
      </c>
      <c r="I26" s="326"/>
      <c r="J26" s="1"/>
      <c r="K26" s="8">
        <f>IF('Project Activation'!A$3&gt;0,Budget!J26*1274,Budget!J26*1365)</f>
        <v>0</v>
      </c>
      <c r="L26" s="13">
        <f>K26*'ICES rates'!C89</f>
        <v>0</v>
      </c>
      <c r="M26" s="326"/>
      <c r="N26" s="1"/>
      <c r="O26" s="8">
        <f>IF('Project Activation'!A$3&gt;0,Budget!N26*1274,Budget!N26*1365)</f>
        <v>0</v>
      </c>
      <c r="P26" s="13">
        <f>O26*'ICES rates'!C90</f>
        <v>0</v>
      </c>
      <c r="Q26" s="13"/>
      <c r="R26" s="1"/>
      <c r="S26" s="8">
        <f>IF('Project Activation'!A$3&gt;0,Budget!R26*1274,Budget!R26*1365)</f>
        <v>0</v>
      </c>
      <c r="T26" s="13">
        <f>S26*'ICES rates'!C91</f>
        <v>0</v>
      </c>
      <c r="U26" s="13"/>
      <c r="V26" s="1"/>
      <c r="W26" s="8">
        <f>IF('Project Activation'!A$3&gt;0,Budget!V26*1274,Budget!V26*1365)</f>
        <v>0</v>
      </c>
      <c r="X26" s="13">
        <f>W26*'ICES rates'!C92</f>
        <v>0</v>
      </c>
      <c r="Y26" s="13"/>
      <c r="Z26" s="1"/>
      <c r="AA26" s="8">
        <f>IF('Project Activation'!A$3&gt;0,Budget!Z26*1274,Budget!Z26*1365)</f>
        <v>0</v>
      </c>
      <c r="AB26" s="13">
        <f>AA26*'ICES rates'!C93</f>
        <v>0</v>
      </c>
      <c r="AC26" s="13"/>
      <c r="AD26" s="1"/>
      <c r="AE26" s="8">
        <f>IF('Project Activation'!A$3&gt;0,Budget!AD26*1274,Budget!AD26*1365)</f>
        <v>0</v>
      </c>
      <c r="AF26" s="13">
        <f>AE26*'ICES rates'!C94</f>
        <v>0</v>
      </c>
    </row>
    <row r="27" spans="1:32" x14ac:dyDescent="0.2">
      <c r="A27" s="256" t="s">
        <v>276</v>
      </c>
      <c r="B27" s="166"/>
      <c r="C27" s="167">
        <f t="shared" si="1"/>
        <v>0</v>
      </c>
      <c r="D27" s="256"/>
      <c r="E27" s="326"/>
      <c r="F27" s="166"/>
      <c r="G27" s="279">
        <f>(SUM(G18:G18)*0.1)</f>
        <v>0</v>
      </c>
      <c r="H27" s="13">
        <f>G27*'ICES rates'!C32</f>
        <v>0</v>
      </c>
      <c r="I27" s="326"/>
      <c r="J27" s="166"/>
      <c r="K27" s="279">
        <f>(SUM(K18:K18)*0.1)</f>
        <v>0</v>
      </c>
      <c r="L27" s="13">
        <f>K27*'ICES rates'!C33</f>
        <v>0</v>
      </c>
      <c r="M27" s="326"/>
      <c r="N27" s="166"/>
      <c r="O27" s="279">
        <f>(SUM(O18:O18)*0.1)</f>
        <v>0</v>
      </c>
      <c r="P27" s="13">
        <f>O27*'ICES rates'!C34</f>
        <v>0</v>
      </c>
      <c r="Q27" s="13"/>
      <c r="R27" s="166"/>
      <c r="S27" s="279">
        <f>(SUM(S18:S18)*0.1)</f>
        <v>0</v>
      </c>
      <c r="T27" s="13">
        <f>S27*'ICES rates'!C35</f>
        <v>0</v>
      </c>
      <c r="U27" s="13"/>
      <c r="V27" s="166"/>
      <c r="W27" s="279">
        <f>(SUM(W18:W18)*0.1)</f>
        <v>0</v>
      </c>
      <c r="X27" s="13">
        <f>W27*'ICES rates'!C36</f>
        <v>0</v>
      </c>
      <c r="Y27" s="13"/>
      <c r="Z27" s="166"/>
      <c r="AA27" s="279">
        <f>(SUM(AA18:AA18)*0.1)</f>
        <v>0</v>
      </c>
      <c r="AB27" s="13">
        <f>AA27*'ICES rates'!C37</f>
        <v>0</v>
      </c>
      <c r="AC27" s="13"/>
      <c r="AD27" s="166"/>
      <c r="AE27" s="279">
        <f>(SUM(AE18:AE18)*0.1)</f>
        <v>0</v>
      </c>
      <c r="AF27" s="13">
        <f>AE27*'ICES rates'!C38</f>
        <v>0</v>
      </c>
    </row>
    <row r="28" spans="1:32" x14ac:dyDescent="0.2">
      <c r="A28" s="256" t="s">
        <v>290</v>
      </c>
      <c r="B28" s="166">
        <f t="shared" ref="B28" si="4">F28+J28+N28+R28+V28+Z28+AD28</f>
        <v>0</v>
      </c>
      <c r="C28" s="167">
        <f t="shared" ref="C28" si="5">H28+L28+P28+T28+X28+AB28+AF28</f>
        <v>0</v>
      </c>
      <c r="D28" s="256"/>
      <c r="E28" s="326"/>
      <c r="F28" s="1"/>
      <c r="G28" s="8">
        <f>IF('Project Activation'!A$3&gt;0,Budget!F28*1274,Budget!F28*1365)</f>
        <v>0</v>
      </c>
      <c r="H28" s="13">
        <f>G28*'ICES rates'!C120</f>
        <v>0</v>
      </c>
      <c r="I28" s="326"/>
      <c r="J28" s="1"/>
      <c r="K28" s="8">
        <f>IF('Project Activation'!A$3&gt;0,Budget!J28*1274,Budget!J28*1365)</f>
        <v>0</v>
      </c>
      <c r="L28" s="13">
        <f>K28*'ICES rates'!C121</f>
        <v>0</v>
      </c>
      <c r="M28" s="326"/>
      <c r="N28" s="1"/>
      <c r="O28" s="8">
        <f>IF('Project Activation'!A$3&gt;0,Budget!N28*1274,Budget!N28*1365)</f>
        <v>0</v>
      </c>
      <c r="P28" s="13">
        <f>O28*'ICES rates'!C122</f>
        <v>0</v>
      </c>
      <c r="Q28" s="13"/>
      <c r="R28" s="1"/>
      <c r="S28" s="8">
        <f>IF('Project Activation'!A$3&gt;0,Budget!R28*1274,Budget!R28*1365)</f>
        <v>0</v>
      </c>
      <c r="T28" s="13">
        <f>S28*'ICES rates'!C123</f>
        <v>0</v>
      </c>
      <c r="U28" s="13"/>
      <c r="V28" s="1"/>
      <c r="W28" s="8">
        <f>IF('Project Activation'!A$3&gt;0,Budget!V28*1274,Budget!V28*1365)</f>
        <v>0</v>
      </c>
      <c r="X28" s="13">
        <f>W28*'ICES rates'!C124</f>
        <v>0</v>
      </c>
      <c r="Y28" s="13"/>
      <c r="Z28" s="1"/>
      <c r="AA28" s="8">
        <f>IF('Project Activation'!A$3&gt;0,Budget!Z28*1274,Budget!Z28*1365)</f>
        <v>0</v>
      </c>
      <c r="AB28" s="13">
        <f>AA28*'ICES rates'!C125</f>
        <v>0</v>
      </c>
      <c r="AC28" s="13"/>
      <c r="AD28" s="1"/>
      <c r="AE28" s="8">
        <f>IF('Project Activation'!A$3&gt;0,Budget!AD28*1274,Budget!AD28*1365)</f>
        <v>0</v>
      </c>
      <c r="AF28" s="13">
        <f>AE28*'ICES rates'!C126</f>
        <v>0</v>
      </c>
    </row>
    <row r="29" spans="1:32" x14ac:dyDescent="0.2">
      <c r="A29" s="256" t="s">
        <v>386</v>
      </c>
      <c r="B29" s="166">
        <f t="shared" ref="B29" si="6">F29+J29+N29+R29+V29+Z29+AD29</f>
        <v>0</v>
      </c>
      <c r="C29" s="349">
        <f t="shared" si="1"/>
        <v>0</v>
      </c>
      <c r="D29" s="256"/>
      <c r="E29" s="326"/>
      <c r="F29" s="1"/>
      <c r="G29" s="8">
        <f>IF('Project Activation'!A$3&gt;0,Budget!F29*1274,Budget!F29*1365)</f>
        <v>0</v>
      </c>
      <c r="H29" s="350">
        <f>G29*42.09</f>
        <v>0</v>
      </c>
      <c r="I29" s="326"/>
      <c r="J29" s="1"/>
      <c r="K29" s="8">
        <f>IF('Project Activation'!A$3&gt;0,Budget!J29*1274,Budget!J29*1365)</f>
        <v>0</v>
      </c>
      <c r="L29" s="350">
        <f>K29*42.93</f>
        <v>0</v>
      </c>
      <c r="M29" s="326"/>
      <c r="N29" s="1"/>
      <c r="O29" s="8">
        <f>IF('Project Activation'!A$3&gt;0,Budget!N29*1274,Budget!N29*1365)</f>
        <v>0</v>
      </c>
      <c r="P29" s="350">
        <f>O29*43.79</f>
        <v>0</v>
      </c>
      <c r="Q29" s="13"/>
      <c r="R29" s="1"/>
      <c r="S29" s="8">
        <f>IF('Project Activation'!A$3&gt;0,Budget!R29*1274,Budget!R29*1365)</f>
        <v>0</v>
      </c>
      <c r="T29" s="350">
        <f>S29*44.66</f>
        <v>0</v>
      </c>
      <c r="U29" s="13"/>
      <c r="V29" s="1"/>
      <c r="W29" s="8">
        <f>IF('Project Activation'!A$3&gt;0,Budget!V29*1274,Budget!V29*1365)</f>
        <v>0</v>
      </c>
      <c r="X29" s="350">
        <f>W29*45.55</f>
        <v>0</v>
      </c>
      <c r="Y29" s="13"/>
      <c r="Z29" s="1"/>
      <c r="AA29" s="8">
        <f>IF('Project Activation'!A$3&gt;0,Budget!Z29*1274,Budget!Z29*1365)</f>
        <v>0</v>
      </c>
      <c r="AB29" s="350">
        <f>AA29*46.46</f>
        <v>0</v>
      </c>
      <c r="AC29" s="13"/>
      <c r="AD29" s="1"/>
      <c r="AE29" s="8">
        <f>IF('Project Activation'!A$3&gt;0,Budget!AD29*1274,Budget!AD29*1365)</f>
        <v>0</v>
      </c>
      <c r="AF29" s="350">
        <f>AE29*47.39</f>
        <v>0</v>
      </c>
    </row>
    <row r="30" spans="1:32" x14ac:dyDescent="0.2">
      <c r="A30" s="257" t="s">
        <v>7</v>
      </c>
      <c r="B30" s="166"/>
      <c r="C30" s="4">
        <f>SUBTOTAL(9,C14:C29)</f>
        <v>0</v>
      </c>
      <c r="D30" s="259"/>
      <c r="E30" s="326"/>
      <c r="F30" s="9"/>
      <c r="G30" s="9"/>
      <c r="H30" s="4">
        <f>SUBTOTAL(9,H14:H29)</f>
        <v>0</v>
      </c>
      <c r="I30" s="9"/>
      <c r="J30" s="9"/>
      <c r="K30" s="9"/>
      <c r="L30" s="4">
        <f>SUBTOTAL(9,L14:L29)</f>
        <v>0</v>
      </c>
      <c r="M30" s="9"/>
      <c r="N30" s="9"/>
      <c r="O30" s="9"/>
      <c r="P30" s="4">
        <f>SUBTOTAL(9,P14:P29)</f>
        <v>0</v>
      </c>
      <c r="Q30" s="4"/>
      <c r="R30" s="9"/>
      <c r="S30" s="9"/>
      <c r="T30" s="4">
        <f>SUBTOTAL(9,T14:T29)</f>
        <v>0</v>
      </c>
      <c r="U30" s="4"/>
      <c r="V30" s="9"/>
      <c r="W30" s="9"/>
      <c r="X30" s="4">
        <f>SUBTOTAL(9,X14:X29)</f>
        <v>0</v>
      </c>
      <c r="Y30" s="4"/>
      <c r="Z30" s="9"/>
      <c r="AA30" s="9"/>
      <c r="AB30" s="4">
        <f>SUBTOTAL(9,AB14:AB29)</f>
        <v>0</v>
      </c>
      <c r="AC30" s="4"/>
      <c r="AD30" s="9"/>
      <c r="AE30" s="9"/>
      <c r="AF30" s="4">
        <f>SUBTOTAL(9,AF14:AF29)</f>
        <v>0</v>
      </c>
    </row>
    <row r="31" spans="1:32" x14ac:dyDescent="0.2">
      <c r="A31" s="259"/>
      <c r="B31" s="327"/>
      <c r="C31" s="4"/>
      <c r="D31" s="259"/>
      <c r="E31" s="326"/>
      <c r="F31" s="9"/>
      <c r="G31" s="9"/>
      <c r="H31" s="4"/>
      <c r="I31" s="9"/>
      <c r="J31" s="9"/>
      <c r="K31" s="9"/>
      <c r="L31" s="4"/>
      <c r="M31" s="9"/>
      <c r="N31" s="9"/>
      <c r="O31" s="9"/>
      <c r="P31" s="4"/>
      <c r="Q31" s="4"/>
      <c r="R31" s="9"/>
      <c r="S31" s="9"/>
      <c r="T31" s="4"/>
      <c r="U31" s="4"/>
      <c r="V31" s="9"/>
      <c r="W31" s="9"/>
      <c r="X31" s="4"/>
      <c r="Y31" s="4"/>
      <c r="Z31" s="9"/>
      <c r="AA31" s="9"/>
      <c r="AB31" s="4"/>
      <c r="AC31" s="4"/>
      <c r="AD31" s="9"/>
      <c r="AE31" s="9"/>
      <c r="AF31" s="4"/>
    </row>
    <row r="32" spans="1:32" ht="15" x14ac:dyDescent="0.25">
      <c r="A32" s="255" t="s">
        <v>291</v>
      </c>
      <c r="B32" s="327"/>
      <c r="C32" s="4"/>
      <c r="F32" s="9"/>
      <c r="G32" s="9"/>
      <c r="H32" s="4"/>
      <c r="J32" s="9"/>
      <c r="K32" s="9"/>
      <c r="L32" s="4"/>
      <c r="N32" s="9"/>
      <c r="O32" s="9"/>
      <c r="P32" s="4"/>
      <c r="R32" s="9"/>
      <c r="S32" s="9"/>
      <c r="T32" s="4"/>
      <c r="V32" s="9"/>
      <c r="W32" s="9"/>
      <c r="X32" s="4"/>
      <c r="Z32" s="9"/>
      <c r="AA32" s="9"/>
      <c r="AB32" s="4"/>
      <c r="AD32" s="9"/>
      <c r="AE32" s="9"/>
      <c r="AF32" s="4"/>
    </row>
    <row r="33" spans="1:32" ht="15" x14ac:dyDescent="0.25">
      <c r="A33" s="258" t="s">
        <v>292</v>
      </c>
      <c r="B33" s="3" t="s">
        <v>8</v>
      </c>
      <c r="C33" s="167">
        <f>H33+L33+P33+T33+X33+AB33+AF33</f>
        <v>0</v>
      </c>
      <c r="D33" s="256"/>
      <c r="E33" s="328"/>
      <c r="F33" s="264"/>
      <c r="G33" s="264"/>
      <c r="H33" s="2"/>
      <c r="I33" s="327"/>
      <c r="J33" s="264"/>
      <c r="K33" s="264"/>
      <c r="L33" s="2"/>
      <c r="M33" s="327"/>
      <c r="N33" s="264"/>
      <c r="O33" s="264"/>
      <c r="P33" s="2"/>
      <c r="Q33" s="4"/>
      <c r="R33" s="264"/>
      <c r="S33" s="264"/>
      <c r="T33" s="2"/>
      <c r="U33" s="4"/>
      <c r="V33" s="264"/>
      <c r="W33" s="264"/>
      <c r="X33" s="2"/>
      <c r="Y33" s="4"/>
      <c r="Z33" s="264"/>
      <c r="AA33" s="264"/>
      <c r="AB33" s="2"/>
      <c r="AC33" s="4"/>
      <c r="AD33" s="264"/>
      <c r="AE33" s="264"/>
      <c r="AF33" s="2"/>
    </row>
    <row r="34" spans="1:32" ht="15" x14ac:dyDescent="0.25">
      <c r="A34" s="256" t="s">
        <v>293</v>
      </c>
      <c r="B34" s="3" t="s">
        <v>8</v>
      </c>
      <c r="C34" s="167">
        <f t="shared" ref="C34:C36" si="7">H34+L34+P34+T34+X34+AB34+AF34</f>
        <v>0</v>
      </c>
      <c r="F34" s="329"/>
      <c r="G34" s="329"/>
      <c r="H34" s="2"/>
      <c r="J34" s="329"/>
      <c r="K34" s="329"/>
      <c r="L34" s="2"/>
      <c r="N34" s="329"/>
      <c r="O34" s="329"/>
      <c r="P34" s="2"/>
      <c r="R34" s="329"/>
      <c r="S34" s="329"/>
      <c r="T34" s="2"/>
      <c r="V34" s="329"/>
      <c r="W34" s="329"/>
      <c r="X34" s="2"/>
      <c r="Z34" s="329"/>
      <c r="AA34" s="329"/>
      <c r="AB34" s="2"/>
      <c r="AD34" s="329"/>
      <c r="AE34" s="329"/>
      <c r="AF34" s="2"/>
    </row>
    <row r="35" spans="1:32" ht="15" x14ac:dyDescent="0.25">
      <c r="A35" s="258" t="s">
        <v>294</v>
      </c>
      <c r="B35" s="3" t="s">
        <v>8</v>
      </c>
      <c r="C35" s="167">
        <f t="shared" si="7"/>
        <v>0</v>
      </c>
      <c r="F35" s="264"/>
      <c r="G35" s="264"/>
      <c r="H35" s="2"/>
      <c r="J35" s="264"/>
      <c r="K35" s="264"/>
      <c r="L35" s="2"/>
      <c r="N35" s="264"/>
      <c r="O35" s="264"/>
      <c r="P35" s="2"/>
      <c r="R35" s="264"/>
      <c r="S35" s="264"/>
      <c r="T35" s="2"/>
      <c r="V35" s="264"/>
      <c r="W35" s="264"/>
      <c r="X35" s="2"/>
      <c r="Z35" s="264"/>
      <c r="AA35" s="264"/>
      <c r="AB35" s="2"/>
      <c r="AD35" s="264"/>
      <c r="AE35" s="264"/>
      <c r="AF35" s="2"/>
    </row>
    <row r="36" spans="1:32" ht="15" x14ac:dyDescent="0.25">
      <c r="A36" s="258" t="s">
        <v>295</v>
      </c>
      <c r="B36" s="3" t="s">
        <v>8</v>
      </c>
      <c r="C36" s="167">
        <f t="shared" si="7"/>
        <v>0</v>
      </c>
      <c r="F36" s="264"/>
      <c r="G36" s="264"/>
      <c r="H36" s="2"/>
      <c r="J36" s="264"/>
      <c r="K36" s="264"/>
      <c r="L36" s="2"/>
      <c r="N36" s="264"/>
      <c r="O36" s="264"/>
      <c r="P36" s="2"/>
      <c r="R36" s="264"/>
      <c r="S36" s="264"/>
      <c r="T36" s="2"/>
      <c r="V36" s="264"/>
      <c r="W36" s="264"/>
      <c r="X36" s="2"/>
      <c r="Z36" s="264"/>
      <c r="AA36" s="264"/>
      <c r="AB36" s="2"/>
      <c r="AD36" s="264"/>
      <c r="AE36" s="264"/>
      <c r="AF36" s="2"/>
    </row>
    <row r="37" spans="1:32" ht="15" x14ac:dyDescent="0.25">
      <c r="A37" s="257" t="s">
        <v>9</v>
      </c>
      <c r="B37" s="3"/>
      <c r="C37" s="10">
        <f>SUBTOTAL(9,C33:C36)</f>
        <v>0</v>
      </c>
      <c r="E37" s="258"/>
      <c r="F37" s="264"/>
      <c r="G37" s="264"/>
      <c r="H37" s="10">
        <f>SUBTOTAL(9,H33:H36)</f>
        <v>0</v>
      </c>
      <c r="I37" s="258"/>
      <c r="J37" s="264"/>
      <c r="K37" s="264"/>
      <c r="L37" s="10">
        <f>SUBTOTAL(9,L33:L36)</f>
        <v>0</v>
      </c>
      <c r="M37" s="258"/>
      <c r="N37" s="264"/>
      <c r="O37" s="264"/>
      <c r="P37" s="10">
        <f>SUBTOTAL(9,P33:P36)</f>
        <v>0</v>
      </c>
      <c r="Q37" s="258"/>
      <c r="R37" s="264"/>
      <c r="S37" s="264"/>
      <c r="T37" s="10">
        <f>SUBTOTAL(9,T33:T36)</f>
        <v>0</v>
      </c>
      <c r="U37" s="258"/>
      <c r="V37" s="264"/>
      <c r="W37" s="264"/>
      <c r="X37" s="10">
        <f>SUBTOTAL(9,X33:X36)</f>
        <v>0</v>
      </c>
      <c r="Y37" s="258"/>
      <c r="Z37" s="264"/>
      <c r="AA37" s="264"/>
      <c r="AB37" s="10">
        <f>SUBTOTAL(9,AB33:AB36)</f>
        <v>0</v>
      </c>
      <c r="AC37" s="258"/>
      <c r="AD37" s="264"/>
      <c r="AE37" s="264"/>
      <c r="AF37" s="10">
        <f>SUBTOTAL(9,AF33:AF36)</f>
        <v>0</v>
      </c>
    </row>
    <row r="38" spans="1:32" x14ac:dyDescent="0.2">
      <c r="A38" s="259"/>
      <c r="B38" s="9"/>
      <c r="C38" s="4"/>
      <c r="D38" s="259"/>
      <c r="E38" s="326"/>
      <c r="F38" s="9"/>
      <c r="G38" s="9"/>
      <c r="H38" s="4"/>
      <c r="I38" s="9"/>
      <c r="J38" s="9"/>
      <c r="K38" s="9"/>
      <c r="L38" s="4"/>
      <c r="M38" s="9"/>
      <c r="N38" s="9"/>
      <c r="O38" s="9"/>
      <c r="P38" s="4"/>
      <c r="Q38" s="4"/>
      <c r="R38" s="9"/>
      <c r="S38" s="9"/>
      <c r="T38" s="4"/>
      <c r="U38" s="4"/>
      <c r="V38" s="9"/>
      <c r="W38" s="9"/>
      <c r="X38" s="4"/>
      <c r="Y38" s="4"/>
      <c r="Z38" s="9"/>
      <c r="AA38" s="9"/>
      <c r="AB38" s="4"/>
      <c r="AC38" s="4"/>
      <c r="AD38" s="9"/>
      <c r="AE38" s="9"/>
      <c r="AF38" s="4"/>
    </row>
    <row r="39" spans="1:32" ht="20.25" x14ac:dyDescent="0.3">
      <c r="A39" s="272" t="s">
        <v>67</v>
      </c>
      <c r="B39" s="330"/>
      <c r="C39" s="331">
        <f>SUBTOTAL(9,C14:C38)</f>
        <v>0</v>
      </c>
      <c r="D39" s="332"/>
      <c r="E39" s="333"/>
      <c r="F39" s="330"/>
      <c r="G39" s="330"/>
      <c r="H39" s="331">
        <f>SUBTOTAL(9,H14:H38)</f>
        <v>0</v>
      </c>
      <c r="I39" s="330"/>
      <c r="J39" s="330"/>
      <c r="K39" s="330"/>
      <c r="L39" s="331">
        <f>SUBTOTAL(9,L14:L38)</f>
        <v>0</v>
      </c>
      <c r="M39" s="330"/>
      <c r="N39" s="330"/>
      <c r="O39" s="330"/>
      <c r="P39" s="331">
        <f>SUBTOTAL(9,P14:P38)</f>
        <v>0</v>
      </c>
      <c r="Q39" s="168"/>
      <c r="R39" s="330"/>
      <c r="S39" s="330"/>
      <c r="T39" s="331">
        <f>SUBTOTAL(9,T14:T38)</f>
        <v>0</v>
      </c>
      <c r="U39" s="168"/>
      <c r="V39" s="330"/>
      <c r="W39" s="330"/>
      <c r="X39" s="331">
        <f>SUBTOTAL(9,X14:X38)</f>
        <v>0</v>
      </c>
      <c r="Y39" s="168"/>
      <c r="Z39" s="330"/>
      <c r="AA39" s="330"/>
      <c r="AB39" s="331">
        <f>SUBTOTAL(9,AB14:AB38)</f>
        <v>0</v>
      </c>
      <c r="AC39" s="168"/>
      <c r="AD39" s="330"/>
      <c r="AE39" s="330"/>
      <c r="AF39" s="331">
        <f>SUBTOTAL(9,AF14:AF38)</f>
        <v>0</v>
      </c>
    </row>
    <row r="40" spans="1:32" x14ac:dyDescent="0.2">
      <c r="A40" s="259"/>
      <c r="B40" s="9"/>
      <c r="C40" s="4"/>
      <c r="D40" s="259"/>
      <c r="E40" s="326"/>
      <c r="F40" s="9"/>
      <c r="G40" s="9"/>
      <c r="H40" s="4"/>
      <c r="I40" s="9"/>
      <c r="J40" s="9"/>
      <c r="K40" s="9"/>
      <c r="L40" s="4"/>
      <c r="M40" s="9"/>
      <c r="N40" s="9"/>
      <c r="O40" s="9"/>
      <c r="P40" s="4"/>
      <c r="Q40" s="4"/>
      <c r="R40" s="9"/>
      <c r="S40" s="9"/>
      <c r="T40" s="4"/>
      <c r="U40" s="4"/>
      <c r="V40" s="9"/>
      <c r="W40" s="9"/>
      <c r="X40" s="4"/>
      <c r="Y40" s="4"/>
      <c r="Z40" s="9"/>
      <c r="AA40" s="9"/>
      <c r="AB40" s="4"/>
      <c r="AC40" s="4"/>
      <c r="AD40" s="9"/>
      <c r="AE40" s="9"/>
      <c r="AF40" s="4"/>
    </row>
    <row r="41" spans="1:32" ht="15" x14ac:dyDescent="0.25">
      <c r="A41" s="255" t="s">
        <v>10</v>
      </c>
      <c r="B41" s="264"/>
      <c r="C41" s="4"/>
      <c r="D41" s="255"/>
      <c r="E41" s="326"/>
      <c r="F41" s="264"/>
      <c r="G41" s="264"/>
      <c r="H41" s="4"/>
      <c r="I41" s="9"/>
      <c r="J41" s="264"/>
      <c r="K41" s="264"/>
      <c r="L41" s="4"/>
      <c r="M41" s="9"/>
      <c r="N41" s="264"/>
      <c r="O41" s="264"/>
      <c r="P41" s="4"/>
      <c r="Q41" s="4"/>
      <c r="R41" s="264"/>
      <c r="S41" s="264"/>
      <c r="T41" s="4"/>
      <c r="U41" s="4"/>
      <c r="V41" s="264"/>
      <c r="W41" s="264"/>
      <c r="X41" s="4"/>
      <c r="Y41" s="4"/>
      <c r="Z41" s="264"/>
      <c r="AA41" s="264"/>
      <c r="AB41" s="4"/>
      <c r="AC41" s="4"/>
      <c r="AD41" s="264"/>
      <c r="AE41" s="264"/>
      <c r="AF41" s="4"/>
    </row>
    <row r="42" spans="1:32" x14ac:dyDescent="0.2">
      <c r="A42" s="256" t="s">
        <v>11</v>
      </c>
      <c r="B42" s="264"/>
      <c r="C42" s="167">
        <f>H42+L42+P42+T42+X42+AB42+AF42</f>
        <v>0</v>
      </c>
      <c r="D42" s="256"/>
      <c r="E42" s="326"/>
      <c r="F42" s="264"/>
      <c r="G42" s="264"/>
      <c r="H42" s="2"/>
      <c r="I42" s="9"/>
      <c r="J42" s="264"/>
      <c r="K42" s="264"/>
      <c r="L42" s="2"/>
      <c r="M42" s="9"/>
      <c r="N42" s="264"/>
      <c r="O42" s="264"/>
      <c r="P42" s="2"/>
      <c r="Q42" s="4"/>
      <c r="R42" s="264"/>
      <c r="S42" s="264"/>
      <c r="T42" s="2"/>
      <c r="U42" s="4"/>
      <c r="V42" s="264"/>
      <c r="W42" s="264"/>
      <c r="X42" s="2"/>
      <c r="Y42" s="4"/>
      <c r="Z42" s="264"/>
      <c r="AA42" s="264"/>
      <c r="AB42" s="2"/>
      <c r="AC42" s="4"/>
      <c r="AD42" s="264"/>
      <c r="AE42" s="264"/>
      <c r="AF42" s="2"/>
    </row>
    <row r="43" spans="1:32" x14ac:dyDescent="0.2">
      <c r="A43" s="256" t="s">
        <v>12</v>
      </c>
      <c r="B43" s="264"/>
      <c r="C43" s="167">
        <f t="shared" ref="C43:C44" si="8">H43+L43+P43+T43+X43+AB43+AF43</f>
        <v>0</v>
      </c>
      <c r="D43" s="256"/>
      <c r="E43" s="326"/>
      <c r="F43" s="264"/>
      <c r="G43" s="264"/>
      <c r="H43" s="2"/>
      <c r="I43" s="9"/>
      <c r="J43" s="264"/>
      <c r="K43" s="264"/>
      <c r="L43" s="2"/>
      <c r="M43" s="9"/>
      <c r="N43" s="264"/>
      <c r="O43" s="264"/>
      <c r="P43" s="2"/>
      <c r="Q43" s="4"/>
      <c r="R43" s="264"/>
      <c r="S43" s="264"/>
      <c r="T43" s="2"/>
      <c r="U43" s="4"/>
      <c r="V43" s="264"/>
      <c r="W43" s="264"/>
      <c r="X43" s="2"/>
      <c r="Y43" s="4"/>
      <c r="Z43" s="264"/>
      <c r="AA43" s="264"/>
      <c r="AB43" s="2"/>
      <c r="AC43" s="4"/>
      <c r="AD43" s="264"/>
      <c r="AE43" s="264"/>
      <c r="AF43" s="2"/>
    </row>
    <row r="44" spans="1:32" x14ac:dyDescent="0.2">
      <c r="A44" s="256" t="s">
        <v>13</v>
      </c>
      <c r="B44" s="264"/>
      <c r="C44" s="167">
        <f t="shared" si="8"/>
        <v>0</v>
      </c>
      <c r="D44" s="256"/>
      <c r="E44" s="326"/>
      <c r="F44" s="264"/>
      <c r="G44" s="264"/>
      <c r="H44" s="2"/>
      <c r="I44" s="9"/>
      <c r="J44" s="264"/>
      <c r="K44" s="264"/>
      <c r="L44" s="2"/>
      <c r="M44" s="9"/>
      <c r="N44" s="264"/>
      <c r="O44" s="264"/>
      <c r="P44" s="2"/>
      <c r="Q44" s="4"/>
      <c r="R44" s="264"/>
      <c r="S44" s="264"/>
      <c r="T44" s="2"/>
      <c r="U44" s="4"/>
      <c r="V44" s="264"/>
      <c r="W44" s="264"/>
      <c r="X44" s="2"/>
      <c r="Y44" s="4"/>
      <c r="Z44" s="264"/>
      <c r="AA44" s="264"/>
      <c r="AB44" s="2"/>
      <c r="AC44" s="4"/>
      <c r="AD44" s="264"/>
      <c r="AE44" s="264"/>
      <c r="AF44" s="2"/>
    </row>
    <row r="45" spans="1:32" x14ac:dyDescent="0.2">
      <c r="A45" s="260" t="s">
        <v>14</v>
      </c>
      <c r="B45" s="334"/>
      <c r="C45" s="169">
        <f>SUBTOTAL(9,C42:C44)</f>
        <v>0</v>
      </c>
      <c r="D45" s="259"/>
      <c r="E45" s="326"/>
      <c r="F45" s="9"/>
      <c r="G45" s="9"/>
      <c r="H45" s="10">
        <f>SUBTOTAL(9,H42:H44)</f>
        <v>0</v>
      </c>
      <c r="I45" s="9"/>
      <c r="J45" s="9"/>
      <c r="K45" s="9"/>
      <c r="L45" s="10">
        <f>SUBTOTAL(9,L42:L44)</f>
        <v>0</v>
      </c>
      <c r="M45" s="9"/>
      <c r="N45" s="9"/>
      <c r="O45" s="9"/>
      <c r="P45" s="10">
        <f>SUBTOTAL(9,P42:P44)</f>
        <v>0</v>
      </c>
      <c r="Q45" s="4"/>
      <c r="R45" s="9"/>
      <c r="S45" s="9"/>
      <c r="T45" s="10">
        <f>SUBTOTAL(9,T42:T44)</f>
        <v>0</v>
      </c>
      <c r="U45" s="4"/>
      <c r="V45" s="9"/>
      <c r="W45" s="9"/>
      <c r="X45" s="10">
        <f>SUBTOTAL(9,X42:X44)</f>
        <v>0</v>
      </c>
      <c r="Y45" s="4"/>
      <c r="Z45" s="9"/>
      <c r="AA45" s="9"/>
      <c r="AB45" s="10">
        <f>SUBTOTAL(9,AB42:AB44)</f>
        <v>0</v>
      </c>
      <c r="AC45" s="4"/>
      <c r="AD45" s="9"/>
      <c r="AE45" s="9"/>
      <c r="AF45" s="10">
        <f>SUBTOTAL(9,AF42:AF44)</f>
        <v>0</v>
      </c>
    </row>
    <row r="46" spans="1:32" ht="15" x14ac:dyDescent="0.25">
      <c r="A46" s="255" t="s">
        <v>15</v>
      </c>
      <c r="B46" s="264"/>
      <c r="C46" s="4"/>
      <c r="D46" s="255"/>
      <c r="E46" s="326"/>
      <c r="F46" s="264"/>
      <c r="G46" s="264"/>
      <c r="H46" s="4"/>
      <c r="I46" s="9"/>
      <c r="J46" s="264"/>
      <c r="K46" s="264"/>
      <c r="L46" s="4"/>
      <c r="M46" s="9"/>
      <c r="N46" s="264"/>
      <c r="O46" s="264"/>
      <c r="P46" s="4"/>
      <c r="Q46" s="4"/>
      <c r="R46" s="264"/>
      <c r="S46" s="264"/>
      <c r="T46" s="4"/>
      <c r="U46" s="4"/>
      <c r="V46" s="264"/>
      <c r="W46" s="264"/>
      <c r="X46" s="4"/>
      <c r="Y46" s="4"/>
      <c r="Z46" s="264"/>
      <c r="AA46" s="264"/>
      <c r="AB46" s="4"/>
      <c r="AC46" s="4"/>
      <c r="AD46" s="264"/>
      <c r="AE46" s="264"/>
      <c r="AF46" s="4"/>
    </row>
    <row r="47" spans="1:32" x14ac:dyDescent="0.2">
      <c r="A47" s="256" t="s">
        <v>16</v>
      </c>
      <c r="B47" s="264"/>
      <c r="C47" s="167">
        <f>H47+L47+P47+T47+X47+AB47+AF47</f>
        <v>0</v>
      </c>
      <c r="D47" s="256"/>
      <c r="E47" s="326"/>
      <c r="F47" s="264"/>
      <c r="G47" s="264"/>
      <c r="H47" s="2"/>
      <c r="I47" s="9"/>
      <c r="J47" s="264"/>
      <c r="K47" s="264"/>
      <c r="L47" s="2"/>
      <c r="M47" s="9"/>
      <c r="N47" s="264"/>
      <c r="O47" s="264"/>
      <c r="P47" s="2"/>
      <c r="Q47" s="4"/>
      <c r="R47" s="264"/>
      <c r="S47" s="264"/>
      <c r="T47" s="2"/>
      <c r="U47" s="4"/>
      <c r="V47" s="264"/>
      <c r="W47" s="264"/>
      <c r="X47" s="2"/>
      <c r="Y47" s="4"/>
      <c r="Z47" s="264"/>
      <c r="AA47" s="264"/>
      <c r="AB47" s="2"/>
      <c r="AC47" s="4"/>
      <c r="AD47" s="264"/>
      <c r="AE47" s="264"/>
      <c r="AF47" s="2"/>
    </row>
    <row r="48" spans="1:32" x14ac:dyDescent="0.2">
      <c r="A48" s="260" t="s">
        <v>17</v>
      </c>
      <c r="B48" s="334"/>
      <c r="C48" s="169">
        <f>SUBTOTAL(9,C47)</f>
        <v>0</v>
      </c>
      <c r="D48" s="259"/>
      <c r="E48" s="326"/>
      <c r="F48" s="9"/>
      <c r="G48" s="9"/>
      <c r="H48" s="10">
        <f>SUBTOTAL(9,H47)</f>
        <v>0</v>
      </c>
      <c r="I48" s="9"/>
      <c r="J48" s="9"/>
      <c r="K48" s="9"/>
      <c r="L48" s="10">
        <f>SUBTOTAL(9,L47)</f>
        <v>0</v>
      </c>
      <c r="M48" s="9"/>
      <c r="N48" s="9"/>
      <c r="O48" s="9"/>
      <c r="P48" s="10">
        <f>SUBTOTAL(9,P47)</f>
        <v>0</v>
      </c>
      <c r="Q48" s="4"/>
      <c r="R48" s="9"/>
      <c r="S48" s="9"/>
      <c r="T48" s="10">
        <f>SUBTOTAL(9,T47)</f>
        <v>0</v>
      </c>
      <c r="U48" s="4"/>
      <c r="V48" s="9"/>
      <c r="W48" s="9"/>
      <c r="X48" s="10">
        <f>SUBTOTAL(9,X47)</f>
        <v>0</v>
      </c>
      <c r="Y48" s="4"/>
      <c r="Z48" s="9"/>
      <c r="AA48" s="9"/>
      <c r="AB48" s="10">
        <f>SUBTOTAL(9,AB47)</f>
        <v>0</v>
      </c>
      <c r="AC48" s="4"/>
      <c r="AD48" s="9"/>
      <c r="AE48" s="9"/>
      <c r="AF48" s="10">
        <f>SUBTOTAL(9,AF47)</f>
        <v>0</v>
      </c>
    </row>
    <row r="49" spans="1:32" ht="15" x14ac:dyDescent="0.25">
      <c r="A49" s="255" t="s">
        <v>395</v>
      </c>
      <c r="B49" s="264"/>
      <c r="C49" s="4"/>
      <c r="D49" s="264"/>
      <c r="E49" s="4"/>
      <c r="F49" s="4"/>
      <c r="G49" s="4"/>
      <c r="H49" s="9"/>
      <c r="I49" s="4"/>
      <c r="J49" s="4"/>
      <c r="K49" s="4"/>
      <c r="L49" s="9"/>
      <c r="N49" s="4"/>
      <c r="O49" s="4"/>
      <c r="P49" s="9"/>
      <c r="R49" s="4"/>
      <c r="S49" s="4"/>
      <c r="T49" s="9"/>
      <c r="V49" s="4"/>
      <c r="W49" s="4"/>
      <c r="X49" s="9"/>
      <c r="Z49" s="4"/>
      <c r="AA49" s="4"/>
      <c r="AB49" s="9"/>
      <c r="AD49" s="4"/>
      <c r="AE49" s="4"/>
      <c r="AF49" s="9"/>
    </row>
    <row r="50" spans="1:32" x14ac:dyDescent="0.2">
      <c r="A50" s="256" t="s">
        <v>18</v>
      </c>
      <c r="B50" s="264"/>
      <c r="C50" s="167">
        <f>H50+L50+P50+T50+X50+AB50+AF50</f>
        <v>0</v>
      </c>
      <c r="F50" s="264"/>
      <c r="G50" s="264"/>
      <c r="H50" s="2"/>
      <c r="J50" s="264"/>
      <c r="K50" s="264"/>
      <c r="L50" s="2"/>
      <c r="N50" s="264"/>
      <c r="O50" s="264"/>
      <c r="P50" s="2"/>
      <c r="R50" s="264"/>
      <c r="S50" s="264"/>
      <c r="T50" s="2"/>
      <c r="V50" s="264"/>
      <c r="W50" s="264"/>
      <c r="X50" s="2"/>
      <c r="Z50" s="264"/>
      <c r="AA50" s="264"/>
      <c r="AB50" s="2"/>
      <c r="AD50" s="264"/>
      <c r="AE50" s="264"/>
      <c r="AF50" s="2"/>
    </row>
    <row r="51" spans="1:32" x14ac:dyDescent="0.2">
      <c r="A51" s="256" t="s">
        <v>19</v>
      </c>
      <c r="B51" s="264"/>
      <c r="C51" s="167">
        <f t="shared" ref="C51:C59" si="9">H51+L51+P51+T51+X51+AB51+AF51</f>
        <v>0</v>
      </c>
      <c r="F51" s="264"/>
      <c r="G51" s="264"/>
      <c r="H51" s="2"/>
      <c r="J51" s="264"/>
      <c r="K51" s="264"/>
      <c r="L51" s="2"/>
      <c r="N51" s="264"/>
      <c r="O51" s="264"/>
      <c r="P51" s="2"/>
      <c r="R51" s="264"/>
      <c r="S51" s="264"/>
      <c r="T51" s="2"/>
      <c r="V51" s="264"/>
      <c r="W51" s="264"/>
      <c r="X51" s="2"/>
      <c r="Z51" s="264"/>
      <c r="AA51" s="264"/>
      <c r="AB51" s="2"/>
      <c r="AD51" s="264"/>
      <c r="AE51" s="264"/>
      <c r="AF51" s="2"/>
    </row>
    <row r="52" spans="1:32" x14ac:dyDescent="0.2">
      <c r="A52" s="256" t="s">
        <v>335</v>
      </c>
      <c r="B52" s="264"/>
      <c r="C52" s="167">
        <f t="shared" si="9"/>
        <v>0</v>
      </c>
      <c r="F52" s="264"/>
      <c r="G52" s="264"/>
      <c r="H52" s="2"/>
      <c r="J52" s="264"/>
      <c r="K52" s="264"/>
      <c r="L52" s="2"/>
      <c r="N52" s="264"/>
      <c r="O52" s="264"/>
      <c r="P52" s="2"/>
      <c r="R52" s="264"/>
      <c r="S52" s="264"/>
      <c r="T52" s="2"/>
      <c r="V52" s="264"/>
      <c r="W52" s="264"/>
      <c r="X52" s="2"/>
      <c r="Z52" s="264"/>
      <c r="AA52" s="264"/>
      <c r="AB52" s="2"/>
      <c r="AD52" s="264"/>
      <c r="AE52" s="264"/>
      <c r="AF52" s="2"/>
    </row>
    <row r="53" spans="1:32" x14ac:dyDescent="0.2">
      <c r="A53" s="256" t="s">
        <v>337</v>
      </c>
      <c r="B53" s="264"/>
      <c r="C53" s="167">
        <f t="shared" si="9"/>
        <v>0</v>
      </c>
      <c r="F53" s="264"/>
      <c r="G53" s="264"/>
      <c r="H53" s="2"/>
      <c r="J53" s="264"/>
      <c r="K53" s="264"/>
      <c r="L53" s="2"/>
      <c r="N53" s="264"/>
      <c r="O53" s="264"/>
      <c r="P53" s="2"/>
      <c r="R53" s="264"/>
      <c r="S53" s="264"/>
      <c r="T53" s="2"/>
      <c r="V53" s="264"/>
      <c r="W53" s="264"/>
      <c r="X53" s="2"/>
      <c r="Z53" s="264"/>
      <c r="AA53" s="264"/>
      <c r="AB53" s="2"/>
      <c r="AD53" s="264"/>
      <c r="AE53" s="264"/>
      <c r="AF53" s="2"/>
    </row>
    <row r="54" spans="1:32" ht="15" x14ac:dyDescent="0.25">
      <c r="A54" s="256" t="s">
        <v>370</v>
      </c>
      <c r="B54" s="264"/>
      <c r="C54" s="167">
        <f t="shared" si="9"/>
        <v>0</v>
      </c>
      <c r="F54" s="281"/>
      <c r="G54" s="264"/>
      <c r="H54" s="282" t="str">
        <f>IF(F54="10-50GB",500,IF(F54="50-100GB",750,IF(F54="100-500GB",1000,IF(F54="500GB-1TB",1500,IF(F54="&gt;1TB",2000,"0")))))</f>
        <v>0</v>
      </c>
      <c r="J54" s="281"/>
      <c r="K54" s="264"/>
      <c r="L54" s="282" t="str">
        <f>IF(J54="10-50GB",500,IF(J54="50-100GB",750,IF(J54="100-500GB",1000,IF(J54="500GB-1TB",1500,IF(J54="&gt;1TB",2000,"0")))))</f>
        <v>0</v>
      </c>
      <c r="N54" s="281"/>
      <c r="O54" s="264"/>
      <c r="P54" s="282" t="str">
        <f>IF(N54="10-50GB",500,IF(N54="50-100GB",750,IF(N54="100-500GB",1000,IF(N54="500GB-1TB",1500,IF(N54="&gt;1TB",2000,"0")))))</f>
        <v>0</v>
      </c>
      <c r="R54" s="281"/>
      <c r="S54" s="264"/>
      <c r="T54" s="282" t="str">
        <f>IF(R54="10-50GB",500,IF(R54="50-100GB",750,IF(R54="100-500GB",1000,IF(R54="500GB-1TB",1500,IF(R54="&gt;1TB",2000,"0")))))</f>
        <v>0</v>
      </c>
      <c r="V54" s="281"/>
      <c r="W54" s="264"/>
      <c r="X54" s="282" t="str">
        <f>IF(V54="10-50GB",500,IF(V54="50-100GB",750,IF(V54="100-500GB",1000,IF(V54="500GB-1TB",1500,IF(V54="&gt;1TB",2000,"0")))))</f>
        <v>0</v>
      </c>
      <c r="Z54" s="281"/>
      <c r="AA54" s="264"/>
      <c r="AB54" s="282" t="str">
        <f>IF(Z54="10-50GB",500,IF(Z54="50-100GB",750,IF(Z54="100-500GB",1000,IF(Z54="500GB-1TB",1500,IF(Z54="&gt;1TB",2000,"0")))))</f>
        <v>0</v>
      </c>
      <c r="AD54" s="281"/>
      <c r="AE54" s="264"/>
      <c r="AF54" s="282" t="str">
        <f>IF(AD54="10-50GB",500,IF(AD54="50-100GB",750,IF(AD54="100-500GB",1000,IF(AD54="500GB-1TB",1500,IF(AD54="&gt;1TB",2000,"0")))))</f>
        <v>0</v>
      </c>
    </row>
    <row r="55" spans="1:32" x14ac:dyDescent="0.2">
      <c r="A55" s="256" t="s">
        <v>379</v>
      </c>
      <c r="B55" s="264"/>
      <c r="C55" s="167">
        <f t="shared" ref="C55:C57" si="10">H55+L55+P55+T55+X55+AB55+AF55</f>
        <v>0</v>
      </c>
      <c r="F55" s="264"/>
      <c r="G55" s="264"/>
      <c r="H55" s="2"/>
      <c r="J55" s="264"/>
      <c r="K55" s="264"/>
      <c r="L55" s="2"/>
      <c r="N55" s="264"/>
      <c r="O55" s="264"/>
      <c r="P55" s="2"/>
      <c r="R55" s="264"/>
      <c r="S55" s="264"/>
      <c r="T55" s="2"/>
      <c r="V55" s="264"/>
      <c r="W55" s="264"/>
      <c r="X55" s="2"/>
      <c r="Z55" s="264"/>
      <c r="AA55" s="264"/>
      <c r="AB55" s="2"/>
      <c r="AD55" s="264"/>
      <c r="AE55" s="264"/>
      <c r="AF55" s="2"/>
    </row>
    <row r="56" spans="1:32" x14ac:dyDescent="0.2">
      <c r="A56" s="256" t="s">
        <v>397</v>
      </c>
      <c r="B56" s="264"/>
      <c r="C56" s="167">
        <f t="shared" si="10"/>
        <v>0</v>
      </c>
      <c r="F56" s="264"/>
      <c r="G56" s="264"/>
      <c r="H56" s="2"/>
      <c r="J56" s="264"/>
      <c r="K56" s="264"/>
      <c r="L56" s="2"/>
      <c r="N56" s="264"/>
      <c r="O56" s="264"/>
      <c r="P56" s="2"/>
      <c r="R56" s="264"/>
      <c r="S56" s="264"/>
      <c r="T56" s="2"/>
      <c r="V56" s="264"/>
      <c r="W56" s="264"/>
      <c r="X56" s="2"/>
      <c r="Z56" s="264"/>
      <c r="AA56" s="264"/>
      <c r="AB56" s="2"/>
      <c r="AD56" s="264"/>
      <c r="AE56" s="264"/>
      <c r="AF56" s="2"/>
    </row>
    <row r="57" spans="1:32" x14ac:dyDescent="0.2">
      <c r="A57" s="256" t="s">
        <v>399</v>
      </c>
      <c r="B57" s="264"/>
      <c r="C57" s="167">
        <f t="shared" si="10"/>
        <v>0</v>
      </c>
      <c r="F57" s="264"/>
      <c r="G57" s="264"/>
      <c r="H57" s="2"/>
      <c r="J57" s="264"/>
      <c r="K57" s="264"/>
      <c r="L57" s="2"/>
      <c r="N57" s="264"/>
      <c r="O57" s="264"/>
      <c r="P57" s="2"/>
      <c r="R57" s="264"/>
      <c r="S57" s="264"/>
      <c r="T57" s="2"/>
      <c r="V57" s="264"/>
      <c r="W57" s="264"/>
      <c r="X57" s="2"/>
      <c r="Z57" s="264"/>
      <c r="AA57" s="264"/>
      <c r="AB57" s="2"/>
      <c r="AD57" s="264"/>
      <c r="AE57" s="264"/>
      <c r="AF57" s="2"/>
    </row>
    <row r="58" spans="1:32" x14ac:dyDescent="0.2">
      <c r="A58" s="256" t="s">
        <v>396</v>
      </c>
      <c r="B58" s="264"/>
      <c r="C58" s="167">
        <f t="shared" si="9"/>
        <v>0</v>
      </c>
      <c r="F58" s="264"/>
      <c r="G58" s="264"/>
      <c r="H58" s="2"/>
      <c r="J58" s="264"/>
      <c r="K58" s="264"/>
      <c r="L58" s="2"/>
      <c r="N58" s="264"/>
      <c r="O58" s="264"/>
      <c r="P58" s="2"/>
      <c r="R58" s="264"/>
      <c r="S58" s="264"/>
      <c r="T58" s="2"/>
      <c r="V58" s="264"/>
      <c r="W58" s="264"/>
      <c r="X58" s="2"/>
      <c r="Z58" s="264"/>
      <c r="AA58" s="264"/>
      <c r="AB58" s="2"/>
      <c r="AD58" s="264"/>
      <c r="AE58" s="264"/>
      <c r="AF58" s="2"/>
    </row>
    <row r="59" spans="1:32" ht="28.5" x14ac:dyDescent="0.2">
      <c r="A59" s="261" t="s">
        <v>20</v>
      </c>
      <c r="B59" s="264"/>
      <c r="C59" s="167">
        <f t="shared" si="9"/>
        <v>0</v>
      </c>
      <c r="F59" s="264"/>
      <c r="G59" s="264"/>
      <c r="H59" s="2"/>
      <c r="J59" s="264"/>
      <c r="K59" s="264"/>
      <c r="L59" s="2"/>
      <c r="N59" s="264"/>
      <c r="O59" s="264"/>
      <c r="P59" s="2"/>
      <c r="R59" s="264"/>
      <c r="S59" s="264"/>
      <c r="T59" s="2"/>
      <c r="V59" s="264"/>
      <c r="W59" s="264"/>
      <c r="X59" s="2"/>
      <c r="Z59" s="264"/>
      <c r="AA59" s="264"/>
      <c r="AB59" s="2"/>
      <c r="AD59" s="264"/>
      <c r="AE59" s="264"/>
      <c r="AF59" s="2"/>
    </row>
    <row r="60" spans="1:32" x14ac:dyDescent="0.2">
      <c r="A60" s="260" t="s">
        <v>21</v>
      </c>
      <c r="B60" s="334"/>
      <c r="C60" s="169">
        <f>SUBTOTAL(9,C50:C59)</f>
        <v>0</v>
      </c>
      <c r="F60" s="9"/>
      <c r="G60" s="9"/>
      <c r="H60" s="10">
        <f>SUBTOTAL(9,H50:H59)</f>
        <v>0</v>
      </c>
      <c r="J60" s="9"/>
      <c r="K60" s="9"/>
      <c r="L60" s="10">
        <f>SUBTOTAL(9,L50:L59)</f>
        <v>0</v>
      </c>
      <c r="N60" s="9"/>
      <c r="O60" s="9"/>
      <c r="P60" s="10">
        <f>SUBTOTAL(9,P50:P59)</f>
        <v>0</v>
      </c>
      <c r="R60" s="9"/>
      <c r="S60" s="9"/>
      <c r="T60" s="10">
        <f>SUBTOTAL(9,T50:T59)</f>
        <v>0</v>
      </c>
      <c r="V60" s="9"/>
      <c r="W60" s="9"/>
      <c r="X60" s="10">
        <f>SUBTOTAL(9,X50:X59)</f>
        <v>0</v>
      </c>
      <c r="Z60" s="9"/>
      <c r="AA60" s="9"/>
      <c r="AB60" s="10">
        <f>SUBTOTAL(9,AB50:AB59)</f>
        <v>0</v>
      </c>
      <c r="AD60" s="9"/>
      <c r="AE60" s="9"/>
      <c r="AF60" s="10">
        <f>SUBTOTAL(9,AF50:AF59)</f>
        <v>0</v>
      </c>
    </row>
    <row r="61" spans="1:32" ht="15" x14ac:dyDescent="0.25">
      <c r="A61" s="255" t="s">
        <v>22</v>
      </c>
      <c r="B61" s="264"/>
      <c r="C61" s="4"/>
      <c r="F61" s="264"/>
      <c r="G61" s="264"/>
      <c r="H61" s="4"/>
      <c r="J61" s="264"/>
      <c r="K61" s="264"/>
      <c r="L61" s="4"/>
      <c r="N61" s="264"/>
      <c r="O61" s="264"/>
      <c r="P61" s="4"/>
      <c r="R61" s="264"/>
      <c r="S61" s="264"/>
      <c r="T61" s="4"/>
      <c r="V61" s="264"/>
      <c r="W61" s="264"/>
      <c r="X61" s="4"/>
      <c r="Z61" s="264"/>
      <c r="AA61" s="264"/>
      <c r="AB61" s="4"/>
      <c r="AD61" s="264"/>
      <c r="AE61" s="264"/>
      <c r="AF61" s="4"/>
    </row>
    <row r="62" spans="1:32" x14ac:dyDescent="0.2">
      <c r="A62" s="256" t="s">
        <v>23</v>
      </c>
      <c r="B62" s="264"/>
      <c r="C62" s="167">
        <f>H62+L62+P62+T62+X62+AB62+AF62</f>
        <v>0</v>
      </c>
      <c r="F62" s="264"/>
      <c r="G62" s="264"/>
      <c r="H62" s="2"/>
      <c r="J62" s="264"/>
      <c r="K62" s="264"/>
      <c r="L62" s="2"/>
      <c r="N62" s="264"/>
      <c r="O62" s="264"/>
      <c r="P62" s="2"/>
      <c r="R62" s="264"/>
      <c r="S62" s="264"/>
      <c r="T62" s="2"/>
      <c r="V62" s="264"/>
      <c r="W62" s="264"/>
      <c r="X62" s="2"/>
      <c r="Z62" s="264"/>
      <c r="AA62" s="264"/>
      <c r="AB62" s="2"/>
      <c r="AD62" s="264"/>
      <c r="AE62" s="264"/>
      <c r="AF62" s="2"/>
    </row>
    <row r="63" spans="1:32" x14ac:dyDescent="0.2">
      <c r="A63" s="256" t="s">
        <v>24</v>
      </c>
      <c r="B63" s="264"/>
      <c r="C63" s="167">
        <f t="shared" ref="C63:C66" si="11">H63+L63+P63+T63+X63+AB63+AF63</f>
        <v>0</v>
      </c>
      <c r="F63" s="264"/>
      <c r="G63" s="264"/>
      <c r="H63" s="2"/>
      <c r="J63" s="264"/>
      <c r="K63" s="264"/>
      <c r="L63" s="2"/>
      <c r="N63" s="264"/>
      <c r="O63" s="264"/>
      <c r="P63" s="2"/>
      <c r="R63" s="264"/>
      <c r="S63" s="264"/>
      <c r="T63" s="2"/>
      <c r="V63" s="264"/>
      <c r="W63" s="264"/>
      <c r="X63" s="2"/>
      <c r="Z63" s="264"/>
      <c r="AA63" s="264"/>
      <c r="AB63" s="2"/>
      <c r="AD63" s="264"/>
      <c r="AE63" s="264"/>
      <c r="AF63" s="2"/>
    </row>
    <row r="64" spans="1:32" x14ac:dyDescent="0.2">
      <c r="A64" s="256" t="s">
        <v>25</v>
      </c>
      <c r="B64" s="264"/>
      <c r="C64" s="167">
        <f t="shared" si="11"/>
        <v>0</v>
      </c>
      <c r="F64" s="264"/>
      <c r="G64" s="264"/>
      <c r="H64" s="2"/>
      <c r="J64" s="264"/>
      <c r="K64" s="264"/>
      <c r="L64" s="2"/>
      <c r="N64" s="264"/>
      <c r="O64" s="264"/>
      <c r="P64" s="2"/>
      <c r="R64" s="264"/>
      <c r="S64" s="264"/>
      <c r="T64" s="2"/>
      <c r="V64" s="264"/>
      <c r="W64" s="264"/>
      <c r="X64" s="2"/>
      <c r="Z64" s="264"/>
      <c r="AA64" s="264"/>
      <c r="AB64" s="2"/>
      <c r="AD64" s="264"/>
      <c r="AE64" s="264"/>
      <c r="AF64" s="2"/>
    </row>
    <row r="65" spans="1:32" x14ac:dyDescent="0.2">
      <c r="A65" s="256" t="s">
        <v>26</v>
      </c>
      <c r="B65" s="264"/>
      <c r="C65" s="167">
        <f t="shared" si="11"/>
        <v>0</v>
      </c>
      <c r="F65" s="264"/>
      <c r="G65" s="264"/>
      <c r="H65" s="2"/>
      <c r="J65" s="264"/>
      <c r="K65" s="264"/>
      <c r="L65" s="2"/>
      <c r="N65" s="264"/>
      <c r="O65" s="264"/>
      <c r="P65" s="2"/>
      <c r="R65" s="264"/>
      <c r="S65" s="264"/>
      <c r="T65" s="2"/>
      <c r="V65" s="264"/>
      <c r="W65" s="264"/>
      <c r="X65" s="2"/>
      <c r="Z65" s="264"/>
      <c r="AA65" s="264"/>
      <c r="AB65" s="2"/>
      <c r="AD65" s="264"/>
      <c r="AE65" s="264"/>
      <c r="AF65" s="2"/>
    </row>
    <row r="66" spans="1:32" x14ac:dyDescent="0.2">
      <c r="A66" s="256" t="s">
        <v>27</v>
      </c>
      <c r="B66" s="264"/>
      <c r="C66" s="167">
        <f t="shared" si="11"/>
        <v>0</v>
      </c>
      <c r="F66" s="264"/>
      <c r="G66" s="264"/>
      <c r="H66" s="2"/>
      <c r="J66" s="264"/>
      <c r="K66" s="264"/>
      <c r="L66" s="2"/>
      <c r="N66" s="264"/>
      <c r="O66" s="264"/>
      <c r="P66" s="2"/>
      <c r="R66" s="264"/>
      <c r="S66" s="264"/>
      <c r="T66" s="2"/>
      <c r="V66" s="264"/>
      <c r="W66" s="264"/>
      <c r="X66" s="2"/>
      <c r="Z66" s="264"/>
      <c r="AA66" s="264"/>
      <c r="AB66" s="2"/>
      <c r="AD66" s="264"/>
      <c r="AE66" s="264"/>
      <c r="AF66" s="2"/>
    </row>
    <row r="67" spans="1:32" x14ac:dyDescent="0.2">
      <c r="A67" s="260" t="s">
        <v>28</v>
      </c>
      <c r="B67" s="334"/>
      <c r="C67" s="169">
        <f>SUBTOTAL(9,C62:C66)</f>
        <v>0</v>
      </c>
      <c r="F67" s="9"/>
      <c r="G67" s="9"/>
      <c r="H67" s="10">
        <f>SUBTOTAL(9,H62:H66)</f>
        <v>0</v>
      </c>
      <c r="J67" s="9"/>
      <c r="K67" s="9"/>
      <c r="L67" s="10">
        <f>SUBTOTAL(9,L62:L66)</f>
        <v>0</v>
      </c>
      <c r="N67" s="9"/>
      <c r="O67" s="9"/>
      <c r="P67" s="10">
        <f>SUBTOTAL(9,P62:P66)</f>
        <v>0</v>
      </c>
      <c r="R67" s="9"/>
      <c r="S67" s="9"/>
      <c r="T67" s="10">
        <f>SUBTOTAL(9,T62:T66)</f>
        <v>0</v>
      </c>
      <c r="V67" s="9"/>
      <c r="W67" s="9"/>
      <c r="X67" s="10">
        <f>SUBTOTAL(9,X62:X66)</f>
        <v>0</v>
      </c>
      <c r="Z67" s="9"/>
      <c r="AA67" s="9"/>
      <c r="AB67" s="10">
        <f>SUBTOTAL(9,AB62:AB66)</f>
        <v>0</v>
      </c>
      <c r="AD67" s="9"/>
      <c r="AE67" s="9"/>
      <c r="AF67" s="10">
        <f>SUBTOTAL(9,AF62:AF66)</f>
        <v>0</v>
      </c>
    </row>
    <row r="68" spans="1:32" x14ac:dyDescent="0.2">
      <c r="A68" s="259"/>
      <c r="B68" s="9"/>
      <c r="C68" s="4"/>
      <c r="F68" s="9"/>
      <c r="G68" s="9"/>
      <c r="H68" s="4"/>
      <c r="J68" s="9"/>
      <c r="K68" s="9"/>
      <c r="L68" s="4"/>
      <c r="N68" s="9"/>
      <c r="O68" s="9"/>
      <c r="P68" s="4"/>
      <c r="R68" s="9"/>
      <c r="S68" s="9"/>
      <c r="T68" s="4"/>
      <c r="V68" s="9"/>
      <c r="W68" s="9"/>
      <c r="X68" s="4"/>
      <c r="Z68" s="9"/>
      <c r="AA68" s="9"/>
      <c r="AB68" s="4"/>
      <c r="AD68" s="9"/>
      <c r="AE68" s="9"/>
      <c r="AF68" s="4"/>
    </row>
    <row r="69" spans="1:32" x14ac:dyDescent="0.2">
      <c r="A69" s="259"/>
      <c r="B69" s="9"/>
      <c r="C69" s="4"/>
      <c r="F69" s="9"/>
      <c r="G69" s="9"/>
      <c r="H69" s="4"/>
      <c r="J69" s="9"/>
      <c r="K69" s="9"/>
      <c r="L69" s="4"/>
      <c r="N69" s="9"/>
      <c r="O69" s="9"/>
      <c r="P69" s="4"/>
      <c r="R69" s="9"/>
      <c r="S69" s="9"/>
      <c r="T69" s="4"/>
      <c r="V69" s="9"/>
      <c r="W69" s="9"/>
      <c r="X69" s="4"/>
      <c r="Z69" s="9"/>
      <c r="AA69" s="9"/>
      <c r="AB69" s="4"/>
      <c r="AD69" s="9"/>
      <c r="AE69" s="9"/>
      <c r="AF69" s="4"/>
    </row>
    <row r="70" spans="1:32" ht="15" x14ac:dyDescent="0.25">
      <c r="A70" s="255" t="s">
        <v>29</v>
      </c>
      <c r="B70" s="335"/>
      <c r="C70" s="4"/>
      <c r="F70" s="335"/>
      <c r="G70" s="335"/>
      <c r="H70" s="4"/>
      <c r="J70" s="335"/>
      <c r="K70" s="335"/>
      <c r="L70" s="4"/>
      <c r="N70" s="335"/>
      <c r="O70" s="335"/>
      <c r="P70" s="4"/>
      <c r="R70" s="335"/>
      <c r="S70" s="335"/>
      <c r="T70" s="4"/>
      <c r="V70" s="335"/>
      <c r="W70" s="335"/>
      <c r="X70" s="4"/>
      <c r="Z70" s="335"/>
      <c r="AA70" s="335"/>
      <c r="AB70" s="4"/>
      <c r="AD70" s="335"/>
      <c r="AE70" s="335"/>
      <c r="AF70" s="4"/>
    </row>
    <row r="71" spans="1:32" x14ac:dyDescent="0.2">
      <c r="A71" s="256" t="s">
        <v>30</v>
      </c>
      <c r="B71" s="264"/>
      <c r="C71" s="167">
        <f>H71+L71+P71+T71+X71+AB71+AF71</f>
        <v>0</v>
      </c>
      <c r="F71" s="5"/>
      <c r="G71" s="264"/>
      <c r="H71" s="4">
        <f>+F71*'ICES rates'!$J$10</f>
        <v>0</v>
      </c>
      <c r="J71" s="5"/>
      <c r="K71" s="264"/>
      <c r="L71" s="4">
        <f>+J71*'ICES rates'!$J$10</f>
        <v>0</v>
      </c>
      <c r="N71" s="5"/>
      <c r="O71" s="264"/>
      <c r="P71" s="4">
        <f>+N71*'ICES rates'!$J$10</f>
        <v>0</v>
      </c>
      <c r="R71" s="5"/>
      <c r="S71" s="264"/>
      <c r="T71" s="4">
        <f>+R71*'ICES rates'!$J$10</f>
        <v>0</v>
      </c>
      <c r="V71" s="5"/>
      <c r="W71" s="264"/>
      <c r="X71" s="4">
        <f>+V71*'ICES rates'!$J$10</f>
        <v>0</v>
      </c>
      <c r="Z71" s="5"/>
      <c r="AA71" s="264"/>
      <c r="AB71" s="4">
        <f>+Z71*'ICES rates'!$J$10</f>
        <v>0</v>
      </c>
      <c r="AD71" s="5"/>
      <c r="AE71" s="264"/>
      <c r="AF71" s="4">
        <f>+AD71*'ICES rates'!$J$10</f>
        <v>0</v>
      </c>
    </row>
    <row r="72" spans="1:32" x14ac:dyDescent="0.2">
      <c r="A72" s="256" t="s">
        <v>31</v>
      </c>
      <c r="B72" s="264"/>
      <c r="C72" s="167">
        <f>H72+L72+P72+T72+X72+AB72+AF72</f>
        <v>0</v>
      </c>
      <c r="F72" s="264"/>
      <c r="G72" s="264"/>
      <c r="H72" s="2"/>
      <c r="J72" s="264"/>
      <c r="K72" s="264"/>
      <c r="L72" s="2"/>
      <c r="N72" s="264"/>
      <c r="O72" s="264"/>
      <c r="P72" s="2"/>
      <c r="R72" s="264"/>
      <c r="S72" s="264"/>
      <c r="T72" s="2"/>
      <c r="V72" s="264"/>
      <c r="W72" s="264"/>
      <c r="X72" s="2"/>
      <c r="Z72" s="264"/>
      <c r="AA72" s="264"/>
      <c r="AB72" s="2"/>
      <c r="AD72" s="264"/>
      <c r="AE72" s="264"/>
      <c r="AF72" s="2"/>
    </row>
    <row r="73" spans="1:32" x14ac:dyDescent="0.2">
      <c r="A73" s="260" t="s">
        <v>32</v>
      </c>
      <c r="B73" s="334"/>
      <c r="C73" s="169">
        <f>SUBTOTAL(9,C71:C72)</f>
        <v>0</v>
      </c>
      <c r="F73" s="9"/>
      <c r="G73" s="9"/>
      <c r="H73" s="10">
        <f>SUBTOTAL(9,H71:H72)</f>
        <v>0</v>
      </c>
      <c r="J73" s="9"/>
      <c r="K73" s="9"/>
      <c r="L73" s="10">
        <f>SUBTOTAL(9,L71:L72)</f>
        <v>0</v>
      </c>
      <c r="N73" s="9"/>
      <c r="O73" s="9"/>
      <c r="P73" s="10">
        <f>SUBTOTAL(9,P71:P72)</f>
        <v>0</v>
      </c>
      <c r="R73" s="9"/>
      <c r="S73" s="9"/>
      <c r="T73" s="10">
        <f>SUBTOTAL(9,T71:T72)</f>
        <v>0</v>
      </c>
      <c r="V73" s="9"/>
      <c r="W73" s="9"/>
      <c r="X73" s="10">
        <f>SUBTOTAL(9,X71:X72)</f>
        <v>0</v>
      </c>
      <c r="Z73" s="9"/>
      <c r="AA73" s="9"/>
      <c r="AB73" s="10">
        <f>SUBTOTAL(9,AB71:AB72)</f>
        <v>0</v>
      </c>
      <c r="AD73" s="9"/>
      <c r="AE73" s="9"/>
      <c r="AF73" s="10">
        <f>SUBTOTAL(9,AF71:AF72)</f>
        <v>0</v>
      </c>
    </row>
    <row r="74" spans="1:32" ht="15" x14ac:dyDescent="0.25">
      <c r="A74" s="255"/>
      <c r="B74" s="335"/>
      <c r="C74" s="4"/>
      <c r="F74" s="4"/>
      <c r="G74" s="4"/>
      <c r="H74" s="326"/>
      <c r="J74" s="4"/>
      <c r="K74" s="4"/>
      <c r="L74" s="9"/>
      <c r="M74" s="9"/>
      <c r="N74" s="4"/>
      <c r="O74" s="4"/>
      <c r="P74" s="9"/>
      <c r="Q74" s="4"/>
      <c r="R74" s="4"/>
      <c r="S74" s="4"/>
      <c r="T74" s="9"/>
      <c r="U74" s="4"/>
      <c r="V74" s="4"/>
      <c r="W74" s="4"/>
      <c r="X74" s="9"/>
      <c r="Y74" s="4"/>
      <c r="Z74" s="4"/>
      <c r="AA74" s="4"/>
      <c r="AB74" s="9"/>
      <c r="AC74" s="4"/>
      <c r="AD74" s="4"/>
      <c r="AE74" s="4"/>
      <c r="AF74" s="9"/>
    </row>
    <row r="75" spans="1:32" ht="15" x14ac:dyDescent="0.25">
      <c r="A75" s="255" t="s">
        <v>33</v>
      </c>
      <c r="B75" s="264"/>
      <c r="C75" s="4"/>
      <c r="F75" s="264"/>
      <c r="G75" s="264"/>
      <c r="H75" s="4"/>
      <c r="J75" s="264"/>
      <c r="K75" s="264"/>
      <c r="L75" s="4"/>
      <c r="N75" s="264"/>
      <c r="O75" s="264"/>
      <c r="P75" s="4"/>
      <c r="R75" s="264"/>
      <c r="S75" s="264"/>
      <c r="T75" s="4"/>
      <c r="V75" s="264"/>
      <c r="W75" s="264"/>
      <c r="X75" s="4"/>
      <c r="Z75" s="264"/>
      <c r="AA75" s="264"/>
      <c r="AB75" s="4"/>
      <c r="AD75" s="264"/>
      <c r="AE75" s="264"/>
      <c r="AF75" s="4"/>
    </row>
    <row r="76" spans="1:32" x14ac:dyDescent="0.2">
      <c r="A76" s="262" t="s">
        <v>34</v>
      </c>
      <c r="B76" s="264"/>
      <c r="C76" s="167">
        <f>H76+L76+P76+T76+X76+AB76+AF76</f>
        <v>0</v>
      </c>
      <c r="F76" s="264"/>
      <c r="G76" s="264"/>
      <c r="H76" s="164"/>
      <c r="J76" s="264"/>
      <c r="K76" s="264"/>
      <c r="L76" s="164"/>
      <c r="N76" s="264"/>
      <c r="O76" s="264"/>
      <c r="P76" s="164"/>
      <c r="R76" s="264"/>
      <c r="S76" s="264"/>
      <c r="T76" s="164"/>
      <c r="V76" s="264"/>
      <c r="W76" s="264"/>
      <c r="X76" s="164"/>
      <c r="Z76" s="264"/>
      <c r="AA76" s="264"/>
      <c r="AB76" s="164"/>
      <c r="AD76" s="264"/>
      <c r="AE76" s="264"/>
      <c r="AF76" s="164"/>
    </row>
    <row r="77" spans="1:32" x14ac:dyDescent="0.2">
      <c r="A77" s="263" t="s">
        <v>35</v>
      </c>
      <c r="B77" s="264"/>
      <c r="C77" s="167">
        <f t="shared" ref="C77:C82" si="12">H77+L77+P77+T77+X77+AB77+AF77</f>
        <v>0</v>
      </c>
      <c r="F77" s="264"/>
      <c r="G77" s="264"/>
      <c r="H77" s="164"/>
      <c r="J77" s="264"/>
      <c r="K77" s="264"/>
      <c r="L77" s="164"/>
      <c r="N77" s="264"/>
      <c r="O77" s="264"/>
      <c r="P77" s="164"/>
      <c r="R77" s="264"/>
      <c r="S77" s="264"/>
      <c r="T77" s="164"/>
      <c r="V77" s="264"/>
      <c r="W77" s="264"/>
      <c r="X77" s="164"/>
      <c r="Z77" s="264"/>
      <c r="AA77" s="264"/>
      <c r="AB77" s="164"/>
      <c r="AD77" s="264"/>
      <c r="AE77" s="264"/>
      <c r="AF77" s="164"/>
    </row>
    <row r="78" spans="1:32" x14ac:dyDescent="0.2">
      <c r="A78" s="263" t="s">
        <v>36</v>
      </c>
      <c r="B78" s="264"/>
      <c r="C78" s="167">
        <f t="shared" si="12"/>
        <v>0</v>
      </c>
      <c r="F78" s="264"/>
      <c r="G78" s="264"/>
      <c r="H78" s="164"/>
      <c r="J78" s="264"/>
      <c r="K78" s="264"/>
      <c r="L78" s="164"/>
      <c r="N78" s="264"/>
      <c r="O78" s="264"/>
      <c r="P78" s="164"/>
      <c r="R78" s="264"/>
      <c r="S78" s="264"/>
      <c r="T78" s="164"/>
      <c r="V78" s="264"/>
      <c r="W78" s="264"/>
      <c r="X78" s="164"/>
      <c r="Z78" s="264"/>
      <c r="AA78" s="264"/>
      <c r="AB78" s="164"/>
      <c r="AD78" s="264"/>
      <c r="AE78" s="264"/>
      <c r="AF78" s="164"/>
    </row>
    <row r="79" spans="1:32" x14ac:dyDescent="0.2">
      <c r="A79" s="263" t="s">
        <v>37</v>
      </c>
      <c r="B79" s="264"/>
      <c r="C79" s="167">
        <f t="shared" si="12"/>
        <v>0</v>
      </c>
      <c r="F79" s="264"/>
      <c r="G79" s="264"/>
      <c r="H79" s="164"/>
      <c r="J79" s="264"/>
      <c r="K79" s="264"/>
      <c r="L79" s="164"/>
      <c r="N79" s="264"/>
      <c r="O79" s="264"/>
      <c r="P79" s="164"/>
      <c r="R79" s="264"/>
      <c r="S79" s="264"/>
      <c r="T79" s="164"/>
      <c r="V79" s="264"/>
      <c r="W79" s="264"/>
      <c r="X79" s="164"/>
      <c r="Z79" s="264"/>
      <c r="AA79" s="264"/>
      <c r="AB79" s="164"/>
      <c r="AD79" s="264"/>
      <c r="AE79" s="264"/>
      <c r="AF79" s="164"/>
    </row>
    <row r="80" spans="1:32" x14ac:dyDescent="0.2">
      <c r="A80" s="262" t="s">
        <v>38</v>
      </c>
      <c r="B80" s="264"/>
      <c r="C80" s="167">
        <f t="shared" si="12"/>
        <v>0</v>
      </c>
      <c r="F80" s="264"/>
      <c r="G80" s="264"/>
      <c r="H80" s="164"/>
      <c r="J80" s="264"/>
      <c r="K80" s="264"/>
      <c r="L80" s="164"/>
      <c r="N80" s="264"/>
      <c r="O80" s="264"/>
      <c r="P80" s="164"/>
      <c r="R80" s="264"/>
      <c r="S80" s="264"/>
      <c r="T80" s="164"/>
      <c r="V80" s="264"/>
      <c r="W80" s="264"/>
      <c r="X80" s="164"/>
      <c r="Z80" s="264"/>
      <c r="AA80" s="264"/>
      <c r="AB80" s="164"/>
      <c r="AD80" s="264"/>
      <c r="AE80" s="264"/>
      <c r="AF80" s="164"/>
    </row>
    <row r="81" spans="1:32" x14ac:dyDescent="0.2">
      <c r="A81" s="262" t="s">
        <v>39</v>
      </c>
      <c r="B81" s="264"/>
      <c r="C81" s="167">
        <f t="shared" si="12"/>
        <v>0</v>
      </c>
      <c r="F81" s="264"/>
      <c r="G81" s="264"/>
      <c r="H81" s="164"/>
      <c r="J81" s="264"/>
      <c r="K81" s="264"/>
      <c r="L81" s="164"/>
      <c r="N81" s="264"/>
      <c r="O81" s="264"/>
      <c r="P81" s="164"/>
      <c r="R81" s="264"/>
      <c r="S81" s="264"/>
      <c r="T81" s="164"/>
      <c r="V81" s="264"/>
      <c r="W81" s="264"/>
      <c r="X81" s="164"/>
      <c r="Z81" s="264"/>
      <c r="AA81" s="264"/>
      <c r="AB81" s="164"/>
      <c r="AD81" s="264"/>
      <c r="AE81" s="264"/>
      <c r="AF81" s="164"/>
    </row>
    <row r="82" spans="1:32" x14ac:dyDescent="0.2">
      <c r="A82" s="256" t="s">
        <v>40</v>
      </c>
      <c r="B82" s="264"/>
      <c r="C82" s="167">
        <f t="shared" si="12"/>
        <v>0</v>
      </c>
      <c r="F82" s="264"/>
      <c r="G82" s="264"/>
      <c r="H82" s="164"/>
      <c r="J82" s="264"/>
      <c r="K82" s="264"/>
      <c r="L82" s="164"/>
      <c r="N82" s="264"/>
      <c r="O82" s="264"/>
      <c r="P82" s="164"/>
      <c r="R82" s="264"/>
      <c r="S82" s="264"/>
      <c r="T82" s="164"/>
      <c r="V82" s="264"/>
      <c r="W82" s="264"/>
      <c r="X82" s="164"/>
      <c r="Z82" s="264"/>
      <c r="AA82" s="264"/>
      <c r="AB82" s="164"/>
      <c r="AD82" s="264"/>
      <c r="AE82" s="264"/>
      <c r="AF82" s="164"/>
    </row>
    <row r="83" spans="1:32" x14ac:dyDescent="0.2">
      <c r="A83" s="259" t="s">
        <v>41</v>
      </c>
      <c r="B83" s="9"/>
      <c r="C83" s="10">
        <f>SUBTOTAL(9,C76:C82)</f>
        <v>0</v>
      </c>
      <c r="F83" s="9"/>
      <c r="G83" s="9"/>
      <c r="H83" s="10">
        <f>SUBTOTAL(9,H76:H82)</f>
        <v>0</v>
      </c>
      <c r="J83" s="9"/>
      <c r="K83" s="9"/>
      <c r="L83" s="10">
        <f>SUBTOTAL(9,L76:L82)</f>
        <v>0</v>
      </c>
      <c r="N83" s="9"/>
      <c r="O83" s="9"/>
      <c r="P83" s="10">
        <f>SUBTOTAL(9,P76:P82)</f>
        <v>0</v>
      </c>
      <c r="R83" s="9"/>
      <c r="S83" s="9"/>
      <c r="T83" s="10">
        <f>SUBTOTAL(9,T76:T82)</f>
        <v>0</v>
      </c>
      <c r="V83" s="9"/>
      <c r="W83" s="9"/>
      <c r="X83" s="10">
        <f>SUBTOTAL(9,X76:X82)</f>
        <v>0</v>
      </c>
      <c r="Z83" s="9"/>
      <c r="AA83" s="9"/>
      <c r="AB83" s="10">
        <f>SUBTOTAL(9,AB76:AB82)</f>
        <v>0</v>
      </c>
      <c r="AD83" s="9"/>
      <c r="AE83" s="9"/>
      <c r="AF83" s="10">
        <f>SUBTOTAL(9,AF76:AF82)</f>
        <v>0</v>
      </c>
    </row>
    <row r="84" spans="1:32" ht="15" x14ac:dyDescent="0.25">
      <c r="A84" s="255" t="s">
        <v>42</v>
      </c>
      <c r="B84" s="264"/>
      <c r="C84" s="4"/>
      <c r="F84" s="264"/>
      <c r="G84" s="264"/>
      <c r="H84" s="4"/>
      <c r="J84" s="264"/>
      <c r="K84" s="264"/>
      <c r="L84" s="4"/>
      <c r="N84" s="264"/>
      <c r="O84" s="264"/>
      <c r="P84" s="4"/>
      <c r="R84" s="264"/>
      <c r="S84" s="264"/>
      <c r="T84" s="4"/>
      <c r="V84" s="264"/>
      <c r="W84" s="264"/>
      <c r="X84" s="4"/>
      <c r="Z84" s="264"/>
      <c r="AA84" s="264"/>
      <c r="AB84" s="4"/>
      <c r="AD84" s="264"/>
      <c r="AE84" s="264"/>
      <c r="AF84" s="4"/>
    </row>
    <row r="85" spans="1:32" x14ac:dyDescent="0.2">
      <c r="A85" s="262" t="s">
        <v>43</v>
      </c>
      <c r="B85" s="264"/>
      <c r="C85" s="167">
        <f>H85+L85+P85+T85+X85+AB85+AF85</f>
        <v>0</v>
      </c>
      <c r="F85" s="264"/>
      <c r="G85" s="264"/>
      <c r="H85" s="2"/>
      <c r="J85" s="264"/>
      <c r="K85" s="264"/>
      <c r="L85" s="2"/>
      <c r="N85" s="264"/>
      <c r="O85" s="264"/>
      <c r="P85" s="2"/>
      <c r="R85" s="264"/>
      <c r="S85" s="264"/>
      <c r="T85" s="2"/>
      <c r="V85" s="264"/>
      <c r="W85" s="264"/>
      <c r="X85" s="2"/>
      <c r="Z85" s="264"/>
      <c r="AA85" s="264"/>
      <c r="AB85" s="2"/>
      <c r="AD85" s="264"/>
      <c r="AE85" s="264"/>
      <c r="AF85" s="2"/>
    </row>
    <row r="86" spans="1:32" x14ac:dyDescent="0.2">
      <c r="A86" s="256" t="s">
        <v>44</v>
      </c>
      <c r="B86" s="264"/>
      <c r="C86" s="167">
        <f>H86+L86+P86+T86+X86+AB86+AF86</f>
        <v>0</v>
      </c>
      <c r="F86" s="264"/>
      <c r="G86" s="264"/>
      <c r="H86" s="2"/>
      <c r="J86" s="264"/>
      <c r="K86" s="264"/>
      <c r="L86" s="2"/>
      <c r="N86" s="264"/>
      <c r="O86" s="264"/>
      <c r="P86" s="2"/>
      <c r="R86" s="264"/>
      <c r="S86" s="264"/>
      <c r="T86" s="2"/>
      <c r="V86" s="264"/>
      <c r="W86" s="264"/>
      <c r="X86" s="2"/>
      <c r="Z86" s="264"/>
      <c r="AA86" s="264"/>
      <c r="AB86" s="2"/>
      <c r="AD86" s="264"/>
      <c r="AE86" s="264"/>
      <c r="AF86" s="2"/>
    </row>
    <row r="87" spans="1:32" x14ac:dyDescent="0.2">
      <c r="A87" s="260" t="s">
        <v>398</v>
      </c>
      <c r="B87" s="334"/>
      <c r="C87" s="169">
        <f>SUBTOTAL(9,C85:C86)</f>
        <v>0</v>
      </c>
      <c r="F87" s="9"/>
      <c r="G87" s="9"/>
      <c r="H87" s="10">
        <f>SUBTOTAL(9,H85:H86)</f>
        <v>0</v>
      </c>
      <c r="J87" s="9"/>
      <c r="K87" s="9"/>
      <c r="L87" s="10">
        <f>SUBTOTAL(9,L85:L86)</f>
        <v>0</v>
      </c>
      <c r="N87" s="327"/>
      <c r="O87" s="327"/>
      <c r="P87" s="10">
        <f>SUBTOTAL(9,P85:P86)</f>
        <v>0</v>
      </c>
      <c r="R87" s="327"/>
      <c r="S87" s="327"/>
      <c r="T87" s="10">
        <f>SUBTOTAL(9,T85:T86)</f>
        <v>0</v>
      </c>
      <c r="V87" s="327"/>
      <c r="W87" s="327"/>
      <c r="X87" s="10">
        <f>SUBTOTAL(9,X85:X86)</f>
        <v>0</v>
      </c>
      <c r="Z87" s="327"/>
      <c r="AA87" s="327"/>
      <c r="AB87" s="10">
        <f>SUBTOTAL(9,AB85:AB86)</f>
        <v>0</v>
      </c>
      <c r="AD87" s="327"/>
      <c r="AE87" s="327"/>
      <c r="AF87" s="10">
        <f>SUBTOTAL(9,AF85:AF86)</f>
        <v>0</v>
      </c>
    </row>
    <row r="88" spans="1:32" x14ac:dyDescent="0.2">
      <c r="A88" s="259"/>
      <c r="B88" s="9"/>
      <c r="C88" s="4"/>
      <c r="F88" s="9"/>
      <c r="G88" s="9"/>
      <c r="H88" s="4"/>
      <c r="J88" s="9"/>
      <c r="K88" s="9"/>
      <c r="L88" s="4"/>
      <c r="N88" s="327"/>
      <c r="O88" s="327"/>
      <c r="P88" s="4"/>
      <c r="R88" s="327"/>
      <c r="S88" s="327"/>
      <c r="T88" s="4"/>
      <c r="V88" s="327"/>
      <c r="W88" s="327"/>
      <c r="X88" s="4"/>
      <c r="Z88" s="327"/>
      <c r="AA88" s="327"/>
      <c r="AB88" s="4"/>
      <c r="AD88" s="327"/>
      <c r="AE88" s="327"/>
      <c r="AF88" s="4"/>
    </row>
    <row r="89" spans="1:32" x14ac:dyDescent="0.2">
      <c r="B89" s="264"/>
      <c r="C89" s="4"/>
      <c r="D89" s="256"/>
      <c r="E89" s="326"/>
      <c r="F89" s="264"/>
      <c r="G89" s="264"/>
      <c r="H89" s="4"/>
      <c r="I89" s="9"/>
      <c r="J89" s="264"/>
      <c r="K89" s="264"/>
      <c r="L89" s="4"/>
      <c r="M89" s="9"/>
      <c r="N89" s="264"/>
      <c r="O89" s="264"/>
      <c r="P89" s="4"/>
      <c r="Q89" s="4"/>
      <c r="R89" s="264"/>
      <c r="S89" s="264"/>
      <c r="T89" s="4"/>
      <c r="U89" s="4"/>
      <c r="V89" s="264"/>
      <c r="W89" s="264"/>
      <c r="X89" s="4"/>
      <c r="Y89" s="4"/>
      <c r="Z89" s="264"/>
      <c r="AA89" s="264"/>
      <c r="AB89" s="4"/>
      <c r="AC89" s="4"/>
      <c r="AD89" s="264"/>
      <c r="AE89" s="264"/>
      <c r="AF89" s="4"/>
    </row>
    <row r="90" spans="1:32" x14ac:dyDescent="0.2">
      <c r="A90" s="256"/>
      <c r="B90" s="336"/>
      <c r="C90" s="4"/>
      <c r="D90" s="256"/>
      <c r="E90" s="326"/>
      <c r="F90" s="336"/>
      <c r="G90" s="336"/>
      <c r="H90" s="4"/>
      <c r="I90" s="9"/>
      <c r="J90" s="336"/>
      <c r="K90" s="336"/>
      <c r="L90" s="4"/>
      <c r="M90" s="9"/>
      <c r="N90" s="336"/>
      <c r="O90" s="336"/>
      <c r="P90" s="4"/>
      <c r="Q90" s="4"/>
      <c r="R90" s="336"/>
      <c r="S90" s="336"/>
      <c r="T90" s="4"/>
      <c r="U90" s="4"/>
      <c r="V90" s="336"/>
      <c r="W90" s="336"/>
      <c r="X90" s="4"/>
      <c r="Y90" s="4"/>
      <c r="Z90" s="336"/>
      <c r="AA90" s="336"/>
      <c r="AB90" s="4"/>
      <c r="AC90" s="4"/>
      <c r="AD90" s="336"/>
      <c r="AE90" s="336"/>
      <c r="AF90" s="4"/>
    </row>
    <row r="91" spans="1:32" ht="15" x14ac:dyDescent="0.25">
      <c r="A91" s="3" t="s">
        <v>45</v>
      </c>
      <c r="B91" s="9"/>
      <c r="C91" s="11">
        <f>SUBTOTAL(9,C14:C87)</f>
        <v>0</v>
      </c>
      <c r="D91" s="337"/>
      <c r="E91" s="338"/>
      <c r="F91" s="339"/>
      <c r="G91" s="339"/>
      <c r="H91" s="11">
        <f>SUBTOTAL(9,H14:H87)</f>
        <v>0</v>
      </c>
      <c r="I91" s="340"/>
      <c r="J91" s="339"/>
      <c r="K91" s="339"/>
      <c r="L91" s="11">
        <f>SUBTOTAL(9,L14:L87)</f>
        <v>0</v>
      </c>
      <c r="M91" s="340"/>
      <c r="N91" s="339"/>
      <c r="O91" s="339"/>
      <c r="P91" s="11">
        <f>SUBTOTAL(9,P14:P87)</f>
        <v>0</v>
      </c>
      <c r="Q91" s="12"/>
      <c r="R91" s="339"/>
      <c r="S91" s="339"/>
      <c r="T91" s="11">
        <f>SUBTOTAL(9,T14:T87)</f>
        <v>0</v>
      </c>
      <c r="U91" s="12"/>
      <c r="V91" s="339"/>
      <c r="W91" s="339"/>
      <c r="X91" s="11">
        <f>SUBTOTAL(9,X14:X87)</f>
        <v>0</v>
      </c>
      <c r="Y91" s="12"/>
      <c r="Z91" s="339"/>
      <c r="AA91" s="339"/>
      <c r="AB91" s="11">
        <f>SUBTOTAL(9,AB14:AB87)</f>
        <v>0</v>
      </c>
      <c r="AC91" s="12"/>
      <c r="AD91" s="339"/>
      <c r="AE91" s="339"/>
      <c r="AF91" s="11">
        <f>SUBTOTAL(9,AF14:AF87)</f>
        <v>0</v>
      </c>
    </row>
    <row r="92" spans="1:32" ht="15" x14ac:dyDescent="0.25">
      <c r="A92" s="337"/>
      <c r="C92" s="11"/>
      <c r="D92" s="337"/>
      <c r="E92" s="326"/>
      <c r="H92" s="11"/>
      <c r="I92" s="9"/>
      <c r="K92" s="258"/>
      <c r="L92" s="11"/>
      <c r="M92" s="9"/>
      <c r="P92" s="11"/>
      <c r="Q92" s="12"/>
      <c r="T92" s="11"/>
      <c r="U92" s="12"/>
      <c r="X92" s="11"/>
      <c r="Y92" s="12"/>
      <c r="AB92" s="11"/>
      <c r="AC92" s="12"/>
      <c r="AF92" s="11"/>
    </row>
    <row r="93" spans="1:32" ht="15" x14ac:dyDescent="0.25">
      <c r="A93" s="264" t="s">
        <v>46</v>
      </c>
      <c r="C93" s="167">
        <f>SUM(H93,L93,P93,T93,X93,AB93,AF93)</f>
        <v>0</v>
      </c>
      <c r="D93" s="337"/>
      <c r="E93" s="326"/>
      <c r="F93" s="6"/>
      <c r="G93" s="258"/>
      <c r="H93" s="4">
        <f>IF(F93="y",H91*0.2,0)</f>
        <v>0</v>
      </c>
      <c r="I93" s="9"/>
      <c r="J93" s="6"/>
      <c r="K93" s="258"/>
      <c r="L93" s="4">
        <f>IF(J93="y",L91*0.2,0)</f>
        <v>0</v>
      </c>
      <c r="M93" s="9"/>
      <c r="N93" s="6"/>
      <c r="O93" s="258"/>
      <c r="P93" s="4">
        <f>IF(N93="y",P91*0.2,0)</f>
        <v>0</v>
      </c>
      <c r="Q93" s="4"/>
      <c r="R93" s="6"/>
      <c r="S93" s="258"/>
      <c r="T93" s="4">
        <f>IF(R93="y",T91*0.2,0)</f>
        <v>0</v>
      </c>
      <c r="U93" s="4"/>
      <c r="V93" s="6"/>
      <c r="W93" s="258"/>
      <c r="X93" s="4">
        <f>IF(V93="y",X91*0.2,0)</f>
        <v>0</v>
      </c>
      <c r="Y93" s="4"/>
      <c r="Z93" s="6"/>
      <c r="AA93" s="258"/>
      <c r="AB93" s="4">
        <f>IF(Z93="y",AB91*0.2,0)</f>
        <v>0</v>
      </c>
      <c r="AC93" s="4"/>
      <c r="AD93" s="6"/>
      <c r="AE93" s="258"/>
      <c r="AF93" s="4">
        <f>IF(AD93="y",AF91*0.2,0)</f>
        <v>0</v>
      </c>
    </row>
    <row r="94" spans="1:32" ht="15" x14ac:dyDescent="0.25">
      <c r="A94" s="265"/>
      <c r="C94" s="4"/>
      <c r="D94" s="337"/>
      <c r="E94" s="326"/>
      <c r="H94" s="11"/>
      <c r="I94" s="9"/>
      <c r="L94" s="11"/>
      <c r="M94" s="9"/>
      <c r="P94" s="11"/>
      <c r="Q94" s="12"/>
      <c r="T94" s="11"/>
      <c r="U94" s="12"/>
      <c r="X94" s="11"/>
      <c r="Y94" s="12"/>
      <c r="AB94" s="11"/>
      <c r="AC94" s="12"/>
      <c r="AF94" s="11"/>
    </row>
    <row r="95" spans="1:32" ht="15" x14ac:dyDescent="0.25">
      <c r="A95" s="265" t="s">
        <v>47</v>
      </c>
      <c r="C95" s="12">
        <f>C91+C93</f>
        <v>0</v>
      </c>
      <c r="D95" s="337"/>
      <c r="E95" s="326"/>
      <c r="H95" s="12">
        <f>+H93+H91</f>
        <v>0</v>
      </c>
      <c r="I95" s="9"/>
      <c r="L95" s="12">
        <f>+L93+L91</f>
        <v>0</v>
      </c>
      <c r="M95" s="9"/>
      <c r="P95" s="12">
        <f>+P93+P91</f>
        <v>0</v>
      </c>
      <c r="Q95" s="12"/>
      <c r="T95" s="12">
        <f>+T93+T91</f>
        <v>0</v>
      </c>
      <c r="U95" s="12"/>
      <c r="X95" s="12">
        <f>+X93+X91</f>
        <v>0</v>
      </c>
      <c r="Y95" s="12"/>
      <c r="AB95" s="12">
        <f>+AB93+AB91</f>
        <v>0</v>
      </c>
      <c r="AC95" s="12"/>
      <c r="AF95" s="12">
        <f>+AF93+AF91</f>
        <v>0</v>
      </c>
    </row>
    <row r="96" spans="1:32" ht="15" x14ac:dyDescent="0.25">
      <c r="A96" s="337"/>
      <c r="C96" s="11"/>
      <c r="D96" s="337"/>
      <c r="E96" s="326"/>
      <c r="H96" s="11"/>
      <c r="I96" s="9"/>
      <c r="L96" s="11"/>
      <c r="M96" s="9"/>
      <c r="P96" s="11"/>
      <c r="Q96" s="12"/>
      <c r="T96" s="11"/>
      <c r="U96" s="12"/>
      <c r="X96" s="11"/>
      <c r="Y96" s="12"/>
      <c r="AB96" s="11"/>
      <c r="AC96" s="12"/>
      <c r="AF96" s="11"/>
    </row>
    <row r="97" spans="1:32" ht="15.75" thickBot="1" x14ac:dyDescent="0.3">
      <c r="A97" s="255" t="s">
        <v>48</v>
      </c>
      <c r="B97" s="255"/>
      <c r="C97" s="167">
        <f>SUM(H97,L97,P97,T97,X97,AB97,AF97)</f>
        <v>0</v>
      </c>
      <c r="D97" s="255"/>
      <c r="E97" s="326"/>
      <c r="F97" s="326"/>
      <c r="G97" s="326"/>
      <c r="H97" s="7"/>
      <c r="I97" s="9"/>
      <c r="J97" s="326"/>
      <c r="K97" s="326"/>
      <c r="L97" s="7"/>
      <c r="M97" s="9"/>
      <c r="N97" s="326"/>
      <c r="O97" s="326"/>
      <c r="P97" s="7"/>
      <c r="Q97" s="12"/>
      <c r="R97" s="326"/>
      <c r="S97" s="326"/>
      <c r="T97" s="7"/>
      <c r="U97" s="12"/>
      <c r="V97" s="326"/>
      <c r="W97" s="326"/>
      <c r="X97" s="7"/>
      <c r="Y97" s="12"/>
      <c r="Z97" s="326"/>
      <c r="AA97" s="326"/>
      <c r="AB97" s="7"/>
      <c r="AC97" s="12"/>
      <c r="AD97" s="326"/>
      <c r="AE97" s="326"/>
      <c r="AF97" s="7"/>
    </row>
    <row r="98" spans="1:32" x14ac:dyDescent="0.2">
      <c r="A98" s="256"/>
      <c r="B98" s="256"/>
      <c r="C98" s="256"/>
      <c r="D98" s="256"/>
      <c r="E98" s="326"/>
      <c r="F98" s="326"/>
      <c r="G98" s="326"/>
      <c r="H98" s="326"/>
      <c r="I98" s="9"/>
      <c r="J98" s="326"/>
      <c r="K98" s="326"/>
      <c r="L98" s="326"/>
      <c r="M98" s="9"/>
      <c r="N98" s="326"/>
      <c r="O98" s="326"/>
      <c r="P98" s="326"/>
      <c r="Q98" s="328"/>
      <c r="R98" s="326"/>
      <c r="S98" s="326"/>
      <c r="T98" s="326"/>
      <c r="U98" s="328"/>
      <c r="V98" s="326"/>
      <c r="W98" s="326"/>
      <c r="X98" s="326"/>
      <c r="Y98" s="328"/>
      <c r="Z98" s="326"/>
      <c r="AA98" s="326"/>
      <c r="AB98" s="326"/>
      <c r="AC98" s="328"/>
      <c r="AD98" s="326"/>
      <c r="AE98" s="326"/>
      <c r="AF98" s="326"/>
    </row>
    <row r="99" spans="1:32" ht="15.75" thickBot="1" x14ac:dyDescent="0.3">
      <c r="A99" s="266" t="s">
        <v>49</v>
      </c>
      <c r="B99" s="256"/>
      <c r="C99" s="14">
        <f>C95-C97</f>
        <v>0</v>
      </c>
      <c r="D99" s="256"/>
      <c r="E99" s="326"/>
      <c r="F99" s="326"/>
      <c r="G99" s="326"/>
      <c r="H99" s="14">
        <f>+H95-H97</f>
        <v>0</v>
      </c>
      <c r="I99" s="9"/>
      <c r="J99" s="326"/>
      <c r="K99" s="326"/>
      <c r="L99" s="14">
        <f>+L95-L97</f>
        <v>0</v>
      </c>
      <c r="M99" s="9"/>
      <c r="N99" s="326"/>
      <c r="O99" s="326"/>
      <c r="P99" s="14">
        <f>+P95-P97</f>
        <v>0</v>
      </c>
      <c r="Q99" s="12"/>
      <c r="R99" s="326"/>
      <c r="S99" s="326"/>
      <c r="T99" s="14">
        <f>+T95-T97</f>
        <v>0</v>
      </c>
      <c r="U99" s="12"/>
      <c r="V99" s="326"/>
      <c r="W99" s="326"/>
      <c r="X99" s="14">
        <f>+X95-X97</f>
        <v>0</v>
      </c>
      <c r="Y99" s="12"/>
      <c r="Z99" s="326"/>
      <c r="AA99" s="326"/>
      <c r="AB99" s="14">
        <f>+AB95-AB97</f>
        <v>0</v>
      </c>
      <c r="AC99" s="12"/>
      <c r="AD99" s="326"/>
      <c r="AE99" s="326"/>
      <c r="AF99" s="14">
        <f>+AF95-AF97</f>
        <v>0</v>
      </c>
    </row>
    <row r="100" spans="1:32" ht="15" thickTop="1" x14ac:dyDescent="0.2">
      <c r="A100" s="256"/>
      <c r="B100" s="256"/>
      <c r="C100" s="256"/>
      <c r="D100" s="256"/>
      <c r="E100" s="326"/>
      <c r="F100" s="326"/>
      <c r="G100" s="326"/>
      <c r="H100" s="326"/>
      <c r="I100" s="9"/>
    </row>
    <row r="101" spans="1:32" x14ac:dyDescent="0.2">
      <c r="A101" s="256"/>
      <c r="B101" s="256"/>
      <c r="C101" s="256"/>
      <c r="D101" s="256"/>
      <c r="E101" s="326"/>
      <c r="F101" s="326"/>
      <c r="G101" s="326"/>
      <c r="H101" s="326"/>
      <c r="I101" s="9"/>
    </row>
    <row r="102" spans="1:32" x14ac:dyDescent="0.2">
      <c r="A102" s="256"/>
      <c r="B102" s="256"/>
      <c r="C102" s="256"/>
      <c r="D102" s="256"/>
      <c r="E102" s="326"/>
      <c r="F102" s="326"/>
      <c r="G102" s="326"/>
      <c r="H102" s="326"/>
      <c r="I102" s="9"/>
    </row>
    <row r="103" spans="1:32" x14ac:dyDescent="0.2">
      <c r="A103" s="256"/>
      <c r="B103" s="256"/>
      <c r="C103" s="256"/>
      <c r="D103" s="256"/>
      <c r="E103" s="326"/>
      <c r="F103" s="326"/>
      <c r="G103" s="326"/>
      <c r="H103" s="326"/>
      <c r="I103" s="9"/>
    </row>
    <row r="104" spans="1:32" x14ac:dyDescent="0.2">
      <c r="A104" s="256"/>
      <c r="B104" s="256"/>
      <c r="C104" s="256"/>
      <c r="D104" s="256"/>
      <c r="E104" s="326"/>
      <c r="F104" s="326"/>
      <c r="G104" s="326"/>
      <c r="H104" s="326"/>
      <c r="I104" s="9"/>
    </row>
    <row r="105" spans="1:32" x14ac:dyDescent="0.2">
      <c r="A105" s="256"/>
      <c r="B105" s="256"/>
      <c r="C105" s="256"/>
      <c r="D105" s="256"/>
      <c r="E105" s="326"/>
      <c r="F105" s="326"/>
      <c r="G105" s="326"/>
      <c r="H105" s="326"/>
      <c r="I105" s="9"/>
    </row>
    <row r="106" spans="1:32" x14ac:dyDescent="0.2">
      <c r="A106" s="256"/>
      <c r="B106" s="256"/>
      <c r="C106" s="256"/>
      <c r="D106" s="256"/>
      <c r="E106" s="326"/>
      <c r="F106" s="326"/>
      <c r="G106" s="326"/>
      <c r="H106" s="326"/>
      <c r="I106" s="9"/>
    </row>
    <row r="107" spans="1:32" x14ac:dyDescent="0.2">
      <c r="A107" s="256"/>
      <c r="B107" s="256"/>
      <c r="C107" s="256"/>
      <c r="D107" s="256"/>
      <c r="E107" s="326"/>
      <c r="F107" s="326"/>
      <c r="G107" s="326"/>
      <c r="H107" s="326"/>
      <c r="I107" s="9"/>
    </row>
    <row r="108" spans="1:32" x14ac:dyDescent="0.2">
      <c r="A108" s="256"/>
      <c r="B108" s="256"/>
      <c r="C108" s="256"/>
      <c r="D108" s="256"/>
      <c r="E108" s="326"/>
      <c r="F108" s="326"/>
      <c r="G108" s="326"/>
      <c r="H108" s="326"/>
      <c r="I108" s="9"/>
    </row>
    <row r="109" spans="1:32" x14ac:dyDescent="0.2">
      <c r="A109" s="256"/>
      <c r="B109" s="256"/>
      <c r="C109" s="256"/>
      <c r="D109" s="256"/>
      <c r="E109" s="326"/>
      <c r="F109" s="326"/>
      <c r="G109" s="326"/>
      <c r="H109" s="326"/>
      <c r="I109" s="9"/>
    </row>
    <row r="110" spans="1:32" x14ac:dyDescent="0.2">
      <c r="A110" s="256"/>
      <c r="B110" s="256"/>
      <c r="C110" s="256"/>
      <c r="D110" s="256"/>
      <c r="E110" s="326"/>
      <c r="F110" s="326"/>
      <c r="G110" s="326"/>
      <c r="H110" s="326"/>
      <c r="I110" s="9"/>
    </row>
    <row r="111" spans="1:32" x14ac:dyDescent="0.2">
      <c r="A111" s="256"/>
      <c r="B111" s="256"/>
      <c r="C111" s="256"/>
      <c r="D111" s="256"/>
      <c r="E111" s="326"/>
      <c r="F111" s="326"/>
      <c r="G111" s="326"/>
      <c r="H111" s="326"/>
      <c r="I111" s="9"/>
    </row>
    <row r="112" spans="1:32" x14ac:dyDescent="0.2">
      <c r="A112" s="256"/>
      <c r="B112" s="256"/>
      <c r="C112" s="256"/>
      <c r="D112" s="256"/>
      <c r="E112" s="326"/>
      <c r="F112" s="326"/>
      <c r="G112" s="326"/>
      <c r="H112" s="326"/>
      <c r="I112" s="9"/>
    </row>
    <row r="113" spans="1:9" x14ac:dyDescent="0.2">
      <c r="A113" s="256"/>
      <c r="B113" s="256"/>
      <c r="C113" s="256"/>
      <c r="D113" s="256"/>
      <c r="E113" s="326"/>
      <c r="F113" s="326"/>
      <c r="G113" s="326"/>
      <c r="H113" s="326"/>
      <c r="I113" s="9"/>
    </row>
    <row r="114" spans="1:9" x14ac:dyDescent="0.2">
      <c r="A114" s="256"/>
      <c r="B114" s="256"/>
      <c r="C114" s="256"/>
      <c r="D114" s="256"/>
      <c r="E114" s="326"/>
      <c r="F114" s="326"/>
      <c r="G114" s="326"/>
      <c r="H114" s="326"/>
      <c r="I114" s="9"/>
    </row>
    <row r="115" spans="1:9" x14ac:dyDescent="0.2">
      <c r="A115" s="256"/>
      <c r="B115" s="256"/>
      <c r="C115" s="256"/>
      <c r="D115" s="256"/>
      <c r="E115" s="326"/>
      <c r="F115" s="326"/>
      <c r="G115" s="326"/>
      <c r="H115" s="326"/>
      <c r="I115" s="9"/>
    </row>
    <row r="116" spans="1:9" x14ac:dyDescent="0.2">
      <c r="A116" s="256"/>
      <c r="B116" s="256"/>
      <c r="C116" s="256"/>
      <c r="D116" s="256"/>
      <c r="E116" s="326"/>
      <c r="F116" s="326"/>
      <c r="G116" s="326"/>
      <c r="H116" s="326"/>
      <c r="I116" s="9"/>
    </row>
    <row r="117" spans="1:9" x14ac:dyDescent="0.2">
      <c r="A117" s="256"/>
      <c r="B117" s="256"/>
      <c r="C117" s="256"/>
      <c r="D117" s="256"/>
      <c r="E117" s="326"/>
      <c r="F117" s="326"/>
      <c r="G117" s="326"/>
      <c r="H117" s="326"/>
      <c r="I117" s="9"/>
    </row>
    <row r="118" spans="1:9" x14ac:dyDescent="0.2">
      <c r="A118" s="256"/>
      <c r="B118" s="256"/>
      <c r="C118" s="256"/>
      <c r="D118" s="256"/>
      <c r="E118" s="326"/>
      <c r="F118" s="326"/>
      <c r="G118" s="326"/>
      <c r="H118" s="326"/>
      <c r="I118" s="9"/>
    </row>
    <row r="119" spans="1:9" x14ac:dyDescent="0.2">
      <c r="A119" s="256"/>
      <c r="B119" s="256"/>
      <c r="C119" s="256"/>
      <c r="D119" s="256"/>
      <c r="E119" s="326"/>
      <c r="F119" s="326"/>
      <c r="G119" s="326"/>
      <c r="H119" s="326"/>
      <c r="I119" s="9"/>
    </row>
    <row r="120" spans="1:9" x14ac:dyDescent="0.2">
      <c r="A120" s="256"/>
      <c r="B120" s="256"/>
      <c r="C120" s="256"/>
      <c r="D120" s="256"/>
      <c r="E120" s="326"/>
      <c r="F120" s="326"/>
      <c r="G120" s="326"/>
      <c r="H120" s="326"/>
      <c r="I120" s="9"/>
    </row>
    <row r="121" spans="1:9" x14ac:dyDescent="0.2">
      <c r="A121" s="256"/>
      <c r="B121" s="256"/>
      <c r="C121" s="256"/>
      <c r="D121" s="256"/>
      <c r="E121" s="326"/>
      <c r="F121" s="326"/>
      <c r="G121" s="326"/>
      <c r="H121" s="326"/>
      <c r="I121" s="9"/>
    </row>
    <row r="122" spans="1:9" x14ac:dyDescent="0.2">
      <c r="A122" s="256"/>
      <c r="B122" s="256"/>
      <c r="C122" s="256"/>
      <c r="D122" s="256"/>
      <c r="E122" s="326"/>
      <c r="F122" s="326"/>
      <c r="G122" s="326"/>
      <c r="H122" s="326"/>
      <c r="I122" s="9"/>
    </row>
    <row r="123" spans="1:9" x14ac:dyDescent="0.2">
      <c r="A123" s="256"/>
      <c r="B123" s="256"/>
      <c r="C123" s="256"/>
      <c r="D123" s="256"/>
      <c r="E123" s="326"/>
      <c r="F123" s="326"/>
      <c r="G123" s="326"/>
      <c r="H123" s="326"/>
      <c r="I123" s="9"/>
    </row>
    <row r="124" spans="1:9" x14ac:dyDescent="0.2">
      <c r="A124" s="256"/>
      <c r="B124" s="256"/>
      <c r="C124" s="256"/>
      <c r="D124" s="256"/>
      <c r="E124" s="326"/>
      <c r="F124" s="326"/>
      <c r="G124" s="326"/>
      <c r="H124" s="326"/>
      <c r="I124" s="9"/>
    </row>
    <row r="125" spans="1:9" x14ac:dyDescent="0.2">
      <c r="A125" s="256"/>
      <c r="B125" s="256"/>
      <c r="C125" s="256"/>
      <c r="D125" s="256"/>
      <c r="E125" s="326"/>
      <c r="F125" s="326"/>
      <c r="G125" s="326"/>
      <c r="H125" s="326"/>
      <c r="I125" s="9"/>
    </row>
    <row r="126" spans="1:9" x14ac:dyDescent="0.2">
      <c r="A126" s="256"/>
      <c r="B126" s="256"/>
      <c r="C126" s="256"/>
      <c r="D126" s="256"/>
      <c r="E126" s="326"/>
      <c r="F126" s="326"/>
      <c r="G126" s="326"/>
      <c r="H126" s="326"/>
      <c r="I126" s="9"/>
    </row>
    <row r="127" spans="1:9" x14ac:dyDescent="0.2">
      <c r="A127" s="256"/>
      <c r="B127" s="256"/>
      <c r="C127" s="256"/>
      <c r="D127" s="256"/>
      <c r="E127" s="326"/>
      <c r="F127" s="326"/>
      <c r="G127" s="326"/>
      <c r="H127" s="326"/>
      <c r="I127" s="9"/>
    </row>
    <row r="128" spans="1:9" x14ac:dyDescent="0.2">
      <c r="A128" s="256"/>
      <c r="B128" s="256"/>
      <c r="C128" s="256"/>
      <c r="D128" s="256"/>
      <c r="E128" s="326"/>
      <c r="F128" s="326"/>
      <c r="G128" s="326"/>
      <c r="H128" s="326"/>
      <c r="I128" s="9"/>
    </row>
    <row r="129" spans="1:9" x14ac:dyDescent="0.2">
      <c r="A129" s="256"/>
      <c r="B129" s="256"/>
      <c r="C129" s="256"/>
      <c r="D129" s="256"/>
      <c r="E129" s="326"/>
      <c r="F129" s="326"/>
      <c r="G129" s="326"/>
      <c r="H129" s="326"/>
      <c r="I129" s="9"/>
    </row>
    <row r="130" spans="1:9" x14ac:dyDescent="0.2">
      <c r="A130" s="256"/>
      <c r="B130" s="256"/>
      <c r="C130" s="256"/>
      <c r="D130" s="256"/>
      <c r="E130" s="326"/>
      <c r="F130" s="326"/>
      <c r="G130" s="326"/>
      <c r="H130" s="326"/>
      <c r="I130" s="9"/>
    </row>
    <row r="131" spans="1:9" x14ac:dyDescent="0.2">
      <c r="A131" s="256"/>
      <c r="B131" s="256"/>
      <c r="C131" s="256"/>
      <c r="D131" s="256"/>
      <c r="E131" s="326"/>
      <c r="F131" s="326"/>
      <c r="G131" s="326"/>
      <c r="H131" s="326"/>
      <c r="I131" s="9"/>
    </row>
    <row r="132" spans="1:9" x14ac:dyDescent="0.2">
      <c r="A132" s="256"/>
      <c r="B132" s="256"/>
      <c r="C132" s="256"/>
      <c r="D132" s="256"/>
      <c r="E132" s="326"/>
      <c r="F132" s="326"/>
      <c r="G132" s="326"/>
      <c r="H132" s="326"/>
      <c r="I132" s="9"/>
    </row>
    <row r="133" spans="1:9" x14ac:dyDescent="0.2">
      <c r="A133" s="256"/>
      <c r="B133" s="256"/>
      <c r="C133" s="256"/>
      <c r="D133" s="256"/>
      <c r="E133" s="326"/>
      <c r="F133" s="326"/>
      <c r="G133" s="326"/>
      <c r="H133" s="326"/>
      <c r="I133" s="9"/>
    </row>
    <row r="134" spans="1:9" x14ac:dyDescent="0.2">
      <c r="A134" s="256"/>
      <c r="B134" s="256"/>
      <c r="C134" s="256"/>
      <c r="D134" s="256"/>
      <c r="E134" s="326"/>
      <c r="F134" s="326"/>
      <c r="G134" s="326"/>
      <c r="H134" s="326"/>
      <c r="I134" s="9"/>
    </row>
    <row r="135" spans="1:9" x14ac:dyDescent="0.2">
      <c r="A135" s="256"/>
      <c r="B135" s="256"/>
      <c r="C135" s="256"/>
      <c r="D135" s="256"/>
      <c r="E135" s="326"/>
      <c r="F135" s="326"/>
      <c r="G135" s="326"/>
      <c r="H135" s="326"/>
      <c r="I135" s="9"/>
    </row>
    <row r="136" spans="1:9" x14ac:dyDescent="0.2">
      <c r="A136" s="256"/>
      <c r="B136" s="256"/>
      <c r="C136" s="256"/>
      <c r="D136" s="256"/>
      <c r="E136" s="326"/>
      <c r="F136" s="326"/>
      <c r="G136" s="326"/>
      <c r="H136" s="326"/>
      <c r="I136" s="9"/>
    </row>
    <row r="137" spans="1:9" x14ac:dyDescent="0.2">
      <c r="A137" s="256"/>
      <c r="B137" s="256"/>
      <c r="C137" s="256"/>
      <c r="D137" s="256"/>
      <c r="E137" s="326"/>
      <c r="F137" s="326"/>
      <c r="G137" s="326"/>
      <c r="H137" s="326"/>
      <c r="I137" s="9"/>
    </row>
    <row r="138" spans="1:9" x14ac:dyDescent="0.2">
      <c r="A138" s="256"/>
      <c r="B138" s="256"/>
      <c r="C138" s="256"/>
      <c r="D138" s="256"/>
      <c r="E138" s="326"/>
      <c r="F138" s="326"/>
      <c r="G138" s="326"/>
      <c r="H138" s="326"/>
      <c r="I138" s="9"/>
    </row>
    <row r="139" spans="1:9" x14ac:dyDescent="0.2">
      <c r="A139" s="256"/>
      <c r="B139" s="256"/>
      <c r="C139" s="256"/>
      <c r="D139" s="256"/>
      <c r="E139" s="326"/>
      <c r="F139" s="326"/>
      <c r="G139" s="326"/>
      <c r="H139" s="326"/>
      <c r="I139" s="9"/>
    </row>
    <row r="140" spans="1:9" x14ac:dyDescent="0.2">
      <c r="A140" s="256"/>
      <c r="B140" s="256"/>
      <c r="C140" s="256"/>
      <c r="D140" s="256"/>
      <c r="E140" s="9"/>
      <c r="F140" s="9"/>
      <c r="G140" s="9"/>
      <c r="H140" s="9"/>
      <c r="I140" s="9"/>
    </row>
    <row r="141" spans="1:9" x14ac:dyDescent="0.2">
      <c r="A141" s="256"/>
      <c r="B141" s="256"/>
      <c r="C141" s="256"/>
      <c r="D141" s="256"/>
      <c r="E141" s="9"/>
      <c r="F141" s="9"/>
      <c r="G141" s="9"/>
      <c r="H141" s="9"/>
      <c r="I141" s="9"/>
    </row>
    <row r="142" spans="1:9" x14ac:dyDescent="0.2">
      <c r="A142" s="256"/>
      <c r="B142" s="256"/>
      <c r="C142" s="256"/>
      <c r="D142" s="256"/>
      <c r="E142" s="9"/>
      <c r="F142" s="9"/>
      <c r="G142" s="9"/>
      <c r="H142" s="9"/>
      <c r="I142" s="9"/>
    </row>
    <row r="143" spans="1:9" x14ac:dyDescent="0.2">
      <c r="A143" s="256"/>
      <c r="B143" s="256"/>
      <c r="C143" s="256"/>
      <c r="D143" s="256"/>
      <c r="E143" s="9"/>
      <c r="F143" s="9"/>
      <c r="G143" s="9"/>
      <c r="H143" s="9"/>
      <c r="I143" s="9"/>
    </row>
    <row r="144" spans="1:9" x14ac:dyDescent="0.2">
      <c r="A144" s="256"/>
      <c r="B144" s="256"/>
      <c r="C144" s="256"/>
      <c r="D144" s="256"/>
      <c r="E144" s="9"/>
      <c r="F144" s="9"/>
      <c r="G144" s="9"/>
      <c r="H144" s="9"/>
      <c r="I144" s="9"/>
    </row>
    <row r="145" spans="1:9" x14ac:dyDescent="0.2">
      <c r="A145" s="256"/>
      <c r="B145" s="256"/>
      <c r="C145" s="256"/>
      <c r="D145" s="256"/>
      <c r="E145" s="9"/>
      <c r="F145" s="9"/>
      <c r="G145" s="9"/>
      <c r="H145" s="9"/>
      <c r="I145" s="9"/>
    </row>
    <row r="146" spans="1:9" x14ac:dyDescent="0.2">
      <c r="A146" s="256"/>
      <c r="B146" s="256"/>
      <c r="C146" s="256"/>
      <c r="D146" s="256"/>
      <c r="E146" s="9"/>
      <c r="F146" s="9"/>
      <c r="G146" s="9"/>
      <c r="H146" s="9"/>
      <c r="I146" s="9"/>
    </row>
    <row r="147" spans="1:9" x14ac:dyDescent="0.2">
      <c r="A147" s="256"/>
      <c r="B147" s="256"/>
      <c r="C147" s="256"/>
      <c r="D147" s="256"/>
      <c r="E147" s="9"/>
      <c r="F147" s="9"/>
      <c r="G147" s="9"/>
      <c r="H147" s="9"/>
      <c r="I147" s="9"/>
    </row>
    <row r="148" spans="1:9" x14ac:dyDescent="0.2">
      <c r="A148" s="256"/>
      <c r="B148" s="256"/>
      <c r="C148" s="256"/>
      <c r="D148" s="256"/>
      <c r="E148" s="9"/>
      <c r="F148" s="9"/>
      <c r="G148" s="9"/>
      <c r="H148" s="9"/>
      <c r="I148" s="9"/>
    </row>
    <row r="149" spans="1:9" x14ac:dyDescent="0.2">
      <c r="A149" s="256"/>
      <c r="B149" s="256"/>
      <c r="C149" s="256"/>
      <c r="D149" s="256"/>
      <c r="E149" s="9"/>
      <c r="F149" s="9"/>
      <c r="G149" s="9"/>
      <c r="H149" s="9"/>
      <c r="I149" s="9"/>
    </row>
    <row r="150" spans="1:9" x14ac:dyDescent="0.2">
      <c r="A150" s="256"/>
      <c r="B150" s="256"/>
      <c r="C150" s="256"/>
      <c r="D150" s="256"/>
      <c r="E150" s="9"/>
      <c r="F150" s="9"/>
      <c r="G150" s="9"/>
      <c r="H150" s="9"/>
      <c r="I150" s="9"/>
    </row>
    <row r="151" spans="1:9" x14ac:dyDescent="0.2">
      <c r="A151" s="256"/>
      <c r="B151" s="256"/>
      <c r="C151" s="256"/>
      <c r="D151" s="256"/>
      <c r="E151" s="9"/>
      <c r="F151" s="9"/>
      <c r="G151" s="9"/>
      <c r="H151" s="9"/>
      <c r="I151" s="9"/>
    </row>
    <row r="152" spans="1:9" x14ac:dyDescent="0.2">
      <c r="A152" s="256"/>
      <c r="B152" s="256"/>
      <c r="C152" s="256"/>
      <c r="D152" s="256"/>
      <c r="E152" s="9"/>
      <c r="F152" s="9"/>
      <c r="G152" s="9"/>
      <c r="H152" s="9"/>
      <c r="I152" s="9"/>
    </row>
    <row r="153" spans="1:9" x14ac:dyDescent="0.2">
      <c r="A153" s="256"/>
      <c r="B153" s="256"/>
      <c r="C153" s="256"/>
      <c r="D153" s="256"/>
      <c r="E153" s="9"/>
      <c r="F153" s="9"/>
      <c r="G153" s="9"/>
      <c r="H153" s="9"/>
      <c r="I153" s="9"/>
    </row>
    <row r="154" spans="1:9" x14ac:dyDescent="0.2">
      <c r="A154" s="256"/>
      <c r="B154" s="256"/>
      <c r="C154" s="256"/>
      <c r="D154" s="256"/>
      <c r="E154" s="9"/>
      <c r="F154" s="9"/>
      <c r="G154" s="9"/>
      <c r="H154" s="9"/>
      <c r="I154" s="9"/>
    </row>
    <row r="155" spans="1:9" x14ac:dyDescent="0.2">
      <c r="A155" s="256"/>
      <c r="B155" s="256"/>
      <c r="C155" s="256"/>
      <c r="D155" s="256"/>
      <c r="E155" s="9"/>
      <c r="F155" s="9"/>
      <c r="G155" s="9"/>
      <c r="H155" s="9"/>
      <c r="I155" s="9"/>
    </row>
    <row r="156" spans="1:9" x14ac:dyDescent="0.2">
      <c r="A156" s="256"/>
      <c r="B156" s="256"/>
      <c r="C156" s="256"/>
      <c r="D156" s="256"/>
      <c r="E156" s="9"/>
      <c r="F156" s="9"/>
      <c r="G156" s="9"/>
      <c r="H156" s="9"/>
      <c r="I156" s="9"/>
    </row>
    <row r="157" spans="1:9" x14ac:dyDescent="0.2">
      <c r="A157" s="256"/>
      <c r="B157" s="256"/>
      <c r="C157" s="256"/>
      <c r="D157" s="256"/>
      <c r="E157" s="9"/>
      <c r="F157" s="9"/>
      <c r="G157" s="9"/>
      <c r="H157" s="9"/>
      <c r="I157" s="9"/>
    </row>
    <row r="158" spans="1:9" x14ac:dyDescent="0.2">
      <c r="A158" s="256"/>
      <c r="B158" s="256"/>
      <c r="C158" s="256"/>
      <c r="D158" s="256"/>
      <c r="E158" s="9"/>
      <c r="F158" s="9"/>
      <c r="G158" s="9"/>
      <c r="H158" s="9"/>
      <c r="I158" s="9"/>
    </row>
    <row r="159" spans="1:9" x14ac:dyDescent="0.2">
      <c r="A159" s="256"/>
      <c r="B159" s="256"/>
      <c r="C159" s="256"/>
      <c r="D159" s="256"/>
      <c r="E159" s="9"/>
      <c r="F159" s="9"/>
      <c r="G159" s="9"/>
      <c r="H159" s="9"/>
      <c r="I159" s="9"/>
    </row>
    <row r="160" spans="1:9" x14ac:dyDescent="0.2">
      <c r="A160" s="256"/>
      <c r="B160" s="256"/>
      <c r="C160" s="256"/>
      <c r="D160" s="256"/>
      <c r="E160" s="9"/>
      <c r="F160" s="9"/>
      <c r="G160" s="9"/>
      <c r="H160" s="9"/>
      <c r="I160" s="9"/>
    </row>
    <row r="161" spans="1:9" x14ac:dyDescent="0.2">
      <c r="A161" s="256"/>
      <c r="B161" s="256"/>
      <c r="C161" s="256"/>
      <c r="D161" s="256"/>
      <c r="E161" s="9"/>
      <c r="F161" s="9"/>
      <c r="G161" s="9"/>
      <c r="H161" s="9"/>
      <c r="I161" s="9"/>
    </row>
    <row r="162" spans="1:9" x14ac:dyDescent="0.2">
      <c r="A162" s="256"/>
      <c r="B162" s="256"/>
      <c r="C162" s="256"/>
      <c r="D162" s="256"/>
      <c r="E162" s="9"/>
      <c r="F162" s="9"/>
      <c r="G162" s="9"/>
      <c r="H162" s="9"/>
      <c r="I162" s="9"/>
    </row>
    <row r="163" spans="1:9" x14ac:dyDescent="0.2">
      <c r="A163" s="256"/>
      <c r="B163" s="256"/>
      <c r="C163" s="256"/>
      <c r="D163" s="256"/>
      <c r="E163" s="9"/>
      <c r="F163" s="9"/>
      <c r="G163" s="9"/>
      <c r="H163" s="9"/>
      <c r="I163" s="9"/>
    </row>
    <row r="164" spans="1:9" x14ac:dyDescent="0.2">
      <c r="A164" s="256"/>
      <c r="B164" s="256"/>
      <c r="C164" s="256"/>
      <c r="D164" s="256"/>
      <c r="E164" s="9"/>
      <c r="F164" s="9"/>
      <c r="G164" s="9"/>
      <c r="H164" s="9"/>
      <c r="I164" s="9"/>
    </row>
    <row r="165" spans="1:9" x14ac:dyDescent="0.2">
      <c r="A165" s="256"/>
      <c r="B165" s="256"/>
      <c r="C165" s="256"/>
      <c r="D165" s="256"/>
      <c r="E165" s="9"/>
      <c r="F165" s="9"/>
      <c r="G165" s="9"/>
      <c r="H165" s="9"/>
      <c r="I165" s="9"/>
    </row>
    <row r="166" spans="1:9" x14ac:dyDescent="0.2">
      <c r="A166" s="256"/>
      <c r="B166" s="256"/>
      <c r="C166" s="256"/>
      <c r="D166" s="256"/>
      <c r="E166" s="9"/>
      <c r="F166" s="9"/>
      <c r="G166" s="9"/>
      <c r="H166" s="9"/>
      <c r="I166" s="9"/>
    </row>
    <row r="167" spans="1:9" x14ac:dyDescent="0.2">
      <c r="A167" s="256"/>
      <c r="B167" s="256"/>
      <c r="C167" s="256"/>
      <c r="D167" s="256"/>
      <c r="E167" s="9"/>
      <c r="F167" s="9"/>
      <c r="G167" s="9"/>
      <c r="H167" s="9"/>
      <c r="I167" s="9"/>
    </row>
    <row r="168" spans="1:9" x14ac:dyDescent="0.2">
      <c r="A168" s="256"/>
      <c r="B168" s="256"/>
      <c r="C168" s="256"/>
      <c r="D168" s="256"/>
      <c r="E168" s="9"/>
      <c r="F168" s="9"/>
      <c r="G168" s="9"/>
      <c r="H168" s="9"/>
      <c r="I168" s="9"/>
    </row>
    <row r="169" spans="1:9" x14ac:dyDescent="0.2">
      <c r="A169" s="256"/>
      <c r="B169" s="256"/>
      <c r="C169" s="256"/>
      <c r="D169" s="256"/>
      <c r="E169" s="9"/>
      <c r="F169" s="9"/>
      <c r="G169" s="9"/>
      <c r="H169" s="9"/>
      <c r="I169" s="9"/>
    </row>
    <row r="170" spans="1:9" x14ac:dyDescent="0.2">
      <c r="A170" s="256"/>
      <c r="B170" s="256"/>
      <c r="C170" s="256"/>
      <c r="D170" s="256"/>
      <c r="E170" s="9"/>
      <c r="F170" s="9"/>
      <c r="G170" s="9"/>
      <c r="H170" s="9"/>
      <c r="I170" s="9"/>
    </row>
    <row r="171" spans="1:9" x14ac:dyDescent="0.2">
      <c r="A171" s="256"/>
      <c r="B171" s="256"/>
      <c r="C171" s="256"/>
      <c r="D171" s="256"/>
      <c r="E171" s="9"/>
      <c r="F171" s="9"/>
      <c r="G171" s="9"/>
      <c r="H171" s="9"/>
      <c r="I171" s="9"/>
    </row>
    <row r="172" spans="1:9" x14ac:dyDescent="0.2">
      <c r="A172" s="256"/>
      <c r="B172" s="256"/>
      <c r="C172" s="256"/>
      <c r="D172" s="256"/>
      <c r="E172" s="9"/>
      <c r="F172" s="9"/>
      <c r="G172" s="9"/>
      <c r="H172" s="9"/>
      <c r="I172" s="9"/>
    </row>
    <row r="173" spans="1:9" x14ac:dyDescent="0.2">
      <c r="A173" s="256"/>
      <c r="B173" s="256"/>
      <c r="C173" s="256"/>
      <c r="D173" s="256"/>
      <c r="E173" s="9"/>
      <c r="F173" s="9"/>
      <c r="G173" s="9"/>
      <c r="H173" s="9"/>
      <c r="I173" s="9"/>
    </row>
    <row r="174" spans="1:9" x14ac:dyDescent="0.2">
      <c r="A174" s="256"/>
      <c r="B174" s="256"/>
      <c r="C174" s="256"/>
      <c r="D174" s="256"/>
      <c r="E174" s="9"/>
      <c r="F174" s="9"/>
      <c r="G174" s="9"/>
      <c r="H174" s="9"/>
      <c r="I174" s="9"/>
    </row>
    <row r="175" spans="1:9" x14ac:dyDescent="0.2">
      <c r="A175" s="256"/>
      <c r="B175" s="256"/>
      <c r="C175" s="256"/>
      <c r="D175" s="256"/>
      <c r="E175" s="9"/>
      <c r="F175" s="9"/>
      <c r="G175" s="9"/>
      <c r="H175" s="9"/>
      <c r="I175" s="9"/>
    </row>
    <row r="176" spans="1:9" x14ac:dyDescent="0.2">
      <c r="A176" s="256"/>
      <c r="B176" s="256"/>
      <c r="C176" s="256"/>
      <c r="D176" s="256"/>
      <c r="E176" s="9"/>
      <c r="F176" s="9"/>
      <c r="G176" s="9"/>
      <c r="H176" s="9"/>
      <c r="I176" s="9"/>
    </row>
    <row r="177" spans="1:9" x14ac:dyDescent="0.2">
      <c r="A177" s="256"/>
      <c r="B177" s="256"/>
      <c r="C177" s="256"/>
      <c r="D177" s="256"/>
      <c r="E177" s="9"/>
      <c r="F177" s="9"/>
      <c r="G177" s="9"/>
      <c r="H177" s="9"/>
      <c r="I177" s="9"/>
    </row>
    <row r="178" spans="1:9" x14ac:dyDescent="0.2">
      <c r="A178" s="256"/>
      <c r="B178" s="256"/>
      <c r="C178" s="256"/>
      <c r="D178" s="256"/>
      <c r="E178" s="9"/>
      <c r="F178" s="9"/>
      <c r="G178" s="9"/>
      <c r="H178" s="9"/>
      <c r="I178" s="9"/>
    </row>
    <row r="179" spans="1:9" x14ac:dyDescent="0.2">
      <c r="A179" s="256"/>
      <c r="B179" s="256"/>
      <c r="C179" s="256"/>
      <c r="D179" s="256"/>
      <c r="E179" s="9"/>
      <c r="F179" s="9"/>
      <c r="G179" s="9"/>
      <c r="H179" s="9"/>
      <c r="I179" s="9"/>
    </row>
    <row r="180" spans="1:9" x14ac:dyDescent="0.2">
      <c r="A180" s="256"/>
      <c r="B180" s="256"/>
      <c r="C180" s="256"/>
      <c r="D180" s="256"/>
      <c r="E180" s="9"/>
      <c r="F180" s="9"/>
      <c r="G180" s="9"/>
      <c r="H180" s="9"/>
      <c r="I180" s="9"/>
    </row>
    <row r="181" spans="1:9" x14ac:dyDescent="0.2">
      <c r="A181" s="256"/>
      <c r="B181" s="256"/>
      <c r="C181" s="256"/>
      <c r="D181" s="256"/>
      <c r="E181" s="9"/>
      <c r="F181" s="9"/>
      <c r="G181" s="9"/>
      <c r="H181" s="9"/>
      <c r="I181" s="9"/>
    </row>
    <row r="182" spans="1:9" x14ac:dyDescent="0.2">
      <c r="A182" s="256"/>
      <c r="B182" s="256"/>
      <c r="C182" s="256"/>
      <c r="D182" s="256"/>
      <c r="E182" s="9"/>
      <c r="F182" s="9"/>
      <c r="G182" s="9"/>
      <c r="H182" s="9"/>
      <c r="I182" s="9"/>
    </row>
    <row r="183" spans="1:9" x14ac:dyDescent="0.2">
      <c r="A183" s="256"/>
      <c r="B183" s="256"/>
      <c r="C183" s="256"/>
      <c r="D183" s="256"/>
      <c r="E183" s="9"/>
      <c r="F183" s="9"/>
      <c r="G183" s="9"/>
      <c r="H183" s="9"/>
      <c r="I183" s="9"/>
    </row>
    <row r="184" spans="1:9" x14ac:dyDescent="0.2">
      <c r="A184" s="256"/>
      <c r="B184" s="256"/>
      <c r="C184" s="256"/>
      <c r="D184" s="256"/>
      <c r="E184" s="9"/>
      <c r="F184" s="9"/>
      <c r="G184" s="9"/>
      <c r="H184" s="9"/>
      <c r="I184" s="9"/>
    </row>
    <row r="185" spans="1:9" x14ac:dyDescent="0.2">
      <c r="A185" s="256"/>
      <c r="B185" s="256"/>
      <c r="C185" s="256"/>
      <c r="D185" s="256"/>
      <c r="E185" s="9"/>
      <c r="F185" s="9"/>
      <c r="G185" s="9"/>
      <c r="H185" s="9"/>
      <c r="I185" s="9"/>
    </row>
    <row r="186" spans="1:9" x14ac:dyDescent="0.2">
      <c r="A186" s="256"/>
      <c r="B186" s="256"/>
      <c r="C186" s="256"/>
      <c r="D186" s="256"/>
      <c r="E186" s="9"/>
      <c r="F186" s="9"/>
      <c r="G186" s="9"/>
      <c r="H186" s="9"/>
      <c r="I186" s="9"/>
    </row>
    <row r="187" spans="1:9" x14ac:dyDescent="0.2">
      <c r="A187" s="256"/>
      <c r="B187" s="256"/>
      <c r="C187" s="256"/>
      <c r="D187" s="256"/>
      <c r="E187" s="9"/>
      <c r="F187" s="9"/>
      <c r="G187" s="9"/>
      <c r="H187" s="9"/>
      <c r="I187" s="9"/>
    </row>
    <row r="188" spans="1:9" x14ac:dyDescent="0.2">
      <c r="A188" s="256"/>
      <c r="B188" s="256"/>
      <c r="C188" s="256"/>
      <c r="D188" s="256"/>
      <c r="E188" s="9"/>
      <c r="F188" s="9"/>
      <c r="G188" s="9"/>
      <c r="H188" s="9"/>
      <c r="I188" s="9"/>
    </row>
    <row r="189" spans="1:9" x14ac:dyDescent="0.2">
      <c r="A189" s="256"/>
      <c r="B189" s="256"/>
      <c r="C189" s="256"/>
      <c r="D189" s="256"/>
      <c r="E189" s="9"/>
      <c r="F189" s="9"/>
      <c r="G189" s="9"/>
      <c r="H189" s="9"/>
      <c r="I189" s="9"/>
    </row>
    <row r="190" spans="1:9" x14ac:dyDescent="0.2">
      <c r="A190" s="256"/>
      <c r="B190" s="256"/>
      <c r="C190" s="256"/>
      <c r="D190" s="256"/>
      <c r="E190" s="9"/>
      <c r="F190" s="9"/>
      <c r="G190" s="9"/>
      <c r="H190" s="9"/>
      <c r="I190" s="9"/>
    </row>
    <row r="191" spans="1:9" x14ac:dyDescent="0.2">
      <c r="A191" s="256"/>
      <c r="B191" s="256"/>
      <c r="C191" s="256"/>
      <c r="D191" s="256"/>
      <c r="E191" s="9"/>
      <c r="F191" s="9"/>
      <c r="G191" s="9"/>
      <c r="H191" s="9"/>
      <c r="I191" s="9"/>
    </row>
    <row r="192" spans="1:9" x14ac:dyDescent="0.2">
      <c r="A192" s="256"/>
      <c r="B192" s="256"/>
      <c r="C192" s="256"/>
      <c r="D192" s="256"/>
      <c r="E192" s="9"/>
      <c r="F192" s="9"/>
      <c r="G192" s="9"/>
      <c r="H192" s="9"/>
      <c r="I192" s="9"/>
    </row>
    <row r="193" spans="1:9" x14ac:dyDescent="0.2">
      <c r="A193" s="256"/>
      <c r="B193" s="256"/>
      <c r="C193" s="256"/>
      <c r="D193" s="256"/>
      <c r="E193" s="9"/>
      <c r="F193" s="9"/>
      <c r="G193" s="9"/>
      <c r="H193" s="9"/>
      <c r="I193" s="9"/>
    </row>
    <row r="194" spans="1:9" x14ac:dyDescent="0.2">
      <c r="A194" s="256"/>
      <c r="B194" s="256"/>
      <c r="C194" s="256"/>
      <c r="D194" s="256"/>
      <c r="E194" s="9"/>
      <c r="F194" s="9"/>
      <c r="G194" s="9"/>
      <c r="H194" s="9"/>
      <c r="I194" s="9"/>
    </row>
    <row r="195" spans="1:9" x14ac:dyDescent="0.2">
      <c r="A195" s="256"/>
      <c r="B195" s="256"/>
      <c r="C195" s="256"/>
      <c r="D195" s="256"/>
      <c r="E195" s="9"/>
      <c r="F195" s="9"/>
      <c r="G195" s="9"/>
      <c r="H195" s="9"/>
      <c r="I195" s="9"/>
    </row>
    <row r="196" spans="1:9" x14ac:dyDescent="0.2">
      <c r="A196" s="256"/>
      <c r="B196" s="256"/>
      <c r="C196" s="256"/>
      <c r="D196" s="256"/>
      <c r="E196" s="9"/>
      <c r="F196" s="9"/>
      <c r="G196" s="9"/>
      <c r="H196" s="9"/>
      <c r="I196" s="9"/>
    </row>
    <row r="197" spans="1:9" x14ac:dyDescent="0.2">
      <c r="A197" s="256"/>
      <c r="B197" s="256"/>
      <c r="C197" s="256"/>
      <c r="D197" s="256"/>
      <c r="E197" s="9"/>
      <c r="F197" s="9"/>
      <c r="G197" s="9"/>
      <c r="H197" s="9"/>
      <c r="I197" s="9"/>
    </row>
    <row r="198" spans="1:9" x14ac:dyDescent="0.2">
      <c r="A198" s="256"/>
      <c r="B198" s="256"/>
      <c r="C198" s="256"/>
      <c r="D198" s="256"/>
      <c r="E198" s="9"/>
      <c r="F198" s="9"/>
      <c r="G198" s="9"/>
      <c r="H198" s="9"/>
      <c r="I198" s="9"/>
    </row>
    <row r="199" spans="1:9" x14ac:dyDescent="0.2">
      <c r="A199" s="256"/>
      <c r="B199" s="256"/>
      <c r="C199" s="256"/>
      <c r="D199" s="256"/>
      <c r="E199" s="9"/>
      <c r="F199" s="9"/>
      <c r="G199" s="9"/>
      <c r="H199" s="9"/>
      <c r="I199" s="9"/>
    </row>
    <row r="200" spans="1:9" x14ac:dyDescent="0.2">
      <c r="A200" s="256"/>
      <c r="B200" s="256"/>
      <c r="C200" s="256"/>
      <c r="D200" s="256"/>
      <c r="E200" s="9"/>
      <c r="F200" s="9"/>
      <c r="G200" s="9"/>
      <c r="H200" s="9"/>
      <c r="I200" s="9"/>
    </row>
    <row r="201" spans="1:9" x14ac:dyDescent="0.2">
      <c r="A201" s="256"/>
      <c r="B201" s="256"/>
      <c r="C201" s="256"/>
      <c r="D201" s="256"/>
      <c r="E201" s="9"/>
      <c r="F201" s="9"/>
      <c r="G201" s="9"/>
      <c r="H201" s="9"/>
      <c r="I201" s="9"/>
    </row>
    <row r="202" spans="1:9" x14ac:dyDescent="0.2">
      <c r="A202" s="256"/>
      <c r="B202" s="256"/>
      <c r="C202" s="256"/>
      <c r="D202" s="256"/>
      <c r="E202" s="9"/>
      <c r="F202" s="9"/>
      <c r="G202" s="9"/>
      <c r="H202" s="9"/>
      <c r="I202" s="9"/>
    </row>
    <row r="203" spans="1:9" x14ac:dyDescent="0.2">
      <c r="A203" s="256"/>
      <c r="B203" s="256"/>
      <c r="C203" s="256"/>
      <c r="D203" s="256"/>
      <c r="E203" s="9"/>
      <c r="F203" s="9"/>
      <c r="G203" s="9"/>
      <c r="H203" s="9"/>
      <c r="I203" s="9"/>
    </row>
    <row r="204" spans="1:9" x14ac:dyDescent="0.2">
      <c r="A204" s="256"/>
      <c r="B204" s="256"/>
      <c r="C204" s="256"/>
      <c r="D204" s="256"/>
      <c r="E204" s="9"/>
      <c r="F204" s="9"/>
      <c r="G204" s="9"/>
      <c r="H204" s="9"/>
      <c r="I204" s="9"/>
    </row>
    <row r="205" spans="1:9" x14ac:dyDescent="0.2">
      <c r="A205" s="256"/>
      <c r="B205" s="256"/>
      <c r="C205" s="256"/>
      <c r="D205" s="256"/>
      <c r="E205" s="9"/>
      <c r="F205" s="9"/>
      <c r="G205" s="9"/>
      <c r="H205" s="9"/>
      <c r="I205" s="9"/>
    </row>
    <row r="206" spans="1:9" x14ac:dyDescent="0.2">
      <c r="A206" s="256"/>
      <c r="B206" s="256"/>
      <c r="C206" s="256"/>
      <c r="D206" s="256"/>
      <c r="E206" s="9"/>
      <c r="F206" s="9"/>
      <c r="G206" s="9"/>
      <c r="H206" s="9"/>
      <c r="I206" s="9"/>
    </row>
    <row r="207" spans="1:9" x14ac:dyDescent="0.2">
      <c r="A207" s="256"/>
      <c r="B207" s="256"/>
      <c r="C207" s="256"/>
      <c r="D207" s="256"/>
      <c r="E207" s="9"/>
      <c r="F207" s="9"/>
      <c r="G207" s="9"/>
      <c r="H207" s="9"/>
      <c r="I207" s="9"/>
    </row>
    <row r="208" spans="1:9" x14ac:dyDescent="0.2">
      <c r="A208" s="256"/>
      <c r="B208" s="256"/>
      <c r="C208" s="256"/>
      <c r="D208" s="256"/>
      <c r="E208" s="9"/>
      <c r="F208" s="9"/>
      <c r="G208" s="9"/>
      <c r="H208" s="9"/>
      <c r="I208" s="9"/>
    </row>
    <row r="209" spans="1:9" x14ac:dyDescent="0.2">
      <c r="A209" s="256"/>
      <c r="B209" s="256"/>
      <c r="C209" s="256"/>
      <c r="D209" s="256"/>
      <c r="E209" s="9"/>
      <c r="F209" s="9"/>
      <c r="G209" s="9"/>
      <c r="H209" s="9"/>
      <c r="I209" s="9"/>
    </row>
    <row r="210" spans="1:9" x14ac:dyDescent="0.2">
      <c r="A210" s="256"/>
      <c r="B210" s="256"/>
      <c r="C210" s="256"/>
      <c r="D210" s="256"/>
      <c r="E210" s="9"/>
      <c r="F210" s="9"/>
      <c r="G210" s="9"/>
      <c r="H210" s="9"/>
      <c r="I210" s="9"/>
    </row>
    <row r="211" spans="1:9" x14ac:dyDescent="0.2">
      <c r="A211" s="256"/>
      <c r="B211" s="256"/>
      <c r="C211" s="256"/>
      <c r="D211" s="256"/>
      <c r="E211" s="9"/>
      <c r="F211" s="9"/>
      <c r="G211" s="9"/>
      <c r="H211" s="9"/>
      <c r="I211" s="9"/>
    </row>
    <row r="212" spans="1:9" x14ac:dyDescent="0.2">
      <c r="A212" s="256"/>
      <c r="B212" s="256"/>
      <c r="C212" s="256"/>
      <c r="D212" s="256"/>
      <c r="E212" s="9"/>
      <c r="F212" s="9"/>
      <c r="G212" s="9"/>
      <c r="H212" s="9"/>
      <c r="I212" s="9"/>
    </row>
    <row r="213" spans="1:9" x14ac:dyDescent="0.2">
      <c r="A213" s="256"/>
      <c r="B213" s="256"/>
      <c r="C213" s="256"/>
      <c r="D213" s="256"/>
      <c r="E213" s="9"/>
      <c r="F213" s="9"/>
      <c r="G213" s="9"/>
      <c r="H213" s="9"/>
      <c r="I213" s="9"/>
    </row>
    <row r="214" spans="1:9" x14ac:dyDescent="0.2">
      <c r="A214" s="256"/>
      <c r="B214" s="256"/>
      <c r="C214" s="256"/>
      <c r="D214" s="256"/>
      <c r="E214" s="9"/>
      <c r="F214" s="9"/>
      <c r="G214" s="9"/>
      <c r="H214" s="9"/>
      <c r="I214" s="9"/>
    </row>
    <row r="215" spans="1:9" x14ac:dyDescent="0.2">
      <c r="A215" s="256"/>
      <c r="B215" s="256"/>
      <c r="C215" s="256"/>
      <c r="D215" s="256"/>
      <c r="E215" s="9"/>
      <c r="F215" s="9"/>
      <c r="G215" s="9"/>
      <c r="H215" s="9"/>
      <c r="I215" s="9"/>
    </row>
    <row r="216" spans="1:9" x14ac:dyDescent="0.2">
      <c r="A216" s="256"/>
      <c r="B216" s="256"/>
      <c r="C216" s="256"/>
      <c r="D216" s="256"/>
      <c r="E216" s="9"/>
      <c r="F216" s="9"/>
      <c r="G216" s="9"/>
      <c r="H216" s="9"/>
      <c r="I216" s="9"/>
    </row>
    <row r="217" spans="1:9" x14ac:dyDescent="0.2">
      <c r="A217" s="256"/>
      <c r="B217" s="256"/>
      <c r="C217" s="256"/>
      <c r="D217" s="256"/>
      <c r="E217" s="9"/>
      <c r="F217" s="9"/>
      <c r="G217" s="9"/>
      <c r="H217" s="9"/>
      <c r="I217" s="9"/>
    </row>
    <row r="218" spans="1:9" x14ac:dyDescent="0.2">
      <c r="A218" s="256"/>
      <c r="B218" s="256"/>
      <c r="C218" s="256"/>
      <c r="D218" s="256"/>
      <c r="E218" s="9"/>
      <c r="F218" s="9"/>
      <c r="G218" s="9"/>
      <c r="H218" s="9"/>
      <c r="I218" s="9"/>
    </row>
    <row r="219" spans="1:9" x14ac:dyDescent="0.2">
      <c r="A219" s="256"/>
      <c r="B219" s="256"/>
      <c r="C219" s="256"/>
      <c r="D219" s="256"/>
      <c r="E219" s="9"/>
      <c r="F219" s="9"/>
      <c r="G219" s="9"/>
      <c r="H219" s="9"/>
      <c r="I219" s="9"/>
    </row>
    <row r="220" spans="1:9" x14ac:dyDescent="0.2">
      <c r="A220" s="256"/>
      <c r="B220" s="256"/>
      <c r="C220" s="256"/>
      <c r="D220" s="256"/>
      <c r="E220" s="9"/>
      <c r="F220" s="9"/>
      <c r="G220" s="9"/>
      <c r="H220" s="9"/>
      <c r="I220" s="9"/>
    </row>
    <row r="221" spans="1:9" x14ac:dyDescent="0.2">
      <c r="A221" s="256"/>
      <c r="B221" s="256"/>
      <c r="C221" s="256"/>
      <c r="D221" s="256"/>
      <c r="E221" s="9"/>
      <c r="F221" s="9"/>
      <c r="G221" s="9"/>
      <c r="H221" s="9"/>
      <c r="I221" s="9"/>
    </row>
    <row r="222" spans="1:9" x14ac:dyDescent="0.2">
      <c r="A222" s="256"/>
      <c r="B222" s="256"/>
      <c r="C222" s="256"/>
      <c r="D222" s="256"/>
      <c r="E222" s="9"/>
      <c r="F222" s="9"/>
      <c r="G222" s="9"/>
      <c r="H222" s="9"/>
      <c r="I222" s="9"/>
    </row>
    <row r="223" spans="1:9" x14ac:dyDescent="0.2">
      <c r="A223" s="256"/>
      <c r="B223" s="256"/>
      <c r="C223" s="256"/>
      <c r="D223" s="256"/>
      <c r="E223" s="9"/>
      <c r="F223" s="9"/>
      <c r="G223" s="9"/>
      <c r="H223" s="9"/>
      <c r="I223" s="9"/>
    </row>
    <row r="224" spans="1:9" x14ac:dyDescent="0.2">
      <c r="A224" s="256"/>
      <c r="B224" s="256"/>
      <c r="C224" s="256"/>
      <c r="D224" s="256"/>
      <c r="E224" s="9"/>
      <c r="F224" s="9"/>
      <c r="G224" s="9"/>
      <c r="H224" s="9"/>
      <c r="I224" s="9"/>
    </row>
    <row r="225" spans="1:9" x14ac:dyDescent="0.2">
      <c r="A225" s="256"/>
      <c r="B225" s="256"/>
      <c r="C225" s="256"/>
      <c r="D225" s="256"/>
      <c r="E225" s="9"/>
      <c r="F225" s="9"/>
      <c r="G225" s="9"/>
      <c r="H225" s="9"/>
      <c r="I225" s="9"/>
    </row>
    <row r="226" spans="1:9" x14ac:dyDescent="0.2">
      <c r="A226" s="256"/>
      <c r="B226" s="256"/>
      <c r="C226" s="256"/>
      <c r="D226" s="256"/>
      <c r="E226" s="9"/>
      <c r="F226" s="9"/>
      <c r="G226" s="9"/>
      <c r="H226" s="9"/>
      <c r="I226" s="9"/>
    </row>
    <row r="227" spans="1:9" x14ac:dyDescent="0.2">
      <c r="A227" s="256"/>
      <c r="B227" s="256"/>
      <c r="C227" s="256"/>
      <c r="D227" s="256"/>
      <c r="E227" s="9"/>
      <c r="F227" s="9"/>
      <c r="G227" s="9"/>
      <c r="H227" s="9"/>
      <c r="I227" s="9"/>
    </row>
    <row r="228" spans="1:9" x14ac:dyDescent="0.2">
      <c r="A228" s="256"/>
      <c r="B228" s="256"/>
      <c r="C228" s="256"/>
      <c r="D228" s="256"/>
      <c r="E228" s="9"/>
      <c r="F228" s="9"/>
      <c r="G228" s="9"/>
      <c r="H228" s="9"/>
      <c r="I228" s="9"/>
    </row>
    <row r="229" spans="1:9" x14ac:dyDescent="0.2">
      <c r="A229" s="256"/>
      <c r="B229" s="256"/>
      <c r="C229" s="256"/>
      <c r="D229" s="256"/>
      <c r="E229" s="9"/>
      <c r="F229" s="9"/>
      <c r="G229" s="9"/>
      <c r="H229" s="9"/>
      <c r="I229" s="9"/>
    </row>
    <row r="230" spans="1:9" x14ac:dyDescent="0.2">
      <c r="A230" s="256"/>
      <c r="B230" s="256"/>
      <c r="C230" s="256"/>
      <c r="D230" s="256"/>
      <c r="E230" s="9"/>
      <c r="F230" s="9"/>
      <c r="G230" s="9"/>
      <c r="H230" s="9"/>
      <c r="I230" s="9"/>
    </row>
    <row r="231" spans="1:9" x14ac:dyDescent="0.2">
      <c r="A231" s="256"/>
      <c r="B231" s="256"/>
      <c r="C231" s="256"/>
      <c r="D231" s="256"/>
      <c r="E231" s="9"/>
      <c r="F231" s="9"/>
      <c r="G231" s="9"/>
      <c r="H231" s="9"/>
      <c r="I231" s="9"/>
    </row>
    <row r="232" spans="1:9" x14ac:dyDescent="0.2">
      <c r="A232" s="256"/>
      <c r="B232" s="256"/>
      <c r="C232" s="256"/>
      <c r="D232" s="256"/>
      <c r="E232" s="9"/>
      <c r="F232" s="9"/>
      <c r="G232" s="9"/>
      <c r="H232" s="9"/>
      <c r="I232" s="9"/>
    </row>
    <row r="233" spans="1:9" x14ac:dyDescent="0.2">
      <c r="A233" s="256"/>
      <c r="B233" s="256"/>
      <c r="C233" s="256"/>
      <c r="D233" s="256"/>
      <c r="E233" s="9"/>
      <c r="F233" s="9"/>
      <c r="G233" s="9"/>
      <c r="H233" s="9"/>
      <c r="I233" s="9"/>
    </row>
    <row r="234" spans="1:9" x14ac:dyDescent="0.2">
      <c r="A234" s="256"/>
      <c r="B234" s="256"/>
      <c r="C234" s="256"/>
      <c r="D234" s="256"/>
      <c r="E234" s="9"/>
      <c r="F234" s="9"/>
      <c r="G234" s="9"/>
      <c r="H234" s="9"/>
      <c r="I234" s="9"/>
    </row>
    <row r="235" spans="1:9" x14ac:dyDescent="0.2">
      <c r="A235" s="256"/>
      <c r="B235" s="256"/>
      <c r="C235" s="256"/>
      <c r="D235" s="256"/>
      <c r="E235" s="9"/>
      <c r="F235" s="9"/>
      <c r="G235" s="9"/>
      <c r="H235" s="9"/>
      <c r="I235" s="9"/>
    </row>
    <row r="236" spans="1:9" x14ac:dyDescent="0.2">
      <c r="A236" s="256"/>
      <c r="B236" s="256"/>
      <c r="C236" s="256"/>
      <c r="D236" s="256"/>
      <c r="E236" s="9"/>
      <c r="F236" s="9"/>
      <c r="G236" s="9"/>
      <c r="H236" s="9"/>
      <c r="I236" s="9"/>
    </row>
    <row r="237" spans="1:9" x14ac:dyDescent="0.2">
      <c r="A237" s="256"/>
      <c r="B237" s="256"/>
      <c r="C237" s="256"/>
      <c r="D237" s="256"/>
      <c r="E237" s="9"/>
      <c r="F237" s="9"/>
      <c r="G237" s="9"/>
      <c r="H237" s="9"/>
      <c r="I237" s="9"/>
    </row>
    <row r="238" spans="1:9" x14ac:dyDescent="0.2">
      <c r="A238" s="256"/>
      <c r="B238" s="256"/>
      <c r="C238" s="256"/>
      <c r="D238" s="256"/>
      <c r="E238" s="9"/>
      <c r="F238" s="9"/>
      <c r="G238" s="9"/>
      <c r="H238" s="9"/>
      <c r="I238" s="9"/>
    </row>
    <row r="239" spans="1:9" x14ac:dyDescent="0.2">
      <c r="A239" s="256"/>
      <c r="B239" s="256"/>
      <c r="C239" s="256"/>
      <c r="D239" s="256"/>
      <c r="E239" s="9"/>
      <c r="F239" s="9"/>
      <c r="G239" s="9"/>
      <c r="H239" s="9"/>
      <c r="I239" s="9"/>
    </row>
    <row r="240" spans="1:9" x14ac:dyDescent="0.2">
      <c r="A240" s="256"/>
      <c r="B240" s="256"/>
      <c r="C240" s="256"/>
      <c r="D240" s="256"/>
      <c r="E240" s="9"/>
      <c r="F240" s="9"/>
      <c r="G240" s="9"/>
      <c r="H240" s="9"/>
      <c r="I240" s="9"/>
    </row>
    <row r="241" spans="1:9" x14ac:dyDescent="0.2">
      <c r="A241" s="256"/>
      <c r="B241" s="256"/>
      <c r="C241" s="256"/>
      <c r="D241" s="256"/>
      <c r="E241" s="9"/>
      <c r="F241" s="9"/>
      <c r="G241" s="9"/>
      <c r="H241" s="9"/>
      <c r="I241" s="9"/>
    </row>
    <row r="242" spans="1:9" x14ac:dyDescent="0.2">
      <c r="A242" s="256"/>
      <c r="B242" s="256"/>
      <c r="C242" s="256"/>
      <c r="D242" s="256"/>
      <c r="E242" s="9"/>
      <c r="F242" s="9"/>
      <c r="G242" s="9"/>
      <c r="H242" s="9"/>
      <c r="I242" s="9"/>
    </row>
    <row r="243" spans="1:9" x14ac:dyDescent="0.2">
      <c r="A243" s="256"/>
      <c r="B243" s="256"/>
      <c r="C243" s="256"/>
      <c r="D243" s="256"/>
      <c r="E243" s="9"/>
      <c r="F243" s="9"/>
      <c r="G243" s="9"/>
      <c r="H243" s="9"/>
      <c r="I243" s="9"/>
    </row>
    <row r="244" spans="1:9" x14ac:dyDescent="0.2">
      <c r="A244" s="256"/>
      <c r="B244" s="256"/>
      <c r="C244" s="256"/>
      <c r="D244" s="256"/>
      <c r="E244" s="9"/>
      <c r="F244" s="9"/>
      <c r="G244" s="9"/>
      <c r="H244" s="9"/>
      <c r="I244" s="9"/>
    </row>
    <row r="245" spans="1:9" x14ac:dyDescent="0.2">
      <c r="A245" s="256"/>
      <c r="B245" s="256"/>
      <c r="C245" s="256"/>
      <c r="D245" s="256"/>
      <c r="E245" s="9"/>
      <c r="F245" s="9"/>
      <c r="G245" s="9"/>
      <c r="H245" s="9"/>
      <c r="I245" s="9"/>
    </row>
    <row r="246" spans="1:9" x14ac:dyDescent="0.2">
      <c r="A246" s="256"/>
      <c r="B246" s="256"/>
      <c r="C246" s="256"/>
      <c r="D246" s="256"/>
      <c r="E246" s="9"/>
      <c r="F246" s="9"/>
      <c r="G246" s="9"/>
      <c r="H246" s="9"/>
      <c r="I246" s="9"/>
    </row>
    <row r="247" spans="1:9" x14ac:dyDescent="0.2">
      <c r="A247" s="256"/>
      <c r="B247" s="256"/>
      <c r="C247" s="256"/>
      <c r="D247" s="256"/>
      <c r="E247" s="9"/>
      <c r="F247" s="9"/>
      <c r="G247" s="9"/>
      <c r="H247" s="9"/>
      <c r="I247" s="9"/>
    </row>
    <row r="248" spans="1:9" x14ac:dyDescent="0.2">
      <c r="A248" s="256"/>
      <c r="B248" s="256"/>
      <c r="C248" s="256"/>
      <c r="D248" s="256"/>
      <c r="E248" s="9"/>
      <c r="F248" s="9"/>
      <c r="G248" s="9"/>
      <c r="H248" s="9"/>
      <c r="I248" s="9"/>
    </row>
    <row r="249" spans="1:9" x14ac:dyDescent="0.2">
      <c r="A249" s="256"/>
      <c r="B249" s="256"/>
      <c r="C249" s="256"/>
      <c r="D249" s="256"/>
      <c r="E249" s="9"/>
      <c r="F249" s="9"/>
      <c r="G249" s="9"/>
      <c r="H249" s="9"/>
      <c r="I249" s="9"/>
    </row>
    <row r="250" spans="1:9" x14ac:dyDescent="0.2">
      <c r="A250" s="256"/>
      <c r="B250" s="256"/>
      <c r="C250" s="256"/>
      <c r="D250" s="256"/>
      <c r="E250" s="9"/>
      <c r="F250" s="9"/>
      <c r="G250" s="9"/>
      <c r="H250" s="9"/>
      <c r="I250" s="9"/>
    </row>
    <row r="251" spans="1:9" x14ac:dyDescent="0.2">
      <c r="A251" s="256"/>
      <c r="B251" s="256"/>
      <c r="C251" s="256"/>
      <c r="D251" s="256"/>
      <c r="E251" s="9"/>
      <c r="F251" s="9"/>
      <c r="G251" s="9"/>
      <c r="H251" s="9"/>
      <c r="I251" s="9"/>
    </row>
    <row r="252" spans="1:9" x14ac:dyDescent="0.2">
      <c r="A252" s="256"/>
      <c r="B252" s="256"/>
      <c r="C252" s="256"/>
      <c r="D252" s="256"/>
      <c r="E252" s="9"/>
      <c r="F252" s="9"/>
      <c r="G252" s="9"/>
      <c r="H252" s="9"/>
      <c r="I252" s="9"/>
    </row>
    <row r="253" spans="1:9" x14ac:dyDescent="0.2">
      <c r="A253" s="256"/>
      <c r="B253" s="256"/>
      <c r="C253" s="256"/>
      <c r="D253" s="256"/>
      <c r="E253" s="9"/>
      <c r="F253" s="9"/>
      <c r="G253" s="9"/>
      <c r="H253" s="9"/>
      <c r="I253" s="9"/>
    </row>
    <row r="254" spans="1:9" x14ac:dyDescent="0.2">
      <c r="A254" s="256"/>
      <c r="B254" s="256"/>
      <c r="C254" s="256"/>
      <c r="D254" s="256"/>
      <c r="E254" s="9"/>
      <c r="F254" s="9"/>
      <c r="G254" s="9"/>
      <c r="H254" s="9"/>
      <c r="I254" s="9"/>
    </row>
    <row r="255" spans="1:9" x14ac:dyDescent="0.2">
      <c r="A255" s="256"/>
      <c r="B255" s="256"/>
      <c r="C255" s="256"/>
      <c r="D255" s="256"/>
      <c r="E255" s="9"/>
      <c r="F255" s="9"/>
      <c r="G255" s="9"/>
      <c r="H255" s="9"/>
      <c r="I255" s="9"/>
    </row>
    <row r="256" spans="1:9" x14ac:dyDescent="0.2">
      <c r="A256" s="256"/>
      <c r="B256" s="256"/>
      <c r="C256" s="256"/>
      <c r="D256" s="256"/>
      <c r="E256" s="9"/>
      <c r="F256" s="9"/>
      <c r="G256" s="9"/>
      <c r="H256" s="9"/>
      <c r="I256" s="9"/>
    </row>
    <row r="257" spans="1:9" x14ac:dyDescent="0.2">
      <c r="A257" s="256"/>
      <c r="B257" s="256"/>
      <c r="C257" s="256"/>
      <c r="D257" s="256"/>
      <c r="E257" s="9"/>
      <c r="F257" s="9"/>
      <c r="G257" s="9"/>
      <c r="H257" s="9"/>
      <c r="I257" s="9"/>
    </row>
    <row r="258" spans="1:9" x14ac:dyDescent="0.2">
      <c r="A258" s="256"/>
      <c r="B258" s="256"/>
      <c r="C258" s="256"/>
      <c r="D258" s="256"/>
      <c r="E258" s="9"/>
      <c r="F258" s="9"/>
      <c r="G258" s="9"/>
      <c r="H258" s="9"/>
      <c r="I258" s="9"/>
    </row>
    <row r="259" spans="1:9" x14ac:dyDescent="0.2">
      <c r="A259" s="256"/>
      <c r="B259" s="256"/>
      <c r="C259" s="256"/>
      <c r="D259" s="256"/>
      <c r="E259" s="9"/>
      <c r="F259" s="9"/>
      <c r="G259" s="9"/>
      <c r="H259" s="9"/>
      <c r="I259" s="9"/>
    </row>
    <row r="260" spans="1:9" x14ac:dyDescent="0.2">
      <c r="A260" s="256"/>
      <c r="B260" s="256"/>
      <c r="C260" s="256"/>
      <c r="D260" s="256"/>
      <c r="E260" s="9"/>
      <c r="F260" s="9"/>
      <c r="G260" s="9"/>
      <c r="H260" s="9"/>
      <c r="I260" s="9"/>
    </row>
    <row r="261" spans="1:9" x14ac:dyDescent="0.2">
      <c r="A261" s="256"/>
      <c r="B261" s="256"/>
      <c r="C261" s="256"/>
      <c r="D261" s="256"/>
      <c r="E261" s="9"/>
      <c r="F261" s="9"/>
      <c r="G261" s="9"/>
      <c r="H261" s="9"/>
      <c r="I261" s="9"/>
    </row>
    <row r="262" spans="1:9" x14ac:dyDescent="0.2">
      <c r="A262" s="256"/>
      <c r="B262" s="256"/>
      <c r="C262" s="256"/>
      <c r="D262" s="256"/>
      <c r="E262" s="9"/>
      <c r="F262" s="9"/>
      <c r="G262" s="9"/>
      <c r="H262" s="9"/>
      <c r="I262" s="9"/>
    </row>
    <row r="263" spans="1:9" x14ac:dyDescent="0.2">
      <c r="A263" s="256"/>
      <c r="B263" s="256"/>
      <c r="C263" s="256"/>
      <c r="D263" s="256"/>
      <c r="E263" s="9"/>
      <c r="F263" s="9"/>
      <c r="G263" s="9"/>
      <c r="H263" s="9"/>
      <c r="I263" s="9"/>
    </row>
    <row r="264" spans="1:9" x14ac:dyDescent="0.2">
      <c r="A264" s="256"/>
      <c r="B264" s="256"/>
      <c r="C264" s="256"/>
      <c r="D264" s="256"/>
      <c r="E264" s="9"/>
      <c r="F264" s="9"/>
      <c r="G264" s="9"/>
      <c r="H264" s="9"/>
      <c r="I264" s="9"/>
    </row>
    <row r="265" spans="1:9" x14ac:dyDescent="0.2">
      <c r="A265" s="256"/>
      <c r="B265" s="256"/>
      <c r="C265" s="256"/>
      <c r="D265" s="256"/>
      <c r="E265" s="9"/>
      <c r="F265" s="9"/>
      <c r="G265" s="9"/>
      <c r="H265" s="9"/>
      <c r="I265" s="9"/>
    </row>
    <row r="266" spans="1:9" x14ac:dyDescent="0.2">
      <c r="A266" s="256"/>
      <c r="B266" s="256"/>
      <c r="C266" s="256"/>
      <c r="D266" s="256"/>
      <c r="E266" s="9"/>
      <c r="F266" s="9"/>
      <c r="G266" s="9"/>
      <c r="H266" s="9"/>
      <c r="I266" s="9"/>
    </row>
    <row r="267" spans="1:9" x14ac:dyDescent="0.2">
      <c r="A267" s="256"/>
      <c r="B267" s="256"/>
      <c r="C267" s="256"/>
      <c r="D267" s="256"/>
      <c r="E267" s="9"/>
      <c r="F267" s="9"/>
      <c r="G267" s="9"/>
      <c r="H267" s="9"/>
      <c r="I267" s="9"/>
    </row>
    <row r="268" spans="1:9" x14ac:dyDescent="0.2">
      <c r="A268" s="256"/>
      <c r="B268" s="256"/>
      <c r="C268" s="256"/>
      <c r="D268" s="256"/>
      <c r="E268" s="9"/>
      <c r="F268" s="9"/>
      <c r="G268" s="9"/>
      <c r="H268" s="9"/>
      <c r="I268" s="9"/>
    </row>
    <row r="269" spans="1:9" x14ac:dyDescent="0.2">
      <c r="A269" s="256"/>
      <c r="B269" s="256"/>
      <c r="C269" s="256"/>
      <c r="D269" s="256"/>
      <c r="E269" s="9"/>
      <c r="F269" s="9"/>
      <c r="G269" s="9"/>
      <c r="H269" s="9"/>
      <c r="I269" s="9"/>
    </row>
    <row r="270" spans="1:9" x14ac:dyDescent="0.2">
      <c r="A270" s="256"/>
      <c r="B270" s="256"/>
      <c r="C270" s="256"/>
      <c r="D270" s="256"/>
      <c r="E270" s="9"/>
      <c r="F270" s="9"/>
      <c r="G270" s="9"/>
      <c r="H270" s="9"/>
      <c r="I270" s="9"/>
    </row>
    <row r="271" spans="1:9" x14ac:dyDescent="0.2">
      <c r="A271" s="256"/>
      <c r="B271" s="256"/>
      <c r="C271" s="256"/>
      <c r="D271" s="256"/>
      <c r="E271" s="9"/>
      <c r="F271" s="9"/>
      <c r="G271" s="9"/>
      <c r="H271" s="9"/>
      <c r="I271" s="9"/>
    </row>
    <row r="272" spans="1:9" x14ac:dyDescent="0.2">
      <c r="A272" s="256"/>
      <c r="B272" s="256"/>
      <c r="C272" s="256"/>
      <c r="D272" s="256"/>
      <c r="E272" s="9"/>
      <c r="F272" s="9"/>
      <c r="G272" s="9"/>
      <c r="H272" s="9"/>
      <c r="I272" s="9"/>
    </row>
    <row r="273" spans="1:9" x14ac:dyDescent="0.2">
      <c r="A273" s="256"/>
      <c r="B273" s="256"/>
      <c r="C273" s="256"/>
      <c r="D273" s="256"/>
      <c r="E273" s="9"/>
      <c r="F273" s="9"/>
      <c r="G273" s="9"/>
      <c r="H273" s="9"/>
      <c r="I273" s="9"/>
    </row>
    <row r="274" spans="1:9" x14ac:dyDescent="0.2">
      <c r="A274" s="256"/>
      <c r="B274" s="256"/>
      <c r="C274" s="256"/>
      <c r="D274" s="256"/>
      <c r="E274" s="9"/>
      <c r="F274" s="9"/>
      <c r="G274" s="9"/>
      <c r="H274" s="9"/>
      <c r="I274" s="9"/>
    </row>
    <row r="275" spans="1:9" x14ac:dyDescent="0.2">
      <c r="A275" s="256"/>
      <c r="B275" s="256"/>
      <c r="C275" s="256"/>
      <c r="D275" s="256"/>
      <c r="E275" s="9"/>
      <c r="F275" s="9"/>
      <c r="G275" s="9"/>
      <c r="H275" s="9"/>
      <c r="I275" s="9"/>
    </row>
    <row r="276" spans="1:9" x14ac:dyDescent="0.2">
      <c r="A276" s="256"/>
      <c r="B276" s="256"/>
      <c r="C276" s="256"/>
      <c r="D276" s="256"/>
      <c r="E276" s="9"/>
      <c r="F276" s="9"/>
      <c r="G276" s="9"/>
      <c r="H276" s="9"/>
      <c r="I276" s="9"/>
    </row>
    <row r="277" spans="1:9" x14ac:dyDescent="0.2">
      <c r="A277" s="256"/>
      <c r="B277" s="256"/>
      <c r="C277" s="256"/>
      <c r="D277" s="256"/>
      <c r="E277" s="9"/>
      <c r="F277" s="9"/>
      <c r="G277" s="9"/>
      <c r="H277" s="9"/>
      <c r="I277" s="9"/>
    </row>
    <row r="278" spans="1:9" x14ac:dyDescent="0.2">
      <c r="A278" s="256"/>
      <c r="B278" s="256"/>
      <c r="C278" s="256"/>
      <c r="D278" s="256"/>
      <c r="E278" s="9"/>
      <c r="F278" s="9"/>
      <c r="G278" s="9"/>
      <c r="H278" s="9"/>
      <c r="I278" s="9"/>
    </row>
    <row r="279" spans="1:9" x14ac:dyDescent="0.2">
      <c r="A279" s="256"/>
      <c r="B279" s="256"/>
      <c r="C279" s="256"/>
      <c r="D279" s="256"/>
      <c r="E279" s="9"/>
      <c r="F279" s="9"/>
      <c r="G279" s="9"/>
      <c r="H279" s="9"/>
      <c r="I279" s="9"/>
    </row>
    <row r="280" spans="1:9" x14ac:dyDescent="0.2">
      <c r="E280" s="9"/>
      <c r="F280" s="9"/>
      <c r="G280" s="9"/>
      <c r="H280" s="9"/>
      <c r="I280" s="9"/>
    </row>
    <row r="281" spans="1:9" x14ac:dyDescent="0.2">
      <c r="E281" s="9"/>
      <c r="F281" s="9"/>
      <c r="G281" s="9"/>
      <c r="H281" s="9"/>
      <c r="I281" s="9"/>
    </row>
    <row r="282" spans="1:9" x14ac:dyDescent="0.2">
      <c r="E282" s="9"/>
      <c r="F282" s="9"/>
      <c r="G282" s="9"/>
      <c r="H282" s="9"/>
      <c r="I282" s="9"/>
    </row>
    <row r="283" spans="1:9" x14ac:dyDescent="0.2">
      <c r="E283" s="9"/>
      <c r="F283" s="9"/>
      <c r="G283" s="9"/>
      <c r="H283" s="9"/>
      <c r="I283" s="9"/>
    </row>
    <row r="284" spans="1:9" x14ac:dyDescent="0.2">
      <c r="E284" s="9"/>
      <c r="F284" s="9"/>
      <c r="G284" s="9"/>
      <c r="H284" s="9"/>
      <c r="I284" s="9"/>
    </row>
    <row r="285" spans="1:9" x14ac:dyDescent="0.2">
      <c r="E285" s="9"/>
      <c r="F285" s="9"/>
      <c r="G285" s="9"/>
      <c r="H285" s="9"/>
      <c r="I285" s="9"/>
    </row>
    <row r="286" spans="1:9" x14ac:dyDescent="0.2">
      <c r="E286" s="9"/>
      <c r="F286" s="9"/>
      <c r="G286" s="9"/>
      <c r="H286" s="9"/>
      <c r="I286" s="9"/>
    </row>
    <row r="287" spans="1:9" x14ac:dyDescent="0.2">
      <c r="E287" s="9"/>
      <c r="F287" s="9"/>
      <c r="G287" s="9"/>
      <c r="H287" s="9"/>
      <c r="I287" s="9"/>
    </row>
    <row r="288" spans="1:9" x14ac:dyDescent="0.2">
      <c r="E288" s="9"/>
      <c r="F288" s="9"/>
      <c r="G288" s="9"/>
      <c r="H288" s="9"/>
      <c r="I288" s="9"/>
    </row>
    <row r="289" spans="5:9" x14ac:dyDescent="0.2">
      <c r="E289" s="9"/>
      <c r="F289" s="9"/>
      <c r="G289" s="9"/>
      <c r="H289" s="9"/>
      <c r="I289" s="9"/>
    </row>
    <row r="290" spans="5:9" x14ac:dyDescent="0.2">
      <c r="E290" s="9"/>
      <c r="F290" s="9"/>
      <c r="G290" s="9"/>
      <c r="H290" s="9"/>
      <c r="I290" s="9"/>
    </row>
    <row r="291" spans="5:9" x14ac:dyDescent="0.2">
      <c r="E291" s="9"/>
      <c r="F291" s="9"/>
      <c r="G291" s="9"/>
      <c r="H291" s="9"/>
      <c r="I291" s="9"/>
    </row>
    <row r="292" spans="5:9" x14ac:dyDescent="0.2">
      <c r="E292" s="9"/>
      <c r="F292" s="9"/>
      <c r="G292" s="9"/>
      <c r="H292" s="9"/>
      <c r="I292" s="9"/>
    </row>
    <row r="293" spans="5:9" x14ac:dyDescent="0.2">
      <c r="E293" s="9"/>
      <c r="F293" s="9"/>
      <c r="G293" s="9"/>
      <c r="H293" s="9"/>
      <c r="I293" s="9"/>
    </row>
    <row r="294" spans="5:9" x14ac:dyDescent="0.2">
      <c r="E294" s="9"/>
      <c r="F294" s="9"/>
      <c r="G294" s="9"/>
      <c r="H294" s="9"/>
      <c r="I294" s="9"/>
    </row>
    <row r="295" spans="5:9" x14ac:dyDescent="0.2">
      <c r="E295" s="9"/>
      <c r="F295" s="9"/>
      <c r="G295" s="9"/>
      <c r="H295" s="9"/>
      <c r="I295" s="9"/>
    </row>
    <row r="296" spans="5:9" x14ac:dyDescent="0.2">
      <c r="E296" s="9"/>
      <c r="F296" s="9"/>
      <c r="G296" s="9"/>
      <c r="H296" s="9"/>
      <c r="I296" s="9"/>
    </row>
    <row r="297" spans="5:9" x14ac:dyDescent="0.2">
      <c r="E297" s="9"/>
      <c r="F297" s="9"/>
      <c r="G297" s="9"/>
      <c r="H297" s="9"/>
      <c r="I297" s="9"/>
    </row>
    <row r="298" spans="5:9" x14ac:dyDescent="0.2">
      <c r="E298" s="9"/>
      <c r="F298" s="9"/>
      <c r="G298" s="9"/>
      <c r="H298" s="9"/>
      <c r="I298" s="9"/>
    </row>
    <row r="299" spans="5:9" x14ac:dyDescent="0.2">
      <c r="E299" s="9"/>
      <c r="F299" s="9"/>
      <c r="G299" s="9"/>
      <c r="H299" s="9"/>
      <c r="I299" s="9"/>
    </row>
    <row r="300" spans="5:9" x14ac:dyDescent="0.2">
      <c r="E300" s="9"/>
      <c r="F300" s="9"/>
      <c r="G300" s="9"/>
      <c r="H300" s="9"/>
      <c r="I300" s="9"/>
    </row>
    <row r="301" spans="5:9" x14ac:dyDescent="0.2">
      <c r="E301" s="9"/>
      <c r="F301" s="9"/>
      <c r="G301" s="9"/>
      <c r="H301" s="9"/>
      <c r="I301" s="9"/>
    </row>
    <row r="302" spans="5:9" x14ac:dyDescent="0.2">
      <c r="E302" s="9"/>
      <c r="F302" s="9"/>
      <c r="G302" s="9"/>
      <c r="H302" s="9"/>
      <c r="I302" s="9"/>
    </row>
    <row r="303" spans="5:9" x14ac:dyDescent="0.2">
      <c r="E303" s="9"/>
      <c r="F303" s="9"/>
      <c r="G303" s="9"/>
      <c r="H303" s="9"/>
      <c r="I303" s="9"/>
    </row>
    <row r="304" spans="5:9" x14ac:dyDescent="0.2">
      <c r="E304" s="9"/>
      <c r="F304" s="9"/>
      <c r="G304" s="9"/>
      <c r="H304" s="9"/>
      <c r="I304" s="9"/>
    </row>
    <row r="305" spans="5:9" x14ac:dyDescent="0.2">
      <c r="E305" s="9"/>
      <c r="F305" s="9"/>
      <c r="G305" s="9"/>
      <c r="H305" s="9"/>
      <c r="I305" s="9"/>
    </row>
    <row r="306" spans="5:9" x14ac:dyDescent="0.2">
      <c r="E306" s="9"/>
      <c r="F306" s="9"/>
      <c r="G306" s="9"/>
      <c r="H306" s="9"/>
      <c r="I306" s="9"/>
    </row>
    <row r="307" spans="5:9" x14ac:dyDescent="0.2">
      <c r="E307" s="9"/>
      <c r="F307" s="9"/>
      <c r="G307" s="9"/>
      <c r="H307" s="9"/>
      <c r="I307" s="9"/>
    </row>
    <row r="308" spans="5:9" x14ac:dyDescent="0.2">
      <c r="E308" s="9"/>
      <c r="F308" s="9"/>
      <c r="G308" s="9"/>
      <c r="H308" s="9"/>
      <c r="I308" s="9"/>
    </row>
    <row r="309" spans="5:9" x14ac:dyDescent="0.2">
      <c r="E309" s="9"/>
      <c r="F309" s="9"/>
      <c r="G309" s="9"/>
      <c r="H309" s="9"/>
      <c r="I309" s="9"/>
    </row>
    <row r="310" spans="5:9" x14ac:dyDescent="0.2">
      <c r="E310" s="9"/>
      <c r="F310" s="9"/>
      <c r="G310" s="9"/>
      <c r="H310" s="9"/>
      <c r="I310" s="9"/>
    </row>
    <row r="311" spans="5:9" x14ac:dyDescent="0.2">
      <c r="E311" s="9"/>
      <c r="F311" s="9"/>
      <c r="G311" s="9"/>
      <c r="H311" s="9"/>
      <c r="I311" s="9"/>
    </row>
    <row r="312" spans="5:9" x14ac:dyDescent="0.2">
      <c r="E312" s="9"/>
      <c r="F312" s="9"/>
      <c r="G312" s="9"/>
      <c r="H312" s="9"/>
      <c r="I312" s="9"/>
    </row>
    <row r="313" spans="5:9" x14ac:dyDescent="0.2">
      <c r="E313" s="9"/>
      <c r="F313" s="9"/>
      <c r="G313" s="9"/>
      <c r="H313" s="9"/>
      <c r="I313" s="9"/>
    </row>
    <row r="314" spans="5:9" x14ac:dyDescent="0.2">
      <c r="E314" s="9"/>
      <c r="F314" s="9"/>
      <c r="G314" s="9"/>
      <c r="H314" s="9"/>
      <c r="I314" s="9"/>
    </row>
    <row r="315" spans="5:9" x14ac:dyDescent="0.2">
      <c r="E315" s="9"/>
      <c r="F315" s="9"/>
      <c r="G315" s="9"/>
      <c r="H315" s="9"/>
      <c r="I315" s="9"/>
    </row>
    <row r="316" spans="5:9" x14ac:dyDescent="0.2">
      <c r="E316" s="9"/>
      <c r="F316" s="9"/>
      <c r="G316" s="9"/>
      <c r="H316" s="9"/>
      <c r="I316" s="9"/>
    </row>
    <row r="317" spans="5:9" x14ac:dyDescent="0.2">
      <c r="E317" s="9"/>
      <c r="F317" s="9"/>
      <c r="G317" s="9"/>
      <c r="H317" s="9"/>
      <c r="I317" s="9"/>
    </row>
    <row r="318" spans="5:9" x14ac:dyDescent="0.2">
      <c r="E318" s="9"/>
      <c r="F318" s="9"/>
      <c r="G318" s="9"/>
      <c r="H318" s="9"/>
      <c r="I318" s="9"/>
    </row>
    <row r="319" spans="5:9" x14ac:dyDescent="0.2">
      <c r="E319" s="9"/>
      <c r="F319" s="9"/>
      <c r="G319" s="9"/>
      <c r="H319" s="9"/>
      <c r="I319" s="9"/>
    </row>
    <row r="320" spans="5:9" x14ac:dyDescent="0.2">
      <c r="E320" s="9"/>
      <c r="F320" s="9"/>
      <c r="G320" s="9"/>
      <c r="H320" s="9"/>
      <c r="I320" s="9"/>
    </row>
    <row r="321" spans="5:9" x14ac:dyDescent="0.2">
      <c r="E321" s="9"/>
      <c r="F321" s="9"/>
      <c r="G321" s="9"/>
      <c r="H321" s="9"/>
      <c r="I321" s="9"/>
    </row>
    <row r="322" spans="5:9" x14ac:dyDescent="0.2">
      <c r="E322" s="9"/>
      <c r="F322" s="9"/>
      <c r="G322" s="9"/>
      <c r="H322" s="9"/>
      <c r="I322" s="9"/>
    </row>
    <row r="323" spans="5:9" x14ac:dyDescent="0.2">
      <c r="E323" s="9"/>
      <c r="F323" s="9"/>
      <c r="G323" s="9"/>
      <c r="H323" s="9"/>
      <c r="I323" s="9"/>
    </row>
    <row r="324" spans="5:9" x14ac:dyDescent="0.2">
      <c r="E324" s="9"/>
      <c r="F324" s="9"/>
      <c r="G324" s="9"/>
      <c r="H324" s="9"/>
      <c r="I324" s="9"/>
    </row>
    <row r="325" spans="5:9" x14ac:dyDescent="0.2">
      <c r="E325" s="9"/>
      <c r="F325" s="9"/>
      <c r="G325" s="9"/>
      <c r="H325" s="9"/>
      <c r="I325" s="9"/>
    </row>
    <row r="326" spans="5:9" x14ac:dyDescent="0.2">
      <c r="E326" s="9"/>
      <c r="F326" s="9"/>
      <c r="G326" s="9"/>
      <c r="H326" s="9"/>
      <c r="I326" s="9"/>
    </row>
    <row r="327" spans="5:9" x14ac:dyDescent="0.2">
      <c r="E327" s="9"/>
      <c r="F327" s="9"/>
      <c r="G327" s="9"/>
      <c r="H327" s="9"/>
      <c r="I327" s="9"/>
    </row>
    <row r="328" spans="5:9" x14ac:dyDescent="0.2">
      <c r="E328" s="9"/>
      <c r="F328" s="9"/>
      <c r="G328" s="9"/>
      <c r="H328" s="9"/>
      <c r="I328" s="9"/>
    </row>
    <row r="329" spans="5:9" x14ac:dyDescent="0.2">
      <c r="E329" s="9"/>
      <c r="F329" s="9"/>
      <c r="G329" s="9"/>
      <c r="H329" s="9"/>
      <c r="I329" s="9"/>
    </row>
    <row r="330" spans="5:9" x14ac:dyDescent="0.2">
      <c r="E330" s="9"/>
      <c r="F330" s="9"/>
      <c r="G330" s="9"/>
      <c r="H330" s="9"/>
      <c r="I330" s="9"/>
    </row>
    <row r="331" spans="5:9" x14ac:dyDescent="0.2">
      <c r="E331" s="9"/>
      <c r="F331" s="9"/>
      <c r="G331" s="9"/>
      <c r="H331" s="9"/>
      <c r="I331" s="9"/>
    </row>
    <row r="332" spans="5:9" x14ac:dyDescent="0.2">
      <c r="E332" s="9"/>
      <c r="F332" s="9"/>
      <c r="G332" s="9"/>
      <c r="H332" s="9"/>
      <c r="I332" s="9"/>
    </row>
    <row r="333" spans="5:9" x14ac:dyDescent="0.2">
      <c r="E333" s="9"/>
      <c r="F333" s="9"/>
      <c r="G333" s="9"/>
      <c r="H333" s="9"/>
      <c r="I333" s="9"/>
    </row>
    <row r="334" spans="5:9" x14ac:dyDescent="0.2">
      <c r="E334" s="9"/>
      <c r="F334" s="9"/>
      <c r="G334" s="9"/>
      <c r="H334" s="9"/>
      <c r="I334" s="9"/>
    </row>
    <row r="335" spans="5:9" x14ac:dyDescent="0.2">
      <c r="E335" s="9"/>
      <c r="F335" s="9"/>
      <c r="G335" s="9"/>
      <c r="H335" s="9"/>
      <c r="I335" s="9"/>
    </row>
    <row r="336" spans="5:9" x14ac:dyDescent="0.2">
      <c r="E336" s="9"/>
      <c r="F336" s="9"/>
      <c r="G336" s="9"/>
      <c r="H336" s="9"/>
      <c r="I336" s="9"/>
    </row>
    <row r="337" spans="5:9" x14ac:dyDescent="0.2">
      <c r="E337" s="9"/>
      <c r="F337" s="9"/>
      <c r="G337" s="9"/>
      <c r="H337" s="9"/>
      <c r="I337" s="9"/>
    </row>
    <row r="338" spans="5:9" x14ac:dyDescent="0.2">
      <c r="E338" s="9"/>
      <c r="F338" s="9"/>
      <c r="G338" s="9"/>
      <c r="H338" s="9"/>
      <c r="I338" s="9"/>
    </row>
    <row r="339" spans="5:9" x14ac:dyDescent="0.2">
      <c r="E339" s="9"/>
      <c r="F339" s="9"/>
      <c r="G339" s="9"/>
      <c r="H339" s="9"/>
      <c r="I339" s="9"/>
    </row>
    <row r="340" spans="5:9" x14ac:dyDescent="0.2">
      <c r="E340" s="9"/>
      <c r="F340" s="9"/>
      <c r="G340" s="9"/>
      <c r="H340" s="9"/>
      <c r="I340" s="9"/>
    </row>
    <row r="341" spans="5:9" x14ac:dyDescent="0.2">
      <c r="E341" s="9"/>
      <c r="F341" s="9"/>
      <c r="G341" s="9"/>
      <c r="H341" s="9"/>
      <c r="I341" s="9"/>
    </row>
    <row r="342" spans="5:9" x14ac:dyDescent="0.2">
      <c r="E342" s="9"/>
      <c r="F342" s="9"/>
      <c r="G342" s="9"/>
      <c r="H342" s="9"/>
      <c r="I342" s="9"/>
    </row>
    <row r="343" spans="5:9" x14ac:dyDescent="0.2">
      <c r="E343" s="9"/>
      <c r="F343" s="9"/>
      <c r="G343" s="9"/>
      <c r="H343" s="9"/>
      <c r="I343" s="9"/>
    </row>
    <row r="344" spans="5:9" x14ac:dyDescent="0.2">
      <c r="E344" s="9"/>
      <c r="F344" s="9"/>
      <c r="G344" s="9"/>
      <c r="H344" s="9"/>
      <c r="I344" s="9"/>
    </row>
    <row r="345" spans="5:9" x14ac:dyDescent="0.2">
      <c r="E345" s="9"/>
      <c r="F345" s="9"/>
      <c r="G345" s="9"/>
      <c r="H345" s="9"/>
      <c r="I345" s="9"/>
    </row>
    <row r="346" spans="5:9" x14ac:dyDescent="0.2">
      <c r="E346" s="9"/>
      <c r="F346" s="9"/>
      <c r="G346" s="9"/>
      <c r="H346" s="9"/>
      <c r="I346" s="9"/>
    </row>
    <row r="347" spans="5:9" x14ac:dyDescent="0.2">
      <c r="E347" s="9"/>
      <c r="F347" s="9"/>
      <c r="G347" s="9"/>
      <c r="H347" s="9"/>
      <c r="I347" s="9"/>
    </row>
    <row r="348" spans="5:9" x14ac:dyDescent="0.2">
      <c r="E348" s="9"/>
      <c r="F348" s="9"/>
      <c r="G348" s="9"/>
      <c r="H348" s="9"/>
      <c r="I348" s="9"/>
    </row>
    <row r="349" spans="5:9" x14ac:dyDescent="0.2">
      <c r="E349" s="9"/>
      <c r="F349" s="9"/>
      <c r="G349" s="9"/>
      <c r="H349" s="9"/>
      <c r="I349" s="9"/>
    </row>
    <row r="350" spans="5:9" x14ac:dyDescent="0.2">
      <c r="E350" s="9"/>
      <c r="F350" s="9"/>
      <c r="G350" s="9"/>
      <c r="H350" s="9"/>
      <c r="I350" s="9"/>
    </row>
    <row r="351" spans="5:9" x14ac:dyDescent="0.2">
      <c r="E351" s="9"/>
      <c r="F351" s="9"/>
      <c r="G351" s="9"/>
      <c r="H351" s="9"/>
      <c r="I351" s="9"/>
    </row>
    <row r="352" spans="5:9" x14ac:dyDescent="0.2">
      <c r="E352" s="9"/>
      <c r="F352" s="9"/>
      <c r="G352" s="9"/>
      <c r="H352" s="9"/>
      <c r="I352" s="9"/>
    </row>
    <row r="353" spans="5:9" x14ac:dyDescent="0.2">
      <c r="E353" s="9"/>
      <c r="F353" s="9"/>
      <c r="G353" s="9"/>
      <c r="H353" s="9"/>
      <c r="I353" s="9"/>
    </row>
    <row r="354" spans="5:9" x14ac:dyDescent="0.2">
      <c r="E354" s="9"/>
      <c r="F354" s="9"/>
      <c r="G354" s="9"/>
      <c r="H354" s="9"/>
      <c r="I354" s="9"/>
    </row>
    <row r="355" spans="5:9" x14ac:dyDescent="0.2">
      <c r="E355" s="9"/>
      <c r="F355" s="9"/>
      <c r="G355" s="9"/>
      <c r="H355" s="9"/>
      <c r="I355" s="9"/>
    </row>
    <row r="356" spans="5:9" x14ac:dyDescent="0.2">
      <c r="E356" s="9"/>
      <c r="F356" s="9"/>
      <c r="G356" s="9"/>
      <c r="H356" s="9"/>
      <c r="I356" s="9"/>
    </row>
    <row r="357" spans="5:9" x14ac:dyDescent="0.2">
      <c r="E357" s="9"/>
      <c r="F357" s="9"/>
      <c r="G357" s="9"/>
      <c r="H357" s="9"/>
      <c r="I357" s="9"/>
    </row>
    <row r="358" spans="5:9" x14ac:dyDescent="0.2">
      <c r="E358" s="9"/>
      <c r="F358" s="9"/>
      <c r="G358" s="9"/>
      <c r="H358" s="9"/>
      <c r="I358" s="9"/>
    </row>
    <row r="359" spans="5:9" x14ac:dyDescent="0.2">
      <c r="E359" s="9"/>
      <c r="F359" s="9"/>
      <c r="G359" s="9"/>
      <c r="H359" s="9"/>
      <c r="I359" s="9"/>
    </row>
    <row r="360" spans="5:9" x14ac:dyDescent="0.2">
      <c r="E360" s="9"/>
      <c r="F360" s="9"/>
      <c r="G360" s="9"/>
      <c r="H360" s="9"/>
      <c r="I360" s="9"/>
    </row>
    <row r="361" spans="5:9" x14ac:dyDescent="0.2">
      <c r="E361" s="9"/>
      <c r="F361" s="9"/>
      <c r="G361" s="9"/>
      <c r="H361" s="9"/>
      <c r="I361" s="9"/>
    </row>
    <row r="362" spans="5:9" x14ac:dyDescent="0.2">
      <c r="E362" s="9"/>
      <c r="F362" s="9"/>
      <c r="G362" s="9"/>
      <c r="H362" s="9"/>
      <c r="I362" s="9"/>
    </row>
    <row r="363" spans="5:9" x14ac:dyDescent="0.2">
      <c r="E363" s="9"/>
      <c r="F363" s="9"/>
      <c r="G363" s="9"/>
      <c r="H363" s="9"/>
      <c r="I363" s="9"/>
    </row>
    <row r="364" spans="5:9" x14ac:dyDescent="0.2">
      <c r="E364" s="9"/>
      <c r="F364" s="9"/>
      <c r="G364" s="9"/>
      <c r="H364" s="9"/>
      <c r="I364" s="9"/>
    </row>
    <row r="365" spans="5:9" x14ac:dyDescent="0.2">
      <c r="E365" s="9"/>
      <c r="F365" s="9"/>
      <c r="G365" s="9"/>
      <c r="H365" s="9"/>
      <c r="I365" s="9"/>
    </row>
    <row r="366" spans="5:9" x14ac:dyDescent="0.2">
      <c r="E366" s="9"/>
      <c r="F366" s="9"/>
      <c r="G366" s="9"/>
      <c r="H366" s="9"/>
      <c r="I366" s="9"/>
    </row>
    <row r="367" spans="5:9" x14ac:dyDescent="0.2">
      <c r="E367" s="9"/>
      <c r="F367" s="9"/>
      <c r="G367" s="9"/>
      <c r="H367" s="9"/>
      <c r="I367" s="9"/>
    </row>
    <row r="368" spans="5:9" x14ac:dyDescent="0.2">
      <c r="E368" s="9"/>
      <c r="F368" s="9"/>
      <c r="G368" s="9"/>
      <c r="H368" s="9"/>
      <c r="I368" s="9"/>
    </row>
    <row r="369" spans="5:9" x14ac:dyDescent="0.2">
      <c r="E369" s="9"/>
      <c r="F369" s="9"/>
      <c r="G369" s="9"/>
      <c r="H369" s="9"/>
      <c r="I369" s="9"/>
    </row>
    <row r="370" spans="5:9" x14ac:dyDescent="0.2">
      <c r="E370" s="9"/>
      <c r="F370" s="9"/>
      <c r="G370" s="9"/>
      <c r="H370" s="9"/>
      <c r="I370" s="9"/>
    </row>
    <row r="371" spans="5:9" x14ac:dyDescent="0.2">
      <c r="E371" s="9"/>
      <c r="F371" s="9"/>
      <c r="G371" s="9"/>
      <c r="H371" s="9"/>
      <c r="I371" s="9"/>
    </row>
    <row r="372" spans="5:9" x14ac:dyDescent="0.2">
      <c r="E372" s="9"/>
      <c r="F372" s="9"/>
      <c r="G372" s="9"/>
      <c r="H372" s="9"/>
      <c r="I372" s="9"/>
    </row>
    <row r="373" spans="5:9" x14ac:dyDescent="0.2">
      <c r="E373" s="9"/>
      <c r="F373" s="9"/>
      <c r="G373" s="9"/>
      <c r="H373" s="9"/>
      <c r="I373" s="9"/>
    </row>
    <row r="374" spans="5:9" x14ac:dyDescent="0.2">
      <c r="E374" s="9"/>
      <c r="F374" s="9"/>
      <c r="G374" s="9"/>
      <c r="H374" s="9"/>
      <c r="I374" s="9"/>
    </row>
    <row r="375" spans="5:9" x14ac:dyDescent="0.2">
      <c r="E375" s="9"/>
      <c r="F375" s="9"/>
      <c r="G375" s="9"/>
      <c r="H375" s="9"/>
      <c r="I375" s="9"/>
    </row>
    <row r="376" spans="5:9" x14ac:dyDescent="0.2">
      <c r="E376" s="9"/>
      <c r="F376" s="9"/>
      <c r="G376" s="9"/>
      <c r="H376" s="9"/>
      <c r="I376" s="9"/>
    </row>
    <row r="377" spans="5:9" x14ac:dyDescent="0.2">
      <c r="E377" s="9"/>
      <c r="F377" s="9"/>
      <c r="G377" s="9"/>
      <c r="H377" s="9"/>
      <c r="I377" s="9"/>
    </row>
    <row r="378" spans="5:9" x14ac:dyDescent="0.2">
      <c r="E378" s="9"/>
      <c r="F378" s="9"/>
      <c r="G378" s="9"/>
      <c r="H378" s="9"/>
      <c r="I378" s="9"/>
    </row>
    <row r="379" spans="5:9" x14ac:dyDescent="0.2">
      <c r="E379" s="9"/>
      <c r="F379" s="9"/>
      <c r="G379" s="9"/>
      <c r="H379" s="9"/>
      <c r="I379" s="9"/>
    </row>
    <row r="380" spans="5:9" x14ac:dyDescent="0.2">
      <c r="E380" s="9"/>
      <c r="F380" s="9"/>
      <c r="G380" s="9"/>
      <c r="H380" s="9"/>
      <c r="I380" s="9"/>
    </row>
    <row r="381" spans="5:9" x14ac:dyDescent="0.2">
      <c r="E381" s="9"/>
      <c r="F381" s="9"/>
      <c r="G381" s="9"/>
      <c r="H381" s="9"/>
      <c r="I381" s="9"/>
    </row>
    <row r="382" spans="5:9" x14ac:dyDescent="0.2">
      <c r="E382" s="9"/>
      <c r="F382" s="9"/>
      <c r="G382" s="9"/>
      <c r="H382" s="9"/>
      <c r="I382" s="9"/>
    </row>
    <row r="383" spans="5:9" x14ac:dyDescent="0.2">
      <c r="E383" s="9"/>
      <c r="F383" s="9"/>
      <c r="G383" s="9"/>
      <c r="H383" s="9"/>
      <c r="I383" s="9"/>
    </row>
    <row r="384" spans="5:9" x14ac:dyDescent="0.2">
      <c r="E384" s="9"/>
      <c r="F384" s="9"/>
      <c r="G384" s="9"/>
      <c r="H384" s="9"/>
      <c r="I384" s="9"/>
    </row>
    <row r="385" spans="5:9" x14ac:dyDescent="0.2">
      <c r="E385" s="9"/>
      <c r="F385" s="9"/>
      <c r="G385" s="9"/>
      <c r="H385" s="9"/>
      <c r="I385" s="9"/>
    </row>
    <row r="386" spans="5:9" x14ac:dyDescent="0.2">
      <c r="E386" s="9"/>
      <c r="F386" s="9"/>
      <c r="G386" s="9"/>
      <c r="H386" s="9"/>
      <c r="I386" s="9"/>
    </row>
    <row r="387" spans="5:9" x14ac:dyDescent="0.2">
      <c r="E387" s="9"/>
      <c r="F387" s="9"/>
      <c r="G387" s="9"/>
      <c r="H387" s="9"/>
      <c r="I387" s="9"/>
    </row>
    <row r="388" spans="5:9" x14ac:dyDescent="0.2">
      <c r="E388" s="9"/>
      <c r="F388" s="9"/>
      <c r="G388" s="9"/>
      <c r="H388" s="9"/>
      <c r="I388" s="9"/>
    </row>
    <row r="389" spans="5:9" x14ac:dyDescent="0.2">
      <c r="E389" s="9"/>
      <c r="F389" s="9"/>
      <c r="G389" s="9"/>
      <c r="H389" s="9"/>
      <c r="I389" s="9"/>
    </row>
    <row r="390" spans="5:9" x14ac:dyDescent="0.2">
      <c r="E390" s="9"/>
      <c r="F390" s="9"/>
      <c r="G390" s="9"/>
      <c r="H390" s="9"/>
      <c r="I390" s="9"/>
    </row>
    <row r="391" spans="5:9" x14ac:dyDescent="0.2">
      <c r="E391" s="9"/>
      <c r="F391" s="9"/>
      <c r="G391" s="9"/>
      <c r="H391" s="9"/>
      <c r="I391" s="9"/>
    </row>
    <row r="392" spans="5:9" x14ac:dyDescent="0.2">
      <c r="E392" s="9"/>
      <c r="F392" s="9"/>
      <c r="G392" s="9"/>
      <c r="H392" s="9"/>
      <c r="I392" s="9"/>
    </row>
    <row r="393" spans="5:9" x14ac:dyDescent="0.2">
      <c r="E393" s="9"/>
      <c r="F393" s="9"/>
      <c r="G393" s="9"/>
      <c r="H393" s="9"/>
      <c r="I393" s="9"/>
    </row>
    <row r="394" spans="5:9" x14ac:dyDescent="0.2">
      <c r="E394" s="9"/>
      <c r="F394" s="9"/>
      <c r="G394" s="9"/>
      <c r="H394" s="9"/>
      <c r="I394" s="9"/>
    </row>
    <row r="395" spans="5:9" x14ac:dyDescent="0.2">
      <c r="E395" s="9"/>
      <c r="F395" s="9"/>
      <c r="G395" s="9"/>
      <c r="H395" s="9"/>
      <c r="I395" s="9"/>
    </row>
    <row r="396" spans="5:9" x14ac:dyDescent="0.2">
      <c r="E396" s="9"/>
      <c r="F396" s="9"/>
      <c r="G396" s="9"/>
      <c r="H396" s="9"/>
      <c r="I396" s="9"/>
    </row>
    <row r="397" spans="5:9" x14ac:dyDescent="0.2">
      <c r="E397" s="9"/>
      <c r="F397" s="9"/>
      <c r="G397" s="9"/>
      <c r="H397" s="9"/>
      <c r="I397" s="9"/>
    </row>
    <row r="398" spans="5:9" x14ac:dyDescent="0.2">
      <c r="E398" s="9"/>
      <c r="F398" s="9"/>
      <c r="G398" s="9"/>
      <c r="H398" s="9"/>
      <c r="I398" s="9"/>
    </row>
    <row r="399" spans="5:9" x14ac:dyDescent="0.2">
      <c r="E399" s="9"/>
      <c r="F399" s="9"/>
      <c r="G399" s="9"/>
      <c r="H399" s="9"/>
      <c r="I399" s="9"/>
    </row>
    <row r="400" spans="5:9" x14ac:dyDescent="0.2">
      <c r="E400" s="9"/>
      <c r="F400" s="9"/>
      <c r="G400" s="9"/>
      <c r="H400" s="9"/>
      <c r="I400" s="9"/>
    </row>
    <row r="401" spans="5:9" x14ac:dyDescent="0.2">
      <c r="E401" s="9"/>
      <c r="F401" s="9"/>
      <c r="G401" s="9"/>
      <c r="H401" s="9"/>
      <c r="I401" s="9"/>
    </row>
    <row r="402" spans="5:9" x14ac:dyDescent="0.2">
      <c r="E402" s="9"/>
      <c r="F402" s="9"/>
      <c r="G402" s="9"/>
      <c r="H402" s="9"/>
      <c r="I402" s="9"/>
    </row>
    <row r="403" spans="5:9" x14ac:dyDescent="0.2">
      <c r="E403" s="9"/>
      <c r="F403" s="9"/>
      <c r="G403" s="9"/>
      <c r="H403" s="9"/>
      <c r="I403" s="9"/>
    </row>
    <row r="404" spans="5:9" x14ac:dyDescent="0.2">
      <c r="E404" s="9"/>
      <c r="F404" s="9"/>
      <c r="G404" s="9"/>
      <c r="H404" s="9"/>
      <c r="I404" s="9"/>
    </row>
    <row r="405" spans="5:9" x14ac:dyDescent="0.2">
      <c r="E405" s="9"/>
      <c r="F405" s="9"/>
      <c r="G405" s="9"/>
      <c r="H405" s="9"/>
      <c r="I405" s="9"/>
    </row>
    <row r="406" spans="5:9" x14ac:dyDescent="0.2">
      <c r="E406" s="9"/>
      <c r="F406" s="9"/>
      <c r="G406" s="9"/>
      <c r="H406" s="9"/>
      <c r="I406" s="9"/>
    </row>
    <row r="407" spans="5:9" x14ac:dyDescent="0.2">
      <c r="E407" s="9"/>
      <c r="F407" s="9"/>
      <c r="G407" s="9"/>
      <c r="H407" s="9"/>
      <c r="I407" s="9"/>
    </row>
    <row r="408" spans="5:9" x14ac:dyDescent="0.2">
      <c r="E408" s="9"/>
      <c r="F408" s="9"/>
      <c r="G408" s="9"/>
      <c r="H408" s="9"/>
      <c r="I408" s="9"/>
    </row>
    <row r="409" spans="5:9" x14ac:dyDescent="0.2">
      <c r="E409" s="9"/>
      <c r="F409" s="9"/>
      <c r="G409" s="9"/>
      <c r="H409" s="9"/>
      <c r="I409" s="9"/>
    </row>
    <row r="410" spans="5:9" x14ac:dyDescent="0.2">
      <c r="E410" s="9"/>
      <c r="F410" s="9"/>
      <c r="G410" s="9"/>
      <c r="H410" s="9"/>
      <c r="I410" s="9"/>
    </row>
    <row r="411" spans="5:9" x14ac:dyDescent="0.2">
      <c r="E411" s="9"/>
      <c r="F411" s="9"/>
      <c r="G411" s="9"/>
      <c r="H411" s="9"/>
      <c r="I411" s="9"/>
    </row>
    <row r="412" spans="5:9" x14ac:dyDescent="0.2">
      <c r="E412" s="9"/>
      <c r="F412" s="9"/>
      <c r="G412" s="9"/>
      <c r="H412" s="9"/>
      <c r="I412" s="9"/>
    </row>
    <row r="413" spans="5:9" x14ac:dyDescent="0.2">
      <c r="E413" s="9"/>
      <c r="F413" s="9"/>
      <c r="G413" s="9"/>
      <c r="H413" s="9"/>
      <c r="I413" s="9"/>
    </row>
    <row r="414" spans="5:9" x14ac:dyDescent="0.2">
      <c r="E414" s="9"/>
      <c r="F414" s="9"/>
      <c r="G414" s="9"/>
      <c r="H414" s="9"/>
      <c r="I414" s="9"/>
    </row>
    <row r="415" spans="5:9" x14ac:dyDescent="0.2">
      <c r="E415" s="9"/>
      <c r="F415" s="9"/>
      <c r="G415" s="9"/>
      <c r="H415" s="9"/>
      <c r="I415" s="9"/>
    </row>
    <row r="416" spans="5:9" x14ac:dyDescent="0.2">
      <c r="E416" s="9"/>
      <c r="F416" s="9"/>
      <c r="G416" s="9"/>
      <c r="H416" s="9"/>
      <c r="I416" s="9"/>
    </row>
    <row r="417" spans="5:9" x14ac:dyDescent="0.2">
      <c r="E417" s="9"/>
      <c r="F417" s="9"/>
      <c r="G417" s="9"/>
      <c r="H417" s="9"/>
      <c r="I417" s="9"/>
    </row>
    <row r="418" spans="5:9" x14ac:dyDescent="0.2">
      <c r="E418" s="9"/>
      <c r="F418" s="9"/>
      <c r="G418" s="9"/>
      <c r="H418" s="9"/>
      <c r="I418" s="9"/>
    </row>
    <row r="419" spans="5:9" x14ac:dyDescent="0.2">
      <c r="E419" s="9"/>
      <c r="F419" s="9"/>
      <c r="G419" s="9"/>
      <c r="H419" s="9"/>
      <c r="I419" s="9"/>
    </row>
    <row r="420" spans="5:9" x14ac:dyDescent="0.2">
      <c r="E420" s="9"/>
      <c r="F420" s="9"/>
      <c r="G420" s="9"/>
      <c r="H420" s="9"/>
      <c r="I420" s="9"/>
    </row>
    <row r="421" spans="5:9" x14ac:dyDescent="0.2">
      <c r="E421" s="9"/>
      <c r="F421" s="9"/>
      <c r="G421" s="9"/>
      <c r="H421" s="9"/>
      <c r="I421" s="9"/>
    </row>
    <row r="422" spans="5:9" x14ac:dyDescent="0.2">
      <c r="E422" s="9"/>
      <c r="F422" s="9"/>
      <c r="G422" s="9"/>
      <c r="H422" s="9"/>
      <c r="I422" s="9"/>
    </row>
    <row r="423" spans="5:9" x14ac:dyDescent="0.2">
      <c r="E423" s="9"/>
      <c r="F423" s="9"/>
      <c r="G423" s="9"/>
      <c r="H423" s="9"/>
      <c r="I423" s="9"/>
    </row>
    <row r="424" spans="5:9" x14ac:dyDescent="0.2">
      <c r="E424" s="9"/>
      <c r="F424" s="9"/>
      <c r="G424" s="9"/>
      <c r="H424" s="9"/>
      <c r="I424" s="9"/>
    </row>
    <row r="425" spans="5:9" x14ac:dyDescent="0.2">
      <c r="E425" s="9"/>
      <c r="F425" s="9"/>
      <c r="G425" s="9"/>
      <c r="H425" s="9"/>
      <c r="I425" s="9"/>
    </row>
    <row r="426" spans="5:9" x14ac:dyDescent="0.2">
      <c r="E426" s="9"/>
      <c r="F426" s="9"/>
      <c r="G426" s="9"/>
      <c r="H426" s="9"/>
      <c r="I426" s="9"/>
    </row>
    <row r="427" spans="5:9" x14ac:dyDescent="0.2">
      <c r="E427" s="9"/>
      <c r="F427" s="9"/>
      <c r="G427" s="9"/>
      <c r="H427" s="9"/>
      <c r="I427" s="9"/>
    </row>
    <row r="428" spans="5:9" x14ac:dyDescent="0.2">
      <c r="E428" s="9"/>
      <c r="F428" s="9"/>
      <c r="G428" s="9"/>
      <c r="H428" s="9"/>
      <c r="I428" s="9"/>
    </row>
    <row r="429" spans="5:9" x14ac:dyDescent="0.2">
      <c r="E429" s="9"/>
      <c r="F429" s="9"/>
      <c r="G429" s="9"/>
      <c r="H429" s="9"/>
      <c r="I429" s="9"/>
    </row>
    <row r="430" spans="5:9" x14ac:dyDescent="0.2">
      <c r="E430" s="9"/>
      <c r="F430" s="9"/>
      <c r="G430" s="9"/>
      <c r="H430" s="9"/>
      <c r="I430" s="9"/>
    </row>
    <row r="431" spans="5:9" x14ac:dyDescent="0.2">
      <c r="E431" s="9"/>
      <c r="F431" s="9"/>
      <c r="G431" s="9"/>
      <c r="H431" s="9"/>
      <c r="I431" s="9"/>
    </row>
    <row r="432" spans="5:9" x14ac:dyDescent="0.2">
      <c r="E432" s="9"/>
      <c r="F432" s="9"/>
      <c r="G432" s="9"/>
      <c r="H432" s="9"/>
      <c r="I432" s="9"/>
    </row>
    <row r="433" spans="5:9" x14ac:dyDescent="0.2">
      <c r="E433" s="9"/>
      <c r="F433" s="9"/>
      <c r="G433" s="9"/>
      <c r="H433" s="9"/>
      <c r="I433" s="9"/>
    </row>
    <row r="434" spans="5:9" x14ac:dyDescent="0.2">
      <c r="E434" s="9"/>
      <c r="F434" s="9"/>
      <c r="G434" s="9"/>
      <c r="H434" s="9"/>
      <c r="I434" s="9"/>
    </row>
    <row r="435" spans="5:9" x14ac:dyDescent="0.2">
      <c r="E435" s="9"/>
      <c r="F435" s="9"/>
      <c r="G435" s="9"/>
      <c r="H435" s="9"/>
      <c r="I435" s="9"/>
    </row>
    <row r="436" spans="5:9" x14ac:dyDescent="0.2">
      <c r="E436" s="9"/>
      <c r="F436" s="9"/>
      <c r="G436" s="9"/>
      <c r="H436" s="9"/>
      <c r="I436" s="9"/>
    </row>
    <row r="437" spans="5:9" x14ac:dyDescent="0.2">
      <c r="E437" s="9"/>
      <c r="F437" s="9"/>
      <c r="G437" s="9"/>
      <c r="H437" s="9"/>
      <c r="I437" s="9"/>
    </row>
    <row r="438" spans="5:9" x14ac:dyDescent="0.2">
      <c r="E438" s="9"/>
      <c r="F438" s="9"/>
      <c r="G438" s="9"/>
      <c r="H438" s="9"/>
      <c r="I438" s="9"/>
    </row>
    <row r="439" spans="5:9" x14ac:dyDescent="0.2">
      <c r="E439" s="9"/>
      <c r="F439" s="9"/>
      <c r="G439" s="9"/>
      <c r="H439" s="9"/>
      <c r="I439" s="9"/>
    </row>
    <row r="440" spans="5:9" x14ac:dyDescent="0.2">
      <c r="E440" s="9"/>
      <c r="F440" s="9"/>
      <c r="G440" s="9"/>
      <c r="H440" s="9"/>
      <c r="I440" s="9"/>
    </row>
    <row r="441" spans="5:9" x14ac:dyDescent="0.2">
      <c r="E441" s="9"/>
      <c r="F441" s="9"/>
      <c r="G441" s="9"/>
      <c r="H441" s="9"/>
      <c r="I441" s="9"/>
    </row>
    <row r="442" spans="5:9" x14ac:dyDescent="0.2">
      <c r="E442" s="9"/>
      <c r="F442" s="9"/>
      <c r="G442" s="9"/>
      <c r="H442" s="9"/>
      <c r="I442" s="9"/>
    </row>
    <row r="443" spans="5:9" x14ac:dyDescent="0.2">
      <c r="E443" s="9"/>
      <c r="F443" s="9"/>
      <c r="G443" s="9"/>
      <c r="H443" s="9"/>
      <c r="I443" s="9"/>
    </row>
    <row r="444" spans="5:9" x14ac:dyDescent="0.2">
      <c r="E444" s="9"/>
      <c r="F444" s="9"/>
      <c r="G444" s="9"/>
      <c r="H444" s="9"/>
      <c r="I444" s="9"/>
    </row>
    <row r="445" spans="5:9" x14ac:dyDescent="0.2">
      <c r="E445" s="9"/>
      <c r="F445" s="9"/>
      <c r="G445" s="9"/>
      <c r="H445" s="9"/>
      <c r="I445" s="9"/>
    </row>
    <row r="446" spans="5:9" x14ac:dyDescent="0.2">
      <c r="E446" s="9"/>
      <c r="F446" s="9"/>
      <c r="G446" s="9"/>
      <c r="H446" s="9"/>
      <c r="I446" s="9"/>
    </row>
    <row r="447" spans="5:9" x14ac:dyDescent="0.2">
      <c r="E447" s="9"/>
      <c r="F447" s="9"/>
      <c r="G447" s="9"/>
      <c r="H447" s="9"/>
      <c r="I447" s="9"/>
    </row>
    <row r="448" spans="5:9" x14ac:dyDescent="0.2">
      <c r="E448" s="9"/>
      <c r="F448" s="9"/>
      <c r="G448" s="9"/>
      <c r="H448" s="9"/>
      <c r="I448" s="9"/>
    </row>
    <row r="449" spans="5:9" x14ac:dyDescent="0.2">
      <c r="E449" s="9"/>
      <c r="F449" s="9"/>
      <c r="G449" s="9"/>
      <c r="H449" s="9"/>
      <c r="I449" s="9"/>
    </row>
    <row r="450" spans="5:9" x14ac:dyDescent="0.2">
      <c r="E450" s="9"/>
      <c r="F450" s="9"/>
      <c r="G450" s="9"/>
      <c r="H450" s="9"/>
      <c r="I450" s="9"/>
    </row>
    <row r="451" spans="5:9" x14ac:dyDescent="0.2">
      <c r="E451" s="9"/>
      <c r="F451" s="9"/>
      <c r="G451" s="9"/>
      <c r="H451" s="9"/>
      <c r="I451" s="9"/>
    </row>
    <row r="452" spans="5:9" x14ac:dyDescent="0.2">
      <c r="E452" s="9"/>
      <c r="F452" s="9"/>
      <c r="G452" s="9"/>
      <c r="H452" s="9"/>
      <c r="I452" s="9"/>
    </row>
    <row r="453" spans="5:9" x14ac:dyDescent="0.2">
      <c r="E453" s="9"/>
      <c r="F453" s="9"/>
      <c r="G453" s="9"/>
      <c r="H453" s="9"/>
      <c r="I453" s="9"/>
    </row>
    <row r="454" spans="5:9" x14ac:dyDescent="0.2">
      <c r="E454" s="9"/>
      <c r="F454" s="9"/>
      <c r="G454" s="9"/>
      <c r="H454" s="9"/>
      <c r="I454" s="9"/>
    </row>
    <row r="455" spans="5:9" x14ac:dyDescent="0.2">
      <c r="E455" s="9"/>
      <c r="F455" s="9"/>
      <c r="G455" s="9"/>
      <c r="H455" s="9"/>
      <c r="I455" s="9"/>
    </row>
    <row r="456" spans="5:9" x14ac:dyDescent="0.2">
      <c r="E456" s="9"/>
      <c r="F456" s="9"/>
      <c r="G456" s="9"/>
      <c r="H456" s="9"/>
      <c r="I456" s="9"/>
    </row>
    <row r="457" spans="5:9" x14ac:dyDescent="0.2">
      <c r="E457" s="9"/>
      <c r="F457" s="9"/>
      <c r="G457" s="9"/>
      <c r="H457" s="9"/>
      <c r="I457" s="9"/>
    </row>
    <row r="458" spans="5:9" x14ac:dyDescent="0.2">
      <c r="E458" s="9"/>
      <c r="F458" s="9"/>
      <c r="G458" s="9"/>
      <c r="H458" s="9"/>
      <c r="I458" s="9"/>
    </row>
    <row r="459" spans="5:9" x14ac:dyDescent="0.2">
      <c r="E459" s="9"/>
      <c r="F459" s="9"/>
      <c r="G459" s="9"/>
      <c r="H459" s="9"/>
      <c r="I459" s="9"/>
    </row>
    <row r="460" spans="5:9" x14ac:dyDescent="0.2">
      <c r="E460" s="9"/>
      <c r="F460" s="9"/>
      <c r="G460" s="9"/>
      <c r="H460" s="9"/>
      <c r="I460" s="9"/>
    </row>
    <row r="461" spans="5:9" x14ac:dyDescent="0.2">
      <c r="E461" s="9"/>
      <c r="F461" s="9"/>
      <c r="G461" s="9"/>
      <c r="H461" s="9"/>
      <c r="I461" s="9"/>
    </row>
    <row r="462" spans="5:9" x14ac:dyDescent="0.2">
      <c r="E462" s="9"/>
      <c r="F462" s="9"/>
      <c r="G462" s="9"/>
      <c r="H462" s="9"/>
      <c r="I462" s="9"/>
    </row>
    <row r="463" spans="5:9" x14ac:dyDescent="0.2">
      <c r="E463" s="9"/>
      <c r="F463" s="9"/>
      <c r="G463" s="9"/>
      <c r="H463" s="9"/>
      <c r="I463" s="9"/>
    </row>
    <row r="464" spans="5:9" x14ac:dyDescent="0.2">
      <c r="E464" s="9"/>
      <c r="F464" s="9"/>
      <c r="G464" s="9"/>
      <c r="H464" s="9"/>
      <c r="I464" s="9"/>
    </row>
    <row r="465" spans="5:9" x14ac:dyDescent="0.2">
      <c r="E465" s="9"/>
      <c r="F465" s="9"/>
      <c r="G465" s="9"/>
      <c r="H465" s="9"/>
      <c r="I465" s="9"/>
    </row>
    <row r="466" spans="5:9" x14ac:dyDescent="0.2">
      <c r="E466" s="9"/>
      <c r="F466" s="9"/>
      <c r="G466" s="9"/>
      <c r="H466" s="9"/>
      <c r="I466" s="9"/>
    </row>
    <row r="467" spans="5:9" x14ac:dyDescent="0.2">
      <c r="E467" s="9"/>
      <c r="F467" s="9"/>
      <c r="G467" s="9"/>
      <c r="H467" s="9"/>
      <c r="I467" s="9"/>
    </row>
    <row r="468" spans="5:9" x14ac:dyDescent="0.2">
      <c r="E468" s="9"/>
      <c r="F468" s="9"/>
      <c r="G468" s="9"/>
      <c r="H468" s="9"/>
      <c r="I468" s="9"/>
    </row>
    <row r="469" spans="5:9" x14ac:dyDescent="0.2">
      <c r="E469" s="9"/>
      <c r="F469" s="9"/>
      <c r="G469" s="9"/>
      <c r="H469" s="9"/>
      <c r="I469" s="9"/>
    </row>
    <row r="470" spans="5:9" x14ac:dyDescent="0.2">
      <c r="E470" s="9"/>
      <c r="F470" s="9"/>
      <c r="G470" s="9"/>
      <c r="H470" s="9"/>
      <c r="I470" s="9"/>
    </row>
    <row r="471" spans="5:9" x14ac:dyDescent="0.2">
      <c r="E471" s="9"/>
      <c r="F471" s="9"/>
      <c r="G471" s="9"/>
      <c r="H471" s="9"/>
      <c r="I471" s="9"/>
    </row>
    <row r="472" spans="5:9" x14ac:dyDescent="0.2">
      <c r="E472" s="9"/>
      <c r="F472" s="9"/>
      <c r="G472" s="9"/>
      <c r="H472" s="9"/>
      <c r="I472" s="9"/>
    </row>
    <row r="473" spans="5:9" x14ac:dyDescent="0.2">
      <c r="E473" s="9"/>
      <c r="F473" s="9"/>
      <c r="G473" s="9"/>
      <c r="H473" s="9"/>
      <c r="I473" s="9"/>
    </row>
    <row r="474" spans="5:9" x14ac:dyDescent="0.2">
      <c r="E474" s="9"/>
      <c r="F474" s="9"/>
      <c r="G474" s="9"/>
      <c r="H474" s="9"/>
      <c r="I474" s="9"/>
    </row>
    <row r="475" spans="5:9" x14ac:dyDescent="0.2">
      <c r="E475" s="9"/>
      <c r="F475" s="9"/>
      <c r="G475" s="9"/>
      <c r="H475" s="9"/>
      <c r="I475" s="9"/>
    </row>
    <row r="476" spans="5:9" x14ac:dyDescent="0.2">
      <c r="E476" s="9"/>
      <c r="F476" s="9"/>
      <c r="G476" s="9"/>
      <c r="H476" s="9"/>
      <c r="I476" s="9"/>
    </row>
    <row r="477" spans="5:9" x14ac:dyDescent="0.2">
      <c r="E477" s="9"/>
      <c r="F477" s="9"/>
      <c r="G477" s="9"/>
      <c r="H477" s="9"/>
      <c r="I477" s="9"/>
    </row>
    <row r="478" spans="5:9" x14ac:dyDescent="0.2">
      <c r="E478" s="9"/>
      <c r="F478" s="9"/>
      <c r="G478" s="9"/>
      <c r="H478" s="9"/>
      <c r="I478" s="9"/>
    </row>
    <row r="479" spans="5:9" x14ac:dyDescent="0.2">
      <c r="E479" s="9"/>
      <c r="F479" s="9"/>
      <c r="G479" s="9"/>
      <c r="H479" s="9"/>
      <c r="I479" s="9"/>
    </row>
    <row r="480" spans="5:9" x14ac:dyDescent="0.2">
      <c r="E480" s="9"/>
      <c r="F480" s="9"/>
      <c r="G480" s="9"/>
      <c r="H480" s="9"/>
      <c r="I480" s="9"/>
    </row>
    <row r="481" spans="5:9" x14ac:dyDescent="0.2">
      <c r="E481" s="9"/>
      <c r="F481" s="9"/>
      <c r="G481" s="9"/>
      <c r="H481" s="9"/>
      <c r="I481" s="9"/>
    </row>
    <row r="482" spans="5:9" x14ac:dyDescent="0.2">
      <c r="E482" s="9"/>
      <c r="F482" s="9"/>
      <c r="G482" s="9"/>
      <c r="H482" s="9"/>
      <c r="I482" s="9"/>
    </row>
    <row r="483" spans="5:9" x14ac:dyDescent="0.2">
      <c r="E483" s="9"/>
      <c r="F483" s="9"/>
      <c r="G483" s="9"/>
      <c r="H483" s="9"/>
      <c r="I483" s="9"/>
    </row>
    <row r="484" spans="5:9" x14ac:dyDescent="0.2">
      <c r="E484" s="9"/>
      <c r="F484" s="9"/>
      <c r="G484" s="9"/>
      <c r="H484" s="9"/>
      <c r="I484" s="9"/>
    </row>
    <row r="485" spans="5:9" x14ac:dyDescent="0.2">
      <c r="E485" s="9"/>
      <c r="F485" s="9"/>
      <c r="G485" s="9"/>
      <c r="H485" s="9"/>
      <c r="I485" s="9"/>
    </row>
    <row r="486" spans="5:9" x14ac:dyDescent="0.2">
      <c r="E486" s="9"/>
      <c r="F486" s="9"/>
      <c r="G486" s="9"/>
      <c r="H486" s="9"/>
      <c r="I486" s="9"/>
    </row>
    <row r="487" spans="5:9" x14ac:dyDescent="0.2">
      <c r="E487" s="9"/>
      <c r="F487" s="9"/>
      <c r="G487" s="9"/>
      <c r="H487" s="9"/>
      <c r="I487" s="9"/>
    </row>
    <row r="488" spans="5:9" x14ac:dyDescent="0.2">
      <c r="E488" s="9"/>
      <c r="F488" s="9"/>
      <c r="G488" s="9"/>
      <c r="H488" s="9"/>
      <c r="I488" s="9"/>
    </row>
    <row r="489" spans="5:9" x14ac:dyDescent="0.2">
      <c r="E489" s="9"/>
      <c r="F489" s="9"/>
      <c r="G489" s="9"/>
      <c r="H489" s="9"/>
      <c r="I489" s="9"/>
    </row>
    <row r="490" spans="5:9" x14ac:dyDescent="0.2">
      <c r="E490" s="9"/>
      <c r="F490" s="9"/>
      <c r="G490" s="9"/>
      <c r="H490" s="9"/>
      <c r="I490" s="9"/>
    </row>
    <row r="491" spans="5:9" x14ac:dyDescent="0.2">
      <c r="E491" s="9"/>
      <c r="F491" s="9"/>
      <c r="G491" s="9"/>
      <c r="H491" s="9"/>
      <c r="I491" s="9"/>
    </row>
    <row r="492" spans="5:9" x14ac:dyDescent="0.2">
      <c r="E492" s="9"/>
      <c r="F492" s="9"/>
      <c r="G492" s="9"/>
      <c r="H492" s="9"/>
      <c r="I492" s="9"/>
    </row>
    <row r="493" spans="5:9" x14ac:dyDescent="0.2">
      <c r="E493" s="9"/>
      <c r="F493" s="9"/>
      <c r="G493" s="9"/>
      <c r="H493" s="9"/>
      <c r="I493" s="9"/>
    </row>
    <row r="494" spans="5:9" x14ac:dyDescent="0.2">
      <c r="E494" s="9"/>
      <c r="F494" s="9"/>
      <c r="G494" s="9"/>
      <c r="H494" s="9"/>
      <c r="I494" s="9"/>
    </row>
    <row r="495" spans="5:9" x14ac:dyDescent="0.2">
      <c r="E495" s="9"/>
      <c r="F495" s="9"/>
      <c r="G495" s="9"/>
      <c r="H495" s="9"/>
      <c r="I495" s="9"/>
    </row>
    <row r="496" spans="5:9" x14ac:dyDescent="0.2">
      <c r="E496" s="9"/>
      <c r="F496" s="9"/>
      <c r="G496" s="9"/>
      <c r="H496" s="9"/>
      <c r="I496" s="9"/>
    </row>
    <row r="497" spans="5:9" x14ac:dyDescent="0.2">
      <c r="E497" s="9"/>
      <c r="F497" s="9"/>
      <c r="G497" s="9"/>
      <c r="H497" s="9"/>
      <c r="I497" s="9"/>
    </row>
    <row r="498" spans="5:9" x14ac:dyDescent="0.2">
      <c r="E498" s="9"/>
      <c r="F498" s="9"/>
      <c r="G498" s="9"/>
      <c r="H498" s="9"/>
      <c r="I498" s="9"/>
    </row>
    <row r="499" spans="5:9" x14ac:dyDescent="0.2">
      <c r="E499" s="9"/>
      <c r="F499" s="9"/>
      <c r="G499" s="9"/>
      <c r="H499" s="9"/>
      <c r="I499" s="9"/>
    </row>
    <row r="500" spans="5:9" x14ac:dyDescent="0.2">
      <c r="E500" s="9"/>
      <c r="F500" s="9"/>
      <c r="G500" s="9"/>
      <c r="H500" s="9"/>
      <c r="I500" s="9"/>
    </row>
    <row r="501" spans="5:9" x14ac:dyDescent="0.2">
      <c r="E501" s="9"/>
      <c r="F501" s="9"/>
      <c r="G501" s="9"/>
      <c r="H501" s="9"/>
      <c r="I501" s="9"/>
    </row>
    <row r="502" spans="5:9" x14ac:dyDescent="0.2">
      <c r="E502" s="9"/>
      <c r="F502" s="9"/>
      <c r="G502" s="9"/>
      <c r="H502" s="9"/>
      <c r="I502" s="9"/>
    </row>
    <row r="503" spans="5:9" x14ac:dyDescent="0.2">
      <c r="E503" s="9"/>
      <c r="F503" s="9"/>
      <c r="G503" s="9"/>
      <c r="H503" s="9"/>
      <c r="I503" s="9"/>
    </row>
    <row r="504" spans="5:9" x14ac:dyDescent="0.2">
      <c r="E504" s="9"/>
      <c r="F504" s="9"/>
      <c r="G504" s="9"/>
      <c r="H504" s="9"/>
      <c r="I504" s="9"/>
    </row>
    <row r="505" spans="5:9" x14ac:dyDescent="0.2">
      <c r="E505" s="9"/>
      <c r="F505" s="9"/>
      <c r="G505" s="9"/>
      <c r="H505" s="9"/>
      <c r="I505" s="9"/>
    </row>
    <row r="506" spans="5:9" x14ac:dyDescent="0.2">
      <c r="E506" s="9"/>
      <c r="F506" s="9"/>
      <c r="G506" s="9"/>
      <c r="H506" s="9"/>
      <c r="I506" s="9"/>
    </row>
    <row r="507" spans="5:9" x14ac:dyDescent="0.2">
      <c r="E507" s="9"/>
      <c r="F507" s="9"/>
      <c r="G507" s="9"/>
      <c r="H507" s="9"/>
      <c r="I507" s="9"/>
    </row>
    <row r="508" spans="5:9" x14ac:dyDescent="0.2">
      <c r="E508" s="9"/>
      <c r="F508" s="9"/>
      <c r="G508" s="9"/>
      <c r="H508" s="9"/>
      <c r="I508" s="9"/>
    </row>
    <row r="509" spans="5:9" x14ac:dyDescent="0.2">
      <c r="E509" s="9"/>
      <c r="F509" s="9"/>
      <c r="G509" s="9"/>
      <c r="H509" s="9"/>
      <c r="I509" s="9"/>
    </row>
    <row r="510" spans="5:9" x14ac:dyDescent="0.2">
      <c r="E510" s="9"/>
      <c r="F510" s="9"/>
      <c r="G510" s="9"/>
      <c r="H510" s="9"/>
      <c r="I510" s="9"/>
    </row>
    <row r="511" spans="5:9" x14ac:dyDescent="0.2">
      <c r="E511" s="9"/>
      <c r="F511" s="9"/>
      <c r="G511" s="9"/>
      <c r="H511" s="9"/>
      <c r="I511" s="9"/>
    </row>
    <row r="512" spans="5:9" x14ac:dyDescent="0.2">
      <c r="E512" s="9"/>
      <c r="F512" s="9"/>
      <c r="G512" s="9"/>
      <c r="H512" s="9"/>
      <c r="I512" s="9"/>
    </row>
    <row r="513" spans="5:9" x14ac:dyDescent="0.2">
      <c r="E513" s="9"/>
      <c r="F513" s="9"/>
      <c r="G513" s="9"/>
      <c r="H513" s="9"/>
      <c r="I513" s="9"/>
    </row>
    <row r="514" spans="5:9" x14ac:dyDescent="0.2">
      <c r="E514" s="9"/>
      <c r="F514" s="9"/>
      <c r="G514" s="9"/>
      <c r="H514" s="9"/>
      <c r="I514" s="9"/>
    </row>
    <row r="515" spans="5:9" x14ac:dyDescent="0.2">
      <c r="E515" s="9"/>
      <c r="F515" s="9"/>
      <c r="G515" s="9"/>
      <c r="H515" s="9"/>
      <c r="I515" s="9"/>
    </row>
    <row r="516" spans="5:9" x14ac:dyDescent="0.2">
      <c r="E516" s="9"/>
      <c r="F516" s="9"/>
      <c r="G516" s="9"/>
      <c r="H516" s="9"/>
      <c r="I516" s="9"/>
    </row>
    <row r="517" spans="5:9" x14ac:dyDescent="0.2">
      <c r="E517" s="9"/>
      <c r="F517" s="9"/>
      <c r="G517" s="9"/>
      <c r="H517" s="9"/>
      <c r="I517" s="9"/>
    </row>
    <row r="518" spans="5:9" x14ac:dyDescent="0.2">
      <c r="E518" s="9"/>
      <c r="F518" s="9"/>
      <c r="G518" s="9"/>
      <c r="H518" s="9"/>
      <c r="I518" s="9"/>
    </row>
    <row r="519" spans="5:9" x14ac:dyDescent="0.2">
      <c r="E519" s="9"/>
      <c r="F519" s="9"/>
      <c r="G519" s="9"/>
      <c r="H519" s="9"/>
      <c r="I519" s="9"/>
    </row>
    <row r="520" spans="5:9" x14ac:dyDescent="0.2">
      <c r="E520" s="9"/>
      <c r="F520" s="9"/>
      <c r="G520" s="9"/>
      <c r="H520" s="9"/>
      <c r="I520" s="9"/>
    </row>
    <row r="521" spans="5:9" x14ac:dyDescent="0.2">
      <c r="E521" s="9"/>
      <c r="F521" s="9"/>
      <c r="G521" s="9"/>
      <c r="H521" s="9"/>
      <c r="I521" s="9"/>
    </row>
    <row r="522" spans="5:9" x14ac:dyDescent="0.2">
      <c r="E522" s="9"/>
      <c r="F522" s="9"/>
      <c r="G522" s="9"/>
      <c r="H522" s="9"/>
      <c r="I522" s="9"/>
    </row>
    <row r="523" spans="5:9" x14ac:dyDescent="0.2">
      <c r="E523" s="9"/>
      <c r="F523" s="9"/>
      <c r="G523" s="9"/>
      <c r="H523" s="9"/>
      <c r="I523" s="9"/>
    </row>
    <row r="524" spans="5:9" x14ac:dyDescent="0.2">
      <c r="E524" s="9"/>
      <c r="F524" s="9"/>
      <c r="G524" s="9"/>
      <c r="H524" s="9"/>
      <c r="I524" s="9"/>
    </row>
    <row r="525" spans="5:9" x14ac:dyDescent="0.2">
      <c r="E525" s="9"/>
      <c r="F525" s="9"/>
      <c r="G525" s="9"/>
      <c r="H525" s="9"/>
      <c r="I525" s="9"/>
    </row>
    <row r="526" spans="5:9" x14ac:dyDescent="0.2">
      <c r="E526" s="9"/>
      <c r="F526" s="9"/>
      <c r="G526" s="9"/>
      <c r="H526" s="9"/>
      <c r="I526" s="9"/>
    </row>
    <row r="527" spans="5:9" x14ac:dyDescent="0.2">
      <c r="E527" s="9"/>
      <c r="F527" s="9"/>
      <c r="G527" s="9"/>
      <c r="H527" s="9"/>
      <c r="I527" s="9"/>
    </row>
    <row r="528" spans="5:9" x14ac:dyDescent="0.2">
      <c r="E528" s="9"/>
      <c r="F528" s="9"/>
      <c r="G528" s="9"/>
      <c r="H528" s="9"/>
      <c r="I528" s="9"/>
    </row>
    <row r="529" spans="5:9" x14ac:dyDescent="0.2">
      <c r="E529" s="9"/>
      <c r="F529" s="9"/>
      <c r="G529" s="9"/>
      <c r="H529" s="9"/>
      <c r="I529" s="9"/>
    </row>
    <row r="530" spans="5:9" x14ac:dyDescent="0.2">
      <c r="E530" s="9"/>
      <c r="F530" s="9"/>
      <c r="G530" s="9"/>
      <c r="H530" s="9"/>
      <c r="I530" s="9"/>
    </row>
    <row r="531" spans="5:9" x14ac:dyDescent="0.2">
      <c r="E531" s="9"/>
      <c r="F531" s="9"/>
      <c r="G531" s="9"/>
      <c r="H531" s="9"/>
      <c r="I531" s="9"/>
    </row>
    <row r="532" spans="5:9" x14ac:dyDescent="0.2">
      <c r="E532" s="9"/>
      <c r="F532" s="9"/>
      <c r="G532" s="9"/>
      <c r="H532" s="9"/>
      <c r="I532" s="9"/>
    </row>
    <row r="533" spans="5:9" x14ac:dyDescent="0.2">
      <c r="E533" s="9"/>
      <c r="F533" s="9"/>
      <c r="G533" s="9"/>
      <c r="H533" s="9"/>
      <c r="I533" s="9"/>
    </row>
    <row r="534" spans="5:9" x14ac:dyDescent="0.2">
      <c r="E534" s="9"/>
      <c r="F534" s="9"/>
      <c r="G534" s="9"/>
      <c r="H534" s="9"/>
      <c r="I534" s="9"/>
    </row>
    <row r="535" spans="5:9" x14ac:dyDescent="0.2">
      <c r="E535" s="9"/>
      <c r="F535" s="9"/>
      <c r="G535" s="9"/>
      <c r="H535" s="9"/>
      <c r="I535" s="9"/>
    </row>
    <row r="536" spans="5:9" x14ac:dyDescent="0.2">
      <c r="E536" s="9"/>
      <c r="F536" s="9"/>
      <c r="G536" s="9"/>
      <c r="H536" s="9"/>
      <c r="I536" s="9"/>
    </row>
    <row r="537" spans="5:9" x14ac:dyDescent="0.2">
      <c r="E537" s="9"/>
      <c r="F537" s="9"/>
      <c r="G537" s="9"/>
      <c r="H537" s="9"/>
      <c r="I537" s="9"/>
    </row>
    <row r="538" spans="5:9" x14ac:dyDescent="0.2">
      <c r="E538" s="9"/>
      <c r="F538" s="9"/>
      <c r="G538" s="9"/>
      <c r="H538" s="9"/>
      <c r="I538" s="9"/>
    </row>
    <row r="539" spans="5:9" x14ac:dyDescent="0.2">
      <c r="E539" s="9"/>
      <c r="F539" s="9"/>
      <c r="G539" s="9"/>
      <c r="H539" s="9"/>
      <c r="I539" s="9"/>
    </row>
    <row r="540" spans="5:9" x14ac:dyDescent="0.2">
      <c r="E540" s="9"/>
      <c r="F540" s="9"/>
      <c r="G540" s="9"/>
      <c r="H540" s="9"/>
      <c r="I540" s="9"/>
    </row>
    <row r="541" spans="5:9" x14ac:dyDescent="0.2">
      <c r="E541" s="9"/>
      <c r="F541" s="9"/>
      <c r="G541" s="9"/>
      <c r="H541" s="9"/>
      <c r="I541" s="9"/>
    </row>
    <row r="542" spans="5:9" x14ac:dyDescent="0.2">
      <c r="E542" s="9"/>
      <c r="F542" s="9"/>
      <c r="G542" s="9"/>
      <c r="H542" s="9"/>
      <c r="I542" s="9"/>
    </row>
    <row r="543" spans="5:9" x14ac:dyDescent="0.2">
      <c r="E543" s="9"/>
      <c r="F543" s="9"/>
      <c r="G543" s="9"/>
      <c r="H543" s="9"/>
      <c r="I543" s="9"/>
    </row>
    <row r="544" spans="5:9" x14ac:dyDescent="0.2">
      <c r="E544" s="9"/>
      <c r="F544" s="9"/>
      <c r="G544" s="9"/>
      <c r="H544" s="9"/>
      <c r="I544" s="9"/>
    </row>
    <row r="545" spans="5:9" x14ac:dyDescent="0.2">
      <c r="E545" s="9"/>
      <c r="F545" s="9"/>
      <c r="G545" s="9"/>
      <c r="H545" s="9"/>
      <c r="I545" s="9"/>
    </row>
    <row r="546" spans="5:9" x14ac:dyDescent="0.2">
      <c r="E546" s="9"/>
      <c r="F546" s="9"/>
      <c r="G546" s="9"/>
      <c r="H546" s="9"/>
      <c r="I546" s="9"/>
    </row>
    <row r="547" spans="5:9" x14ac:dyDescent="0.2">
      <c r="E547" s="9"/>
      <c r="F547" s="9"/>
      <c r="G547" s="9"/>
      <c r="H547" s="9"/>
      <c r="I547" s="9"/>
    </row>
    <row r="548" spans="5:9" x14ac:dyDescent="0.2">
      <c r="E548" s="9"/>
      <c r="F548" s="9"/>
      <c r="G548" s="9"/>
      <c r="H548" s="9"/>
      <c r="I548" s="9"/>
    </row>
    <row r="549" spans="5:9" x14ac:dyDescent="0.2">
      <c r="E549" s="9"/>
      <c r="F549" s="9"/>
      <c r="G549" s="9"/>
      <c r="H549" s="9"/>
      <c r="I549" s="9"/>
    </row>
    <row r="550" spans="5:9" x14ac:dyDescent="0.2">
      <c r="E550" s="9"/>
      <c r="F550" s="9"/>
      <c r="G550" s="9"/>
      <c r="H550" s="9"/>
      <c r="I550" s="9"/>
    </row>
    <row r="551" spans="5:9" x14ac:dyDescent="0.2">
      <c r="E551" s="9"/>
      <c r="F551" s="9"/>
      <c r="G551" s="9"/>
      <c r="H551" s="9"/>
      <c r="I551" s="9"/>
    </row>
    <row r="552" spans="5:9" x14ac:dyDescent="0.2">
      <c r="E552" s="9"/>
      <c r="F552" s="9"/>
      <c r="G552" s="9"/>
      <c r="H552" s="9"/>
      <c r="I552" s="9"/>
    </row>
    <row r="553" spans="5:9" x14ac:dyDescent="0.2">
      <c r="E553" s="9"/>
      <c r="F553" s="9"/>
      <c r="G553" s="9"/>
      <c r="H553" s="9"/>
      <c r="I553" s="9"/>
    </row>
    <row r="554" spans="5:9" x14ac:dyDescent="0.2">
      <c r="E554" s="9"/>
      <c r="F554" s="9"/>
      <c r="G554" s="9"/>
      <c r="H554" s="9"/>
      <c r="I554" s="9"/>
    </row>
    <row r="555" spans="5:9" x14ac:dyDescent="0.2">
      <c r="E555" s="9"/>
      <c r="F555" s="9"/>
      <c r="G555" s="9"/>
      <c r="H555" s="9"/>
      <c r="I555" s="9"/>
    </row>
    <row r="556" spans="5:9" x14ac:dyDescent="0.2">
      <c r="E556" s="9"/>
      <c r="F556" s="9"/>
      <c r="G556" s="9"/>
      <c r="H556" s="9"/>
      <c r="I556" s="9"/>
    </row>
    <row r="557" spans="5:9" x14ac:dyDescent="0.2">
      <c r="E557" s="9"/>
      <c r="F557" s="9"/>
      <c r="G557" s="9"/>
      <c r="H557" s="9"/>
      <c r="I557" s="9"/>
    </row>
    <row r="558" spans="5:9" x14ac:dyDescent="0.2">
      <c r="E558" s="9"/>
      <c r="F558" s="9"/>
      <c r="G558" s="9"/>
      <c r="H558" s="9"/>
      <c r="I558" s="9"/>
    </row>
    <row r="559" spans="5:9" x14ac:dyDescent="0.2">
      <c r="E559" s="9"/>
      <c r="F559" s="9"/>
      <c r="G559" s="9"/>
      <c r="H559" s="9"/>
      <c r="I559" s="9"/>
    </row>
    <row r="560" spans="5:9" x14ac:dyDescent="0.2">
      <c r="E560" s="9"/>
      <c r="F560" s="9"/>
      <c r="G560" s="9"/>
      <c r="H560" s="9"/>
      <c r="I560" s="9"/>
    </row>
    <row r="561" spans="5:9" x14ac:dyDescent="0.2">
      <c r="E561" s="9"/>
      <c r="F561" s="9"/>
      <c r="G561" s="9"/>
      <c r="H561" s="9"/>
      <c r="I561" s="9"/>
    </row>
    <row r="562" spans="5:9" x14ac:dyDescent="0.2">
      <c r="E562" s="9"/>
      <c r="F562" s="9"/>
      <c r="G562" s="9"/>
      <c r="H562" s="9"/>
      <c r="I562" s="9"/>
    </row>
    <row r="563" spans="5:9" x14ac:dyDescent="0.2">
      <c r="E563" s="9"/>
      <c r="F563" s="9"/>
      <c r="G563" s="9"/>
      <c r="H563" s="9"/>
      <c r="I563" s="9"/>
    </row>
    <row r="564" spans="5:9" x14ac:dyDescent="0.2">
      <c r="E564" s="9"/>
      <c r="F564" s="9"/>
      <c r="G564" s="9"/>
      <c r="H564" s="9"/>
      <c r="I564" s="9"/>
    </row>
    <row r="565" spans="5:9" x14ac:dyDescent="0.2">
      <c r="E565" s="9"/>
      <c r="F565" s="9"/>
      <c r="G565" s="9"/>
      <c r="H565" s="9"/>
      <c r="I565" s="9"/>
    </row>
    <row r="566" spans="5:9" x14ac:dyDescent="0.2">
      <c r="E566" s="9"/>
      <c r="F566" s="9"/>
      <c r="G566" s="9"/>
      <c r="H566" s="9"/>
      <c r="I566" s="9"/>
    </row>
    <row r="567" spans="5:9" x14ac:dyDescent="0.2">
      <c r="E567" s="9"/>
      <c r="F567" s="9"/>
      <c r="G567" s="9"/>
      <c r="H567" s="9"/>
      <c r="I567" s="9"/>
    </row>
    <row r="568" spans="5:9" x14ac:dyDescent="0.2">
      <c r="E568" s="9"/>
      <c r="F568" s="9"/>
      <c r="G568" s="9"/>
      <c r="H568" s="9"/>
      <c r="I568" s="9"/>
    </row>
    <row r="569" spans="5:9" x14ac:dyDescent="0.2">
      <c r="E569" s="9"/>
      <c r="F569" s="9"/>
      <c r="G569" s="9"/>
      <c r="H569" s="9"/>
      <c r="I569" s="9"/>
    </row>
    <row r="570" spans="5:9" x14ac:dyDescent="0.2">
      <c r="E570" s="9"/>
      <c r="F570" s="9"/>
      <c r="G570" s="9"/>
      <c r="H570" s="9"/>
      <c r="I570" s="9"/>
    </row>
    <row r="571" spans="5:9" x14ac:dyDescent="0.2">
      <c r="E571" s="9"/>
      <c r="F571" s="9"/>
      <c r="G571" s="9"/>
      <c r="H571" s="9"/>
      <c r="I571" s="9"/>
    </row>
    <row r="572" spans="5:9" x14ac:dyDescent="0.2">
      <c r="E572" s="9"/>
      <c r="F572" s="9"/>
      <c r="G572" s="9"/>
      <c r="H572" s="9"/>
      <c r="I572" s="9"/>
    </row>
    <row r="573" spans="5:9" x14ac:dyDescent="0.2">
      <c r="E573" s="9"/>
      <c r="F573" s="9"/>
      <c r="G573" s="9"/>
      <c r="H573" s="9"/>
      <c r="I573" s="9"/>
    </row>
    <row r="574" spans="5:9" x14ac:dyDescent="0.2">
      <c r="E574" s="9"/>
      <c r="F574" s="9"/>
      <c r="G574" s="9"/>
      <c r="H574" s="9"/>
      <c r="I574" s="9"/>
    </row>
    <row r="575" spans="5:9" x14ac:dyDescent="0.2">
      <c r="E575" s="9"/>
      <c r="F575" s="9"/>
      <c r="G575" s="9"/>
      <c r="H575" s="9"/>
      <c r="I575" s="9"/>
    </row>
    <row r="576" spans="5:9" x14ac:dyDescent="0.2">
      <c r="E576" s="9"/>
      <c r="F576" s="9"/>
      <c r="G576" s="9"/>
      <c r="H576" s="9"/>
      <c r="I576" s="9"/>
    </row>
    <row r="577" spans="5:9" x14ac:dyDescent="0.2">
      <c r="E577" s="9"/>
      <c r="F577" s="9"/>
      <c r="G577" s="9"/>
      <c r="H577" s="9"/>
      <c r="I577" s="9"/>
    </row>
    <row r="578" spans="5:9" x14ac:dyDescent="0.2">
      <c r="E578" s="9"/>
      <c r="F578" s="9"/>
      <c r="G578" s="9"/>
      <c r="H578" s="9"/>
      <c r="I578" s="9"/>
    </row>
    <row r="579" spans="5:9" x14ac:dyDescent="0.2">
      <c r="E579" s="9"/>
      <c r="F579" s="9"/>
      <c r="G579" s="9"/>
      <c r="H579" s="9"/>
      <c r="I579" s="9"/>
    </row>
    <row r="580" spans="5:9" x14ac:dyDescent="0.2">
      <c r="E580" s="9"/>
      <c r="F580" s="9"/>
      <c r="G580" s="9"/>
      <c r="H580" s="9"/>
      <c r="I580" s="9"/>
    </row>
    <row r="581" spans="5:9" x14ac:dyDescent="0.2">
      <c r="E581" s="9"/>
      <c r="F581" s="9"/>
      <c r="G581" s="9"/>
      <c r="H581" s="9"/>
      <c r="I581" s="9"/>
    </row>
    <row r="582" spans="5:9" x14ac:dyDescent="0.2">
      <c r="E582" s="9"/>
      <c r="F582" s="9"/>
      <c r="G582" s="9"/>
      <c r="H582" s="9"/>
      <c r="I582" s="9"/>
    </row>
    <row r="583" spans="5:9" x14ac:dyDescent="0.2">
      <c r="E583" s="9"/>
      <c r="F583" s="9"/>
      <c r="G583" s="9"/>
      <c r="H583" s="9"/>
      <c r="I583" s="9"/>
    </row>
    <row r="584" spans="5:9" x14ac:dyDescent="0.2">
      <c r="E584" s="9"/>
      <c r="F584" s="9"/>
      <c r="G584" s="9"/>
      <c r="H584" s="9"/>
      <c r="I584" s="9"/>
    </row>
    <row r="585" spans="5:9" x14ac:dyDescent="0.2">
      <c r="E585" s="9"/>
      <c r="F585" s="9"/>
      <c r="G585" s="9"/>
      <c r="H585" s="9"/>
      <c r="I585" s="9"/>
    </row>
    <row r="586" spans="5:9" x14ac:dyDescent="0.2">
      <c r="E586" s="9"/>
      <c r="F586" s="9"/>
      <c r="G586" s="9"/>
      <c r="H586" s="9"/>
      <c r="I586" s="9"/>
    </row>
    <row r="587" spans="5:9" x14ac:dyDescent="0.2">
      <c r="E587" s="9"/>
      <c r="F587" s="9"/>
      <c r="G587" s="9"/>
      <c r="H587" s="9"/>
      <c r="I587" s="9"/>
    </row>
    <row r="588" spans="5:9" x14ac:dyDescent="0.2">
      <c r="E588" s="9"/>
      <c r="F588" s="9"/>
      <c r="G588" s="9"/>
      <c r="H588" s="9"/>
      <c r="I588" s="9"/>
    </row>
    <row r="589" spans="5:9" x14ac:dyDescent="0.2">
      <c r="E589" s="9"/>
      <c r="F589" s="9"/>
      <c r="G589" s="9"/>
      <c r="H589" s="9"/>
      <c r="I589" s="9"/>
    </row>
    <row r="590" spans="5:9" x14ac:dyDescent="0.2">
      <c r="E590" s="9"/>
      <c r="F590" s="9"/>
      <c r="G590" s="9"/>
      <c r="H590" s="9"/>
      <c r="I590" s="9"/>
    </row>
    <row r="591" spans="5:9" x14ac:dyDescent="0.2">
      <c r="E591" s="9"/>
      <c r="F591" s="9"/>
      <c r="G591" s="9"/>
      <c r="H591" s="9"/>
      <c r="I591" s="9"/>
    </row>
    <row r="592" spans="5:9" x14ac:dyDescent="0.2">
      <c r="E592" s="9"/>
      <c r="F592" s="9"/>
      <c r="G592" s="9"/>
      <c r="H592" s="9"/>
      <c r="I592" s="9"/>
    </row>
    <row r="593" spans="5:9" x14ac:dyDescent="0.2">
      <c r="E593" s="9"/>
      <c r="F593" s="9"/>
      <c r="G593" s="9"/>
      <c r="H593" s="9"/>
      <c r="I593" s="9"/>
    </row>
    <row r="594" spans="5:9" x14ac:dyDescent="0.2">
      <c r="E594" s="9"/>
      <c r="F594" s="9"/>
      <c r="G594" s="9"/>
      <c r="H594" s="9"/>
      <c r="I594" s="9"/>
    </row>
    <row r="595" spans="5:9" x14ac:dyDescent="0.2">
      <c r="E595" s="9"/>
      <c r="F595" s="9"/>
      <c r="G595" s="9"/>
      <c r="H595" s="9"/>
      <c r="I595" s="9"/>
    </row>
    <row r="596" spans="5:9" x14ac:dyDescent="0.2">
      <c r="E596" s="9"/>
      <c r="F596" s="9"/>
      <c r="G596" s="9"/>
      <c r="H596" s="9"/>
      <c r="I596" s="9"/>
    </row>
    <row r="597" spans="5:9" x14ac:dyDescent="0.2">
      <c r="E597" s="9"/>
      <c r="F597" s="9"/>
      <c r="G597" s="9"/>
      <c r="H597" s="9"/>
      <c r="I597" s="9"/>
    </row>
    <row r="598" spans="5:9" x14ac:dyDescent="0.2">
      <c r="E598" s="9"/>
      <c r="F598" s="9"/>
      <c r="G598" s="9"/>
      <c r="H598" s="9"/>
      <c r="I598" s="9"/>
    </row>
    <row r="599" spans="5:9" x14ac:dyDescent="0.2">
      <c r="E599" s="9"/>
      <c r="F599" s="9"/>
      <c r="G599" s="9"/>
      <c r="H599" s="9"/>
      <c r="I599" s="9"/>
    </row>
    <row r="600" spans="5:9" x14ac:dyDescent="0.2">
      <c r="E600" s="9"/>
      <c r="F600" s="9"/>
      <c r="G600" s="9"/>
      <c r="H600" s="9"/>
      <c r="I600" s="9"/>
    </row>
    <row r="601" spans="5:9" x14ac:dyDescent="0.2">
      <c r="E601" s="9"/>
      <c r="F601" s="9"/>
      <c r="G601" s="9"/>
      <c r="H601" s="9"/>
      <c r="I601" s="9"/>
    </row>
    <row r="602" spans="5:9" x14ac:dyDescent="0.2">
      <c r="E602" s="9"/>
      <c r="F602" s="9"/>
      <c r="G602" s="9"/>
      <c r="H602" s="9"/>
      <c r="I602" s="9"/>
    </row>
    <row r="603" spans="5:9" x14ac:dyDescent="0.2">
      <c r="E603" s="9"/>
      <c r="F603" s="9"/>
      <c r="G603" s="9"/>
      <c r="H603" s="9"/>
      <c r="I603" s="9"/>
    </row>
    <row r="604" spans="5:9" x14ac:dyDescent="0.2">
      <c r="E604" s="9"/>
      <c r="F604" s="9"/>
      <c r="G604" s="9"/>
      <c r="H604" s="9"/>
      <c r="I604" s="9"/>
    </row>
    <row r="605" spans="5:9" x14ac:dyDescent="0.2">
      <c r="E605" s="9"/>
      <c r="F605" s="9"/>
      <c r="G605" s="9"/>
      <c r="H605" s="9"/>
      <c r="I605" s="9"/>
    </row>
    <row r="606" spans="5:9" x14ac:dyDescent="0.2">
      <c r="E606" s="9"/>
      <c r="F606" s="9"/>
      <c r="G606" s="9"/>
      <c r="H606" s="9"/>
      <c r="I606" s="9"/>
    </row>
    <row r="607" spans="5:9" x14ac:dyDescent="0.2">
      <c r="E607" s="9"/>
      <c r="F607" s="9"/>
      <c r="G607" s="9"/>
      <c r="H607" s="9"/>
      <c r="I607" s="9"/>
    </row>
    <row r="608" spans="5:9" x14ac:dyDescent="0.2">
      <c r="E608" s="9"/>
      <c r="F608" s="9"/>
      <c r="G608" s="9"/>
      <c r="H608" s="9"/>
      <c r="I608" s="9"/>
    </row>
    <row r="609" spans="5:9" x14ac:dyDescent="0.2">
      <c r="E609" s="9"/>
      <c r="F609" s="9"/>
      <c r="G609" s="9"/>
      <c r="H609" s="9"/>
      <c r="I609" s="9"/>
    </row>
    <row r="610" spans="5:9" x14ac:dyDescent="0.2">
      <c r="E610" s="9"/>
      <c r="F610" s="9"/>
      <c r="G610" s="9"/>
      <c r="H610" s="9"/>
      <c r="I610" s="9"/>
    </row>
    <row r="611" spans="5:9" x14ac:dyDescent="0.2">
      <c r="E611" s="9"/>
      <c r="F611" s="9"/>
      <c r="G611" s="9"/>
      <c r="H611" s="9"/>
      <c r="I611" s="9"/>
    </row>
    <row r="612" spans="5:9" x14ac:dyDescent="0.2">
      <c r="E612" s="9"/>
      <c r="F612" s="9"/>
      <c r="G612" s="9"/>
      <c r="H612" s="9"/>
      <c r="I612" s="9"/>
    </row>
    <row r="613" spans="5:9" x14ac:dyDescent="0.2">
      <c r="E613" s="9"/>
      <c r="F613" s="9"/>
      <c r="G613" s="9"/>
      <c r="H613" s="9"/>
      <c r="I613" s="9"/>
    </row>
    <row r="614" spans="5:9" x14ac:dyDescent="0.2">
      <c r="E614" s="9"/>
      <c r="F614" s="9"/>
      <c r="G614" s="9"/>
      <c r="H614" s="9"/>
      <c r="I614" s="9"/>
    </row>
    <row r="615" spans="5:9" x14ac:dyDescent="0.2">
      <c r="E615" s="9"/>
      <c r="F615" s="9"/>
      <c r="G615" s="9"/>
      <c r="H615" s="9"/>
      <c r="I615" s="9"/>
    </row>
    <row r="616" spans="5:9" x14ac:dyDescent="0.2">
      <c r="E616" s="9"/>
      <c r="F616" s="9"/>
      <c r="G616" s="9"/>
      <c r="H616" s="9"/>
      <c r="I616" s="9"/>
    </row>
    <row r="617" spans="5:9" x14ac:dyDescent="0.2">
      <c r="E617" s="9"/>
      <c r="F617" s="9"/>
      <c r="G617" s="9"/>
      <c r="H617" s="9"/>
      <c r="I617" s="9"/>
    </row>
    <row r="618" spans="5:9" x14ac:dyDescent="0.2">
      <c r="E618" s="9"/>
      <c r="F618" s="9"/>
      <c r="G618" s="9"/>
      <c r="H618" s="9"/>
      <c r="I618" s="9"/>
    </row>
    <row r="619" spans="5:9" x14ac:dyDescent="0.2">
      <c r="E619" s="9"/>
      <c r="F619" s="9"/>
      <c r="G619" s="9"/>
      <c r="H619" s="9"/>
      <c r="I619" s="9"/>
    </row>
    <row r="620" spans="5:9" x14ac:dyDescent="0.2">
      <c r="E620" s="9"/>
      <c r="F620" s="9"/>
      <c r="G620" s="9"/>
      <c r="H620" s="9"/>
      <c r="I620" s="9"/>
    </row>
    <row r="621" spans="5:9" x14ac:dyDescent="0.2">
      <c r="E621" s="9"/>
      <c r="F621" s="9"/>
      <c r="G621" s="9"/>
      <c r="H621" s="9"/>
      <c r="I621" s="9"/>
    </row>
    <row r="622" spans="5:9" x14ac:dyDescent="0.2">
      <c r="E622" s="9"/>
      <c r="F622" s="9"/>
      <c r="G622" s="9"/>
      <c r="H622" s="9"/>
      <c r="I622" s="9"/>
    </row>
    <row r="623" spans="5:9" x14ac:dyDescent="0.2">
      <c r="E623" s="9"/>
      <c r="F623" s="9"/>
      <c r="G623" s="9"/>
      <c r="H623" s="9"/>
      <c r="I623" s="9"/>
    </row>
    <row r="624" spans="5:9" x14ac:dyDescent="0.2">
      <c r="E624" s="9"/>
      <c r="F624" s="9"/>
      <c r="G624" s="9"/>
      <c r="H624" s="9"/>
      <c r="I624" s="9"/>
    </row>
    <row r="625" spans="5:9" x14ac:dyDescent="0.2">
      <c r="E625" s="9"/>
      <c r="F625" s="9"/>
      <c r="G625" s="9"/>
      <c r="H625" s="9"/>
      <c r="I625" s="9"/>
    </row>
    <row r="626" spans="5:9" x14ac:dyDescent="0.2">
      <c r="E626" s="9"/>
      <c r="F626" s="9"/>
      <c r="G626" s="9"/>
      <c r="H626" s="9"/>
      <c r="I626" s="9"/>
    </row>
    <row r="627" spans="5:9" x14ac:dyDescent="0.2">
      <c r="E627" s="9"/>
      <c r="F627" s="9"/>
      <c r="G627" s="9"/>
      <c r="H627" s="9"/>
      <c r="I627" s="9"/>
    </row>
    <row r="628" spans="5:9" x14ac:dyDescent="0.2">
      <c r="E628" s="9"/>
      <c r="F628" s="9"/>
      <c r="G628" s="9"/>
      <c r="H628" s="9"/>
      <c r="I628" s="9"/>
    </row>
    <row r="629" spans="5:9" x14ac:dyDescent="0.2">
      <c r="E629" s="9"/>
      <c r="F629" s="9"/>
      <c r="G629" s="9"/>
      <c r="H629" s="9"/>
      <c r="I629" s="9"/>
    </row>
    <row r="630" spans="5:9" x14ac:dyDescent="0.2">
      <c r="E630" s="9"/>
      <c r="F630" s="9"/>
      <c r="G630" s="9"/>
      <c r="H630" s="9"/>
      <c r="I630" s="9"/>
    </row>
    <row r="631" spans="5:9" x14ac:dyDescent="0.2">
      <c r="E631" s="9"/>
      <c r="F631" s="9"/>
      <c r="G631" s="9"/>
      <c r="H631" s="9"/>
      <c r="I631" s="9"/>
    </row>
    <row r="632" spans="5:9" x14ac:dyDescent="0.2">
      <c r="E632" s="9"/>
      <c r="F632" s="9"/>
      <c r="G632" s="9"/>
      <c r="H632" s="9"/>
      <c r="I632" s="9"/>
    </row>
    <row r="633" spans="5:9" x14ac:dyDescent="0.2">
      <c r="E633" s="9"/>
      <c r="F633" s="9"/>
      <c r="G633" s="9"/>
      <c r="H633" s="9"/>
      <c r="I633" s="9"/>
    </row>
    <row r="634" spans="5:9" x14ac:dyDescent="0.2">
      <c r="E634" s="9"/>
      <c r="F634" s="9"/>
      <c r="G634" s="9"/>
      <c r="H634" s="9"/>
      <c r="I634" s="9"/>
    </row>
    <row r="635" spans="5:9" x14ac:dyDescent="0.2">
      <c r="E635" s="9"/>
      <c r="F635" s="9"/>
      <c r="G635" s="9"/>
      <c r="H635" s="9"/>
      <c r="I635" s="9"/>
    </row>
    <row r="636" spans="5:9" x14ac:dyDescent="0.2">
      <c r="E636" s="9"/>
      <c r="F636" s="9"/>
      <c r="G636" s="9"/>
      <c r="H636" s="9"/>
      <c r="I636" s="9"/>
    </row>
    <row r="637" spans="5:9" x14ac:dyDescent="0.2">
      <c r="E637" s="9"/>
      <c r="F637" s="9"/>
      <c r="G637" s="9"/>
      <c r="H637" s="9"/>
      <c r="I637" s="9"/>
    </row>
    <row r="638" spans="5:9" x14ac:dyDescent="0.2">
      <c r="E638" s="9"/>
      <c r="F638" s="9"/>
      <c r="G638" s="9"/>
      <c r="H638" s="9"/>
      <c r="I638" s="9"/>
    </row>
    <row r="639" spans="5:9" x14ac:dyDescent="0.2">
      <c r="E639" s="9"/>
      <c r="F639" s="9"/>
      <c r="G639" s="9"/>
      <c r="H639" s="9"/>
      <c r="I639" s="9"/>
    </row>
    <row r="640" spans="5:9" x14ac:dyDescent="0.2">
      <c r="E640" s="9"/>
      <c r="F640" s="9"/>
      <c r="G640" s="9"/>
      <c r="H640" s="9"/>
      <c r="I640" s="9"/>
    </row>
    <row r="641" spans="5:9" x14ac:dyDescent="0.2">
      <c r="E641" s="9"/>
      <c r="F641" s="9"/>
      <c r="G641" s="9"/>
      <c r="H641" s="9"/>
      <c r="I641" s="9"/>
    </row>
    <row r="642" spans="5:9" x14ac:dyDescent="0.2">
      <c r="E642" s="9"/>
      <c r="F642" s="9"/>
      <c r="G642" s="9"/>
      <c r="H642" s="9"/>
      <c r="I642" s="9"/>
    </row>
    <row r="643" spans="5:9" x14ac:dyDescent="0.2">
      <c r="E643" s="9"/>
      <c r="F643" s="9"/>
      <c r="G643" s="9"/>
      <c r="H643" s="9"/>
      <c r="I643" s="9"/>
    </row>
    <row r="644" spans="5:9" x14ac:dyDescent="0.2">
      <c r="E644" s="9"/>
      <c r="F644" s="9"/>
      <c r="G644" s="9"/>
      <c r="H644" s="9"/>
      <c r="I644" s="9"/>
    </row>
    <row r="645" spans="5:9" x14ac:dyDescent="0.2">
      <c r="E645" s="9"/>
      <c r="F645" s="9"/>
      <c r="G645" s="9"/>
      <c r="H645" s="9"/>
      <c r="I645" s="9"/>
    </row>
    <row r="646" spans="5:9" x14ac:dyDescent="0.2">
      <c r="E646" s="9"/>
      <c r="F646" s="9"/>
      <c r="G646" s="9"/>
      <c r="H646" s="9"/>
      <c r="I646" s="9"/>
    </row>
    <row r="647" spans="5:9" x14ac:dyDescent="0.2">
      <c r="E647" s="9"/>
      <c r="F647" s="9"/>
      <c r="G647" s="9"/>
      <c r="H647" s="9"/>
      <c r="I647" s="9"/>
    </row>
    <row r="648" spans="5:9" x14ac:dyDescent="0.2">
      <c r="E648" s="9"/>
      <c r="F648" s="9"/>
      <c r="G648" s="9"/>
      <c r="H648" s="9"/>
      <c r="I648" s="9"/>
    </row>
    <row r="649" spans="5:9" x14ac:dyDescent="0.2">
      <c r="E649" s="9"/>
      <c r="F649" s="9"/>
      <c r="G649" s="9"/>
      <c r="H649" s="9"/>
      <c r="I649" s="9"/>
    </row>
    <row r="650" spans="5:9" x14ac:dyDescent="0.2">
      <c r="E650" s="9"/>
      <c r="F650" s="9"/>
      <c r="G650" s="9"/>
      <c r="H650" s="9"/>
      <c r="I650" s="9"/>
    </row>
    <row r="651" spans="5:9" x14ac:dyDescent="0.2">
      <c r="E651" s="9"/>
      <c r="F651" s="9"/>
      <c r="G651" s="9"/>
      <c r="H651" s="9"/>
      <c r="I651" s="9"/>
    </row>
    <row r="652" spans="5:9" x14ac:dyDescent="0.2">
      <c r="E652" s="9"/>
      <c r="F652" s="9"/>
      <c r="G652" s="9"/>
      <c r="H652" s="9"/>
      <c r="I652" s="9"/>
    </row>
    <row r="653" spans="5:9" x14ac:dyDescent="0.2">
      <c r="E653" s="9"/>
      <c r="F653" s="9"/>
      <c r="G653" s="9"/>
      <c r="H653" s="9"/>
      <c r="I653" s="9"/>
    </row>
    <row r="654" spans="5:9" x14ac:dyDescent="0.2">
      <c r="E654" s="9"/>
      <c r="F654" s="9"/>
      <c r="G654" s="9"/>
      <c r="H654" s="9"/>
      <c r="I654" s="9"/>
    </row>
    <row r="655" spans="5:9" x14ac:dyDescent="0.2">
      <c r="E655" s="9"/>
      <c r="F655" s="9"/>
      <c r="G655" s="9"/>
      <c r="H655" s="9"/>
      <c r="I655" s="9"/>
    </row>
    <row r="656" spans="5:9" x14ac:dyDescent="0.2">
      <c r="E656" s="9"/>
      <c r="F656" s="9"/>
      <c r="G656" s="9"/>
      <c r="H656" s="9"/>
      <c r="I656" s="9"/>
    </row>
    <row r="657" spans="5:9" x14ac:dyDescent="0.2">
      <c r="E657" s="9"/>
      <c r="F657" s="9"/>
      <c r="G657" s="9"/>
      <c r="H657" s="9"/>
      <c r="I657" s="9"/>
    </row>
    <row r="658" spans="5:9" x14ac:dyDescent="0.2">
      <c r="E658" s="9"/>
      <c r="F658" s="9"/>
      <c r="G658" s="9"/>
      <c r="H658" s="9"/>
      <c r="I658" s="9"/>
    </row>
    <row r="659" spans="5:9" x14ac:dyDescent="0.2">
      <c r="E659" s="9"/>
      <c r="F659" s="9"/>
      <c r="G659" s="9"/>
      <c r="H659" s="9"/>
      <c r="I659" s="9"/>
    </row>
    <row r="660" spans="5:9" x14ac:dyDescent="0.2">
      <c r="E660" s="9"/>
      <c r="F660" s="9"/>
      <c r="G660" s="9"/>
      <c r="H660" s="9"/>
      <c r="I660" s="9"/>
    </row>
    <row r="661" spans="5:9" x14ac:dyDescent="0.2">
      <c r="E661" s="9"/>
      <c r="F661" s="9"/>
      <c r="G661" s="9"/>
      <c r="H661" s="9"/>
      <c r="I661" s="9"/>
    </row>
    <row r="662" spans="5:9" x14ac:dyDescent="0.2">
      <c r="E662" s="9"/>
      <c r="F662" s="9"/>
      <c r="G662" s="9"/>
      <c r="H662" s="9"/>
      <c r="I662" s="9"/>
    </row>
    <row r="663" spans="5:9" x14ac:dyDescent="0.2">
      <c r="E663" s="9"/>
      <c r="F663" s="9"/>
      <c r="G663" s="9"/>
      <c r="H663" s="9"/>
      <c r="I663" s="9"/>
    </row>
    <row r="664" spans="5:9" x14ac:dyDescent="0.2">
      <c r="E664" s="9"/>
      <c r="F664" s="9"/>
      <c r="G664" s="9"/>
      <c r="H664" s="9"/>
      <c r="I664" s="9"/>
    </row>
    <row r="665" spans="5:9" x14ac:dyDescent="0.2">
      <c r="E665" s="9"/>
      <c r="F665" s="9"/>
      <c r="G665" s="9"/>
      <c r="H665" s="9"/>
      <c r="I665" s="9"/>
    </row>
    <row r="666" spans="5:9" x14ac:dyDescent="0.2">
      <c r="E666" s="9"/>
      <c r="F666" s="9"/>
      <c r="G666" s="9"/>
      <c r="H666" s="9"/>
      <c r="I666" s="9"/>
    </row>
    <row r="667" spans="5:9" x14ac:dyDescent="0.2">
      <c r="E667" s="9"/>
      <c r="F667" s="9"/>
      <c r="G667" s="9"/>
      <c r="H667" s="9"/>
      <c r="I667" s="9"/>
    </row>
    <row r="668" spans="5:9" x14ac:dyDescent="0.2">
      <c r="E668" s="9"/>
      <c r="F668" s="9"/>
      <c r="G668" s="9"/>
      <c r="H668" s="9"/>
      <c r="I668" s="9"/>
    </row>
    <row r="669" spans="5:9" x14ac:dyDescent="0.2">
      <c r="E669" s="9"/>
      <c r="F669" s="9"/>
      <c r="G669" s="9"/>
      <c r="H669" s="9"/>
      <c r="I669" s="9"/>
    </row>
    <row r="670" spans="5:9" x14ac:dyDescent="0.2">
      <c r="E670" s="9"/>
      <c r="F670" s="9"/>
      <c r="G670" s="9"/>
      <c r="H670" s="9"/>
      <c r="I670" s="9"/>
    </row>
    <row r="671" spans="5:9" x14ac:dyDescent="0.2">
      <c r="E671" s="9"/>
      <c r="F671" s="9"/>
      <c r="G671" s="9"/>
      <c r="H671" s="9"/>
      <c r="I671" s="9"/>
    </row>
    <row r="672" spans="5:9" x14ac:dyDescent="0.2">
      <c r="E672" s="9"/>
      <c r="F672" s="9"/>
      <c r="G672" s="9"/>
      <c r="H672" s="9"/>
      <c r="I672" s="9"/>
    </row>
    <row r="673" spans="5:9" x14ac:dyDescent="0.2">
      <c r="E673" s="9"/>
      <c r="F673" s="9"/>
      <c r="G673" s="9"/>
      <c r="H673" s="9"/>
      <c r="I673" s="9"/>
    </row>
    <row r="674" spans="5:9" x14ac:dyDescent="0.2">
      <c r="E674" s="9"/>
      <c r="F674" s="9"/>
      <c r="G674" s="9"/>
      <c r="H674" s="9"/>
      <c r="I674" s="9"/>
    </row>
    <row r="675" spans="5:9" x14ac:dyDescent="0.2">
      <c r="E675" s="9"/>
      <c r="F675" s="9"/>
      <c r="G675" s="9"/>
      <c r="H675" s="9"/>
      <c r="I675" s="9"/>
    </row>
    <row r="676" spans="5:9" x14ac:dyDescent="0.2">
      <c r="E676" s="9"/>
      <c r="F676" s="9"/>
      <c r="G676" s="9"/>
      <c r="H676" s="9"/>
      <c r="I676" s="9"/>
    </row>
    <row r="677" spans="5:9" x14ac:dyDescent="0.2">
      <c r="E677" s="9"/>
      <c r="F677" s="9"/>
      <c r="G677" s="9"/>
      <c r="H677" s="9"/>
      <c r="I677" s="9"/>
    </row>
    <row r="678" spans="5:9" x14ac:dyDescent="0.2">
      <c r="E678" s="9"/>
      <c r="F678" s="9"/>
      <c r="G678" s="9"/>
      <c r="H678" s="9"/>
      <c r="I678" s="9"/>
    </row>
    <row r="679" spans="5:9" x14ac:dyDescent="0.2">
      <c r="E679" s="9"/>
      <c r="F679" s="9"/>
      <c r="G679" s="9"/>
      <c r="H679" s="9"/>
      <c r="I679" s="9"/>
    </row>
    <row r="680" spans="5:9" x14ac:dyDescent="0.2">
      <c r="E680" s="9"/>
      <c r="F680" s="9"/>
      <c r="G680" s="9"/>
      <c r="H680" s="9"/>
      <c r="I680" s="9"/>
    </row>
    <row r="681" spans="5:9" x14ac:dyDescent="0.2">
      <c r="E681" s="9"/>
      <c r="F681" s="9"/>
      <c r="G681" s="9"/>
      <c r="H681" s="9"/>
      <c r="I681" s="9"/>
    </row>
    <row r="682" spans="5:9" x14ac:dyDescent="0.2">
      <c r="E682" s="9"/>
      <c r="F682" s="9"/>
      <c r="G682" s="9"/>
      <c r="H682" s="9"/>
      <c r="I682" s="9"/>
    </row>
    <row r="683" spans="5:9" x14ac:dyDescent="0.2">
      <c r="E683" s="9"/>
      <c r="F683" s="9"/>
      <c r="G683" s="9"/>
      <c r="H683" s="9"/>
      <c r="I683" s="9"/>
    </row>
    <row r="684" spans="5:9" x14ac:dyDescent="0.2">
      <c r="E684" s="9"/>
      <c r="F684" s="9"/>
      <c r="G684" s="9"/>
      <c r="H684" s="9"/>
      <c r="I684" s="9"/>
    </row>
    <row r="685" spans="5:9" x14ac:dyDescent="0.2">
      <c r="E685" s="9"/>
      <c r="F685" s="9"/>
      <c r="G685" s="9"/>
      <c r="H685" s="9"/>
      <c r="I685" s="9"/>
    </row>
    <row r="686" spans="5:9" x14ac:dyDescent="0.2">
      <c r="E686" s="9"/>
      <c r="F686" s="9"/>
      <c r="G686" s="9"/>
      <c r="H686" s="9"/>
      <c r="I686" s="9"/>
    </row>
    <row r="687" spans="5:9" x14ac:dyDescent="0.2">
      <c r="E687" s="9"/>
      <c r="F687" s="9"/>
      <c r="G687" s="9"/>
      <c r="H687" s="9"/>
      <c r="I687" s="9"/>
    </row>
    <row r="688" spans="5:9" x14ac:dyDescent="0.2">
      <c r="E688" s="9"/>
      <c r="F688" s="9"/>
      <c r="G688" s="9"/>
      <c r="H688" s="9"/>
      <c r="I688" s="9"/>
    </row>
    <row r="689" spans="5:9" x14ac:dyDescent="0.2">
      <c r="E689" s="9"/>
      <c r="F689" s="9"/>
      <c r="G689" s="9"/>
      <c r="H689" s="9"/>
      <c r="I689" s="9"/>
    </row>
    <row r="690" spans="5:9" x14ac:dyDescent="0.2">
      <c r="E690" s="9"/>
      <c r="F690" s="9"/>
      <c r="G690" s="9"/>
      <c r="H690" s="9"/>
      <c r="I690" s="9"/>
    </row>
    <row r="691" spans="5:9" x14ac:dyDescent="0.2">
      <c r="E691" s="9"/>
      <c r="F691" s="9"/>
      <c r="G691" s="9"/>
      <c r="H691" s="9"/>
      <c r="I691" s="9"/>
    </row>
    <row r="692" spans="5:9" x14ac:dyDescent="0.2">
      <c r="E692" s="9"/>
      <c r="F692" s="9"/>
      <c r="G692" s="9"/>
      <c r="H692" s="9"/>
      <c r="I692" s="9"/>
    </row>
    <row r="693" spans="5:9" x14ac:dyDescent="0.2">
      <c r="E693" s="9"/>
      <c r="F693" s="9"/>
      <c r="G693" s="9"/>
      <c r="H693" s="9"/>
      <c r="I693" s="9"/>
    </row>
    <row r="694" spans="5:9" x14ac:dyDescent="0.2">
      <c r="E694" s="9"/>
      <c r="F694" s="9"/>
      <c r="G694" s="9"/>
      <c r="H694" s="9"/>
      <c r="I694" s="9"/>
    </row>
    <row r="695" spans="5:9" x14ac:dyDescent="0.2">
      <c r="E695" s="9"/>
      <c r="F695" s="9"/>
      <c r="G695" s="9"/>
      <c r="H695" s="9"/>
      <c r="I695" s="9"/>
    </row>
    <row r="696" spans="5:9" x14ac:dyDescent="0.2">
      <c r="E696" s="9"/>
      <c r="F696" s="9"/>
      <c r="G696" s="9"/>
      <c r="H696" s="9"/>
      <c r="I696" s="9"/>
    </row>
    <row r="697" spans="5:9" x14ac:dyDescent="0.2">
      <c r="E697" s="9"/>
      <c r="F697" s="9"/>
      <c r="G697" s="9"/>
      <c r="H697" s="9"/>
      <c r="I697" s="9"/>
    </row>
    <row r="698" spans="5:9" x14ac:dyDescent="0.2">
      <c r="E698" s="9"/>
      <c r="F698" s="9"/>
      <c r="G698" s="9"/>
      <c r="H698" s="9"/>
      <c r="I698" s="9"/>
    </row>
    <row r="699" spans="5:9" x14ac:dyDescent="0.2">
      <c r="E699" s="9"/>
      <c r="F699" s="9"/>
      <c r="G699" s="9"/>
      <c r="H699" s="9"/>
      <c r="I699" s="9"/>
    </row>
    <row r="700" spans="5:9" x14ac:dyDescent="0.2">
      <c r="E700" s="9"/>
      <c r="F700" s="9"/>
      <c r="G700" s="9"/>
      <c r="H700" s="9"/>
      <c r="I700" s="9"/>
    </row>
    <row r="701" spans="5:9" x14ac:dyDescent="0.2">
      <c r="E701" s="9"/>
      <c r="F701" s="9"/>
      <c r="G701" s="9"/>
      <c r="H701" s="9"/>
      <c r="I701" s="9"/>
    </row>
    <row r="702" spans="5:9" x14ac:dyDescent="0.2">
      <c r="E702" s="9"/>
      <c r="F702" s="9"/>
      <c r="G702" s="9"/>
      <c r="H702" s="9"/>
      <c r="I702" s="9"/>
    </row>
    <row r="703" spans="5:9" x14ac:dyDescent="0.2">
      <c r="E703" s="9"/>
      <c r="F703" s="9"/>
      <c r="G703" s="9"/>
      <c r="H703" s="9"/>
      <c r="I703" s="9"/>
    </row>
    <row r="704" spans="5:9" x14ac:dyDescent="0.2">
      <c r="E704" s="9"/>
      <c r="F704" s="9"/>
      <c r="G704" s="9"/>
      <c r="H704" s="9"/>
      <c r="I704" s="9"/>
    </row>
    <row r="705" spans="5:9" x14ac:dyDescent="0.2">
      <c r="E705" s="9"/>
      <c r="F705" s="9"/>
      <c r="G705" s="9"/>
      <c r="H705" s="9"/>
      <c r="I705" s="9"/>
    </row>
    <row r="706" spans="5:9" x14ac:dyDescent="0.2">
      <c r="E706" s="9"/>
      <c r="F706" s="9"/>
      <c r="G706" s="9"/>
      <c r="H706" s="9"/>
      <c r="I706" s="9"/>
    </row>
    <row r="707" spans="5:9" x14ac:dyDescent="0.2">
      <c r="E707" s="9"/>
      <c r="F707" s="9"/>
      <c r="G707" s="9"/>
      <c r="H707" s="9"/>
      <c r="I707" s="9"/>
    </row>
    <row r="708" spans="5:9" x14ac:dyDescent="0.2">
      <c r="E708" s="9"/>
      <c r="F708" s="9"/>
      <c r="G708" s="9"/>
      <c r="H708" s="9"/>
      <c r="I708" s="9"/>
    </row>
    <row r="709" spans="5:9" x14ac:dyDescent="0.2">
      <c r="E709" s="9"/>
      <c r="F709" s="9"/>
      <c r="G709" s="9"/>
      <c r="H709" s="9"/>
      <c r="I709" s="9"/>
    </row>
    <row r="710" spans="5:9" x14ac:dyDescent="0.2">
      <c r="E710" s="9"/>
      <c r="F710" s="9"/>
      <c r="G710" s="9"/>
      <c r="H710" s="9"/>
      <c r="I710" s="9"/>
    </row>
    <row r="711" spans="5:9" x14ac:dyDescent="0.2">
      <c r="E711" s="9"/>
      <c r="F711" s="9"/>
      <c r="G711" s="9"/>
      <c r="H711" s="9"/>
      <c r="I711" s="9"/>
    </row>
    <row r="712" spans="5:9" x14ac:dyDescent="0.2">
      <c r="E712" s="9"/>
      <c r="F712" s="9"/>
      <c r="G712" s="9"/>
      <c r="H712" s="9"/>
      <c r="I712" s="9"/>
    </row>
    <row r="713" spans="5:9" x14ac:dyDescent="0.2">
      <c r="E713" s="9"/>
      <c r="F713" s="9"/>
      <c r="G713" s="9"/>
      <c r="H713" s="9"/>
      <c r="I713" s="9"/>
    </row>
    <row r="714" spans="5:9" x14ac:dyDescent="0.2">
      <c r="E714" s="9"/>
      <c r="F714" s="9"/>
      <c r="G714" s="9"/>
      <c r="H714" s="9"/>
      <c r="I714" s="9"/>
    </row>
    <row r="715" spans="5:9" x14ac:dyDescent="0.2">
      <c r="E715" s="9"/>
      <c r="F715" s="9"/>
      <c r="G715" s="9"/>
      <c r="H715" s="9"/>
      <c r="I715" s="9"/>
    </row>
    <row r="716" spans="5:9" x14ac:dyDescent="0.2">
      <c r="E716" s="9"/>
      <c r="F716" s="9"/>
      <c r="G716" s="9"/>
      <c r="H716" s="9"/>
      <c r="I716" s="9"/>
    </row>
    <row r="717" spans="5:9" x14ac:dyDescent="0.2">
      <c r="E717" s="9"/>
      <c r="F717" s="9"/>
      <c r="G717" s="9"/>
      <c r="H717" s="9"/>
      <c r="I717" s="9"/>
    </row>
    <row r="718" spans="5:9" x14ac:dyDescent="0.2">
      <c r="E718" s="9"/>
      <c r="F718" s="9"/>
      <c r="G718" s="9"/>
      <c r="H718" s="9"/>
      <c r="I718" s="9"/>
    </row>
    <row r="719" spans="5:9" x14ac:dyDescent="0.2">
      <c r="E719" s="9"/>
      <c r="F719" s="9"/>
      <c r="G719" s="9"/>
      <c r="H719" s="9"/>
      <c r="I719" s="9"/>
    </row>
    <row r="720" spans="5:9" x14ac:dyDescent="0.2">
      <c r="E720" s="9"/>
      <c r="F720" s="9"/>
      <c r="G720" s="9"/>
      <c r="H720" s="9"/>
      <c r="I720" s="9"/>
    </row>
    <row r="721" spans="5:9" x14ac:dyDescent="0.2">
      <c r="E721" s="9"/>
      <c r="F721" s="9"/>
      <c r="G721" s="9"/>
      <c r="H721" s="9"/>
      <c r="I721" s="9"/>
    </row>
    <row r="722" spans="5:9" x14ac:dyDescent="0.2">
      <c r="E722" s="9"/>
      <c r="F722" s="9"/>
      <c r="G722" s="9"/>
      <c r="H722" s="9"/>
      <c r="I722" s="9"/>
    </row>
    <row r="723" spans="5:9" x14ac:dyDescent="0.2">
      <c r="E723" s="9"/>
      <c r="F723" s="9"/>
      <c r="G723" s="9"/>
      <c r="H723" s="9"/>
      <c r="I723" s="9"/>
    </row>
    <row r="724" spans="5:9" x14ac:dyDescent="0.2">
      <c r="E724" s="9"/>
      <c r="F724" s="9"/>
      <c r="G724" s="9"/>
      <c r="H724" s="9"/>
      <c r="I724" s="9"/>
    </row>
    <row r="725" spans="5:9" x14ac:dyDescent="0.2">
      <c r="E725" s="9"/>
      <c r="F725" s="9"/>
      <c r="G725" s="9"/>
      <c r="H725" s="9"/>
      <c r="I725" s="9"/>
    </row>
    <row r="726" spans="5:9" x14ac:dyDescent="0.2">
      <c r="E726" s="9"/>
      <c r="F726" s="9"/>
      <c r="G726" s="9"/>
      <c r="H726" s="9"/>
      <c r="I726" s="9"/>
    </row>
    <row r="727" spans="5:9" x14ac:dyDescent="0.2">
      <c r="E727" s="9"/>
      <c r="F727" s="9"/>
      <c r="G727" s="9"/>
      <c r="H727" s="9"/>
      <c r="I727" s="9"/>
    </row>
    <row r="728" spans="5:9" x14ac:dyDescent="0.2">
      <c r="E728" s="9"/>
      <c r="F728" s="9"/>
      <c r="G728" s="9"/>
      <c r="H728" s="9"/>
      <c r="I728" s="9"/>
    </row>
    <row r="729" spans="5:9" x14ac:dyDescent="0.2">
      <c r="E729" s="9"/>
      <c r="F729" s="9"/>
      <c r="G729" s="9"/>
      <c r="H729" s="9"/>
      <c r="I729" s="9"/>
    </row>
    <row r="730" spans="5:9" x14ac:dyDescent="0.2">
      <c r="E730" s="9"/>
      <c r="F730" s="9"/>
      <c r="G730" s="9"/>
      <c r="H730" s="9"/>
      <c r="I730" s="9"/>
    </row>
    <row r="731" spans="5:9" x14ac:dyDescent="0.2">
      <c r="E731" s="9"/>
      <c r="F731" s="9"/>
      <c r="G731" s="9"/>
      <c r="H731" s="9"/>
      <c r="I731" s="9"/>
    </row>
    <row r="732" spans="5:9" x14ac:dyDescent="0.2">
      <c r="E732" s="9"/>
      <c r="F732" s="9"/>
      <c r="G732" s="9"/>
      <c r="H732" s="9"/>
      <c r="I732" s="9"/>
    </row>
    <row r="733" spans="5:9" x14ac:dyDescent="0.2">
      <c r="E733" s="9"/>
      <c r="F733" s="9"/>
      <c r="G733" s="9"/>
      <c r="H733" s="9"/>
      <c r="I733" s="9"/>
    </row>
    <row r="734" spans="5:9" x14ac:dyDescent="0.2">
      <c r="E734" s="9"/>
      <c r="F734" s="9"/>
      <c r="G734" s="9"/>
      <c r="H734" s="9"/>
      <c r="I734" s="9"/>
    </row>
    <row r="735" spans="5:9" x14ac:dyDescent="0.2">
      <c r="E735" s="9"/>
      <c r="F735" s="9"/>
      <c r="G735" s="9"/>
      <c r="H735" s="9"/>
      <c r="I735" s="9"/>
    </row>
    <row r="736" spans="5:9" x14ac:dyDescent="0.2">
      <c r="E736" s="9"/>
      <c r="F736" s="9"/>
      <c r="G736" s="9"/>
      <c r="H736" s="9"/>
      <c r="I736" s="9"/>
    </row>
    <row r="737" spans="5:9" x14ac:dyDescent="0.2">
      <c r="E737" s="9"/>
      <c r="F737" s="9"/>
      <c r="G737" s="9"/>
      <c r="H737" s="9"/>
      <c r="I737" s="9"/>
    </row>
    <row r="738" spans="5:9" x14ac:dyDescent="0.2">
      <c r="E738" s="9"/>
      <c r="F738" s="9"/>
      <c r="G738" s="9"/>
      <c r="H738" s="9"/>
      <c r="I738" s="9"/>
    </row>
    <row r="739" spans="5:9" x14ac:dyDescent="0.2">
      <c r="E739" s="9"/>
      <c r="F739" s="9"/>
      <c r="G739" s="9"/>
      <c r="H739" s="9"/>
      <c r="I739" s="9"/>
    </row>
    <row r="740" spans="5:9" x14ac:dyDescent="0.2">
      <c r="E740" s="9"/>
      <c r="F740" s="9"/>
      <c r="G740" s="9"/>
      <c r="H740" s="9"/>
      <c r="I740" s="9"/>
    </row>
    <row r="741" spans="5:9" x14ac:dyDescent="0.2">
      <c r="E741" s="9"/>
      <c r="F741" s="9"/>
      <c r="G741" s="9"/>
      <c r="H741" s="9"/>
      <c r="I741" s="9"/>
    </row>
    <row r="742" spans="5:9" x14ac:dyDescent="0.2">
      <c r="E742" s="9"/>
      <c r="F742" s="9"/>
      <c r="G742" s="9"/>
      <c r="H742" s="9"/>
      <c r="I742" s="9"/>
    </row>
    <row r="743" spans="5:9" x14ac:dyDescent="0.2">
      <c r="E743" s="9"/>
      <c r="F743" s="9"/>
      <c r="G743" s="9"/>
      <c r="H743" s="9"/>
      <c r="I743" s="9"/>
    </row>
    <row r="744" spans="5:9" x14ac:dyDescent="0.2">
      <c r="E744" s="9"/>
      <c r="F744" s="9"/>
      <c r="G744" s="9"/>
      <c r="H744" s="9"/>
      <c r="I744" s="9"/>
    </row>
    <row r="745" spans="5:9" x14ac:dyDescent="0.2">
      <c r="E745" s="9"/>
      <c r="F745" s="9"/>
      <c r="G745" s="9"/>
      <c r="H745" s="9"/>
      <c r="I745" s="9"/>
    </row>
    <row r="746" spans="5:9" x14ac:dyDescent="0.2">
      <c r="E746" s="9"/>
      <c r="F746" s="9"/>
      <c r="G746" s="9"/>
      <c r="H746" s="9"/>
      <c r="I746" s="9"/>
    </row>
    <row r="747" spans="5:9" x14ac:dyDescent="0.2">
      <c r="E747" s="9"/>
      <c r="F747" s="9"/>
      <c r="G747" s="9"/>
      <c r="H747" s="9"/>
      <c r="I747" s="9"/>
    </row>
    <row r="748" spans="5:9" x14ac:dyDescent="0.2">
      <c r="E748" s="9"/>
      <c r="F748" s="9"/>
      <c r="G748" s="9"/>
      <c r="H748" s="9"/>
      <c r="I748" s="9"/>
    </row>
    <row r="749" spans="5:9" x14ac:dyDescent="0.2">
      <c r="E749" s="9"/>
      <c r="F749" s="9"/>
      <c r="G749" s="9"/>
      <c r="H749" s="9"/>
      <c r="I749" s="9"/>
    </row>
    <row r="750" spans="5:9" x14ac:dyDescent="0.2">
      <c r="E750" s="9"/>
      <c r="F750" s="9"/>
      <c r="G750" s="9"/>
      <c r="H750" s="9"/>
      <c r="I750" s="9"/>
    </row>
    <row r="751" spans="5:9" x14ac:dyDescent="0.2">
      <c r="E751" s="9"/>
      <c r="F751" s="9"/>
      <c r="G751" s="9"/>
      <c r="H751" s="9"/>
      <c r="I751" s="9"/>
    </row>
    <row r="752" spans="5:9" x14ac:dyDescent="0.2">
      <c r="E752" s="9"/>
      <c r="F752" s="9"/>
      <c r="G752" s="9"/>
      <c r="H752" s="9"/>
      <c r="I752" s="9"/>
    </row>
    <row r="753" spans="5:9" x14ac:dyDescent="0.2">
      <c r="E753" s="9"/>
      <c r="F753" s="9"/>
      <c r="G753" s="9"/>
      <c r="H753" s="9"/>
      <c r="I753" s="9"/>
    </row>
    <row r="754" spans="5:9" x14ac:dyDescent="0.2">
      <c r="E754" s="9"/>
      <c r="F754" s="9"/>
      <c r="G754" s="9"/>
      <c r="H754" s="9"/>
      <c r="I754" s="9"/>
    </row>
    <row r="755" spans="5:9" x14ac:dyDescent="0.2">
      <c r="E755" s="9"/>
      <c r="F755" s="9"/>
      <c r="G755" s="9"/>
      <c r="H755" s="9"/>
      <c r="I755" s="9"/>
    </row>
    <row r="756" spans="5:9" x14ac:dyDescent="0.2">
      <c r="E756" s="9"/>
      <c r="F756" s="9"/>
      <c r="G756" s="9"/>
      <c r="H756" s="9"/>
      <c r="I756" s="9"/>
    </row>
    <row r="757" spans="5:9" x14ac:dyDescent="0.2">
      <c r="E757" s="9"/>
      <c r="F757" s="9"/>
      <c r="G757" s="9"/>
      <c r="H757" s="9"/>
      <c r="I757" s="9"/>
    </row>
    <row r="758" spans="5:9" x14ac:dyDescent="0.2">
      <c r="E758" s="9"/>
      <c r="F758" s="9"/>
      <c r="G758" s="9"/>
      <c r="H758" s="9"/>
      <c r="I758" s="9"/>
    </row>
    <row r="759" spans="5:9" x14ac:dyDescent="0.2">
      <c r="E759" s="9"/>
      <c r="F759" s="9"/>
      <c r="G759" s="9"/>
      <c r="H759" s="9"/>
      <c r="I759" s="9"/>
    </row>
    <row r="760" spans="5:9" x14ac:dyDescent="0.2">
      <c r="E760" s="9"/>
      <c r="F760" s="9"/>
      <c r="G760" s="9"/>
      <c r="H760" s="9"/>
      <c r="I760" s="9"/>
    </row>
    <row r="761" spans="5:9" x14ac:dyDescent="0.2">
      <c r="E761" s="9"/>
      <c r="F761" s="9"/>
      <c r="G761" s="9"/>
      <c r="H761" s="9"/>
      <c r="I761" s="9"/>
    </row>
    <row r="762" spans="5:9" x14ac:dyDescent="0.2">
      <c r="E762" s="9"/>
      <c r="F762" s="9"/>
      <c r="G762" s="9"/>
      <c r="H762" s="9"/>
      <c r="I762" s="9"/>
    </row>
    <row r="763" spans="5:9" x14ac:dyDescent="0.2">
      <c r="E763" s="9"/>
      <c r="F763" s="9"/>
      <c r="G763" s="9"/>
      <c r="H763" s="9"/>
      <c r="I763" s="9"/>
    </row>
    <row r="764" spans="5:9" x14ac:dyDescent="0.2">
      <c r="E764" s="9"/>
      <c r="F764" s="9"/>
      <c r="G764" s="9"/>
      <c r="H764" s="9"/>
      <c r="I764" s="9"/>
    </row>
    <row r="765" spans="5:9" x14ac:dyDescent="0.2">
      <c r="E765" s="9"/>
      <c r="F765" s="9"/>
      <c r="G765" s="9"/>
      <c r="H765" s="9"/>
      <c r="I765" s="9"/>
    </row>
    <row r="766" spans="5:9" x14ac:dyDescent="0.2">
      <c r="E766" s="9"/>
      <c r="F766" s="9"/>
      <c r="G766" s="9"/>
      <c r="H766" s="9"/>
      <c r="I766" s="9"/>
    </row>
    <row r="767" spans="5:9" x14ac:dyDescent="0.2">
      <c r="E767" s="9"/>
      <c r="F767" s="9"/>
      <c r="G767" s="9"/>
      <c r="H767" s="9"/>
      <c r="I767" s="9"/>
    </row>
    <row r="768" spans="5:9" x14ac:dyDescent="0.2">
      <c r="E768" s="9"/>
      <c r="F768" s="9"/>
      <c r="G768" s="9"/>
      <c r="H768" s="9"/>
      <c r="I768" s="9"/>
    </row>
    <row r="769" spans="5:9" x14ac:dyDescent="0.2">
      <c r="E769" s="9"/>
      <c r="F769" s="9"/>
      <c r="G769" s="9"/>
      <c r="H769" s="9"/>
      <c r="I769" s="9"/>
    </row>
    <row r="770" spans="5:9" x14ac:dyDescent="0.2">
      <c r="E770" s="9"/>
      <c r="F770" s="9"/>
      <c r="G770" s="9"/>
      <c r="H770" s="9"/>
      <c r="I770" s="9"/>
    </row>
    <row r="771" spans="5:9" x14ac:dyDescent="0.2">
      <c r="E771" s="9"/>
      <c r="F771" s="9"/>
      <c r="G771" s="9"/>
      <c r="H771" s="9"/>
      <c r="I771" s="9"/>
    </row>
    <row r="772" spans="5:9" x14ac:dyDescent="0.2">
      <c r="E772" s="9"/>
      <c r="F772" s="9"/>
      <c r="G772" s="9"/>
      <c r="H772" s="9"/>
      <c r="I772" s="9"/>
    </row>
    <row r="773" spans="5:9" x14ac:dyDescent="0.2">
      <c r="E773" s="9"/>
      <c r="F773" s="9"/>
      <c r="G773" s="9"/>
      <c r="H773" s="9"/>
      <c r="I773" s="9"/>
    </row>
    <row r="774" spans="5:9" x14ac:dyDescent="0.2">
      <c r="E774" s="9"/>
      <c r="F774" s="9"/>
      <c r="G774" s="9"/>
      <c r="H774" s="9"/>
      <c r="I774" s="9"/>
    </row>
    <row r="775" spans="5:9" x14ac:dyDescent="0.2">
      <c r="E775" s="9"/>
      <c r="F775" s="9"/>
      <c r="G775" s="9"/>
      <c r="H775" s="9"/>
      <c r="I775" s="9"/>
    </row>
    <row r="776" spans="5:9" x14ac:dyDescent="0.2">
      <c r="E776" s="9"/>
      <c r="F776" s="9"/>
      <c r="G776" s="9"/>
      <c r="H776" s="9"/>
      <c r="I776" s="9"/>
    </row>
    <row r="777" spans="5:9" x14ac:dyDescent="0.2">
      <c r="E777" s="9"/>
      <c r="F777" s="9"/>
      <c r="G777" s="9"/>
      <c r="H777" s="9"/>
      <c r="I777" s="9"/>
    </row>
    <row r="778" spans="5:9" x14ac:dyDescent="0.2">
      <c r="E778" s="9"/>
      <c r="F778" s="9"/>
      <c r="G778" s="9"/>
      <c r="H778" s="9"/>
      <c r="I778" s="9"/>
    </row>
    <row r="779" spans="5:9" x14ac:dyDescent="0.2">
      <c r="E779" s="9"/>
      <c r="F779" s="9"/>
      <c r="G779" s="9"/>
      <c r="H779" s="9"/>
      <c r="I779" s="9"/>
    </row>
    <row r="780" spans="5:9" x14ac:dyDescent="0.2">
      <c r="E780" s="9"/>
      <c r="F780" s="9"/>
      <c r="G780" s="9"/>
      <c r="H780" s="9"/>
      <c r="I780" s="9"/>
    </row>
    <row r="781" spans="5:9" x14ac:dyDescent="0.2">
      <c r="E781" s="9"/>
      <c r="F781" s="9"/>
      <c r="G781" s="9"/>
      <c r="H781" s="9"/>
      <c r="I781" s="9"/>
    </row>
    <row r="782" spans="5:9" x14ac:dyDescent="0.2">
      <c r="E782" s="9"/>
      <c r="F782" s="9"/>
      <c r="G782" s="9"/>
      <c r="H782" s="9"/>
      <c r="I782" s="9"/>
    </row>
    <row r="783" spans="5:9" x14ac:dyDescent="0.2">
      <c r="E783" s="9"/>
      <c r="F783" s="9"/>
      <c r="G783" s="9"/>
      <c r="H783" s="9"/>
      <c r="I783" s="9"/>
    </row>
    <row r="784" spans="5:9" x14ac:dyDescent="0.2">
      <c r="E784" s="9"/>
      <c r="F784" s="9"/>
      <c r="G784" s="9"/>
      <c r="H784" s="9"/>
      <c r="I784" s="9"/>
    </row>
    <row r="785" spans="5:9" x14ac:dyDescent="0.2">
      <c r="E785" s="9"/>
      <c r="F785" s="9"/>
      <c r="G785" s="9"/>
      <c r="H785" s="9"/>
      <c r="I785" s="9"/>
    </row>
    <row r="786" spans="5:9" x14ac:dyDescent="0.2">
      <c r="E786" s="9"/>
      <c r="F786" s="9"/>
      <c r="G786" s="9"/>
      <c r="H786" s="9"/>
      <c r="I786" s="9"/>
    </row>
    <row r="787" spans="5:9" x14ac:dyDescent="0.2">
      <c r="E787" s="9"/>
      <c r="F787" s="9"/>
      <c r="G787" s="9"/>
      <c r="H787" s="9"/>
      <c r="I787" s="9"/>
    </row>
    <row r="788" spans="5:9" x14ac:dyDescent="0.2">
      <c r="E788" s="9"/>
      <c r="F788" s="9"/>
      <c r="G788" s="9"/>
      <c r="H788" s="9"/>
      <c r="I788" s="9"/>
    </row>
    <row r="789" spans="5:9" x14ac:dyDescent="0.2">
      <c r="E789" s="9"/>
      <c r="F789" s="9"/>
      <c r="G789" s="9"/>
      <c r="H789" s="9"/>
      <c r="I789" s="9"/>
    </row>
    <row r="790" spans="5:9" x14ac:dyDescent="0.2">
      <c r="E790" s="9"/>
      <c r="F790" s="9"/>
      <c r="G790" s="9"/>
      <c r="H790" s="9"/>
      <c r="I790" s="9"/>
    </row>
    <row r="791" spans="5:9" x14ac:dyDescent="0.2">
      <c r="E791" s="9"/>
      <c r="F791" s="9"/>
      <c r="G791" s="9"/>
      <c r="H791" s="9"/>
      <c r="I791" s="9"/>
    </row>
    <row r="792" spans="5:9" x14ac:dyDescent="0.2">
      <c r="E792" s="9"/>
      <c r="F792" s="9"/>
      <c r="G792" s="9"/>
      <c r="H792" s="9"/>
      <c r="I792" s="9"/>
    </row>
    <row r="793" spans="5:9" x14ac:dyDescent="0.2">
      <c r="E793" s="9"/>
      <c r="F793" s="9"/>
      <c r="G793" s="9"/>
      <c r="H793" s="9"/>
      <c r="I793" s="9"/>
    </row>
    <row r="794" spans="5:9" x14ac:dyDescent="0.2">
      <c r="E794" s="9"/>
      <c r="F794" s="9"/>
      <c r="G794" s="9"/>
      <c r="H794" s="9"/>
      <c r="I794" s="9"/>
    </row>
    <row r="795" spans="5:9" x14ac:dyDescent="0.2">
      <c r="E795" s="9"/>
      <c r="F795" s="9"/>
      <c r="G795" s="9"/>
      <c r="H795" s="9"/>
      <c r="I795" s="9"/>
    </row>
    <row r="796" spans="5:9" x14ac:dyDescent="0.2">
      <c r="E796" s="9"/>
      <c r="F796" s="9"/>
      <c r="G796" s="9"/>
      <c r="H796" s="9"/>
      <c r="I796" s="9"/>
    </row>
    <row r="797" spans="5:9" x14ac:dyDescent="0.2">
      <c r="E797" s="9"/>
      <c r="F797" s="9"/>
      <c r="G797" s="9"/>
      <c r="H797" s="9"/>
      <c r="I797" s="9"/>
    </row>
    <row r="798" spans="5:9" x14ac:dyDescent="0.2">
      <c r="E798" s="9"/>
      <c r="F798" s="9"/>
      <c r="G798" s="9"/>
      <c r="H798" s="9"/>
      <c r="I798" s="9"/>
    </row>
    <row r="799" spans="5:9" x14ac:dyDescent="0.2">
      <c r="E799" s="9"/>
      <c r="F799" s="9"/>
      <c r="G799" s="9"/>
      <c r="H799" s="9"/>
      <c r="I799" s="9"/>
    </row>
    <row r="800" spans="5:9" x14ac:dyDescent="0.2">
      <c r="E800" s="9"/>
      <c r="F800" s="9"/>
      <c r="G800" s="9"/>
      <c r="H800" s="9"/>
      <c r="I800" s="9"/>
    </row>
    <row r="801" spans="5:9" x14ac:dyDescent="0.2">
      <c r="E801" s="9"/>
      <c r="F801" s="9"/>
      <c r="G801" s="9"/>
      <c r="H801" s="9"/>
      <c r="I801" s="9"/>
    </row>
    <row r="802" spans="5:9" x14ac:dyDescent="0.2">
      <c r="E802" s="9"/>
      <c r="F802" s="9"/>
      <c r="G802" s="9"/>
      <c r="H802" s="9"/>
      <c r="I802" s="9"/>
    </row>
    <row r="803" spans="5:9" x14ac:dyDescent="0.2">
      <c r="E803" s="9"/>
      <c r="F803" s="9"/>
      <c r="G803" s="9"/>
      <c r="H803" s="9"/>
      <c r="I803" s="9"/>
    </row>
    <row r="804" spans="5:9" x14ac:dyDescent="0.2">
      <c r="E804" s="9"/>
      <c r="F804" s="9"/>
      <c r="G804" s="9"/>
      <c r="H804" s="9"/>
      <c r="I804" s="9"/>
    </row>
    <row r="805" spans="5:9" x14ac:dyDescent="0.2">
      <c r="E805" s="9"/>
      <c r="F805" s="9"/>
      <c r="G805" s="9"/>
      <c r="H805" s="9"/>
      <c r="I805" s="9"/>
    </row>
    <row r="806" spans="5:9" x14ac:dyDescent="0.2">
      <c r="E806" s="9"/>
      <c r="F806" s="9"/>
      <c r="G806" s="9"/>
      <c r="H806" s="9"/>
      <c r="I806" s="9"/>
    </row>
    <row r="807" spans="5:9" x14ac:dyDescent="0.2">
      <c r="E807" s="9"/>
      <c r="F807" s="9"/>
      <c r="G807" s="9"/>
      <c r="H807" s="9"/>
      <c r="I807" s="9"/>
    </row>
    <row r="808" spans="5:9" x14ac:dyDescent="0.2">
      <c r="E808" s="9"/>
      <c r="F808" s="9"/>
      <c r="G808" s="9"/>
      <c r="H808" s="9"/>
      <c r="I808" s="9"/>
    </row>
    <row r="809" spans="5:9" x14ac:dyDescent="0.2">
      <c r="E809" s="9"/>
      <c r="F809" s="9"/>
      <c r="G809" s="9"/>
      <c r="H809" s="9"/>
      <c r="I809" s="9"/>
    </row>
    <row r="810" spans="5:9" x14ac:dyDescent="0.2">
      <c r="E810" s="9"/>
      <c r="F810" s="9"/>
      <c r="G810" s="9"/>
      <c r="H810" s="9"/>
      <c r="I810" s="9"/>
    </row>
    <row r="811" spans="5:9" x14ac:dyDescent="0.2">
      <c r="E811" s="9"/>
      <c r="F811" s="9"/>
      <c r="G811" s="9"/>
      <c r="H811" s="9"/>
      <c r="I811" s="9"/>
    </row>
    <row r="812" spans="5:9" x14ac:dyDescent="0.2">
      <c r="E812" s="9"/>
      <c r="F812" s="9"/>
      <c r="G812" s="9"/>
      <c r="H812" s="9"/>
      <c r="I812" s="9"/>
    </row>
    <row r="813" spans="5:9" x14ac:dyDescent="0.2">
      <c r="E813" s="9"/>
      <c r="F813" s="9"/>
      <c r="G813" s="9"/>
      <c r="H813" s="9"/>
      <c r="I813" s="9"/>
    </row>
    <row r="814" spans="5:9" x14ac:dyDescent="0.2">
      <c r="E814" s="9"/>
      <c r="F814" s="9"/>
      <c r="G814" s="9"/>
      <c r="H814" s="9"/>
      <c r="I814" s="9"/>
    </row>
    <row r="815" spans="5:9" x14ac:dyDescent="0.2">
      <c r="E815" s="9"/>
      <c r="F815" s="9"/>
      <c r="G815" s="9"/>
      <c r="H815" s="9"/>
      <c r="I815" s="9"/>
    </row>
    <row r="816" spans="5:9" x14ac:dyDescent="0.2">
      <c r="E816" s="9"/>
      <c r="F816" s="9"/>
      <c r="G816" s="9"/>
      <c r="H816" s="9"/>
      <c r="I816" s="9"/>
    </row>
    <row r="817" spans="5:9" x14ac:dyDescent="0.2">
      <c r="E817" s="9"/>
      <c r="F817" s="9"/>
      <c r="G817" s="9"/>
      <c r="H817" s="9"/>
      <c r="I817" s="9"/>
    </row>
    <row r="818" spans="5:9" x14ac:dyDescent="0.2">
      <c r="E818" s="9"/>
      <c r="F818" s="9"/>
      <c r="G818" s="9"/>
      <c r="H818" s="9"/>
      <c r="I818" s="9"/>
    </row>
    <row r="819" spans="5:9" x14ac:dyDescent="0.2">
      <c r="E819" s="9"/>
      <c r="F819" s="9"/>
      <c r="G819" s="9"/>
      <c r="H819" s="9"/>
      <c r="I819" s="9"/>
    </row>
    <row r="820" spans="5:9" x14ac:dyDescent="0.2">
      <c r="E820" s="9"/>
      <c r="F820" s="9"/>
      <c r="G820" s="9"/>
      <c r="H820" s="9"/>
      <c r="I820" s="9"/>
    </row>
    <row r="821" spans="5:9" x14ac:dyDescent="0.2">
      <c r="E821" s="9"/>
      <c r="F821" s="9"/>
      <c r="G821" s="9"/>
      <c r="H821" s="9"/>
      <c r="I821" s="9"/>
    </row>
    <row r="822" spans="5:9" x14ac:dyDescent="0.2">
      <c r="E822" s="9"/>
      <c r="F822" s="9"/>
      <c r="G822" s="9"/>
      <c r="H822" s="9"/>
      <c r="I822" s="9"/>
    </row>
    <row r="823" spans="5:9" x14ac:dyDescent="0.2">
      <c r="E823" s="9"/>
      <c r="F823" s="9"/>
      <c r="G823" s="9"/>
      <c r="H823" s="9"/>
      <c r="I823" s="9"/>
    </row>
    <row r="824" spans="5:9" x14ac:dyDescent="0.2">
      <c r="E824" s="9"/>
      <c r="F824" s="9"/>
      <c r="G824" s="9"/>
      <c r="H824" s="9"/>
      <c r="I824" s="9"/>
    </row>
    <row r="825" spans="5:9" x14ac:dyDescent="0.2">
      <c r="E825" s="9"/>
      <c r="F825" s="9"/>
      <c r="G825" s="9"/>
      <c r="H825" s="9"/>
      <c r="I825" s="9"/>
    </row>
    <row r="826" spans="5:9" x14ac:dyDescent="0.2">
      <c r="E826" s="9"/>
      <c r="F826" s="9"/>
      <c r="G826" s="9"/>
      <c r="H826" s="9"/>
      <c r="I826" s="9"/>
    </row>
    <row r="827" spans="5:9" x14ac:dyDescent="0.2">
      <c r="E827" s="9"/>
      <c r="F827" s="9"/>
      <c r="G827" s="9"/>
      <c r="H827" s="9"/>
      <c r="I827" s="9"/>
    </row>
    <row r="828" spans="5:9" x14ac:dyDescent="0.2">
      <c r="E828" s="9"/>
      <c r="F828" s="9"/>
      <c r="G828" s="9"/>
      <c r="H828" s="9"/>
      <c r="I828" s="9"/>
    </row>
    <row r="829" spans="5:9" x14ac:dyDescent="0.2">
      <c r="E829" s="9"/>
      <c r="F829" s="9"/>
      <c r="G829" s="9"/>
      <c r="H829" s="9"/>
      <c r="I829" s="9"/>
    </row>
    <row r="830" spans="5:9" x14ac:dyDescent="0.2">
      <c r="E830" s="9"/>
      <c r="F830" s="9"/>
      <c r="G830" s="9"/>
      <c r="H830" s="9"/>
      <c r="I830" s="9"/>
    </row>
    <row r="831" spans="5:9" x14ac:dyDescent="0.2">
      <c r="E831" s="9"/>
      <c r="F831" s="9"/>
      <c r="G831" s="9"/>
      <c r="H831" s="9"/>
      <c r="I831" s="9"/>
    </row>
    <row r="832" spans="5:9" x14ac:dyDescent="0.2">
      <c r="E832" s="9"/>
      <c r="F832" s="9"/>
      <c r="G832" s="9"/>
      <c r="H832" s="9"/>
      <c r="I832" s="9"/>
    </row>
    <row r="833" spans="5:9" x14ac:dyDescent="0.2">
      <c r="E833" s="9"/>
      <c r="F833" s="9"/>
      <c r="G833" s="9"/>
      <c r="H833" s="9"/>
      <c r="I833" s="9"/>
    </row>
    <row r="834" spans="5:9" x14ac:dyDescent="0.2">
      <c r="E834" s="9"/>
      <c r="F834" s="9"/>
      <c r="G834" s="9"/>
      <c r="H834" s="9"/>
      <c r="I834" s="9"/>
    </row>
    <row r="835" spans="5:9" x14ac:dyDescent="0.2">
      <c r="E835" s="9"/>
      <c r="F835" s="9"/>
      <c r="G835" s="9"/>
      <c r="H835" s="9"/>
      <c r="I835" s="9"/>
    </row>
    <row r="836" spans="5:9" x14ac:dyDescent="0.2">
      <c r="E836" s="9"/>
      <c r="F836" s="9"/>
      <c r="G836" s="9"/>
      <c r="H836" s="9"/>
      <c r="I836" s="9"/>
    </row>
    <row r="837" spans="5:9" x14ac:dyDescent="0.2">
      <c r="E837" s="9"/>
      <c r="F837" s="9"/>
      <c r="G837" s="9"/>
      <c r="H837" s="9"/>
      <c r="I837" s="9"/>
    </row>
    <row r="838" spans="5:9" x14ac:dyDescent="0.2">
      <c r="E838" s="9"/>
      <c r="F838" s="9"/>
      <c r="G838" s="9"/>
      <c r="H838" s="9"/>
      <c r="I838" s="9"/>
    </row>
    <row r="839" spans="5:9" x14ac:dyDescent="0.2">
      <c r="E839" s="9"/>
      <c r="F839" s="9"/>
      <c r="G839" s="9"/>
      <c r="H839" s="9"/>
      <c r="I839" s="9"/>
    </row>
    <row r="840" spans="5:9" x14ac:dyDescent="0.2">
      <c r="E840" s="9"/>
      <c r="F840" s="9"/>
      <c r="G840" s="9"/>
      <c r="H840" s="9"/>
      <c r="I840" s="9"/>
    </row>
    <row r="841" spans="5:9" x14ac:dyDescent="0.2">
      <c r="E841" s="9"/>
      <c r="F841" s="9"/>
      <c r="G841" s="9"/>
      <c r="H841" s="9"/>
      <c r="I841" s="9"/>
    </row>
    <row r="842" spans="5:9" x14ac:dyDescent="0.2">
      <c r="E842" s="9"/>
      <c r="F842" s="9"/>
      <c r="G842" s="9"/>
      <c r="H842" s="9"/>
      <c r="I842" s="9"/>
    </row>
    <row r="843" spans="5:9" x14ac:dyDescent="0.2">
      <c r="E843" s="9"/>
      <c r="F843" s="9"/>
      <c r="G843" s="9"/>
      <c r="H843" s="9"/>
      <c r="I843" s="9"/>
    </row>
    <row r="844" spans="5:9" x14ac:dyDescent="0.2">
      <c r="E844" s="9"/>
      <c r="F844" s="9"/>
      <c r="G844" s="9"/>
      <c r="H844" s="9"/>
      <c r="I844" s="9"/>
    </row>
    <row r="845" spans="5:9" x14ac:dyDescent="0.2">
      <c r="E845" s="9"/>
      <c r="F845" s="9"/>
      <c r="G845" s="9"/>
      <c r="H845" s="9"/>
      <c r="I845" s="9"/>
    </row>
    <row r="846" spans="5:9" x14ac:dyDescent="0.2">
      <c r="E846" s="9"/>
      <c r="F846" s="9"/>
      <c r="G846" s="9"/>
      <c r="H846" s="9"/>
      <c r="I846" s="9"/>
    </row>
    <row r="847" spans="5:9" x14ac:dyDescent="0.2">
      <c r="E847" s="9"/>
      <c r="F847" s="9"/>
      <c r="G847" s="9"/>
      <c r="H847" s="9"/>
      <c r="I847" s="9"/>
    </row>
    <row r="848" spans="5:9" x14ac:dyDescent="0.2">
      <c r="E848" s="9"/>
      <c r="F848" s="9"/>
      <c r="G848" s="9"/>
      <c r="H848" s="9"/>
      <c r="I848" s="9"/>
    </row>
    <row r="849" spans="5:9" x14ac:dyDescent="0.2">
      <c r="E849" s="9"/>
      <c r="F849" s="9"/>
      <c r="G849" s="9"/>
      <c r="H849" s="9"/>
      <c r="I849" s="9"/>
    </row>
    <row r="850" spans="5:9" x14ac:dyDescent="0.2">
      <c r="E850" s="9"/>
      <c r="F850" s="9"/>
      <c r="G850" s="9"/>
      <c r="H850" s="9"/>
      <c r="I850" s="9"/>
    </row>
    <row r="851" spans="5:9" x14ac:dyDescent="0.2">
      <c r="E851" s="9"/>
      <c r="F851" s="9"/>
      <c r="G851" s="9"/>
      <c r="H851" s="9"/>
      <c r="I851" s="9"/>
    </row>
    <row r="852" spans="5:9" x14ac:dyDescent="0.2">
      <c r="E852" s="9"/>
      <c r="F852" s="9"/>
      <c r="G852" s="9"/>
      <c r="H852" s="9"/>
      <c r="I852" s="9"/>
    </row>
    <row r="853" spans="5:9" x14ac:dyDescent="0.2">
      <c r="E853" s="9"/>
      <c r="F853" s="9"/>
      <c r="G853" s="9"/>
      <c r="H853" s="9"/>
      <c r="I853" s="9"/>
    </row>
    <row r="854" spans="5:9" x14ac:dyDescent="0.2">
      <c r="E854" s="9"/>
      <c r="F854" s="9"/>
      <c r="G854" s="9"/>
      <c r="H854" s="9"/>
      <c r="I854" s="9"/>
    </row>
    <row r="855" spans="5:9" x14ac:dyDescent="0.2">
      <c r="E855" s="9"/>
      <c r="F855" s="9"/>
      <c r="G855" s="9"/>
      <c r="H855" s="9"/>
      <c r="I855" s="9"/>
    </row>
    <row r="856" spans="5:9" x14ac:dyDescent="0.2">
      <c r="E856" s="9"/>
      <c r="F856" s="9"/>
      <c r="G856" s="9"/>
      <c r="H856" s="9"/>
      <c r="I856" s="9"/>
    </row>
    <row r="857" spans="5:9" x14ac:dyDescent="0.2">
      <c r="E857" s="9"/>
      <c r="F857" s="9"/>
      <c r="G857" s="9"/>
      <c r="H857" s="9"/>
      <c r="I857" s="9"/>
    </row>
    <row r="858" spans="5:9" x14ac:dyDescent="0.2">
      <c r="E858" s="9"/>
      <c r="F858" s="9"/>
      <c r="G858" s="9"/>
      <c r="H858" s="9"/>
      <c r="I858" s="9"/>
    </row>
    <row r="859" spans="5:9" x14ac:dyDescent="0.2">
      <c r="E859" s="9"/>
      <c r="F859" s="9"/>
      <c r="G859" s="9"/>
      <c r="H859" s="9"/>
      <c r="I859" s="9"/>
    </row>
    <row r="860" spans="5:9" x14ac:dyDescent="0.2">
      <c r="E860" s="9"/>
      <c r="F860" s="9"/>
      <c r="G860" s="9"/>
      <c r="H860" s="9"/>
      <c r="I860" s="9"/>
    </row>
    <row r="861" spans="5:9" x14ac:dyDescent="0.2">
      <c r="E861" s="9"/>
      <c r="F861" s="9"/>
      <c r="G861" s="9"/>
      <c r="H861" s="9"/>
      <c r="I861" s="9"/>
    </row>
    <row r="862" spans="5:9" x14ac:dyDescent="0.2">
      <c r="E862" s="9"/>
      <c r="F862" s="9"/>
      <c r="G862" s="9"/>
      <c r="H862" s="9"/>
      <c r="I862" s="9"/>
    </row>
    <row r="863" spans="5:9" x14ac:dyDescent="0.2">
      <c r="E863" s="9"/>
      <c r="F863" s="9"/>
      <c r="G863" s="9"/>
      <c r="H863" s="9"/>
      <c r="I863" s="9"/>
    </row>
    <row r="864" spans="5:9" x14ac:dyDescent="0.2">
      <c r="E864" s="9"/>
      <c r="F864" s="9"/>
      <c r="G864" s="9"/>
      <c r="H864" s="9"/>
      <c r="I864" s="9"/>
    </row>
    <row r="865" spans="5:9" x14ac:dyDescent="0.2">
      <c r="E865" s="9"/>
      <c r="F865" s="9"/>
      <c r="G865" s="9"/>
      <c r="H865" s="9"/>
      <c r="I865" s="9"/>
    </row>
    <row r="866" spans="5:9" x14ac:dyDescent="0.2">
      <c r="E866" s="9"/>
      <c r="F866" s="9"/>
      <c r="G866" s="9"/>
      <c r="H866" s="9"/>
      <c r="I866" s="9"/>
    </row>
    <row r="867" spans="5:9" x14ac:dyDescent="0.2">
      <c r="E867" s="9"/>
      <c r="F867" s="9"/>
      <c r="G867" s="9"/>
      <c r="H867" s="9"/>
      <c r="I867" s="9"/>
    </row>
    <row r="868" spans="5:9" x14ac:dyDescent="0.2">
      <c r="E868" s="9"/>
      <c r="F868" s="9"/>
      <c r="G868" s="9"/>
      <c r="H868" s="9"/>
      <c r="I868" s="9"/>
    </row>
    <row r="869" spans="5:9" x14ac:dyDescent="0.2">
      <c r="E869" s="9"/>
      <c r="F869" s="9"/>
      <c r="G869" s="9"/>
      <c r="H869" s="9"/>
      <c r="I869" s="9"/>
    </row>
    <row r="870" spans="5:9" x14ac:dyDescent="0.2">
      <c r="E870" s="9"/>
      <c r="F870" s="9"/>
      <c r="G870" s="9"/>
      <c r="H870" s="9"/>
      <c r="I870" s="9"/>
    </row>
    <row r="871" spans="5:9" x14ac:dyDescent="0.2">
      <c r="E871" s="9"/>
      <c r="F871" s="9"/>
      <c r="G871" s="9"/>
      <c r="H871" s="9"/>
      <c r="I871" s="9"/>
    </row>
    <row r="872" spans="5:9" x14ac:dyDescent="0.2">
      <c r="E872" s="9"/>
      <c r="F872" s="9"/>
      <c r="G872" s="9"/>
      <c r="H872" s="9"/>
      <c r="I872" s="9"/>
    </row>
    <row r="873" spans="5:9" x14ac:dyDescent="0.2">
      <c r="E873" s="9"/>
      <c r="F873" s="9"/>
      <c r="G873" s="9"/>
      <c r="H873" s="9"/>
      <c r="I873" s="9"/>
    </row>
    <row r="874" spans="5:9" x14ac:dyDescent="0.2">
      <c r="E874" s="9"/>
      <c r="F874" s="9"/>
      <c r="G874" s="9"/>
      <c r="H874" s="9"/>
      <c r="I874" s="9"/>
    </row>
    <row r="875" spans="5:9" x14ac:dyDescent="0.2">
      <c r="E875" s="9"/>
      <c r="F875" s="9"/>
      <c r="G875" s="9"/>
      <c r="H875" s="9"/>
      <c r="I875" s="9"/>
    </row>
    <row r="876" spans="5:9" x14ac:dyDescent="0.2">
      <c r="E876" s="9"/>
      <c r="F876" s="9"/>
      <c r="G876" s="9"/>
      <c r="H876" s="9"/>
      <c r="I876" s="9"/>
    </row>
    <row r="877" spans="5:9" x14ac:dyDescent="0.2">
      <c r="E877" s="9"/>
      <c r="F877" s="9"/>
      <c r="G877" s="9"/>
      <c r="H877" s="9"/>
      <c r="I877" s="9"/>
    </row>
    <row r="878" spans="5:9" x14ac:dyDescent="0.2">
      <c r="E878" s="9"/>
      <c r="F878" s="9"/>
      <c r="G878" s="9"/>
      <c r="H878" s="9"/>
      <c r="I878" s="9"/>
    </row>
    <row r="879" spans="5:9" x14ac:dyDescent="0.2">
      <c r="E879" s="9"/>
      <c r="F879" s="9"/>
      <c r="G879" s="9"/>
      <c r="H879" s="9"/>
      <c r="I879" s="9"/>
    </row>
    <row r="880" spans="5:9" x14ac:dyDescent="0.2">
      <c r="E880" s="9"/>
      <c r="F880" s="9"/>
      <c r="G880" s="9"/>
      <c r="H880" s="9"/>
      <c r="I880" s="9"/>
    </row>
    <row r="881" spans="5:9" x14ac:dyDescent="0.2">
      <c r="E881" s="9"/>
      <c r="F881" s="9"/>
      <c r="G881" s="9"/>
      <c r="H881" s="9"/>
      <c r="I881" s="9"/>
    </row>
    <row r="882" spans="5:9" x14ac:dyDescent="0.2">
      <c r="E882" s="9"/>
      <c r="F882" s="9"/>
      <c r="G882" s="9"/>
      <c r="H882" s="9"/>
      <c r="I882" s="9"/>
    </row>
    <row r="883" spans="5:9" x14ac:dyDescent="0.2">
      <c r="E883" s="9"/>
      <c r="F883" s="9"/>
      <c r="G883" s="9"/>
      <c r="H883" s="9"/>
      <c r="I883" s="9"/>
    </row>
    <row r="884" spans="5:9" x14ac:dyDescent="0.2">
      <c r="E884" s="9"/>
      <c r="F884" s="9"/>
      <c r="G884" s="9"/>
      <c r="H884" s="9"/>
      <c r="I884" s="9"/>
    </row>
    <row r="885" spans="5:9" x14ac:dyDescent="0.2">
      <c r="E885" s="9"/>
      <c r="F885" s="9"/>
      <c r="G885" s="9"/>
      <c r="H885" s="9"/>
      <c r="I885" s="9"/>
    </row>
    <row r="886" spans="5:9" x14ac:dyDescent="0.2">
      <c r="E886" s="9"/>
      <c r="F886" s="9"/>
      <c r="G886" s="9"/>
      <c r="H886" s="9"/>
      <c r="I886" s="9"/>
    </row>
    <row r="887" spans="5:9" x14ac:dyDescent="0.2">
      <c r="E887" s="9"/>
      <c r="F887" s="9"/>
      <c r="G887" s="9"/>
      <c r="H887" s="9"/>
      <c r="I887" s="9"/>
    </row>
    <row r="888" spans="5:9" x14ac:dyDescent="0.2">
      <c r="E888" s="9"/>
      <c r="F888" s="9"/>
      <c r="G888" s="9"/>
      <c r="H888" s="9"/>
      <c r="I888" s="9"/>
    </row>
    <row r="889" spans="5:9" x14ac:dyDescent="0.2">
      <c r="E889" s="9"/>
      <c r="F889" s="9"/>
      <c r="G889" s="9"/>
      <c r="H889" s="9"/>
      <c r="I889" s="9"/>
    </row>
    <row r="890" spans="5:9" x14ac:dyDescent="0.2">
      <c r="E890" s="9"/>
      <c r="F890" s="9"/>
      <c r="G890" s="9"/>
      <c r="H890" s="9"/>
      <c r="I890" s="9"/>
    </row>
    <row r="891" spans="5:9" x14ac:dyDescent="0.2">
      <c r="E891" s="9"/>
      <c r="F891" s="9"/>
      <c r="G891" s="9"/>
      <c r="H891" s="9"/>
      <c r="I891" s="9"/>
    </row>
    <row r="892" spans="5:9" x14ac:dyDescent="0.2">
      <c r="E892" s="9"/>
      <c r="F892" s="9"/>
      <c r="G892" s="9"/>
      <c r="H892" s="9"/>
      <c r="I892" s="9"/>
    </row>
    <row r="893" spans="5:9" x14ac:dyDescent="0.2">
      <c r="E893" s="9"/>
      <c r="F893" s="9"/>
      <c r="G893" s="9"/>
      <c r="H893" s="9"/>
      <c r="I893" s="9"/>
    </row>
    <row r="894" spans="5:9" x14ac:dyDescent="0.2">
      <c r="E894" s="9"/>
      <c r="F894" s="9"/>
      <c r="G894" s="9"/>
      <c r="H894" s="9"/>
      <c r="I894" s="9"/>
    </row>
    <row r="895" spans="5:9" x14ac:dyDescent="0.2">
      <c r="E895" s="9"/>
      <c r="F895" s="9"/>
      <c r="G895" s="9"/>
      <c r="H895" s="9"/>
      <c r="I895" s="9"/>
    </row>
    <row r="896" spans="5:9" x14ac:dyDescent="0.2">
      <c r="E896" s="9"/>
      <c r="F896" s="9"/>
      <c r="G896" s="9"/>
      <c r="H896" s="9"/>
      <c r="I896" s="9"/>
    </row>
    <row r="897" spans="5:9" x14ac:dyDescent="0.2">
      <c r="E897" s="9"/>
      <c r="F897" s="9"/>
      <c r="G897" s="9"/>
      <c r="H897" s="9"/>
      <c r="I897" s="9"/>
    </row>
    <row r="898" spans="5:9" x14ac:dyDescent="0.2">
      <c r="E898" s="9"/>
      <c r="F898" s="9"/>
      <c r="G898" s="9"/>
      <c r="H898" s="9"/>
      <c r="I898" s="9"/>
    </row>
    <row r="899" spans="5:9" x14ac:dyDescent="0.2">
      <c r="E899" s="9"/>
      <c r="F899" s="9"/>
      <c r="G899" s="9"/>
      <c r="H899" s="9"/>
      <c r="I899" s="9"/>
    </row>
    <row r="900" spans="5:9" x14ac:dyDescent="0.2">
      <c r="E900" s="9"/>
      <c r="F900" s="9"/>
      <c r="G900" s="9"/>
      <c r="H900" s="9"/>
      <c r="I900" s="9"/>
    </row>
    <row r="901" spans="5:9" x14ac:dyDescent="0.2">
      <c r="E901" s="9"/>
      <c r="F901" s="9"/>
      <c r="G901" s="9"/>
      <c r="H901" s="9"/>
      <c r="I901" s="9"/>
    </row>
    <row r="902" spans="5:9" x14ac:dyDescent="0.2">
      <c r="E902" s="9"/>
      <c r="F902" s="9"/>
      <c r="G902" s="9"/>
      <c r="H902" s="9"/>
      <c r="I902" s="9"/>
    </row>
    <row r="903" spans="5:9" x14ac:dyDescent="0.2">
      <c r="E903" s="9"/>
      <c r="F903" s="9"/>
      <c r="G903" s="9"/>
      <c r="H903" s="9"/>
      <c r="I903" s="9"/>
    </row>
    <row r="904" spans="5:9" x14ac:dyDescent="0.2">
      <c r="E904" s="9"/>
      <c r="F904" s="9"/>
      <c r="G904" s="9"/>
      <c r="H904" s="9"/>
      <c r="I904" s="9"/>
    </row>
    <row r="905" spans="5:9" x14ac:dyDescent="0.2">
      <c r="E905" s="9"/>
      <c r="F905" s="9"/>
      <c r="G905" s="9"/>
      <c r="H905" s="9"/>
      <c r="I905" s="9"/>
    </row>
    <row r="906" spans="5:9" x14ac:dyDescent="0.2">
      <c r="E906" s="9"/>
      <c r="F906" s="9"/>
      <c r="G906" s="9"/>
      <c r="H906" s="9"/>
      <c r="I906" s="9"/>
    </row>
    <row r="907" spans="5:9" x14ac:dyDescent="0.2">
      <c r="E907" s="9"/>
      <c r="F907" s="9"/>
      <c r="G907" s="9"/>
      <c r="H907" s="9"/>
      <c r="I907" s="9"/>
    </row>
    <row r="908" spans="5:9" x14ac:dyDescent="0.2">
      <c r="E908" s="9"/>
      <c r="F908" s="9"/>
      <c r="G908" s="9"/>
      <c r="H908" s="9"/>
      <c r="I908" s="9"/>
    </row>
    <row r="909" spans="5:9" x14ac:dyDescent="0.2">
      <c r="E909" s="9"/>
      <c r="F909" s="9"/>
      <c r="G909" s="9"/>
      <c r="H909" s="9"/>
      <c r="I909" s="9"/>
    </row>
    <row r="910" spans="5:9" x14ac:dyDescent="0.2">
      <c r="E910" s="9"/>
      <c r="F910" s="9"/>
      <c r="G910" s="9"/>
      <c r="H910" s="9"/>
      <c r="I910" s="9"/>
    </row>
    <row r="911" spans="5:9" x14ac:dyDescent="0.2">
      <c r="E911" s="9"/>
      <c r="F911" s="9"/>
      <c r="G911" s="9"/>
      <c r="H911" s="9"/>
      <c r="I911" s="9"/>
    </row>
    <row r="912" spans="5:9" x14ac:dyDescent="0.2">
      <c r="E912" s="9"/>
      <c r="F912" s="9"/>
      <c r="G912" s="9"/>
      <c r="H912" s="9"/>
      <c r="I912" s="9"/>
    </row>
    <row r="913" spans="5:9" x14ac:dyDescent="0.2">
      <c r="E913" s="9"/>
      <c r="F913" s="9"/>
      <c r="G913" s="9"/>
      <c r="H913" s="9"/>
      <c r="I913" s="9"/>
    </row>
    <row r="914" spans="5:9" x14ac:dyDescent="0.2">
      <c r="E914" s="9"/>
      <c r="F914" s="9"/>
      <c r="G914" s="9"/>
      <c r="H914" s="9"/>
      <c r="I914" s="9"/>
    </row>
    <row r="915" spans="5:9" x14ac:dyDescent="0.2">
      <c r="E915" s="9"/>
      <c r="F915" s="9"/>
      <c r="G915" s="9"/>
      <c r="H915" s="9"/>
      <c r="I915" s="9"/>
    </row>
    <row r="916" spans="5:9" x14ac:dyDescent="0.2">
      <c r="E916" s="9"/>
      <c r="F916" s="9"/>
      <c r="G916" s="9"/>
      <c r="H916" s="9"/>
      <c r="I916" s="9"/>
    </row>
    <row r="917" spans="5:9" x14ac:dyDescent="0.2">
      <c r="E917" s="9"/>
      <c r="F917" s="9"/>
      <c r="G917" s="9"/>
      <c r="H917" s="9"/>
      <c r="I917" s="9"/>
    </row>
    <row r="918" spans="5:9" x14ac:dyDescent="0.2">
      <c r="E918" s="9"/>
      <c r="F918" s="9"/>
      <c r="G918" s="9"/>
      <c r="H918" s="9"/>
      <c r="I918" s="9"/>
    </row>
    <row r="919" spans="5:9" x14ac:dyDescent="0.2">
      <c r="E919" s="9"/>
      <c r="F919" s="9"/>
      <c r="G919" s="9"/>
      <c r="H919" s="9"/>
      <c r="I919" s="9"/>
    </row>
    <row r="920" spans="5:9" x14ac:dyDescent="0.2">
      <c r="E920" s="9"/>
      <c r="F920" s="9"/>
      <c r="G920" s="9"/>
      <c r="H920" s="9"/>
      <c r="I920" s="9"/>
    </row>
    <row r="921" spans="5:9" x14ac:dyDescent="0.2">
      <c r="E921" s="9"/>
      <c r="F921" s="9"/>
      <c r="G921" s="9"/>
      <c r="H921" s="9"/>
      <c r="I921" s="9"/>
    </row>
    <row r="922" spans="5:9" x14ac:dyDescent="0.2">
      <c r="E922" s="9"/>
      <c r="F922" s="9"/>
      <c r="G922" s="9"/>
      <c r="H922" s="9"/>
      <c r="I922" s="9"/>
    </row>
    <row r="923" spans="5:9" x14ac:dyDescent="0.2">
      <c r="E923" s="9"/>
      <c r="F923" s="9"/>
      <c r="G923" s="9"/>
      <c r="H923" s="9"/>
      <c r="I923" s="9"/>
    </row>
    <row r="924" spans="5:9" x14ac:dyDescent="0.2">
      <c r="E924" s="9"/>
      <c r="F924" s="9"/>
      <c r="G924" s="9"/>
      <c r="H924" s="9"/>
      <c r="I924" s="9"/>
    </row>
    <row r="925" spans="5:9" x14ac:dyDescent="0.2">
      <c r="E925" s="9"/>
      <c r="F925" s="9"/>
      <c r="G925" s="9"/>
      <c r="H925" s="9"/>
      <c r="I925" s="9"/>
    </row>
    <row r="926" spans="5:9" x14ac:dyDescent="0.2">
      <c r="E926" s="9"/>
      <c r="F926" s="9"/>
      <c r="G926" s="9"/>
      <c r="H926" s="9"/>
      <c r="I926" s="9"/>
    </row>
    <row r="927" spans="5:9" x14ac:dyDescent="0.2">
      <c r="E927" s="9"/>
      <c r="F927" s="9"/>
      <c r="G927" s="9"/>
      <c r="H927" s="9"/>
      <c r="I927" s="9"/>
    </row>
    <row r="928" spans="5:9" x14ac:dyDescent="0.2">
      <c r="E928" s="9"/>
      <c r="F928" s="9"/>
      <c r="G928" s="9"/>
      <c r="H928" s="9"/>
      <c r="I928" s="9"/>
    </row>
    <row r="929" spans="5:9" x14ac:dyDescent="0.2">
      <c r="E929" s="9"/>
      <c r="F929" s="9"/>
      <c r="G929" s="9"/>
      <c r="H929" s="9"/>
      <c r="I929" s="9"/>
    </row>
    <row r="930" spans="5:9" x14ac:dyDescent="0.2">
      <c r="E930" s="9"/>
      <c r="F930" s="9"/>
      <c r="G930" s="9"/>
      <c r="H930" s="9"/>
      <c r="I930" s="9"/>
    </row>
    <row r="931" spans="5:9" x14ac:dyDescent="0.2">
      <c r="E931" s="9"/>
      <c r="F931" s="9"/>
      <c r="G931" s="9"/>
      <c r="H931" s="9"/>
      <c r="I931" s="9"/>
    </row>
    <row r="932" spans="5:9" x14ac:dyDescent="0.2">
      <c r="E932" s="9"/>
      <c r="F932" s="9"/>
      <c r="G932" s="9"/>
      <c r="H932" s="9"/>
      <c r="I932" s="9"/>
    </row>
    <row r="933" spans="5:9" x14ac:dyDescent="0.2">
      <c r="E933" s="9"/>
      <c r="F933" s="9"/>
      <c r="G933" s="9"/>
      <c r="H933" s="9"/>
      <c r="I933" s="9"/>
    </row>
    <row r="934" spans="5:9" x14ac:dyDescent="0.2">
      <c r="E934" s="9"/>
      <c r="F934" s="9"/>
      <c r="G934" s="9"/>
      <c r="H934" s="9"/>
      <c r="I934" s="9"/>
    </row>
    <row r="935" spans="5:9" x14ac:dyDescent="0.2">
      <c r="E935" s="9"/>
      <c r="F935" s="9"/>
      <c r="G935" s="9"/>
      <c r="H935" s="9"/>
      <c r="I935" s="9"/>
    </row>
    <row r="936" spans="5:9" x14ac:dyDescent="0.2">
      <c r="E936" s="9"/>
      <c r="F936" s="9"/>
      <c r="G936" s="9"/>
      <c r="H936" s="9"/>
      <c r="I936" s="9"/>
    </row>
    <row r="937" spans="5:9" x14ac:dyDescent="0.2">
      <c r="E937" s="9"/>
      <c r="F937" s="9"/>
      <c r="G937" s="9"/>
      <c r="H937" s="9"/>
      <c r="I937" s="9"/>
    </row>
    <row r="938" spans="5:9" x14ac:dyDescent="0.2">
      <c r="E938" s="9"/>
      <c r="F938" s="9"/>
      <c r="G938" s="9"/>
      <c r="H938" s="9"/>
      <c r="I938" s="9"/>
    </row>
    <row r="939" spans="5:9" x14ac:dyDescent="0.2">
      <c r="E939" s="9"/>
      <c r="F939" s="9"/>
      <c r="G939" s="9"/>
      <c r="H939" s="9"/>
      <c r="I939" s="9"/>
    </row>
    <row r="940" spans="5:9" x14ac:dyDescent="0.2">
      <c r="E940" s="9"/>
      <c r="F940" s="9"/>
      <c r="G940" s="9"/>
      <c r="H940" s="9"/>
      <c r="I940" s="9"/>
    </row>
    <row r="941" spans="5:9" x14ac:dyDescent="0.2">
      <c r="E941" s="9"/>
      <c r="F941" s="9"/>
      <c r="G941" s="9"/>
      <c r="H941" s="9"/>
      <c r="I941" s="9"/>
    </row>
    <row r="942" spans="5:9" x14ac:dyDescent="0.2">
      <c r="E942" s="9"/>
      <c r="F942" s="9"/>
      <c r="G942" s="9"/>
      <c r="H942" s="9"/>
      <c r="I942" s="9"/>
    </row>
    <row r="943" spans="5:9" x14ac:dyDescent="0.2">
      <c r="E943" s="9"/>
      <c r="F943" s="9"/>
      <c r="G943" s="9"/>
      <c r="H943" s="9"/>
      <c r="I943" s="9"/>
    </row>
    <row r="944" spans="5:9" x14ac:dyDescent="0.2">
      <c r="E944" s="9"/>
      <c r="F944" s="9"/>
      <c r="G944" s="9"/>
      <c r="H944" s="9"/>
      <c r="I944" s="9"/>
    </row>
    <row r="945" spans="5:9" x14ac:dyDescent="0.2">
      <c r="E945" s="9"/>
      <c r="F945" s="9"/>
      <c r="G945" s="9"/>
      <c r="H945" s="9"/>
      <c r="I945" s="9"/>
    </row>
    <row r="946" spans="5:9" x14ac:dyDescent="0.2">
      <c r="E946" s="9"/>
      <c r="F946" s="9"/>
      <c r="G946" s="9"/>
      <c r="H946" s="9"/>
      <c r="I946" s="9"/>
    </row>
    <row r="947" spans="5:9" x14ac:dyDescent="0.2">
      <c r="E947" s="9"/>
      <c r="F947" s="9"/>
      <c r="G947" s="9"/>
      <c r="H947" s="9"/>
      <c r="I947" s="9"/>
    </row>
    <row r="948" spans="5:9" x14ac:dyDescent="0.2">
      <c r="E948" s="9"/>
      <c r="F948" s="9"/>
      <c r="G948" s="9"/>
      <c r="H948" s="9"/>
      <c r="I948" s="9"/>
    </row>
    <row r="949" spans="5:9" x14ac:dyDescent="0.2">
      <c r="E949" s="9"/>
      <c r="F949" s="9"/>
      <c r="G949" s="9"/>
      <c r="H949" s="9"/>
      <c r="I949" s="9"/>
    </row>
    <row r="950" spans="5:9" x14ac:dyDescent="0.2">
      <c r="E950" s="9"/>
      <c r="F950" s="9"/>
      <c r="G950" s="9"/>
      <c r="H950" s="9"/>
      <c r="I950" s="9"/>
    </row>
    <row r="951" spans="5:9" x14ac:dyDescent="0.2">
      <c r="E951" s="9"/>
      <c r="F951" s="9"/>
      <c r="G951" s="9"/>
      <c r="H951" s="9"/>
      <c r="I951" s="9"/>
    </row>
    <row r="952" spans="5:9" x14ac:dyDescent="0.2">
      <c r="E952" s="9"/>
      <c r="F952" s="9"/>
      <c r="G952" s="9"/>
      <c r="H952" s="9"/>
      <c r="I952" s="9"/>
    </row>
    <row r="953" spans="5:9" x14ac:dyDescent="0.2">
      <c r="E953" s="9"/>
      <c r="F953" s="9"/>
      <c r="G953" s="9"/>
      <c r="H953" s="9"/>
      <c r="I953" s="9"/>
    </row>
    <row r="954" spans="5:9" x14ac:dyDescent="0.2">
      <c r="E954" s="9"/>
      <c r="F954" s="9"/>
      <c r="G954" s="9"/>
      <c r="H954" s="9"/>
      <c r="I954" s="9"/>
    </row>
    <row r="955" spans="5:9" x14ac:dyDescent="0.2">
      <c r="E955" s="9"/>
      <c r="F955" s="9"/>
      <c r="G955" s="9"/>
      <c r="H955" s="9"/>
      <c r="I955" s="9"/>
    </row>
    <row r="956" spans="5:9" x14ac:dyDescent="0.2">
      <c r="E956" s="9"/>
      <c r="F956" s="9"/>
      <c r="G956" s="9"/>
      <c r="H956" s="9"/>
      <c r="I956" s="9"/>
    </row>
    <row r="957" spans="5:9" x14ac:dyDescent="0.2">
      <c r="E957" s="9"/>
      <c r="F957" s="9"/>
      <c r="G957" s="9"/>
      <c r="H957" s="9"/>
      <c r="I957" s="9"/>
    </row>
    <row r="958" spans="5:9" x14ac:dyDescent="0.2">
      <c r="E958" s="9"/>
      <c r="F958" s="9"/>
      <c r="G958" s="9"/>
      <c r="H958" s="9"/>
      <c r="I958" s="9"/>
    </row>
    <row r="959" spans="5:9" x14ac:dyDescent="0.2">
      <c r="E959" s="9"/>
      <c r="F959" s="9"/>
      <c r="G959" s="9"/>
      <c r="H959" s="9"/>
      <c r="I959" s="9"/>
    </row>
    <row r="960" spans="5:9" x14ac:dyDescent="0.2">
      <c r="E960" s="9"/>
      <c r="F960" s="9"/>
      <c r="G960" s="9"/>
      <c r="H960" s="9"/>
      <c r="I960" s="9"/>
    </row>
    <row r="961" spans="5:9" x14ac:dyDescent="0.2">
      <c r="E961" s="9"/>
      <c r="F961" s="9"/>
      <c r="G961" s="9"/>
      <c r="H961" s="9"/>
      <c r="I961" s="9"/>
    </row>
    <row r="962" spans="5:9" x14ac:dyDescent="0.2">
      <c r="E962" s="9"/>
      <c r="F962" s="9"/>
      <c r="G962" s="9"/>
      <c r="H962" s="9"/>
      <c r="I962" s="9"/>
    </row>
    <row r="963" spans="5:9" x14ac:dyDescent="0.2">
      <c r="E963" s="9"/>
      <c r="F963" s="9"/>
      <c r="G963" s="9"/>
      <c r="H963" s="9"/>
      <c r="I963" s="9"/>
    </row>
    <row r="964" spans="5:9" x14ac:dyDescent="0.2">
      <c r="E964" s="9"/>
      <c r="F964" s="9"/>
      <c r="G964" s="9"/>
      <c r="H964" s="9"/>
      <c r="I964" s="9"/>
    </row>
    <row r="965" spans="5:9" x14ac:dyDescent="0.2">
      <c r="E965" s="9"/>
      <c r="F965" s="9"/>
      <c r="G965" s="9"/>
      <c r="H965" s="9"/>
      <c r="I965" s="9"/>
    </row>
    <row r="966" spans="5:9" x14ac:dyDescent="0.2">
      <c r="E966" s="9"/>
      <c r="F966" s="9"/>
      <c r="G966" s="9"/>
      <c r="H966" s="9"/>
      <c r="I966" s="9"/>
    </row>
    <row r="967" spans="5:9" x14ac:dyDescent="0.2">
      <c r="E967" s="9"/>
      <c r="F967" s="9"/>
      <c r="G967" s="9"/>
      <c r="H967" s="9"/>
      <c r="I967" s="9"/>
    </row>
    <row r="968" spans="5:9" x14ac:dyDescent="0.2">
      <c r="E968" s="9"/>
      <c r="F968" s="9"/>
      <c r="G968" s="9"/>
      <c r="H968" s="9"/>
      <c r="I968" s="9"/>
    </row>
    <row r="969" spans="5:9" x14ac:dyDescent="0.2">
      <c r="E969" s="9"/>
      <c r="F969" s="9"/>
      <c r="G969" s="9"/>
      <c r="H969" s="9"/>
      <c r="I969" s="9"/>
    </row>
    <row r="970" spans="5:9" x14ac:dyDescent="0.2">
      <c r="E970" s="9"/>
      <c r="F970" s="9"/>
      <c r="G970" s="9"/>
      <c r="H970" s="9"/>
      <c r="I970" s="9"/>
    </row>
    <row r="971" spans="5:9" x14ac:dyDescent="0.2">
      <c r="E971" s="9"/>
      <c r="F971" s="9"/>
      <c r="G971" s="9"/>
      <c r="H971" s="9"/>
      <c r="I971" s="9"/>
    </row>
    <row r="972" spans="5:9" x14ac:dyDescent="0.2">
      <c r="E972" s="9"/>
      <c r="F972" s="9"/>
      <c r="G972" s="9"/>
      <c r="H972" s="9"/>
      <c r="I972" s="9"/>
    </row>
    <row r="973" spans="5:9" x14ac:dyDescent="0.2">
      <c r="E973" s="9"/>
      <c r="F973" s="9"/>
      <c r="G973" s="9"/>
      <c r="H973" s="9"/>
      <c r="I973" s="9"/>
    </row>
    <row r="974" spans="5:9" x14ac:dyDescent="0.2">
      <c r="E974" s="9"/>
      <c r="F974" s="9"/>
      <c r="G974" s="9"/>
      <c r="H974" s="9"/>
      <c r="I974" s="9"/>
    </row>
    <row r="975" spans="5:9" x14ac:dyDescent="0.2">
      <c r="E975" s="9"/>
      <c r="F975" s="9"/>
      <c r="G975" s="9"/>
      <c r="H975" s="9"/>
      <c r="I975" s="9"/>
    </row>
    <row r="976" spans="5:9" x14ac:dyDescent="0.2">
      <c r="E976" s="9"/>
      <c r="F976" s="9"/>
      <c r="G976" s="9"/>
      <c r="H976" s="9"/>
      <c r="I976" s="9"/>
    </row>
    <row r="977" spans="5:9" x14ac:dyDescent="0.2">
      <c r="E977" s="9"/>
      <c r="F977" s="9"/>
      <c r="G977" s="9"/>
      <c r="H977" s="9"/>
      <c r="I977" s="9"/>
    </row>
    <row r="978" spans="5:9" x14ac:dyDescent="0.2">
      <c r="E978" s="9"/>
      <c r="F978" s="9"/>
      <c r="G978" s="9"/>
      <c r="H978" s="9"/>
      <c r="I978" s="9"/>
    </row>
    <row r="979" spans="5:9" x14ac:dyDescent="0.2">
      <c r="E979" s="9"/>
      <c r="F979" s="9"/>
      <c r="G979" s="9"/>
      <c r="H979" s="9"/>
      <c r="I979" s="9"/>
    </row>
    <row r="980" spans="5:9" x14ac:dyDescent="0.2">
      <c r="E980" s="9"/>
      <c r="F980" s="9"/>
      <c r="G980" s="9"/>
      <c r="H980" s="9"/>
      <c r="I980" s="9"/>
    </row>
    <row r="981" spans="5:9" x14ac:dyDescent="0.2">
      <c r="E981" s="9"/>
      <c r="F981" s="9"/>
      <c r="G981" s="9"/>
      <c r="H981" s="9"/>
      <c r="I981" s="9"/>
    </row>
    <row r="982" spans="5:9" x14ac:dyDescent="0.2">
      <c r="E982" s="9"/>
      <c r="F982" s="9"/>
      <c r="G982" s="9"/>
      <c r="H982" s="9"/>
      <c r="I982" s="9"/>
    </row>
    <row r="983" spans="5:9" x14ac:dyDescent="0.2">
      <c r="E983" s="9"/>
      <c r="F983" s="9"/>
      <c r="G983" s="9"/>
      <c r="H983" s="9"/>
      <c r="I983" s="9"/>
    </row>
    <row r="984" spans="5:9" x14ac:dyDescent="0.2">
      <c r="E984" s="9"/>
      <c r="F984" s="9"/>
      <c r="G984" s="9"/>
      <c r="H984" s="9"/>
      <c r="I984" s="9"/>
    </row>
    <row r="985" spans="5:9" x14ac:dyDescent="0.2">
      <c r="E985" s="9"/>
      <c r="F985" s="9"/>
      <c r="G985" s="9"/>
      <c r="H985" s="9"/>
      <c r="I985" s="9"/>
    </row>
    <row r="986" spans="5:9" x14ac:dyDescent="0.2">
      <c r="E986" s="9"/>
      <c r="F986" s="9"/>
      <c r="G986" s="9"/>
      <c r="H986" s="9"/>
      <c r="I986" s="9"/>
    </row>
    <row r="987" spans="5:9" x14ac:dyDescent="0.2">
      <c r="E987" s="9"/>
      <c r="F987" s="9"/>
      <c r="G987" s="9"/>
      <c r="H987" s="9"/>
      <c r="I987" s="9"/>
    </row>
    <row r="988" spans="5:9" x14ac:dyDescent="0.2">
      <c r="E988" s="9"/>
      <c r="F988" s="9"/>
      <c r="G988" s="9"/>
      <c r="H988" s="9"/>
      <c r="I988" s="9"/>
    </row>
    <row r="989" spans="5:9" x14ac:dyDescent="0.2">
      <c r="E989" s="9"/>
      <c r="F989" s="9"/>
      <c r="G989" s="9"/>
      <c r="H989" s="9"/>
      <c r="I989" s="9"/>
    </row>
    <row r="990" spans="5:9" x14ac:dyDescent="0.2">
      <c r="E990" s="9"/>
      <c r="F990" s="9"/>
      <c r="G990" s="9"/>
      <c r="H990" s="9"/>
      <c r="I990" s="9"/>
    </row>
    <row r="991" spans="5:9" x14ac:dyDescent="0.2">
      <c r="E991" s="9"/>
      <c r="F991" s="9"/>
      <c r="G991" s="9"/>
      <c r="H991" s="9"/>
      <c r="I991" s="9"/>
    </row>
    <row r="992" spans="5:9" x14ac:dyDescent="0.2">
      <c r="E992" s="9"/>
      <c r="F992" s="9"/>
      <c r="G992" s="9"/>
      <c r="H992" s="9"/>
      <c r="I992" s="9"/>
    </row>
    <row r="993" spans="5:9" x14ac:dyDescent="0.2">
      <c r="E993" s="9"/>
      <c r="F993" s="9"/>
      <c r="G993" s="9"/>
      <c r="H993" s="9"/>
      <c r="I993" s="9"/>
    </row>
    <row r="994" spans="5:9" x14ac:dyDescent="0.2">
      <c r="E994" s="9"/>
      <c r="F994" s="9"/>
      <c r="G994" s="9"/>
      <c r="H994" s="9"/>
      <c r="I994" s="9"/>
    </row>
    <row r="995" spans="5:9" x14ac:dyDescent="0.2">
      <c r="E995" s="9"/>
      <c r="F995" s="9"/>
      <c r="G995" s="9"/>
      <c r="H995" s="9"/>
      <c r="I995" s="9"/>
    </row>
    <row r="996" spans="5:9" x14ac:dyDescent="0.2">
      <c r="E996" s="9"/>
      <c r="F996" s="9"/>
      <c r="G996" s="9"/>
      <c r="H996" s="9"/>
      <c r="I996" s="9"/>
    </row>
    <row r="997" spans="5:9" x14ac:dyDescent="0.2">
      <c r="E997" s="9"/>
      <c r="F997" s="9"/>
      <c r="G997" s="9"/>
      <c r="H997" s="9"/>
      <c r="I997" s="9"/>
    </row>
    <row r="998" spans="5:9" x14ac:dyDescent="0.2">
      <c r="E998" s="9"/>
      <c r="F998" s="9"/>
      <c r="G998" s="9"/>
      <c r="H998" s="9"/>
      <c r="I998" s="9"/>
    </row>
    <row r="999" spans="5:9" x14ac:dyDescent="0.2">
      <c r="E999" s="9"/>
      <c r="F999" s="9"/>
      <c r="G999" s="9"/>
      <c r="H999" s="9"/>
      <c r="I999" s="9"/>
    </row>
    <row r="1000" spans="5:9" x14ac:dyDescent="0.2">
      <c r="E1000" s="9"/>
      <c r="F1000" s="9"/>
      <c r="G1000" s="9"/>
      <c r="H1000" s="9"/>
      <c r="I1000" s="9"/>
    </row>
    <row r="1001" spans="5:9" x14ac:dyDescent="0.2">
      <c r="E1001" s="9"/>
      <c r="F1001" s="9"/>
      <c r="G1001" s="9"/>
      <c r="H1001" s="9"/>
      <c r="I1001" s="9"/>
    </row>
    <row r="1002" spans="5:9" x14ac:dyDescent="0.2">
      <c r="E1002" s="9"/>
      <c r="F1002" s="9"/>
      <c r="G1002" s="9"/>
      <c r="H1002" s="9"/>
      <c r="I1002" s="9"/>
    </row>
    <row r="1003" spans="5:9" x14ac:dyDescent="0.2">
      <c r="E1003" s="9"/>
      <c r="F1003" s="9"/>
      <c r="G1003" s="9"/>
      <c r="H1003" s="9"/>
      <c r="I1003" s="9"/>
    </row>
    <row r="1004" spans="5:9" x14ac:dyDescent="0.2">
      <c r="E1004" s="9"/>
      <c r="F1004" s="9"/>
      <c r="G1004" s="9"/>
      <c r="H1004" s="9"/>
      <c r="I1004" s="9"/>
    </row>
    <row r="1005" spans="5:9" x14ac:dyDescent="0.2">
      <c r="E1005" s="9"/>
      <c r="F1005" s="9"/>
      <c r="G1005" s="9"/>
      <c r="H1005" s="9"/>
      <c r="I1005" s="9"/>
    </row>
    <row r="1006" spans="5:9" x14ac:dyDescent="0.2">
      <c r="E1006" s="9"/>
      <c r="F1006" s="9"/>
      <c r="G1006" s="9"/>
      <c r="H1006" s="9"/>
      <c r="I1006" s="9"/>
    </row>
    <row r="1007" spans="5:9" x14ac:dyDescent="0.2">
      <c r="E1007" s="9"/>
      <c r="F1007" s="9"/>
      <c r="G1007" s="9"/>
      <c r="H1007" s="9"/>
      <c r="I1007" s="9"/>
    </row>
    <row r="1008" spans="5:9" x14ac:dyDescent="0.2">
      <c r="E1008" s="9"/>
      <c r="F1008" s="9"/>
      <c r="G1008" s="9"/>
      <c r="H1008" s="9"/>
      <c r="I1008" s="9"/>
    </row>
    <row r="1009" spans="5:9" x14ac:dyDescent="0.2">
      <c r="E1009" s="9"/>
      <c r="F1009" s="9"/>
      <c r="G1009" s="9"/>
      <c r="H1009" s="9"/>
      <c r="I1009" s="9"/>
    </row>
    <row r="1010" spans="5:9" x14ac:dyDescent="0.2">
      <c r="E1010" s="9"/>
      <c r="F1010" s="9"/>
      <c r="G1010" s="9"/>
      <c r="H1010" s="9"/>
      <c r="I1010" s="9"/>
    </row>
    <row r="1011" spans="5:9" x14ac:dyDescent="0.2">
      <c r="E1011" s="9"/>
      <c r="F1011" s="9"/>
      <c r="G1011" s="9"/>
      <c r="H1011" s="9"/>
      <c r="I1011" s="9"/>
    </row>
    <row r="1012" spans="5:9" x14ac:dyDescent="0.2">
      <c r="E1012" s="9"/>
      <c r="F1012" s="9"/>
      <c r="G1012" s="9"/>
      <c r="H1012" s="9"/>
      <c r="I1012" s="9"/>
    </row>
    <row r="1013" spans="5:9" x14ac:dyDescent="0.2">
      <c r="E1013" s="9"/>
      <c r="F1013" s="9"/>
      <c r="G1013" s="9"/>
      <c r="H1013" s="9"/>
      <c r="I1013" s="9"/>
    </row>
    <row r="1014" spans="5:9" x14ac:dyDescent="0.2">
      <c r="E1014" s="9"/>
      <c r="F1014" s="9"/>
      <c r="G1014" s="9"/>
      <c r="H1014" s="9"/>
      <c r="I1014" s="9"/>
    </row>
    <row r="1015" spans="5:9" x14ac:dyDescent="0.2">
      <c r="E1015" s="9"/>
      <c r="F1015" s="9"/>
      <c r="G1015" s="9"/>
      <c r="H1015" s="9"/>
      <c r="I1015" s="9"/>
    </row>
    <row r="1016" spans="5:9" x14ac:dyDescent="0.2">
      <c r="E1016" s="9"/>
      <c r="F1016" s="9"/>
      <c r="G1016" s="9"/>
      <c r="H1016" s="9"/>
      <c r="I1016" s="9"/>
    </row>
    <row r="1017" spans="5:9" x14ac:dyDescent="0.2">
      <c r="E1017" s="9"/>
      <c r="F1017" s="9"/>
      <c r="G1017" s="9"/>
      <c r="H1017" s="9"/>
      <c r="I1017" s="9"/>
    </row>
    <row r="1018" spans="5:9" x14ac:dyDescent="0.2">
      <c r="E1018" s="9"/>
      <c r="F1018" s="9"/>
      <c r="G1018" s="9"/>
      <c r="H1018" s="9"/>
      <c r="I1018" s="9"/>
    </row>
    <row r="1019" spans="5:9" x14ac:dyDescent="0.2">
      <c r="E1019" s="9"/>
      <c r="F1019" s="9"/>
      <c r="G1019" s="9"/>
      <c r="H1019" s="9"/>
      <c r="I1019" s="9"/>
    </row>
    <row r="1020" spans="5:9" x14ac:dyDescent="0.2">
      <c r="E1020" s="9"/>
      <c r="F1020" s="9"/>
      <c r="G1020" s="9"/>
      <c r="H1020" s="9"/>
      <c r="I1020" s="9"/>
    </row>
    <row r="1021" spans="5:9" x14ac:dyDescent="0.2">
      <c r="E1021" s="9"/>
      <c r="F1021" s="9"/>
      <c r="G1021" s="9"/>
      <c r="H1021" s="9"/>
      <c r="I1021" s="9"/>
    </row>
    <row r="1022" spans="5:9" x14ac:dyDescent="0.2">
      <c r="E1022" s="9"/>
      <c r="F1022" s="9"/>
      <c r="G1022" s="9"/>
      <c r="H1022" s="9"/>
      <c r="I1022" s="9"/>
    </row>
    <row r="1023" spans="5:9" x14ac:dyDescent="0.2">
      <c r="E1023" s="9"/>
      <c r="F1023" s="9"/>
      <c r="G1023" s="9"/>
      <c r="H1023" s="9"/>
      <c r="I1023" s="9"/>
    </row>
    <row r="1024" spans="5:9" x14ac:dyDescent="0.2">
      <c r="E1024" s="9"/>
      <c r="F1024" s="9"/>
      <c r="G1024" s="9"/>
      <c r="H1024" s="9"/>
      <c r="I1024" s="9"/>
    </row>
    <row r="1025" spans="5:9" x14ac:dyDescent="0.2">
      <c r="E1025" s="9"/>
      <c r="F1025" s="9"/>
      <c r="G1025" s="9"/>
      <c r="H1025" s="9"/>
      <c r="I1025" s="9"/>
    </row>
    <row r="1026" spans="5:9" x14ac:dyDescent="0.2">
      <c r="E1026" s="9"/>
      <c r="F1026" s="9"/>
      <c r="G1026" s="9"/>
      <c r="H1026" s="9"/>
      <c r="I1026" s="9"/>
    </row>
    <row r="1027" spans="5:9" x14ac:dyDescent="0.2">
      <c r="E1027" s="9"/>
      <c r="F1027" s="9"/>
      <c r="G1027" s="9"/>
      <c r="H1027" s="9"/>
      <c r="I1027" s="9"/>
    </row>
    <row r="1028" spans="5:9" x14ac:dyDescent="0.2">
      <c r="E1028" s="9"/>
      <c r="F1028" s="9"/>
      <c r="G1028" s="9"/>
      <c r="H1028" s="9"/>
      <c r="I1028" s="9"/>
    </row>
    <row r="1029" spans="5:9" x14ac:dyDescent="0.2">
      <c r="E1029" s="9"/>
      <c r="F1029" s="9"/>
      <c r="G1029" s="9"/>
      <c r="H1029" s="9"/>
      <c r="I1029" s="9"/>
    </row>
    <row r="1030" spans="5:9" x14ac:dyDescent="0.2">
      <c r="E1030" s="9"/>
      <c r="F1030" s="9"/>
      <c r="G1030" s="9"/>
      <c r="H1030" s="9"/>
      <c r="I1030" s="9"/>
    </row>
    <row r="1031" spans="5:9" x14ac:dyDescent="0.2">
      <c r="E1031" s="9"/>
      <c r="F1031" s="9"/>
      <c r="G1031" s="9"/>
      <c r="H1031" s="9"/>
      <c r="I1031" s="9"/>
    </row>
    <row r="1032" spans="5:9" x14ac:dyDescent="0.2">
      <c r="E1032" s="9"/>
      <c r="F1032" s="9"/>
      <c r="G1032" s="9"/>
      <c r="H1032" s="9"/>
      <c r="I1032" s="9"/>
    </row>
    <row r="1033" spans="5:9" x14ac:dyDescent="0.2">
      <c r="E1033" s="9"/>
      <c r="F1033" s="9"/>
      <c r="G1033" s="9"/>
      <c r="H1033" s="9"/>
      <c r="I1033" s="9"/>
    </row>
    <row r="1034" spans="5:9" x14ac:dyDescent="0.2">
      <c r="E1034" s="9"/>
      <c r="F1034" s="9"/>
      <c r="G1034" s="9"/>
      <c r="H1034" s="9"/>
      <c r="I1034" s="9"/>
    </row>
    <row r="1035" spans="5:9" x14ac:dyDescent="0.2">
      <c r="E1035" s="9"/>
      <c r="F1035" s="9"/>
      <c r="G1035" s="9"/>
      <c r="H1035" s="9"/>
      <c r="I1035" s="9"/>
    </row>
    <row r="1036" spans="5:9" x14ac:dyDescent="0.2">
      <c r="E1036" s="9"/>
      <c r="F1036" s="9"/>
      <c r="G1036" s="9"/>
      <c r="H1036" s="9"/>
      <c r="I1036" s="9"/>
    </row>
    <row r="1037" spans="5:9" x14ac:dyDescent="0.2">
      <c r="E1037" s="9"/>
      <c r="F1037" s="9"/>
      <c r="G1037" s="9"/>
      <c r="H1037" s="9"/>
      <c r="I1037" s="9"/>
    </row>
    <row r="1038" spans="5:9" x14ac:dyDescent="0.2">
      <c r="E1038" s="9"/>
      <c r="F1038" s="9"/>
      <c r="G1038" s="9"/>
      <c r="H1038" s="9"/>
      <c r="I1038" s="9"/>
    </row>
    <row r="1039" spans="5:9" x14ac:dyDescent="0.2">
      <c r="E1039" s="9"/>
      <c r="F1039" s="9"/>
      <c r="G1039" s="9"/>
      <c r="H1039" s="9"/>
      <c r="I1039" s="9"/>
    </row>
    <row r="1040" spans="5:9" x14ac:dyDescent="0.2">
      <c r="E1040" s="9"/>
      <c r="F1040" s="9"/>
      <c r="G1040" s="9"/>
      <c r="H1040" s="9"/>
      <c r="I1040" s="9"/>
    </row>
    <row r="1041" spans="5:9" x14ac:dyDescent="0.2">
      <c r="E1041" s="9"/>
      <c r="F1041" s="9"/>
      <c r="G1041" s="9"/>
      <c r="H1041" s="9"/>
      <c r="I1041" s="9"/>
    </row>
    <row r="1042" spans="5:9" x14ac:dyDescent="0.2">
      <c r="E1042" s="9"/>
      <c r="F1042" s="9"/>
      <c r="G1042" s="9"/>
      <c r="H1042" s="9"/>
      <c r="I1042" s="9"/>
    </row>
    <row r="1043" spans="5:9" x14ac:dyDescent="0.2">
      <c r="E1043" s="9"/>
      <c r="F1043" s="9"/>
      <c r="G1043" s="9"/>
      <c r="H1043" s="9"/>
      <c r="I1043" s="9"/>
    </row>
    <row r="1044" spans="5:9" x14ac:dyDescent="0.2">
      <c r="E1044" s="9"/>
      <c r="F1044" s="9"/>
      <c r="G1044" s="9"/>
      <c r="H1044" s="9"/>
      <c r="I1044" s="9"/>
    </row>
    <row r="1045" spans="5:9" x14ac:dyDescent="0.2">
      <c r="E1045" s="9"/>
      <c r="F1045" s="9"/>
      <c r="G1045" s="9"/>
      <c r="H1045" s="9"/>
      <c r="I1045" s="9"/>
    </row>
    <row r="1046" spans="5:9" x14ac:dyDescent="0.2">
      <c r="E1046" s="9"/>
      <c r="F1046" s="9"/>
      <c r="G1046" s="9"/>
      <c r="H1046" s="9"/>
      <c r="I1046" s="9"/>
    </row>
    <row r="1047" spans="5:9" x14ac:dyDescent="0.2">
      <c r="E1047" s="9"/>
      <c r="F1047" s="9"/>
      <c r="G1047" s="9"/>
      <c r="H1047" s="9"/>
      <c r="I1047" s="9"/>
    </row>
    <row r="1048" spans="5:9" x14ac:dyDescent="0.2">
      <c r="E1048" s="9"/>
      <c r="F1048" s="9"/>
      <c r="G1048" s="9"/>
      <c r="H1048" s="9"/>
      <c r="I1048" s="9"/>
    </row>
    <row r="1049" spans="5:9" x14ac:dyDescent="0.2">
      <c r="E1049" s="9"/>
      <c r="F1049" s="9"/>
      <c r="G1049" s="9"/>
      <c r="H1049" s="9"/>
      <c r="I1049" s="9"/>
    </row>
    <row r="1050" spans="5:9" x14ac:dyDescent="0.2">
      <c r="E1050" s="9"/>
      <c r="F1050" s="9"/>
      <c r="G1050" s="9"/>
      <c r="H1050" s="9"/>
      <c r="I1050" s="9"/>
    </row>
    <row r="1051" spans="5:9" x14ac:dyDescent="0.2">
      <c r="E1051" s="9"/>
      <c r="F1051" s="9"/>
      <c r="G1051" s="9"/>
      <c r="H1051" s="9"/>
      <c r="I1051" s="9"/>
    </row>
    <row r="1052" spans="5:9" x14ac:dyDescent="0.2">
      <c r="E1052" s="9"/>
      <c r="F1052" s="9"/>
      <c r="G1052" s="9"/>
      <c r="H1052" s="9"/>
      <c r="I1052" s="9"/>
    </row>
    <row r="1053" spans="5:9" x14ac:dyDescent="0.2">
      <c r="E1053" s="9"/>
      <c r="F1053" s="9"/>
      <c r="G1053" s="9"/>
      <c r="H1053" s="9"/>
      <c r="I1053" s="9"/>
    </row>
    <row r="1054" spans="5:9" x14ac:dyDescent="0.2">
      <c r="E1054" s="9"/>
      <c r="F1054" s="9"/>
      <c r="G1054" s="9"/>
      <c r="H1054" s="9"/>
      <c r="I1054" s="9"/>
    </row>
    <row r="1055" spans="5:9" x14ac:dyDescent="0.2">
      <c r="E1055" s="9"/>
      <c r="F1055" s="9"/>
      <c r="G1055" s="9"/>
      <c r="H1055" s="9"/>
      <c r="I1055" s="9"/>
    </row>
    <row r="1056" spans="5:9" x14ac:dyDescent="0.2">
      <c r="E1056" s="9"/>
      <c r="F1056" s="9"/>
      <c r="G1056" s="9"/>
      <c r="H1056" s="9"/>
      <c r="I1056" s="9"/>
    </row>
    <row r="1057" spans="5:9" x14ac:dyDescent="0.2">
      <c r="E1057" s="9"/>
      <c r="F1057" s="9"/>
      <c r="G1057" s="9"/>
      <c r="H1057" s="9"/>
      <c r="I1057" s="9"/>
    </row>
    <row r="1058" spans="5:9" x14ac:dyDescent="0.2">
      <c r="E1058" s="9"/>
      <c r="F1058" s="9"/>
      <c r="G1058" s="9"/>
      <c r="H1058" s="9"/>
      <c r="I1058" s="9"/>
    </row>
    <row r="1059" spans="5:9" x14ac:dyDescent="0.2">
      <c r="E1059" s="9"/>
      <c r="F1059" s="9"/>
      <c r="G1059" s="9"/>
      <c r="H1059" s="9"/>
      <c r="I1059" s="9"/>
    </row>
    <row r="1060" spans="5:9" x14ac:dyDescent="0.2">
      <c r="E1060" s="9"/>
      <c r="F1060" s="9"/>
      <c r="G1060" s="9"/>
      <c r="H1060" s="9"/>
      <c r="I1060" s="9"/>
    </row>
    <row r="1061" spans="5:9" x14ac:dyDescent="0.2">
      <c r="E1061" s="9"/>
      <c r="F1061" s="9"/>
      <c r="G1061" s="9"/>
      <c r="H1061" s="9"/>
      <c r="I1061" s="9"/>
    </row>
    <row r="1062" spans="5:9" x14ac:dyDescent="0.2">
      <c r="E1062" s="9"/>
      <c r="F1062" s="9"/>
      <c r="G1062" s="9"/>
      <c r="H1062" s="9"/>
      <c r="I1062" s="9"/>
    </row>
    <row r="1063" spans="5:9" x14ac:dyDescent="0.2">
      <c r="E1063" s="9"/>
      <c r="F1063" s="9"/>
      <c r="G1063" s="9"/>
      <c r="H1063" s="9"/>
      <c r="I1063" s="9"/>
    </row>
    <row r="1064" spans="5:9" x14ac:dyDescent="0.2">
      <c r="E1064" s="9"/>
      <c r="F1064" s="9"/>
      <c r="G1064" s="9"/>
      <c r="H1064" s="9"/>
      <c r="I1064" s="9"/>
    </row>
    <row r="1065" spans="5:9" x14ac:dyDescent="0.2">
      <c r="E1065" s="9"/>
      <c r="F1065" s="9"/>
      <c r="G1065" s="9"/>
      <c r="H1065" s="9"/>
      <c r="I1065" s="9"/>
    </row>
    <row r="1066" spans="5:9" x14ac:dyDescent="0.2">
      <c r="E1066" s="9"/>
      <c r="F1066" s="9"/>
      <c r="G1066" s="9"/>
      <c r="H1066" s="9"/>
      <c r="I1066" s="9"/>
    </row>
    <row r="1067" spans="5:9" x14ac:dyDescent="0.2">
      <c r="E1067" s="9"/>
      <c r="F1067" s="9"/>
      <c r="G1067" s="9"/>
      <c r="H1067" s="9"/>
      <c r="I1067" s="9"/>
    </row>
    <row r="1068" spans="5:9" x14ac:dyDescent="0.2">
      <c r="E1068" s="9"/>
      <c r="F1068" s="9"/>
      <c r="G1068" s="9"/>
      <c r="H1068" s="9"/>
      <c r="I1068" s="9"/>
    </row>
    <row r="1069" spans="5:9" x14ac:dyDescent="0.2">
      <c r="E1069" s="9"/>
      <c r="F1069" s="9"/>
      <c r="G1069" s="9"/>
      <c r="H1069" s="9"/>
      <c r="I1069" s="9"/>
    </row>
    <row r="1070" spans="5:9" x14ac:dyDescent="0.2">
      <c r="E1070" s="9"/>
      <c r="F1070" s="9"/>
      <c r="G1070" s="9"/>
      <c r="H1070" s="9"/>
      <c r="I1070" s="9"/>
    </row>
    <row r="1071" spans="5:9" x14ac:dyDescent="0.2">
      <c r="E1071" s="9"/>
      <c r="F1071" s="9"/>
      <c r="G1071" s="9"/>
      <c r="H1071" s="9"/>
      <c r="I1071" s="9"/>
    </row>
    <row r="1072" spans="5:9" x14ac:dyDescent="0.2">
      <c r="E1072" s="9"/>
      <c r="F1072" s="9"/>
      <c r="G1072" s="9"/>
      <c r="H1072" s="9"/>
      <c r="I1072" s="9"/>
    </row>
    <row r="1073" spans="5:9" x14ac:dyDescent="0.2">
      <c r="E1073" s="9"/>
      <c r="F1073" s="9"/>
      <c r="G1073" s="9"/>
      <c r="H1073" s="9"/>
      <c r="I1073" s="9"/>
    </row>
    <row r="1074" spans="5:9" x14ac:dyDescent="0.2">
      <c r="E1074" s="9"/>
      <c r="F1074" s="9"/>
      <c r="G1074" s="9"/>
      <c r="H1074" s="9"/>
      <c r="I1074" s="9"/>
    </row>
    <row r="1075" spans="5:9" x14ac:dyDescent="0.2">
      <c r="E1075" s="9"/>
      <c r="F1075" s="9"/>
      <c r="G1075" s="9"/>
      <c r="H1075" s="9"/>
      <c r="I1075" s="9"/>
    </row>
    <row r="1076" spans="5:9" x14ac:dyDescent="0.2">
      <c r="E1076" s="9"/>
      <c r="F1076" s="9"/>
      <c r="G1076" s="9"/>
      <c r="H1076" s="9"/>
      <c r="I1076" s="9"/>
    </row>
    <row r="1077" spans="5:9" x14ac:dyDescent="0.2">
      <c r="E1077" s="9"/>
      <c r="F1077" s="9"/>
      <c r="G1077" s="9"/>
      <c r="H1077" s="9"/>
      <c r="I1077" s="9"/>
    </row>
    <row r="1078" spans="5:9" x14ac:dyDescent="0.2">
      <c r="E1078" s="9"/>
      <c r="F1078" s="9"/>
      <c r="G1078" s="9"/>
      <c r="H1078" s="9"/>
      <c r="I1078" s="9"/>
    </row>
    <row r="1079" spans="5:9" x14ac:dyDescent="0.2">
      <c r="E1079" s="9"/>
      <c r="F1079" s="9"/>
      <c r="G1079" s="9"/>
      <c r="H1079" s="9"/>
      <c r="I1079" s="9"/>
    </row>
    <row r="1080" spans="5:9" x14ac:dyDescent="0.2">
      <c r="E1080" s="9"/>
      <c r="F1080" s="9"/>
      <c r="G1080" s="9"/>
      <c r="H1080" s="9"/>
      <c r="I1080" s="9"/>
    </row>
    <row r="1081" spans="5:9" x14ac:dyDescent="0.2">
      <c r="E1081" s="9"/>
      <c r="F1081" s="9"/>
      <c r="G1081" s="9"/>
      <c r="H1081" s="9"/>
      <c r="I1081" s="9"/>
    </row>
    <row r="1082" spans="5:9" x14ac:dyDescent="0.2">
      <c r="E1082" s="9"/>
      <c r="F1082" s="9"/>
      <c r="G1082" s="9"/>
      <c r="H1082" s="9"/>
      <c r="I1082" s="9"/>
    </row>
    <row r="1083" spans="5:9" x14ac:dyDescent="0.2">
      <c r="E1083" s="9"/>
      <c r="F1083" s="9"/>
      <c r="G1083" s="9"/>
      <c r="H1083" s="9"/>
      <c r="I1083" s="9"/>
    </row>
    <row r="1084" spans="5:9" x14ac:dyDescent="0.2">
      <c r="E1084" s="9"/>
      <c r="F1084" s="9"/>
      <c r="G1084" s="9"/>
      <c r="H1084" s="9"/>
      <c r="I1084" s="9"/>
    </row>
    <row r="1085" spans="5:9" x14ac:dyDescent="0.2">
      <c r="E1085" s="9"/>
      <c r="F1085" s="9"/>
      <c r="G1085" s="9"/>
      <c r="H1085" s="9"/>
      <c r="I1085" s="9"/>
    </row>
    <row r="1086" spans="5:9" x14ac:dyDescent="0.2">
      <c r="E1086" s="9"/>
      <c r="F1086" s="9"/>
      <c r="G1086" s="9"/>
      <c r="H1086" s="9"/>
      <c r="I1086" s="9"/>
    </row>
    <row r="1087" spans="5:9" x14ac:dyDescent="0.2">
      <c r="E1087" s="9"/>
      <c r="F1087" s="9"/>
      <c r="G1087" s="9"/>
      <c r="H1087" s="9"/>
      <c r="I1087" s="9"/>
    </row>
    <row r="1088" spans="5:9" x14ac:dyDescent="0.2">
      <c r="E1088" s="9"/>
      <c r="F1088" s="9"/>
      <c r="G1088" s="9"/>
      <c r="H1088" s="9"/>
      <c r="I1088" s="9"/>
    </row>
    <row r="1089" spans="5:9" x14ac:dyDescent="0.2">
      <c r="E1089" s="9"/>
      <c r="F1089" s="9"/>
      <c r="G1089" s="9"/>
      <c r="H1089" s="9"/>
      <c r="I1089" s="9"/>
    </row>
    <row r="1090" spans="5:9" x14ac:dyDescent="0.2">
      <c r="E1090" s="9"/>
      <c r="F1090" s="9"/>
      <c r="G1090" s="9"/>
      <c r="H1090" s="9"/>
      <c r="I1090" s="9"/>
    </row>
    <row r="1091" spans="5:9" x14ac:dyDescent="0.2">
      <c r="E1091" s="9"/>
      <c r="F1091" s="9"/>
      <c r="G1091" s="9"/>
      <c r="H1091" s="9"/>
      <c r="I1091" s="9"/>
    </row>
    <row r="1092" spans="5:9" x14ac:dyDescent="0.2">
      <c r="E1092" s="9"/>
      <c r="F1092" s="9"/>
      <c r="G1092" s="9"/>
      <c r="H1092" s="9"/>
      <c r="I1092" s="9"/>
    </row>
    <row r="1093" spans="5:9" x14ac:dyDescent="0.2">
      <c r="E1093" s="9"/>
      <c r="F1093" s="9"/>
      <c r="G1093" s="9"/>
      <c r="H1093" s="9"/>
      <c r="I1093" s="9"/>
    </row>
    <row r="1094" spans="5:9" x14ac:dyDescent="0.2">
      <c r="E1094" s="9"/>
      <c r="F1094" s="9"/>
      <c r="G1094" s="9"/>
      <c r="H1094" s="9"/>
      <c r="I1094" s="9"/>
    </row>
    <row r="1095" spans="5:9" x14ac:dyDescent="0.2">
      <c r="E1095" s="9"/>
      <c r="F1095" s="9"/>
      <c r="G1095" s="9"/>
      <c r="H1095" s="9"/>
      <c r="I1095" s="9"/>
    </row>
    <row r="1096" spans="5:9" x14ac:dyDescent="0.2">
      <c r="E1096" s="9"/>
      <c r="F1096" s="9"/>
      <c r="G1096" s="9"/>
      <c r="H1096" s="9"/>
      <c r="I1096" s="9"/>
    </row>
    <row r="1097" spans="5:9" x14ac:dyDescent="0.2">
      <c r="E1097" s="9"/>
      <c r="F1097" s="9"/>
      <c r="G1097" s="9"/>
      <c r="H1097" s="9"/>
      <c r="I1097" s="9"/>
    </row>
    <row r="1098" spans="5:9" x14ac:dyDescent="0.2">
      <c r="E1098" s="9"/>
      <c r="F1098" s="9"/>
      <c r="G1098" s="9"/>
      <c r="H1098" s="9"/>
      <c r="I1098" s="9"/>
    </row>
    <row r="1099" spans="5:9" x14ac:dyDescent="0.2">
      <c r="E1099" s="9"/>
      <c r="F1099" s="9"/>
      <c r="G1099" s="9"/>
      <c r="H1099" s="9"/>
      <c r="I1099" s="9"/>
    </row>
    <row r="1100" spans="5:9" x14ac:dyDescent="0.2">
      <c r="E1100" s="9"/>
      <c r="F1100" s="9"/>
      <c r="G1100" s="9"/>
      <c r="H1100" s="9"/>
      <c r="I1100" s="9"/>
    </row>
    <row r="1101" spans="5:9" x14ac:dyDescent="0.2">
      <c r="E1101" s="9"/>
      <c r="F1101" s="9"/>
      <c r="G1101" s="9"/>
      <c r="H1101" s="9"/>
      <c r="I1101" s="9"/>
    </row>
    <row r="1102" spans="5:9" x14ac:dyDescent="0.2">
      <c r="E1102" s="9"/>
      <c r="F1102" s="9"/>
      <c r="G1102" s="9"/>
      <c r="H1102" s="9"/>
      <c r="I1102" s="9"/>
    </row>
    <row r="1103" spans="5:9" x14ac:dyDescent="0.2">
      <c r="E1103" s="9"/>
      <c r="F1103" s="9"/>
      <c r="G1103" s="9"/>
      <c r="H1103" s="9"/>
      <c r="I1103" s="9"/>
    </row>
    <row r="1104" spans="5:9" x14ac:dyDescent="0.2">
      <c r="E1104" s="9"/>
      <c r="F1104" s="9"/>
      <c r="G1104" s="9"/>
      <c r="H1104" s="9"/>
      <c r="I1104" s="9"/>
    </row>
    <row r="1105" spans="5:9" x14ac:dyDescent="0.2">
      <c r="E1105" s="9"/>
      <c r="F1105" s="9"/>
      <c r="G1105" s="9"/>
      <c r="H1105" s="9"/>
      <c r="I1105" s="9"/>
    </row>
    <row r="1106" spans="5:9" x14ac:dyDescent="0.2">
      <c r="E1106" s="9"/>
      <c r="F1106" s="9"/>
      <c r="G1106" s="9"/>
      <c r="H1106" s="9"/>
      <c r="I1106" s="9"/>
    </row>
    <row r="1107" spans="5:9" x14ac:dyDescent="0.2">
      <c r="E1107" s="9"/>
      <c r="F1107" s="9"/>
      <c r="G1107" s="9"/>
      <c r="H1107" s="9"/>
      <c r="I1107" s="9"/>
    </row>
    <row r="1108" spans="5:9" x14ac:dyDescent="0.2">
      <c r="E1108" s="9"/>
      <c r="F1108" s="9"/>
      <c r="G1108" s="9"/>
      <c r="H1108" s="9"/>
      <c r="I1108" s="9"/>
    </row>
    <row r="1109" spans="5:9" x14ac:dyDescent="0.2">
      <c r="E1109" s="9"/>
      <c r="F1109" s="9"/>
      <c r="G1109" s="9"/>
      <c r="H1109" s="9"/>
      <c r="I1109" s="9"/>
    </row>
    <row r="1110" spans="5:9" x14ac:dyDescent="0.2">
      <c r="E1110" s="9"/>
      <c r="F1110" s="9"/>
      <c r="G1110" s="9"/>
      <c r="H1110" s="9"/>
      <c r="I1110" s="9"/>
    </row>
    <row r="1111" spans="5:9" x14ac:dyDescent="0.2">
      <c r="E1111" s="9"/>
      <c r="F1111" s="9"/>
      <c r="G1111" s="9"/>
      <c r="H1111" s="9"/>
      <c r="I1111" s="9"/>
    </row>
    <row r="1112" spans="5:9" x14ac:dyDescent="0.2">
      <c r="E1112" s="9"/>
      <c r="F1112" s="9"/>
      <c r="G1112" s="9"/>
      <c r="H1112" s="9"/>
      <c r="I1112" s="9"/>
    </row>
    <row r="1113" spans="5:9" x14ac:dyDescent="0.2">
      <c r="E1113" s="9"/>
      <c r="F1113" s="9"/>
      <c r="G1113" s="9"/>
      <c r="H1113" s="9"/>
      <c r="I1113" s="9"/>
    </row>
    <row r="1114" spans="5:9" x14ac:dyDescent="0.2">
      <c r="E1114" s="9"/>
      <c r="F1114" s="9"/>
      <c r="G1114" s="9"/>
      <c r="H1114" s="9"/>
      <c r="I1114" s="9"/>
    </row>
    <row r="1115" spans="5:9" x14ac:dyDescent="0.2">
      <c r="E1115" s="9"/>
      <c r="F1115" s="9"/>
      <c r="G1115" s="9"/>
      <c r="H1115" s="9"/>
      <c r="I1115" s="9"/>
    </row>
    <row r="1116" spans="5:9" x14ac:dyDescent="0.2">
      <c r="E1116" s="9"/>
      <c r="F1116" s="9"/>
      <c r="G1116" s="9"/>
      <c r="H1116" s="9"/>
      <c r="I1116" s="9"/>
    </row>
    <row r="1117" spans="5:9" x14ac:dyDescent="0.2">
      <c r="E1117" s="9"/>
      <c r="F1117" s="9"/>
      <c r="G1117" s="9"/>
      <c r="H1117" s="9"/>
      <c r="I1117" s="9"/>
    </row>
    <row r="1118" spans="5:9" x14ac:dyDescent="0.2">
      <c r="E1118" s="9"/>
      <c r="F1118" s="9"/>
      <c r="G1118" s="9"/>
      <c r="H1118" s="9"/>
      <c r="I1118" s="9"/>
    </row>
    <row r="1119" spans="5:9" x14ac:dyDescent="0.2">
      <c r="E1119" s="9"/>
      <c r="F1119" s="9"/>
      <c r="G1119" s="9"/>
      <c r="H1119" s="9"/>
      <c r="I1119" s="9"/>
    </row>
    <row r="1120" spans="5:9" x14ac:dyDescent="0.2">
      <c r="E1120" s="9"/>
      <c r="F1120" s="9"/>
      <c r="G1120" s="9"/>
      <c r="H1120" s="9"/>
      <c r="I1120" s="9"/>
    </row>
    <row r="1121" spans="5:9" x14ac:dyDescent="0.2">
      <c r="E1121" s="9"/>
      <c r="F1121" s="9"/>
      <c r="G1121" s="9"/>
      <c r="H1121" s="9"/>
      <c r="I1121" s="9"/>
    </row>
    <row r="1122" spans="5:9" x14ac:dyDescent="0.2">
      <c r="E1122" s="9"/>
      <c r="F1122" s="9"/>
      <c r="G1122" s="9"/>
      <c r="H1122" s="9"/>
      <c r="I1122" s="9"/>
    </row>
    <row r="1123" spans="5:9" x14ac:dyDescent="0.2">
      <c r="E1123" s="9"/>
      <c r="F1123" s="9"/>
      <c r="G1123" s="9"/>
      <c r="H1123" s="9"/>
      <c r="I1123" s="9"/>
    </row>
    <row r="1124" spans="5:9" x14ac:dyDescent="0.2">
      <c r="E1124" s="9"/>
      <c r="F1124" s="9"/>
      <c r="G1124" s="9"/>
      <c r="H1124" s="9"/>
      <c r="I1124" s="9"/>
    </row>
    <row r="1125" spans="5:9" x14ac:dyDescent="0.2">
      <c r="E1125" s="9"/>
      <c r="F1125" s="9"/>
      <c r="G1125" s="9"/>
      <c r="H1125" s="9"/>
      <c r="I1125" s="9"/>
    </row>
    <row r="1126" spans="5:9" x14ac:dyDescent="0.2">
      <c r="E1126" s="9"/>
      <c r="F1126" s="9"/>
      <c r="G1126" s="9"/>
      <c r="H1126" s="9"/>
      <c r="I1126" s="9"/>
    </row>
    <row r="1127" spans="5:9" x14ac:dyDescent="0.2">
      <c r="E1127" s="9"/>
      <c r="F1127" s="9"/>
      <c r="G1127" s="9"/>
      <c r="H1127" s="9"/>
      <c r="I1127" s="9"/>
    </row>
    <row r="1128" spans="5:9" x14ac:dyDescent="0.2">
      <c r="E1128" s="9"/>
      <c r="F1128" s="9"/>
      <c r="G1128" s="9"/>
      <c r="H1128" s="9"/>
      <c r="I1128" s="9"/>
    </row>
    <row r="1129" spans="5:9" x14ac:dyDescent="0.2">
      <c r="E1129" s="9"/>
      <c r="F1129" s="9"/>
      <c r="G1129" s="9"/>
      <c r="H1129" s="9"/>
      <c r="I1129" s="9"/>
    </row>
    <row r="1130" spans="5:9" x14ac:dyDescent="0.2">
      <c r="E1130" s="9"/>
      <c r="F1130" s="9"/>
      <c r="G1130" s="9"/>
      <c r="H1130" s="9"/>
      <c r="I1130" s="9"/>
    </row>
    <row r="1131" spans="5:9" x14ac:dyDescent="0.2">
      <c r="E1131" s="9"/>
      <c r="F1131" s="9"/>
      <c r="G1131" s="9"/>
      <c r="H1131" s="9"/>
      <c r="I1131" s="9"/>
    </row>
    <row r="1132" spans="5:9" x14ac:dyDescent="0.2">
      <c r="E1132" s="9"/>
      <c r="F1132" s="9"/>
      <c r="G1132" s="9"/>
      <c r="H1132" s="9"/>
      <c r="I1132" s="9"/>
    </row>
    <row r="1133" spans="5:9" x14ac:dyDescent="0.2">
      <c r="E1133" s="9"/>
      <c r="F1133" s="9"/>
      <c r="G1133" s="9"/>
      <c r="H1133" s="9"/>
      <c r="I1133" s="9"/>
    </row>
    <row r="1134" spans="5:9" x14ac:dyDescent="0.2">
      <c r="E1134" s="9"/>
      <c r="F1134" s="9"/>
      <c r="G1134" s="9"/>
      <c r="H1134" s="9"/>
      <c r="I1134" s="9"/>
    </row>
    <row r="1135" spans="5:9" x14ac:dyDescent="0.2">
      <c r="E1135" s="9"/>
      <c r="F1135" s="9"/>
      <c r="G1135" s="9"/>
      <c r="H1135" s="9"/>
      <c r="I1135" s="9"/>
    </row>
    <row r="1136" spans="5:9" x14ac:dyDescent="0.2">
      <c r="E1136" s="9"/>
      <c r="F1136" s="9"/>
      <c r="G1136" s="9"/>
      <c r="H1136" s="9"/>
      <c r="I1136" s="9"/>
    </row>
    <row r="1137" spans="5:9" x14ac:dyDescent="0.2">
      <c r="E1137" s="9"/>
      <c r="F1137" s="9"/>
      <c r="G1137" s="9"/>
      <c r="H1137" s="9"/>
      <c r="I1137" s="9"/>
    </row>
    <row r="1138" spans="5:9" x14ac:dyDescent="0.2">
      <c r="E1138" s="9"/>
      <c r="F1138" s="9"/>
      <c r="G1138" s="9"/>
      <c r="H1138" s="9"/>
      <c r="I1138" s="9"/>
    </row>
    <row r="1139" spans="5:9" x14ac:dyDescent="0.2">
      <c r="E1139" s="9"/>
      <c r="F1139" s="9"/>
      <c r="G1139" s="9"/>
      <c r="H1139" s="9"/>
      <c r="I1139" s="9"/>
    </row>
    <row r="1140" spans="5:9" x14ac:dyDescent="0.2">
      <c r="E1140" s="9"/>
      <c r="F1140" s="9"/>
      <c r="G1140" s="9"/>
      <c r="H1140" s="9"/>
      <c r="I1140" s="9"/>
    </row>
    <row r="1141" spans="5:9" x14ac:dyDescent="0.2">
      <c r="E1141" s="9"/>
      <c r="F1141" s="9"/>
      <c r="G1141" s="9"/>
      <c r="H1141" s="9"/>
      <c r="I1141" s="9"/>
    </row>
    <row r="1142" spans="5:9" x14ac:dyDescent="0.2">
      <c r="E1142" s="9"/>
      <c r="F1142" s="9"/>
      <c r="G1142" s="9"/>
      <c r="H1142" s="9"/>
      <c r="I1142" s="9"/>
    </row>
    <row r="1143" spans="5:9" x14ac:dyDescent="0.2">
      <c r="E1143" s="9"/>
      <c r="F1143" s="9"/>
      <c r="G1143" s="9"/>
      <c r="H1143" s="9"/>
      <c r="I1143" s="9"/>
    </row>
    <row r="1144" spans="5:9" x14ac:dyDescent="0.2">
      <c r="E1144" s="9"/>
      <c r="F1144" s="9"/>
      <c r="G1144" s="9"/>
      <c r="H1144" s="9"/>
      <c r="I1144" s="9"/>
    </row>
    <row r="1145" spans="5:9" x14ac:dyDescent="0.2">
      <c r="E1145" s="9"/>
      <c r="F1145" s="9"/>
      <c r="G1145" s="9"/>
      <c r="H1145" s="9"/>
      <c r="I1145" s="9"/>
    </row>
    <row r="1146" spans="5:9" x14ac:dyDescent="0.2">
      <c r="E1146" s="9"/>
      <c r="F1146" s="9"/>
      <c r="G1146" s="9"/>
      <c r="H1146" s="9"/>
      <c r="I1146" s="9"/>
    </row>
    <row r="1147" spans="5:9" x14ac:dyDescent="0.2">
      <c r="E1147" s="9"/>
      <c r="F1147" s="9"/>
      <c r="G1147" s="9"/>
      <c r="H1147" s="9"/>
      <c r="I1147" s="9"/>
    </row>
    <row r="1148" spans="5:9" x14ac:dyDescent="0.2">
      <c r="E1148" s="9"/>
      <c r="F1148" s="9"/>
      <c r="G1148" s="9"/>
      <c r="H1148" s="9"/>
      <c r="I1148" s="9"/>
    </row>
    <row r="1149" spans="5:9" x14ac:dyDescent="0.2">
      <c r="E1149" s="9"/>
      <c r="F1149" s="9"/>
      <c r="G1149" s="9"/>
      <c r="H1149" s="9"/>
      <c r="I1149" s="9"/>
    </row>
    <row r="1150" spans="5:9" x14ac:dyDescent="0.2">
      <c r="E1150" s="9"/>
      <c r="F1150" s="9"/>
      <c r="G1150" s="9"/>
      <c r="H1150" s="9"/>
      <c r="I1150" s="9"/>
    </row>
    <row r="1151" spans="5:9" x14ac:dyDescent="0.2">
      <c r="E1151" s="9"/>
      <c r="F1151" s="9"/>
      <c r="G1151" s="9"/>
      <c r="H1151" s="9"/>
      <c r="I1151" s="9"/>
    </row>
    <row r="1152" spans="5:9" x14ac:dyDescent="0.2">
      <c r="E1152" s="9"/>
      <c r="F1152" s="9"/>
      <c r="G1152" s="9"/>
      <c r="H1152" s="9"/>
      <c r="I1152" s="9"/>
    </row>
    <row r="1153" spans="5:9" x14ac:dyDescent="0.2">
      <c r="E1153" s="9"/>
      <c r="F1153" s="9"/>
      <c r="G1153" s="9"/>
      <c r="H1153" s="9"/>
      <c r="I1153" s="9"/>
    </row>
    <row r="1154" spans="5:9" x14ac:dyDescent="0.2">
      <c r="E1154" s="9"/>
      <c r="F1154" s="9"/>
      <c r="G1154" s="9"/>
      <c r="H1154" s="9"/>
      <c r="I1154" s="9"/>
    </row>
    <row r="1155" spans="5:9" x14ac:dyDescent="0.2">
      <c r="E1155" s="9"/>
      <c r="F1155" s="9"/>
      <c r="G1155" s="9"/>
      <c r="H1155" s="9"/>
      <c r="I1155" s="9"/>
    </row>
    <row r="1156" spans="5:9" x14ac:dyDescent="0.2">
      <c r="E1156" s="9"/>
      <c r="F1156" s="9"/>
      <c r="G1156" s="9"/>
      <c r="H1156" s="9"/>
      <c r="I1156" s="9"/>
    </row>
    <row r="1157" spans="5:9" x14ac:dyDescent="0.2">
      <c r="E1157" s="9"/>
      <c r="F1157" s="9"/>
      <c r="G1157" s="9"/>
      <c r="H1157" s="9"/>
      <c r="I1157" s="9"/>
    </row>
    <row r="1158" spans="5:9" x14ac:dyDescent="0.2">
      <c r="E1158" s="9"/>
      <c r="F1158" s="9"/>
      <c r="G1158" s="9"/>
      <c r="H1158" s="9"/>
      <c r="I1158" s="9"/>
    </row>
    <row r="1159" spans="5:9" x14ac:dyDescent="0.2">
      <c r="E1159" s="9"/>
      <c r="F1159" s="9"/>
      <c r="G1159" s="9"/>
      <c r="H1159" s="9"/>
      <c r="I1159" s="9"/>
    </row>
    <row r="1160" spans="5:9" x14ac:dyDescent="0.2">
      <c r="E1160" s="9"/>
      <c r="F1160" s="9"/>
      <c r="G1160" s="9"/>
      <c r="H1160" s="9"/>
      <c r="I1160" s="9"/>
    </row>
    <row r="1161" spans="5:9" x14ac:dyDescent="0.2">
      <c r="E1161" s="9"/>
      <c r="F1161" s="9"/>
      <c r="G1161" s="9"/>
      <c r="H1161" s="9"/>
      <c r="I1161" s="9"/>
    </row>
    <row r="1162" spans="5:9" x14ac:dyDescent="0.2">
      <c r="E1162" s="9"/>
      <c r="F1162" s="9"/>
      <c r="G1162" s="9"/>
      <c r="H1162" s="9"/>
      <c r="I1162" s="9"/>
    </row>
    <row r="1163" spans="5:9" x14ac:dyDescent="0.2">
      <c r="E1163" s="9"/>
      <c r="F1163" s="9"/>
      <c r="G1163" s="9"/>
      <c r="H1163" s="9"/>
      <c r="I1163" s="9"/>
    </row>
    <row r="1164" spans="5:9" x14ac:dyDescent="0.2">
      <c r="E1164" s="9"/>
      <c r="F1164" s="9"/>
      <c r="G1164" s="9"/>
      <c r="H1164" s="9"/>
      <c r="I1164" s="9"/>
    </row>
    <row r="1165" spans="5:9" x14ac:dyDescent="0.2">
      <c r="E1165" s="9"/>
      <c r="F1165" s="9"/>
      <c r="G1165" s="9"/>
      <c r="H1165" s="9"/>
      <c r="I1165" s="9"/>
    </row>
    <row r="1166" spans="5:9" x14ac:dyDescent="0.2">
      <c r="E1166" s="9"/>
      <c r="F1166" s="9"/>
      <c r="G1166" s="9"/>
      <c r="H1166" s="9"/>
      <c r="I1166" s="9"/>
    </row>
    <row r="1167" spans="5:9" x14ac:dyDescent="0.2">
      <c r="E1167" s="9"/>
      <c r="F1167" s="9"/>
      <c r="G1167" s="9"/>
      <c r="H1167" s="9"/>
      <c r="I1167" s="9"/>
    </row>
    <row r="1168" spans="5:9" x14ac:dyDescent="0.2">
      <c r="E1168" s="9"/>
      <c r="F1168" s="9"/>
      <c r="G1168" s="9"/>
      <c r="H1168" s="9"/>
      <c r="I1168" s="9"/>
    </row>
    <row r="1169" spans="5:9" x14ac:dyDescent="0.2">
      <c r="E1169" s="9"/>
      <c r="F1169" s="9"/>
      <c r="G1169" s="9"/>
      <c r="H1169" s="9"/>
      <c r="I1169" s="9"/>
    </row>
    <row r="1170" spans="5:9" x14ac:dyDescent="0.2">
      <c r="E1170" s="9"/>
      <c r="F1170" s="9"/>
      <c r="G1170" s="9"/>
      <c r="H1170" s="9"/>
      <c r="I1170" s="9"/>
    </row>
    <row r="1171" spans="5:9" x14ac:dyDescent="0.2">
      <c r="E1171" s="9"/>
      <c r="F1171" s="9"/>
      <c r="G1171" s="9"/>
      <c r="H1171" s="9"/>
      <c r="I1171" s="9"/>
    </row>
    <row r="1172" spans="5:9" x14ac:dyDescent="0.2">
      <c r="E1172" s="9"/>
      <c r="F1172" s="9"/>
      <c r="G1172" s="9"/>
      <c r="H1172" s="9"/>
      <c r="I1172" s="9"/>
    </row>
    <row r="1173" spans="5:9" x14ac:dyDescent="0.2">
      <c r="E1173" s="9"/>
      <c r="F1173" s="9"/>
      <c r="G1173" s="9"/>
      <c r="H1173" s="9"/>
      <c r="I1173" s="9"/>
    </row>
    <row r="1174" spans="5:9" x14ac:dyDescent="0.2">
      <c r="E1174" s="9"/>
      <c r="F1174" s="9"/>
      <c r="G1174" s="9"/>
      <c r="H1174" s="9"/>
      <c r="I1174" s="9"/>
    </row>
    <row r="1175" spans="5:9" x14ac:dyDescent="0.2">
      <c r="E1175" s="9"/>
      <c r="F1175" s="9"/>
      <c r="G1175" s="9"/>
      <c r="H1175" s="9"/>
      <c r="I1175" s="9"/>
    </row>
    <row r="1176" spans="5:9" x14ac:dyDescent="0.2">
      <c r="E1176" s="9"/>
      <c r="F1176" s="9"/>
      <c r="G1176" s="9"/>
      <c r="H1176" s="9"/>
      <c r="I1176" s="9"/>
    </row>
    <row r="1177" spans="5:9" x14ac:dyDescent="0.2">
      <c r="E1177" s="9"/>
      <c r="F1177" s="9"/>
      <c r="G1177" s="9"/>
      <c r="H1177" s="9"/>
      <c r="I1177" s="9"/>
    </row>
    <row r="1178" spans="5:9" x14ac:dyDescent="0.2">
      <c r="E1178" s="9"/>
      <c r="F1178" s="9"/>
      <c r="G1178" s="9"/>
      <c r="H1178" s="9"/>
      <c r="I1178" s="9"/>
    </row>
    <row r="1179" spans="5:9" x14ac:dyDescent="0.2">
      <c r="E1179" s="9"/>
      <c r="F1179" s="9"/>
      <c r="G1179" s="9"/>
      <c r="H1179" s="9"/>
      <c r="I1179" s="9"/>
    </row>
    <row r="1180" spans="5:9" x14ac:dyDescent="0.2">
      <c r="E1180" s="9"/>
      <c r="F1180" s="9"/>
      <c r="G1180" s="9"/>
      <c r="H1180" s="9"/>
      <c r="I1180" s="9"/>
    </row>
    <row r="1181" spans="5:9" x14ac:dyDescent="0.2">
      <c r="E1181" s="9"/>
      <c r="F1181" s="9"/>
      <c r="G1181" s="9"/>
      <c r="H1181" s="9"/>
      <c r="I1181" s="9"/>
    </row>
    <row r="1182" spans="5:9" x14ac:dyDescent="0.2">
      <c r="E1182" s="9"/>
      <c r="F1182" s="9"/>
      <c r="G1182" s="9"/>
      <c r="H1182" s="9"/>
      <c r="I1182" s="9"/>
    </row>
    <row r="1183" spans="5:9" x14ac:dyDescent="0.2">
      <c r="E1183" s="9"/>
      <c r="F1183" s="9"/>
      <c r="G1183" s="9"/>
      <c r="H1183" s="9"/>
      <c r="I1183" s="9"/>
    </row>
    <row r="1184" spans="5:9" x14ac:dyDescent="0.2">
      <c r="E1184" s="9"/>
      <c r="F1184" s="9"/>
      <c r="G1184" s="9"/>
      <c r="H1184" s="9"/>
      <c r="I1184" s="9"/>
    </row>
    <row r="1185" spans="5:9" x14ac:dyDescent="0.2">
      <c r="E1185" s="9"/>
      <c r="F1185" s="9"/>
      <c r="G1185" s="9"/>
      <c r="H1185" s="9"/>
      <c r="I1185" s="9"/>
    </row>
    <row r="1186" spans="5:9" x14ac:dyDescent="0.2">
      <c r="E1186" s="9"/>
      <c r="F1186" s="9"/>
      <c r="G1186" s="9"/>
      <c r="H1186" s="9"/>
      <c r="I1186" s="9"/>
    </row>
    <row r="1187" spans="5:9" x14ac:dyDescent="0.2">
      <c r="E1187" s="9"/>
      <c r="F1187" s="9"/>
      <c r="G1187" s="9"/>
      <c r="H1187" s="9"/>
      <c r="I1187" s="9"/>
    </row>
    <row r="1188" spans="5:9" x14ac:dyDescent="0.2">
      <c r="E1188" s="9"/>
      <c r="F1188" s="9"/>
      <c r="G1188" s="9"/>
      <c r="H1188" s="9"/>
      <c r="I1188" s="9"/>
    </row>
    <row r="1189" spans="5:9" x14ac:dyDescent="0.2">
      <c r="E1189" s="9"/>
      <c r="F1189" s="9"/>
      <c r="G1189" s="9"/>
      <c r="H1189" s="9"/>
      <c r="I1189" s="9"/>
    </row>
    <row r="1190" spans="5:9" x14ac:dyDescent="0.2">
      <c r="E1190" s="9"/>
      <c r="F1190" s="9"/>
      <c r="G1190" s="9"/>
      <c r="H1190" s="9"/>
      <c r="I1190" s="9"/>
    </row>
    <row r="1191" spans="5:9" x14ac:dyDescent="0.2">
      <c r="E1191" s="9"/>
      <c r="F1191" s="9"/>
      <c r="G1191" s="9"/>
      <c r="H1191" s="9"/>
      <c r="I1191" s="9"/>
    </row>
    <row r="1192" spans="5:9" x14ac:dyDescent="0.2">
      <c r="E1192" s="9"/>
      <c r="F1192" s="9"/>
      <c r="G1192" s="9"/>
      <c r="H1192" s="9"/>
      <c r="I1192" s="9"/>
    </row>
    <row r="1193" spans="5:9" x14ac:dyDescent="0.2">
      <c r="E1193" s="9"/>
      <c r="F1193" s="9"/>
      <c r="G1193" s="9"/>
      <c r="H1193" s="9"/>
      <c r="I1193" s="9"/>
    </row>
    <row r="1194" spans="5:9" x14ac:dyDescent="0.2">
      <c r="E1194" s="9"/>
      <c r="F1194" s="9"/>
      <c r="G1194" s="9"/>
      <c r="H1194" s="9"/>
      <c r="I1194" s="9"/>
    </row>
    <row r="1195" spans="5:9" x14ac:dyDescent="0.2">
      <c r="E1195" s="9"/>
      <c r="F1195" s="9"/>
      <c r="G1195" s="9"/>
      <c r="H1195" s="9"/>
      <c r="I1195" s="9"/>
    </row>
    <row r="1196" spans="5:9" x14ac:dyDescent="0.2">
      <c r="E1196" s="9"/>
      <c r="F1196" s="9"/>
      <c r="G1196" s="9"/>
      <c r="H1196" s="9"/>
      <c r="I1196" s="9"/>
    </row>
    <row r="1197" spans="5:9" x14ac:dyDescent="0.2">
      <c r="E1197" s="9"/>
      <c r="F1197" s="9"/>
      <c r="G1197" s="9"/>
      <c r="H1197" s="9"/>
      <c r="I1197" s="9"/>
    </row>
    <row r="1198" spans="5:9" x14ac:dyDescent="0.2">
      <c r="E1198" s="9"/>
      <c r="F1198" s="9"/>
      <c r="G1198" s="9"/>
      <c r="H1198" s="9"/>
      <c r="I1198" s="9"/>
    </row>
    <row r="1199" spans="5:9" x14ac:dyDescent="0.2">
      <c r="E1199" s="9"/>
      <c r="F1199" s="9"/>
      <c r="G1199" s="9"/>
      <c r="H1199" s="9"/>
      <c r="I1199" s="9"/>
    </row>
    <row r="1200" spans="5:9" x14ac:dyDescent="0.2">
      <c r="E1200" s="9"/>
      <c r="F1200" s="9"/>
      <c r="G1200" s="9"/>
      <c r="H1200" s="9"/>
      <c r="I1200" s="9"/>
    </row>
    <row r="1201" spans="5:9" x14ac:dyDescent="0.2">
      <c r="E1201" s="9"/>
      <c r="F1201" s="9"/>
      <c r="G1201" s="9"/>
      <c r="H1201" s="9"/>
      <c r="I1201" s="9"/>
    </row>
    <row r="1202" spans="5:9" x14ac:dyDescent="0.2">
      <c r="E1202" s="9"/>
      <c r="F1202" s="9"/>
      <c r="G1202" s="9"/>
      <c r="H1202" s="9"/>
      <c r="I1202" s="9"/>
    </row>
    <row r="1203" spans="5:9" x14ac:dyDescent="0.2">
      <c r="E1203" s="9"/>
      <c r="F1203" s="9"/>
      <c r="G1203" s="9"/>
      <c r="H1203" s="9"/>
      <c r="I1203" s="9"/>
    </row>
    <row r="1204" spans="5:9" x14ac:dyDescent="0.2">
      <c r="E1204" s="9"/>
      <c r="F1204" s="9"/>
      <c r="G1204" s="9"/>
      <c r="H1204" s="9"/>
      <c r="I1204" s="9"/>
    </row>
    <row r="1205" spans="5:9" x14ac:dyDescent="0.2">
      <c r="E1205" s="9"/>
      <c r="F1205" s="9"/>
      <c r="G1205" s="9"/>
      <c r="H1205" s="9"/>
      <c r="I1205" s="9"/>
    </row>
    <row r="1206" spans="5:9" x14ac:dyDescent="0.2">
      <c r="E1206" s="9"/>
      <c r="F1206" s="9"/>
      <c r="G1206" s="9"/>
      <c r="H1206" s="9"/>
      <c r="I1206" s="9"/>
    </row>
    <row r="1207" spans="5:9" x14ac:dyDescent="0.2">
      <c r="E1207" s="9"/>
      <c r="F1207" s="9"/>
      <c r="G1207" s="9"/>
      <c r="H1207" s="9"/>
      <c r="I1207" s="9"/>
    </row>
    <row r="1208" spans="5:9" x14ac:dyDescent="0.2">
      <c r="E1208" s="9"/>
      <c r="F1208" s="9"/>
      <c r="G1208" s="9"/>
      <c r="H1208" s="9"/>
      <c r="I1208" s="9"/>
    </row>
    <row r="1209" spans="5:9" x14ac:dyDescent="0.2">
      <c r="E1209" s="9"/>
      <c r="F1209" s="9"/>
      <c r="G1209" s="9"/>
      <c r="H1209" s="9"/>
      <c r="I1209" s="9"/>
    </row>
    <row r="1210" spans="5:9" x14ac:dyDescent="0.2">
      <c r="E1210" s="9"/>
      <c r="F1210" s="9"/>
      <c r="G1210" s="9"/>
      <c r="H1210" s="9"/>
      <c r="I1210" s="9"/>
    </row>
    <row r="1211" spans="5:9" x14ac:dyDescent="0.2">
      <c r="E1211" s="9"/>
      <c r="F1211" s="9"/>
      <c r="G1211" s="9"/>
      <c r="H1211" s="9"/>
      <c r="I1211" s="9"/>
    </row>
    <row r="1212" spans="5:9" x14ac:dyDescent="0.2">
      <c r="E1212" s="9"/>
      <c r="F1212" s="9"/>
      <c r="G1212" s="9"/>
      <c r="H1212" s="9"/>
      <c r="I1212" s="9"/>
    </row>
    <row r="1213" spans="5:9" x14ac:dyDescent="0.2">
      <c r="E1213" s="9"/>
      <c r="F1213" s="9"/>
      <c r="G1213" s="9"/>
      <c r="H1213" s="9"/>
      <c r="I1213" s="9"/>
    </row>
    <row r="1214" spans="5:9" x14ac:dyDescent="0.2">
      <c r="E1214" s="9"/>
      <c r="F1214" s="9"/>
      <c r="G1214" s="9"/>
      <c r="H1214" s="9"/>
      <c r="I1214" s="9"/>
    </row>
    <row r="1215" spans="5:9" x14ac:dyDescent="0.2">
      <c r="E1215" s="9"/>
      <c r="F1215" s="9"/>
      <c r="G1215" s="9"/>
      <c r="H1215" s="9"/>
      <c r="I1215" s="9"/>
    </row>
    <row r="1216" spans="5:9" x14ac:dyDescent="0.2">
      <c r="E1216" s="9"/>
      <c r="F1216" s="9"/>
      <c r="G1216" s="9"/>
      <c r="H1216" s="9"/>
      <c r="I1216" s="9"/>
    </row>
    <row r="1217" spans="5:9" x14ac:dyDescent="0.2">
      <c r="E1217" s="9"/>
      <c r="F1217" s="9"/>
      <c r="G1217" s="9"/>
      <c r="H1217" s="9"/>
      <c r="I1217" s="9"/>
    </row>
    <row r="1218" spans="5:9" x14ac:dyDescent="0.2">
      <c r="E1218" s="9"/>
      <c r="F1218" s="9"/>
      <c r="G1218" s="9"/>
      <c r="H1218" s="9"/>
      <c r="I1218" s="9"/>
    </row>
    <row r="1219" spans="5:9" x14ac:dyDescent="0.2">
      <c r="E1219" s="9"/>
      <c r="F1219" s="9"/>
      <c r="G1219" s="9"/>
      <c r="H1219" s="9"/>
      <c r="I1219" s="9"/>
    </row>
    <row r="1220" spans="5:9" x14ac:dyDescent="0.2">
      <c r="E1220" s="9"/>
      <c r="F1220" s="9"/>
      <c r="G1220" s="9"/>
      <c r="H1220" s="9"/>
      <c r="I1220" s="9"/>
    </row>
    <row r="1221" spans="5:9" x14ac:dyDescent="0.2">
      <c r="E1221" s="9"/>
      <c r="F1221" s="9"/>
      <c r="G1221" s="9"/>
      <c r="H1221" s="9"/>
      <c r="I1221" s="9"/>
    </row>
    <row r="1222" spans="5:9" x14ac:dyDescent="0.2">
      <c r="E1222" s="9"/>
      <c r="F1222" s="9"/>
      <c r="G1222" s="9"/>
      <c r="H1222" s="9"/>
      <c r="I1222" s="9"/>
    </row>
    <row r="1223" spans="5:9" x14ac:dyDescent="0.2">
      <c r="E1223" s="9"/>
      <c r="F1223" s="9"/>
      <c r="G1223" s="9"/>
      <c r="H1223" s="9"/>
      <c r="I1223" s="9"/>
    </row>
    <row r="1224" spans="5:9" x14ac:dyDescent="0.2">
      <c r="E1224" s="9"/>
      <c r="F1224" s="9"/>
      <c r="G1224" s="9"/>
      <c r="H1224" s="9"/>
      <c r="I1224" s="9"/>
    </row>
    <row r="1225" spans="5:9" x14ac:dyDescent="0.2">
      <c r="E1225" s="9"/>
      <c r="F1225" s="9"/>
      <c r="G1225" s="9"/>
      <c r="H1225" s="9"/>
      <c r="I1225" s="9"/>
    </row>
    <row r="1226" spans="5:9" x14ac:dyDescent="0.2">
      <c r="E1226" s="9"/>
      <c r="F1226" s="9"/>
      <c r="G1226" s="9"/>
      <c r="H1226" s="9"/>
      <c r="I1226" s="9"/>
    </row>
    <row r="1227" spans="5:9" x14ac:dyDescent="0.2">
      <c r="E1227" s="9"/>
      <c r="F1227" s="9"/>
      <c r="G1227" s="9"/>
      <c r="H1227" s="9"/>
      <c r="I1227" s="9"/>
    </row>
    <row r="1228" spans="5:9" x14ac:dyDescent="0.2">
      <c r="E1228" s="9"/>
      <c r="F1228" s="9"/>
      <c r="G1228" s="9"/>
      <c r="H1228" s="9"/>
      <c r="I1228" s="9"/>
    </row>
    <row r="1229" spans="5:9" x14ac:dyDescent="0.2">
      <c r="E1229" s="9"/>
      <c r="F1229" s="9"/>
      <c r="G1229" s="9"/>
      <c r="H1229" s="9"/>
      <c r="I1229" s="9"/>
    </row>
    <row r="1230" spans="5:9" x14ac:dyDescent="0.2">
      <c r="E1230" s="9"/>
      <c r="F1230" s="9"/>
      <c r="G1230" s="9"/>
      <c r="H1230" s="9"/>
      <c r="I1230" s="9"/>
    </row>
    <row r="1231" spans="5:9" x14ac:dyDescent="0.2">
      <c r="E1231" s="9"/>
      <c r="F1231" s="9"/>
      <c r="G1231" s="9"/>
      <c r="H1231" s="9"/>
      <c r="I1231" s="9"/>
    </row>
    <row r="1232" spans="5:9" x14ac:dyDescent="0.2">
      <c r="E1232" s="9"/>
      <c r="F1232" s="9"/>
      <c r="G1232" s="9"/>
      <c r="H1232" s="9"/>
      <c r="I1232" s="9"/>
    </row>
    <row r="1233" spans="5:9" x14ac:dyDescent="0.2">
      <c r="E1233" s="9"/>
      <c r="F1233" s="9"/>
      <c r="G1233" s="9"/>
      <c r="H1233" s="9"/>
      <c r="I1233" s="9"/>
    </row>
    <row r="1234" spans="5:9" x14ac:dyDescent="0.2">
      <c r="E1234" s="9"/>
      <c r="F1234" s="9"/>
      <c r="G1234" s="9"/>
      <c r="H1234" s="9"/>
      <c r="I1234" s="9"/>
    </row>
    <row r="1235" spans="5:9" x14ac:dyDescent="0.2">
      <c r="E1235" s="9"/>
      <c r="F1235" s="9"/>
      <c r="G1235" s="9"/>
      <c r="H1235" s="9"/>
      <c r="I1235" s="9"/>
    </row>
    <row r="1236" spans="5:9" x14ac:dyDescent="0.2">
      <c r="E1236" s="9"/>
      <c r="F1236" s="9"/>
      <c r="G1236" s="9"/>
      <c r="H1236" s="9"/>
      <c r="I1236" s="9"/>
    </row>
    <row r="1237" spans="5:9" x14ac:dyDescent="0.2">
      <c r="E1237" s="9"/>
      <c r="F1237" s="9"/>
      <c r="G1237" s="9"/>
      <c r="H1237" s="9"/>
      <c r="I1237" s="9"/>
    </row>
    <row r="1238" spans="5:9" x14ac:dyDescent="0.2">
      <c r="E1238" s="9"/>
      <c r="F1238" s="9"/>
      <c r="G1238" s="9"/>
      <c r="H1238" s="9"/>
      <c r="I1238" s="9"/>
    </row>
    <row r="1239" spans="5:9" x14ac:dyDescent="0.2">
      <c r="E1239" s="9"/>
      <c r="F1239" s="9"/>
      <c r="G1239" s="9"/>
      <c r="H1239" s="9"/>
      <c r="I1239" s="9"/>
    </row>
    <row r="1240" spans="5:9" x14ac:dyDescent="0.2">
      <c r="E1240" s="9"/>
      <c r="F1240" s="9"/>
      <c r="G1240" s="9"/>
      <c r="H1240" s="9"/>
      <c r="I1240" s="9"/>
    </row>
    <row r="1241" spans="5:9" x14ac:dyDescent="0.2">
      <c r="E1241" s="9"/>
      <c r="F1241" s="9"/>
      <c r="G1241" s="9"/>
      <c r="H1241" s="9"/>
      <c r="I1241" s="9"/>
    </row>
    <row r="1242" spans="5:9" x14ac:dyDescent="0.2">
      <c r="E1242" s="9"/>
      <c r="F1242" s="9"/>
      <c r="G1242" s="9"/>
      <c r="H1242" s="9"/>
      <c r="I1242" s="9"/>
    </row>
    <row r="1243" spans="5:9" x14ac:dyDescent="0.2">
      <c r="E1243" s="9"/>
      <c r="F1243" s="9"/>
      <c r="G1243" s="9"/>
      <c r="H1243" s="9"/>
      <c r="I1243" s="9"/>
    </row>
    <row r="1244" spans="5:9" x14ac:dyDescent="0.2">
      <c r="E1244" s="9"/>
      <c r="F1244" s="9"/>
      <c r="G1244" s="9"/>
      <c r="H1244" s="9"/>
      <c r="I1244" s="9"/>
    </row>
    <row r="1245" spans="5:9" x14ac:dyDescent="0.2">
      <c r="E1245" s="9"/>
      <c r="F1245" s="9"/>
      <c r="G1245" s="9"/>
      <c r="H1245" s="9"/>
      <c r="I1245" s="9"/>
    </row>
    <row r="1246" spans="5:9" x14ac:dyDescent="0.2">
      <c r="E1246" s="9"/>
      <c r="F1246" s="9"/>
      <c r="G1246" s="9"/>
      <c r="H1246" s="9"/>
      <c r="I1246" s="9"/>
    </row>
    <row r="1247" spans="5:9" x14ac:dyDescent="0.2">
      <c r="E1247" s="9"/>
      <c r="F1247" s="9"/>
      <c r="G1247" s="9"/>
      <c r="H1247" s="9"/>
      <c r="I1247" s="9"/>
    </row>
    <row r="1248" spans="5:9" x14ac:dyDescent="0.2">
      <c r="E1248" s="9"/>
      <c r="F1248" s="9"/>
      <c r="G1248" s="9"/>
      <c r="H1248" s="9"/>
      <c r="I1248" s="9"/>
    </row>
    <row r="1249" spans="5:9" x14ac:dyDescent="0.2">
      <c r="E1249" s="9"/>
      <c r="F1249" s="9"/>
      <c r="G1249" s="9"/>
      <c r="H1249" s="9"/>
      <c r="I1249" s="9"/>
    </row>
    <row r="1250" spans="5:9" x14ac:dyDescent="0.2">
      <c r="E1250" s="9"/>
      <c r="F1250" s="9"/>
      <c r="G1250" s="9"/>
      <c r="H1250" s="9"/>
      <c r="I1250" s="9"/>
    </row>
    <row r="1251" spans="5:9" x14ac:dyDescent="0.2">
      <c r="E1251" s="9"/>
      <c r="F1251" s="9"/>
      <c r="G1251" s="9"/>
      <c r="H1251" s="9"/>
      <c r="I1251" s="9"/>
    </row>
    <row r="1252" spans="5:9" x14ac:dyDescent="0.2">
      <c r="E1252" s="9"/>
      <c r="F1252" s="9"/>
      <c r="G1252" s="9"/>
      <c r="H1252" s="9"/>
      <c r="I1252" s="9"/>
    </row>
    <row r="1253" spans="5:9" x14ac:dyDescent="0.2">
      <c r="E1253" s="9"/>
      <c r="F1253" s="9"/>
      <c r="G1253" s="9"/>
      <c r="H1253" s="9"/>
      <c r="I1253" s="9"/>
    </row>
    <row r="1254" spans="5:9" x14ac:dyDescent="0.2">
      <c r="E1254" s="9"/>
      <c r="F1254" s="9"/>
      <c r="G1254" s="9"/>
      <c r="H1254" s="9"/>
      <c r="I1254" s="9"/>
    </row>
    <row r="1255" spans="5:9" x14ac:dyDescent="0.2">
      <c r="E1255" s="9"/>
      <c r="F1255" s="9"/>
      <c r="G1255" s="9"/>
      <c r="H1255" s="9"/>
      <c r="I1255" s="9"/>
    </row>
    <row r="1256" spans="5:9" x14ac:dyDescent="0.2">
      <c r="E1256" s="9"/>
      <c r="F1256" s="9"/>
      <c r="G1256" s="9"/>
      <c r="H1256" s="9"/>
      <c r="I1256" s="9"/>
    </row>
    <row r="1257" spans="5:9" x14ac:dyDescent="0.2">
      <c r="E1257" s="9"/>
      <c r="F1257" s="9"/>
      <c r="G1257" s="9"/>
      <c r="H1257" s="9"/>
      <c r="I1257" s="9"/>
    </row>
    <row r="1258" spans="5:9" x14ac:dyDescent="0.2">
      <c r="E1258" s="9"/>
      <c r="F1258" s="9"/>
      <c r="G1258" s="9"/>
      <c r="H1258" s="9"/>
      <c r="I1258" s="9"/>
    </row>
    <row r="1259" spans="5:9" x14ac:dyDescent="0.2">
      <c r="E1259" s="9"/>
      <c r="F1259" s="9"/>
      <c r="G1259" s="9"/>
      <c r="H1259" s="9"/>
      <c r="I1259" s="9"/>
    </row>
    <row r="1260" spans="5:9" x14ac:dyDescent="0.2">
      <c r="E1260" s="9"/>
      <c r="F1260" s="9"/>
      <c r="G1260" s="9"/>
      <c r="H1260" s="9"/>
      <c r="I1260" s="9"/>
    </row>
    <row r="1261" spans="5:9" x14ac:dyDescent="0.2">
      <c r="E1261" s="9"/>
      <c r="F1261" s="9"/>
      <c r="G1261" s="9"/>
      <c r="H1261" s="9"/>
      <c r="I1261" s="9"/>
    </row>
    <row r="1262" spans="5:9" x14ac:dyDescent="0.2">
      <c r="E1262" s="9"/>
      <c r="F1262" s="9"/>
      <c r="G1262" s="9"/>
      <c r="H1262" s="9"/>
      <c r="I1262" s="9"/>
    </row>
    <row r="1263" spans="5:9" x14ac:dyDescent="0.2">
      <c r="E1263" s="9"/>
      <c r="F1263" s="9"/>
      <c r="G1263" s="9"/>
      <c r="H1263" s="9"/>
      <c r="I1263" s="9"/>
    </row>
    <row r="1264" spans="5:9" x14ac:dyDescent="0.2">
      <c r="E1264" s="9"/>
      <c r="F1264" s="9"/>
      <c r="G1264" s="9"/>
      <c r="H1264" s="9"/>
      <c r="I1264" s="9"/>
    </row>
    <row r="1265" spans="5:9" x14ac:dyDescent="0.2">
      <c r="E1265" s="9"/>
      <c r="F1265" s="9"/>
      <c r="G1265" s="9"/>
      <c r="H1265" s="9"/>
      <c r="I1265" s="9"/>
    </row>
    <row r="1266" spans="5:9" x14ac:dyDescent="0.2">
      <c r="E1266" s="9"/>
      <c r="F1266" s="9"/>
      <c r="G1266" s="9"/>
      <c r="H1266" s="9"/>
      <c r="I1266" s="9"/>
    </row>
    <row r="1267" spans="5:9" x14ac:dyDescent="0.2">
      <c r="E1267" s="9"/>
      <c r="F1267" s="9"/>
      <c r="G1267" s="9"/>
      <c r="H1267" s="9"/>
      <c r="I1267" s="9"/>
    </row>
    <row r="1268" spans="5:9" x14ac:dyDescent="0.2">
      <c r="E1268" s="9"/>
      <c r="F1268" s="9"/>
      <c r="G1268" s="9"/>
      <c r="H1268" s="9"/>
      <c r="I1268" s="9"/>
    </row>
    <row r="1269" spans="5:9" x14ac:dyDescent="0.2">
      <c r="E1269" s="9"/>
      <c r="F1269" s="9"/>
      <c r="G1269" s="9"/>
      <c r="H1269" s="9"/>
      <c r="I1269" s="9"/>
    </row>
    <row r="1270" spans="5:9" x14ac:dyDescent="0.2">
      <c r="E1270" s="9"/>
      <c r="F1270" s="9"/>
      <c r="G1270" s="9"/>
      <c r="H1270" s="9"/>
      <c r="I1270" s="9"/>
    </row>
    <row r="1271" spans="5:9" x14ac:dyDescent="0.2">
      <c r="E1271" s="9"/>
      <c r="F1271" s="9"/>
      <c r="G1271" s="9"/>
      <c r="H1271" s="9"/>
      <c r="I1271" s="9"/>
    </row>
    <row r="1272" spans="5:9" x14ac:dyDescent="0.2">
      <c r="E1272" s="9"/>
      <c r="F1272" s="9"/>
      <c r="G1272" s="9"/>
      <c r="H1272" s="9"/>
      <c r="I1272" s="9"/>
    </row>
    <row r="1273" spans="5:9" x14ac:dyDescent="0.2">
      <c r="E1273" s="9"/>
      <c r="F1273" s="9"/>
      <c r="G1273" s="9"/>
      <c r="H1273" s="9"/>
      <c r="I1273" s="9"/>
    </row>
    <row r="1274" spans="5:9" x14ac:dyDescent="0.2">
      <c r="E1274" s="9"/>
      <c r="F1274" s="9"/>
      <c r="G1274" s="9"/>
      <c r="H1274" s="9"/>
      <c r="I1274" s="9"/>
    </row>
    <row r="1275" spans="5:9" x14ac:dyDescent="0.2">
      <c r="E1275" s="9"/>
      <c r="F1275" s="9"/>
      <c r="G1275" s="9"/>
      <c r="H1275" s="9"/>
      <c r="I1275" s="9"/>
    </row>
    <row r="1276" spans="5:9" x14ac:dyDescent="0.2">
      <c r="E1276" s="9"/>
      <c r="F1276" s="9"/>
      <c r="G1276" s="9"/>
      <c r="H1276" s="9"/>
      <c r="I1276" s="9"/>
    </row>
    <row r="1277" spans="5:9" x14ac:dyDescent="0.2">
      <c r="E1277" s="9"/>
      <c r="F1277" s="9"/>
      <c r="G1277" s="9"/>
      <c r="H1277" s="9"/>
      <c r="I1277" s="9"/>
    </row>
    <row r="1278" spans="5:9" x14ac:dyDescent="0.2">
      <c r="E1278" s="9"/>
      <c r="F1278" s="9"/>
      <c r="G1278" s="9"/>
      <c r="H1278" s="9"/>
      <c r="I1278" s="9"/>
    </row>
    <row r="1279" spans="5:9" x14ac:dyDescent="0.2">
      <c r="E1279" s="9"/>
      <c r="F1279" s="9"/>
      <c r="G1279" s="9"/>
      <c r="H1279" s="9"/>
      <c r="I1279" s="9"/>
    </row>
    <row r="1280" spans="5:9" x14ac:dyDescent="0.2">
      <c r="E1280" s="9"/>
      <c r="F1280" s="9"/>
      <c r="G1280" s="9"/>
      <c r="H1280" s="9"/>
      <c r="I1280" s="9"/>
    </row>
    <row r="1281" spans="5:9" x14ac:dyDescent="0.2">
      <c r="E1281" s="9"/>
      <c r="F1281" s="9"/>
      <c r="G1281" s="9"/>
      <c r="H1281" s="9"/>
      <c r="I1281" s="9"/>
    </row>
    <row r="1282" spans="5:9" x14ac:dyDescent="0.2">
      <c r="E1282" s="9"/>
      <c r="F1282" s="9"/>
      <c r="G1282" s="9"/>
      <c r="H1282" s="9"/>
      <c r="I1282" s="9"/>
    </row>
    <row r="1283" spans="5:9" x14ac:dyDescent="0.2">
      <c r="E1283" s="9"/>
      <c r="F1283" s="9"/>
      <c r="G1283" s="9"/>
      <c r="H1283" s="9"/>
      <c r="I1283" s="9"/>
    </row>
    <row r="1284" spans="5:9" x14ac:dyDescent="0.2">
      <c r="E1284" s="9"/>
      <c r="F1284" s="9"/>
      <c r="G1284" s="9"/>
      <c r="H1284" s="9"/>
      <c r="I1284" s="9"/>
    </row>
    <row r="1285" spans="5:9" x14ac:dyDescent="0.2">
      <c r="E1285" s="9"/>
      <c r="F1285" s="9"/>
      <c r="G1285" s="9"/>
      <c r="H1285" s="9"/>
      <c r="I1285" s="9"/>
    </row>
    <row r="1286" spans="5:9" x14ac:dyDescent="0.2">
      <c r="E1286" s="9"/>
      <c r="F1286" s="9"/>
      <c r="G1286" s="9"/>
      <c r="H1286" s="9"/>
      <c r="I1286" s="9"/>
    </row>
    <row r="1287" spans="5:9" x14ac:dyDescent="0.2">
      <c r="E1287" s="9"/>
      <c r="F1287" s="9"/>
      <c r="G1287" s="9"/>
      <c r="H1287" s="9"/>
      <c r="I1287" s="9"/>
    </row>
    <row r="1288" spans="5:9" x14ac:dyDescent="0.2">
      <c r="E1288" s="9"/>
      <c r="F1288" s="9"/>
      <c r="G1288" s="9"/>
      <c r="H1288" s="9"/>
      <c r="I1288" s="9"/>
    </row>
    <row r="1289" spans="5:9" x14ac:dyDescent="0.2">
      <c r="E1289" s="9"/>
      <c r="F1289" s="9"/>
      <c r="G1289" s="9"/>
      <c r="H1289" s="9"/>
      <c r="I1289" s="9"/>
    </row>
    <row r="1290" spans="5:9" x14ac:dyDescent="0.2">
      <c r="E1290" s="9"/>
      <c r="F1290" s="9"/>
      <c r="G1290" s="9"/>
      <c r="H1290" s="9"/>
      <c r="I1290" s="9"/>
    </row>
    <row r="1291" spans="5:9" x14ac:dyDescent="0.2">
      <c r="E1291" s="9"/>
      <c r="F1291" s="9"/>
      <c r="G1291" s="9"/>
      <c r="H1291" s="9"/>
      <c r="I1291" s="9"/>
    </row>
    <row r="1292" spans="5:9" x14ac:dyDescent="0.2">
      <c r="E1292" s="9"/>
      <c r="F1292" s="9"/>
      <c r="G1292" s="9"/>
      <c r="H1292" s="9"/>
      <c r="I1292" s="9"/>
    </row>
    <row r="1293" spans="5:9" x14ac:dyDescent="0.2">
      <c r="E1293" s="9"/>
      <c r="F1293" s="9"/>
      <c r="G1293" s="9"/>
      <c r="H1293" s="9"/>
      <c r="I1293" s="9"/>
    </row>
    <row r="1294" spans="5:9" x14ac:dyDescent="0.2">
      <c r="E1294" s="9"/>
      <c r="F1294" s="9"/>
      <c r="G1294" s="9"/>
      <c r="H1294" s="9"/>
      <c r="I1294" s="9"/>
    </row>
    <row r="1295" spans="5:9" x14ac:dyDescent="0.2">
      <c r="E1295" s="9"/>
      <c r="F1295" s="9"/>
      <c r="G1295" s="9"/>
      <c r="H1295" s="9"/>
      <c r="I1295" s="9"/>
    </row>
    <row r="1296" spans="5:9" x14ac:dyDescent="0.2">
      <c r="E1296" s="9"/>
      <c r="F1296" s="9"/>
      <c r="G1296" s="9"/>
      <c r="H1296" s="9"/>
      <c r="I1296" s="9"/>
    </row>
    <row r="1297" spans="5:9" x14ac:dyDescent="0.2">
      <c r="E1297" s="9"/>
      <c r="F1297" s="9"/>
      <c r="G1297" s="9"/>
      <c r="H1297" s="9"/>
      <c r="I1297" s="9"/>
    </row>
    <row r="1298" spans="5:9" x14ac:dyDescent="0.2">
      <c r="E1298" s="9"/>
      <c r="F1298" s="9"/>
      <c r="G1298" s="9"/>
      <c r="H1298" s="9"/>
      <c r="I1298" s="9"/>
    </row>
    <row r="1299" spans="5:9" x14ac:dyDescent="0.2">
      <c r="E1299" s="9"/>
      <c r="F1299" s="9"/>
      <c r="G1299" s="9"/>
      <c r="H1299" s="9"/>
      <c r="I1299" s="9"/>
    </row>
    <row r="1300" spans="5:9" x14ac:dyDescent="0.2">
      <c r="E1300" s="9"/>
      <c r="F1300" s="9"/>
      <c r="G1300" s="9"/>
      <c r="H1300" s="9"/>
      <c r="I1300" s="9"/>
    </row>
    <row r="1301" spans="5:9" x14ac:dyDescent="0.2">
      <c r="E1301" s="9"/>
      <c r="F1301" s="9"/>
      <c r="G1301" s="9"/>
      <c r="H1301" s="9"/>
      <c r="I1301" s="9"/>
    </row>
    <row r="1302" spans="5:9" x14ac:dyDescent="0.2">
      <c r="E1302" s="9"/>
      <c r="F1302" s="9"/>
      <c r="G1302" s="9"/>
      <c r="H1302" s="9"/>
      <c r="I1302" s="9"/>
    </row>
    <row r="1303" spans="5:9" x14ac:dyDescent="0.2">
      <c r="E1303" s="9"/>
      <c r="F1303" s="9"/>
      <c r="G1303" s="9"/>
      <c r="H1303" s="9"/>
      <c r="I1303" s="9"/>
    </row>
    <row r="1304" spans="5:9" x14ac:dyDescent="0.2">
      <c r="E1304" s="9"/>
      <c r="F1304" s="9"/>
      <c r="G1304" s="9"/>
      <c r="H1304" s="9"/>
      <c r="I1304" s="9"/>
    </row>
    <row r="1305" spans="5:9" x14ac:dyDescent="0.2">
      <c r="E1305" s="9"/>
      <c r="F1305" s="9"/>
      <c r="G1305" s="9"/>
      <c r="H1305" s="9"/>
      <c r="I1305" s="9"/>
    </row>
    <row r="1306" spans="5:9" x14ac:dyDescent="0.2">
      <c r="E1306" s="9"/>
      <c r="F1306" s="9"/>
      <c r="G1306" s="9"/>
      <c r="H1306" s="9"/>
      <c r="I1306" s="9"/>
    </row>
    <row r="1307" spans="5:9" x14ac:dyDescent="0.2">
      <c r="E1307" s="9"/>
      <c r="F1307" s="9"/>
      <c r="G1307" s="9"/>
      <c r="H1307" s="9"/>
      <c r="I1307" s="9"/>
    </row>
    <row r="1308" spans="5:9" x14ac:dyDescent="0.2">
      <c r="E1308" s="9"/>
      <c r="F1308" s="9"/>
      <c r="G1308" s="9"/>
      <c r="H1308" s="9"/>
      <c r="I1308" s="9"/>
    </row>
    <row r="1309" spans="5:9" x14ac:dyDescent="0.2">
      <c r="E1309" s="9"/>
      <c r="F1309" s="9"/>
      <c r="G1309" s="9"/>
      <c r="H1309" s="9"/>
      <c r="I1309" s="9"/>
    </row>
    <row r="1310" spans="5:9" x14ac:dyDescent="0.2">
      <c r="E1310" s="9"/>
      <c r="F1310" s="9"/>
      <c r="G1310" s="9"/>
      <c r="H1310" s="9"/>
      <c r="I1310" s="9"/>
    </row>
    <row r="1311" spans="5:9" x14ac:dyDescent="0.2">
      <c r="E1311" s="9"/>
      <c r="F1311" s="9"/>
      <c r="G1311" s="9"/>
      <c r="H1311" s="9"/>
      <c r="I1311" s="9"/>
    </row>
    <row r="1312" spans="5:9" x14ac:dyDescent="0.2">
      <c r="E1312" s="9"/>
      <c r="F1312" s="9"/>
      <c r="G1312" s="9"/>
      <c r="H1312" s="9"/>
      <c r="I1312" s="9"/>
    </row>
    <row r="1313" spans="5:9" x14ac:dyDescent="0.2">
      <c r="E1313" s="9"/>
      <c r="F1313" s="9"/>
      <c r="G1313" s="9"/>
      <c r="H1313" s="9"/>
      <c r="I1313" s="9"/>
    </row>
    <row r="1314" spans="5:9" x14ac:dyDescent="0.2">
      <c r="E1314" s="9"/>
      <c r="F1314" s="9"/>
      <c r="G1314" s="9"/>
      <c r="H1314" s="9"/>
      <c r="I1314" s="9"/>
    </row>
    <row r="1315" spans="5:9" x14ac:dyDescent="0.2">
      <c r="E1315" s="9"/>
      <c r="F1315" s="9"/>
      <c r="G1315" s="9"/>
      <c r="H1315" s="9"/>
      <c r="I1315" s="9"/>
    </row>
    <row r="1316" spans="5:9" x14ac:dyDescent="0.2">
      <c r="E1316" s="9"/>
      <c r="F1316" s="9"/>
      <c r="G1316" s="9"/>
      <c r="H1316" s="9"/>
      <c r="I1316" s="9"/>
    </row>
    <row r="1317" spans="5:9" x14ac:dyDescent="0.2">
      <c r="E1317" s="9"/>
      <c r="F1317" s="9"/>
      <c r="G1317" s="9"/>
      <c r="H1317" s="9"/>
      <c r="I1317" s="9"/>
    </row>
    <row r="1318" spans="5:9" x14ac:dyDescent="0.2">
      <c r="E1318" s="9"/>
      <c r="F1318" s="9"/>
      <c r="G1318" s="9"/>
      <c r="H1318" s="9"/>
      <c r="I1318" s="9"/>
    </row>
    <row r="1319" spans="5:9" x14ac:dyDescent="0.2">
      <c r="E1319" s="9"/>
      <c r="F1319" s="9"/>
      <c r="G1319" s="9"/>
      <c r="H1319" s="9"/>
      <c r="I1319" s="9"/>
    </row>
    <row r="1320" spans="5:9" x14ac:dyDescent="0.2">
      <c r="E1320" s="9"/>
      <c r="F1320" s="9"/>
      <c r="G1320" s="9"/>
      <c r="H1320" s="9"/>
      <c r="I1320" s="9"/>
    </row>
    <row r="1321" spans="5:9" x14ac:dyDescent="0.2">
      <c r="E1321" s="9"/>
      <c r="F1321" s="9"/>
      <c r="G1321" s="9"/>
      <c r="H1321" s="9"/>
      <c r="I1321" s="9"/>
    </row>
    <row r="1322" spans="5:9" x14ac:dyDescent="0.2">
      <c r="E1322" s="9"/>
      <c r="F1322" s="9"/>
      <c r="G1322" s="9"/>
      <c r="H1322" s="9"/>
      <c r="I1322" s="9"/>
    </row>
    <row r="1323" spans="5:9" x14ac:dyDescent="0.2">
      <c r="E1323" s="9"/>
      <c r="F1323" s="9"/>
      <c r="G1323" s="9"/>
      <c r="H1323" s="9"/>
      <c r="I1323" s="9"/>
    </row>
    <row r="1324" spans="5:9" x14ac:dyDescent="0.2">
      <c r="E1324" s="9"/>
      <c r="F1324" s="9"/>
      <c r="G1324" s="9"/>
      <c r="H1324" s="9"/>
      <c r="I1324" s="9"/>
    </row>
    <row r="1325" spans="5:9" x14ac:dyDescent="0.2">
      <c r="E1325" s="9"/>
      <c r="F1325" s="9"/>
      <c r="G1325" s="9"/>
      <c r="H1325" s="9"/>
      <c r="I1325" s="9"/>
    </row>
    <row r="1326" spans="5:9" x14ac:dyDescent="0.2">
      <c r="E1326" s="9"/>
      <c r="F1326" s="9"/>
      <c r="G1326" s="9"/>
      <c r="H1326" s="9"/>
      <c r="I1326" s="9"/>
    </row>
    <row r="1327" spans="5:9" x14ac:dyDescent="0.2">
      <c r="E1327" s="9"/>
      <c r="F1327" s="9"/>
      <c r="G1327" s="9"/>
      <c r="H1327" s="9"/>
      <c r="I1327" s="9"/>
    </row>
    <row r="1328" spans="5:9" x14ac:dyDescent="0.2">
      <c r="E1328" s="9"/>
      <c r="F1328" s="9"/>
      <c r="G1328" s="9"/>
      <c r="H1328" s="9"/>
      <c r="I1328" s="9"/>
    </row>
    <row r="1329" spans="5:9" x14ac:dyDescent="0.2">
      <c r="E1329" s="9"/>
      <c r="F1329" s="9"/>
      <c r="G1329" s="9"/>
      <c r="H1329" s="9"/>
      <c r="I1329" s="9"/>
    </row>
    <row r="1330" spans="5:9" x14ac:dyDescent="0.2">
      <c r="E1330" s="9"/>
      <c r="F1330" s="9"/>
      <c r="G1330" s="9"/>
      <c r="H1330" s="9"/>
      <c r="I1330" s="9"/>
    </row>
    <row r="1331" spans="5:9" x14ac:dyDescent="0.2">
      <c r="E1331" s="9"/>
      <c r="F1331" s="9"/>
      <c r="G1331" s="9"/>
      <c r="H1331" s="9"/>
      <c r="I1331" s="9"/>
    </row>
    <row r="1332" spans="5:9" x14ac:dyDescent="0.2">
      <c r="E1332" s="9"/>
      <c r="F1332" s="9"/>
      <c r="G1332" s="9"/>
      <c r="H1332" s="9"/>
      <c r="I1332" s="9"/>
    </row>
    <row r="1333" spans="5:9" x14ac:dyDescent="0.2">
      <c r="E1333" s="9"/>
      <c r="F1333" s="9"/>
      <c r="G1333" s="9"/>
      <c r="H1333" s="9"/>
      <c r="I1333" s="9"/>
    </row>
    <row r="1334" spans="5:9" x14ac:dyDescent="0.2">
      <c r="E1334" s="9"/>
      <c r="F1334" s="9"/>
      <c r="G1334" s="9"/>
      <c r="H1334" s="9"/>
      <c r="I1334" s="9"/>
    </row>
    <row r="1335" spans="5:9" x14ac:dyDescent="0.2">
      <c r="E1335" s="9"/>
      <c r="F1335" s="9"/>
      <c r="G1335" s="9"/>
      <c r="H1335" s="9"/>
      <c r="I1335" s="9"/>
    </row>
    <row r="1336" spans="5:9" x14ac:dyDescent="0.2">
      <c r="E1336" s="9"/>
      <c r="F1336" s="9"/>
      <c r="G1336" s="9"/>
      <c r="H1336" s="9"/>
      <c r="I1336" s="9"/>
    </row>
    <row r="1337" spans="5:9" x14ac:dyDescent="0.2">
      <c r="E1337" s="9"/>
      <c r="F1337" s="9"/>
      <c r="G1337" s="9"/>
      <c r="H1337" s="9"/>
      <c r="I1337" s="9"/>
    </row>
    <row r="1338" spans="5:9" x14ac:dyDescent="0.2">
      <c r="E1338" s="9"/>
      <c r="F1338" s="9"/>
      <c r="G1338" s="9"/>
      <c r="H1338" s="9"/>
      <c r="I1338" s="9"/>
    </row>
    <row r="1339" spans="5:9" x14ac:dyDescent="0.2">
      <c r="E1339" s="9"/>
      <c r="F1339" s="9"/>
      <c r="G1339" s="9"/>
      <c r="H1339" s="9"/>
      <c r="I1339" s="9"/>
    </row>
    <row r="1340" spans="5:9" x14ac:dyDescent="0.2">
      <c r="E1340" s="9"/>
      <c r="F1340" s="9"/>
      <c r="G1340" s="9"/>
      <c r="H1340" s="9"/>
      <c r="I1340" s="9"/>
    </row>
    <row r="1341" spans="5:9" x14ac:dyDescent="0.2">
      <c r="E1341" s="9"/>
      <c r="F1341" s="9"/>
      <c r="G1341" s="9"/>
      <c r="H1341" s="9"/>
      <c r="I1341" s="9"/>
    </row>
    <row r="1342" spans="5:9" x14ac:dyDescent="0.2">
      <c r="E1342" s="9"/>
      <c r="F1342" s="9"/>
      <c r="G1342" s="9"/>
      <c r="H1342" s="9"/>
      <c r="I1342" s="9"/>
    </row>
    <row r="1343" spans="5:9" x14ac:dyDescent="0.2">
      <c r="E1343" s="9"/>
      <c r="F1343" s="9"/>
      <c r="G1343" s="9"/>
      <c r="H1343" s="9"/>
      <c r="I1343" s="9"/>
    </row>
    <row r="1344" spans="5:9" x14ac:dyDescent="0.2">
      <c r="E1344" s="9"/>
      <c r="F1344" s="9"/>
      <c r="G1344" s="9"/>
      <c r="H1344" s="9"/>
      <c r="I1344" s="9"/>
    </row>
    <row r="1345" spans="5:9" x14ac:dyDescent="0.2">
      <c r="E1345" s="9"/>
      <c r="F1345" s="9"/>
      <c r="G1345" s="9"/>
      <c r="H1345" s="9"/>
      <c r="I1345" s="9"/>
    </row>
    <row r="1346" spans="5:9" x14ac:dyDescent="0.2">
      <c r="E1346" s="9"/>
      <c r="F1346" s="9"/>
      <c r="G1346" s="9"/>
      <c r="H1346" s="9"/>
      <c r="I1346" s="9"/>
    </row>
    <row r="1347" spans="5:9" x14ac:dyDescent="0.2">
      <c r="E1347" s="9"/>
      <c r="F1347" s="9"/>
      <c r="G1347" s="9"/>
      <c r="H1347" s="9"/>
      <c r="I1347" s="9"/>
    </row>
    <row r="1348" spans="5:9" x14ac:dyDescent="0.2">
      <c r="E1348" s="9"/>
      <c r="F1348" s="9"/>
      <c r="G1348" s="9"/>
      <c r="H1348" s="9"/>
      <c r="I1348" s="9"/>
    </row>
    <row r="1349" spans="5:9" x14ac:dyDescent="0.2">
      <c r="E1349" s="9"/>
      <c r="F1349" s="9"/>
      <c r="G1349" s="9"/>
      <c r="H1349" s="9"/>
      <c r="I1349" s="9"/>
    </row>
    <row r="1350" spans="5:9" x14ac:dyDescent="0.2">
      <c r="E1350" s="9"/>
      <c r="F1350" s="9"/>
      <c r="G1350" s="9"/>
      <c r="H1350" s="9"/>
      <c r="I1350" s="9"/>
    </row>
    <row r="1351" spans="5:9" x14ac:dyDescent="0.2">
      <c r="E1351" s="9"/>
      <c r="F1351" s="9"/>
      <c r="G1351" s="9"/>
      <c r="H1351" s="9"/>
      <c r="I1351" s="9"/>
    </row>
    <row r="1352" spans="5:9" x14ac:dyDescent="0.2">
      <c r="E1352" s="9"/>
      <c r="F1352" s="9"/>
      <c r="G1352" s="9"/>
      <c r="H1352" s="9"/>
      <c r="I1352" s="9"/>
    </row>
    <row r="1353" spans="5:9" x14ac:dyDescent="0.2">
      <c r="E1353" s="9"/>
      <c r="F1353" s="9"/>
      <c r="G1353" s="9"/>
      <c r="H1353" s="9"/>
      <c r="I1353" s="9"/>
    </row>
    <row r="1354" spans="5:9" x14ac:dyDescent="0.2">
      <c r="E1354" s="9"/>
      <c r="F1354" s="9"/>
      <c r="G1354" s="9"/>
      <c r="H1354" s="9"/>
      <c r="I1354" s="9"/>
    </row>
    <row r="1355" spans="5:9" x14ac:dyDescent="0.2">
      <c r="E1355" s="9"/>
      <c r="F1355" s="9"/>
      <c r="G1355" s="9"/>
      <c r="H1355" s="9"/>
      <c r="I1355" s="9"/>
    </row>
    <row r="1356" spans="5:9" x14ac:dyDescent="0.2">
      <c r="E1356" s="9"/>
      <c r="F1356" s="9"/>
      <c r="G1356" s="9"/>
      <c r="H1356" s="9"/>
      <c r="I1356" s="9"/>
    </row>
    <row r="1357" spans="5:9" x14ac:dyDescent="0.2">
      <c r="E1357" s="9"/>
      <c r="F1357" s="9"/>
      <c r="G1357" s="9"/>
      <c r="H1357" s="9"/>
      <c r="I1357" s="9"/>
    </row>
    <row r="1358" spans="5:9" x14ac:dyDescent="0.2">
      <c r="E1358" s="9"/>
      <c r="F1358" s="9"/>
      <c r="G1358" s="9"/>
      <c r="H1358" s="9"/>
      <c r="I1358" s="9"/>
    </row>
    <row r="1359" spans="5:9" x14ac:dyDescent="0.2">
      <c r="E1359" s="9"/>
      <c r="F1359" s="9"/>
      <c r="G1359" s="9"/>
      <c r="H1359" s="9"/>
      <c r="I1359" s="9"/>
    </row>
    <row r="1360" spans="5:9" x14ac:dyDescent="0.2">
      <c r="E1360" s="9"/>
      <c r="F1360" s="9"/>
      <c r="G1360" s="9"/>
      <c r="H1360" s="9"/>
      <c r="I1360" s="9"/>
    </row>
    <row r="1361" spans="5:9" x14ac:dyDescent="0.2">
      <c r="E1361" s="9"/>
      <c r="F1361" s="9"/>
      <c r="G1361" s="9"/>
      <c r="H1361" s="9"/>
      <c r="I1361" s="9"/>
    </row>
    <row r="1362" spans="5:9" x14ac:dyDescent="0.2">
      <c r="E1362" s="9"/>
      <c r="F1362" s="9"/>
      <c r="G1362" s="9"/>
      <c r="H1362" s="9"/>
      <c r="I1362" s="9"/>
    </row>
    <row r="1363" spans="5:9" x14ac:dyDescent="0.2">
      <c r="E1363" s="9"/>
      <c r="F1363" s="9"/>
      <c r="G1363" s="9"/>
      <c r="H1363" s="9"/>
      <c r="I1363" s="9"/>
    </row>
    <row r="1364" spans="5:9" x14ac:dyDescent="0.2">
      <c r="E1364" s="9"/>
      <c r="F1364" s="9"/>
      <c r="G1364" s="9"/>
      <c r="H1364" s="9"/>
      <c r="I1364" s="9"/>
    </row>
    <row r="1365" spans="5:9" x14ac:dyDescent="0.2">
      <c r="E1365" s="9"/>
      <c r="F1365" s="9"/>
      <c r="G1365" s="9"/>
      <c r="H1365" s="9"/>
      <c r="I1365" s="9"/>
    </row>
    <row r="1366" spans="5:9" x14ac:dyDescent="0.2">
      <c r="E1366" s="9"/>
      <c r="F1366" s="9"/>
      <c r="G1366" s="9"/>
      <c r="H1366" s="9"/>
      <c r="I1366" s="9"/>
    </row>
    <row r="1367" spans="5:9" x14ac:dyDescent="0.2">
      <c r="E1367" s="9"/>
      <c r="F1367" s="9"/>
      <c r="G1367" s="9"/>
      <c r="H1367" s="9"/>
      <c r="I1367" s="9"/>
    </row>
    <row r="1368" spans="5:9" x14ac:dyDescent="0.2">
      <c r="E1368" s="9"/>
      <c r="F1368" s="9"/>
      <c r="G1368" s="9"/>
      <c r="H1368" s="9"/>
      <c r="I1368" s="9"/>
    </row>
    <row r="1369" spans="5:9" x14ac:dyDescent="0.2">
      <c r="E1369" s="9"/>
      <c r="F1369" s="9"/>
      <c r="G1369" s="9"/>
      <c r="H1369" s="9"/>
      <c r="I1369" s="9"/>
    </row>
    <row r="1370" spans="5:9" x14ac:dyDescent="0.2">
      <c r="E1370" s="9"/>
      <c r="F1370" s="9"/>
      <c r="G1370" s="9"/>
      <c r="H1370" s="9"/>
      <c r="I1370" s="9"/>
    </row>
    <row r="1371" spans="5:9" x14ac:dyDescent="0.2">
      <c r="E1371" s="9"/>
      <c r="F1371" s="9"/>
      <c r="G1371" s="9"/>
      <c r="H1371" s="9"/>
      <c r="I1371" s="9"/>
    </row>
    <row r="1372" spans="5:9" x14ac:dyDescent="0.2">
      <c r="E1372" s="9"/>
      <c r="F1372" s="9"/>
      <c r="G1372" s="9"/>
      <c r="H1372" s="9"/>
      <c r="I1372" s="9"/>
    </row>
    <row r="1373" spans="5:9" x14ac:dyDescent="0.2">
      <c r="E1373" s="9"/>
      <c r="F1373" s="9"/>
      <c r="G1373" s="9"/>
      <c r="H1373" s="9"/>
      <c r="I1373" s="9"/>
    </row>
    <row r="1374" spans="5:9" x14ac:dyDescent="0.2">
      <c r="E1374" s="9"/>
      <c r="F1374" s="9"/>
      <c r="G1374" s="9"/>
      <c r="H1374" s="9"/>
      <c r="I1374" s="9"/>
    </row>
    <row r="1375" spans="5:9" x14ac:dyDescent="0.2">
      <c r="E1375" s="9"/>
      <c r="F1375" s="9"/>
      <c r="G1375" s="9"/>
      <c r="H1375" s="9"/>
      <c r="I1375" s="9"/>
    </row>
    <row r="1376" spans="5:9" x14ac:dyDescent="0.2">
      <c r="E1376" s="9"/>
      <c r="F1376" s="9"/>
      <c r="G1376" s="9"/>
      <c r="H1376" s="9"/>
      <c r="I1376" s="9"/>
    </row>
    <row r="1377" spans="5:9" x14ac:dyDescent="0.2">
      <c r="E1377" s="9"/>
      <c r="F1377" s="9"/>
      <c r="G1377" s="9"/>
      <c r="H1377" s="9"/>
      <c r="I1377" s="9"/>
    </row>
    <row r="1378" spans="5:9" x14ac:dyDescent="0.2">
      <c r="E1378" s="9"/>
      <c r="F1378" s="9"/>
      <c r="G1378" s="9"/>
      <c r="H1378" s="9"/>
      <c r="I1378" s="9"/>
    </row>
    <row r="1379" spans="5:9" x14ac:dyDescent="0.2">
      <c r="E1379" s="9"/>
      <c r="F1379" s="9"/>
      <c r="G1379" s="9"/>
      <c r="H1379" s="9"/>
      <c r="I1379" s="9"/>
    </row>
    <row r="1380" spans="5:9" x14ac:dyDescent="0.2">
      <c r="E1380" s="9"/>
      <c r="F1380" s="9"/>
      <c r="G1380" s="9"/>
      <c r="H1380" s="9"/>
      <c r="I1380" s="9"/>
    </row>
    <row r="1381" spans="5:9" x14ac:dyDescent="0.2">
      <c r="E1381" s="9"/>
      <c r="F1381" s="9"/>
      <c r="G1381" s="9"/>
      <c r="H1381" s="9"/>
      <c r="I1381" s="9"/>
    </row>
    <row r="1382" spans="5:9" x14ac:dyDescent="0.2">
      <c r="E1382" s="9"/>
      <c r="F1382" s="9"/>
      <c r="G1382" s="9"/>
      <c r="H1382" s="9"/>
      <c r="I1382" s="9"/>
    </row>
    <row r="1383" spans="5:9" x14ac:dyDescent="0.2">
      <c r="E1383" s="9"/>
      <c r="F1383" s="9"/>
      <c r="G1383" s="9"/>
      <c r="H1383" s="9"/>
      <c r="I1383" s="9"/>
    </row>
    <row r="1384" spans="5:9" x14ac:dyDescent="0.2">
      <c r="E1384" s="9"/>
      <c r="F1384" s="9"/>
      <c r="G1384" s="9"/>
      <c r="H1384" s="9"/>
      <c r="I1384" s="9"/>
    </row>
    <row r="1385" spans="5:9" x14ac:dyDescent="0.2">
      <c r="E1385" s="9"/>
      <c r="F1385" s="9"/>
      <c r="G1385" s="9"/>
      <c r="H1385" s="9"/>
      <c r="I1385" s="9"/>
    </row>
    <row r="1386" spans="5:9" x14ac:dyDescent="0.2">
      <c r="E1386" s="9"/>
      <c r="F1386" s="9"/>
      <c r="G1386" s="9"/>
      <c r="H1386" s="9"/>
      <c r="I1386" s="9"/>
    </row>
    <row r="1387" spans="5:9" x14ac:dyDescent="0.2">
      <c r="E1387" s="9"/>
      <c r="F1387" s="9"/>
      <c r="G1387" s="9"/>
      <c r="H1387" s="9"/>
      <c r="I1387" s="9"/>
    </row>
    <row r="1388" spans="5:9" x14ac:dyDescent="0.2">
      <c r="E1388" s="9"/>
      <c r="F1388" s="9"/>
      <c r="G1388" s="9"/>
      <c r="H1388" s="9"/>
      <c r="I1388" s="9"/>
    </row>
  </sheetData>
  <sheetProtection password="CCC6" sheet="1" objects="1" scenarios="1"/>
  <mergeCells count="13">
    <mergeCell ref="B9:C9"/>
    <mergeCell ref="F9:H9"/>
    <mergeCell ref="J9:L9"/>
    <mergeCell ref="B1:C1"/>
    <mergeCell ref="B5:C5"/>
    <mergeCell ref="B6:C6"/>
    <mergeCell ref="B7:C7"/>
    <mergeCell ref="B8:C8"/>
    <mergeCell ref="AD9:AF9"/>
    <mergeCell ref="V9:X9"/>
    <mergeCell ref="Z9:AB9"/>
    <mergeCell ref="R9:T9"/>
    <mergeCell ref="N9:P9"/>
  </mergeCells>
  <pageMargins left="0.5" right="0" top="0.5" bottom="0.5" header="0.5" footer="0.5"/>
  <pageSetup paperSize="5" scale="37"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Lists!$E$15:$E$19</xm:f>
          </x14:formula1>
          <xm:sqref>N54 R54 V54 Z54 AD54 F54 J54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03"/>
  <sheetViews>
    <sheetView zoomScale="85" zoomScaleNormal="85" workbookViewId="0">
      <pane xSplit="6" ySplit="15" topLeftCell="G16" activePane="bottomRight" state="frozen"/>
      <selection pane="topRight" activeCell="G1" sqref="G1"/>
      <selection pane="bottomLeft" activeCell="A15" sqref="A15"/>
      <selection pane="bottomRight" activeCell="D7" sqref="D7:F7"/>
    </sheetView>
  </sheetViews>
  <sheetFormatPr defaultColWidth="9.140625" defaultRowHeight="15" x14ac:dyDescent="0.25"/>
  <cols>
    <col min="1" max="6" width="14.28515625" style="284" customWidth="1"/>
    <col min="7" max="7" width="2.85546875" style="283" hidden="1" customWidth="1"/>
    <col min="8" max="13" width="14.28515625" style="284" customWidth="1"/>
    <col min="14" max="14" width="2.85546875" style="283" hidden="1" customWidth="1"/>
    <col min="15" max="20" width="14.28515625" style="284" customWidth="1"/>
    <col min="21" max="21" width="9.140625" style="283"/>
    <col min="22" max="16384" width="9.140625" style="284"/>
  </cols>
  <sheetData>
    <row r="1" spans="1:52" ht="33.75" customHeight="1" x14ac:dyDescent="0.3">
      <c r="A1" s="522" t="s">
        <v>309</v>
      </c>
      <c r="B1" s="522"/>
      <c r="C1" s="522"/>
      <c r="D1" s="522"/>
      <c r="E1" s="522"/>
      <c r="F1" s="522"/>
      <c r="H1" s="283"/>
      <c r="I1" s="283"/>
      <c r="J1" s="283"/>
      <c r="K1" s="283"/>
      <c r="L1" s="283"/>
      <c r="M1" s="283"/>
      <c r="O1" s="283"/>
      <c r="P1" s="283"/>
      <c r="Q1" s="283"/>
      <c r="R1" s="283"/>
      <c r="S1" s="283"/>
      <c r="T1" s="283"/>
      <c r="V1" s="283"/>
      <c r="W1" s="283"/>
      <c r="X1" s="283"/>
      <c r="Y1" s="283"/>
      <c r="Z1" s="283"/>
      <c r="AA1" s="283"/>
      <c r="AB1" s="283"/>
      <c r="AC1" s="283"/>
      <c r="AD1" s="283"/>
      <c r="AE1" s="283"/>
      <c r="AF1" s="283"/>
      <c r="AG1" s="283"/>
      <c r="AH1" s="283"/>
      <c r="AI1" s="283"/>
      <c r="AJ1" s="283"/>
      <c r="AK1" s="283"/>
      <c r="AL1" s="283"/>
      <c r="AM1" s="283"/>
      <c r="AN1" s="283"/>
      <c r="AO1" s="283"/>
      <c r="AP1" s="283"/>
      <c r="AQ1" s="283"/>
      <c r="AR1" s="283"/>
      <c r="AS1" s="283"/>
      <c r="AT1" s="283"/>
      <c r="AU1" s="283"/>
      <c r="AV1" s="283"/>
      <c r="AW1" s="283"/>
      <c r="AX1" s="283"/>
      <c r="AY1" s="283"/>
      <c r="AZ1" s="283"/>
    </row>
    <row r="2" spans="1:52" ht="18.75" customHeight="1" x14ac:dyDescent="0.25">
      <c r="A2" s="285"/>
      <c r="B2" s="285"/>
      <c r="C2" s="285"/>
      <c r="D2" s="285"/>
      <c r="E2" s="285"/>
      <c r="F2" s="285"/>
      <c r="H2" s="283"/>
      <c r="I2" s="283"/>
      <c r="J2" s="283"/>
      <c r="K2" s="283"/>
      <c r="L2" s="283"/>
      <c r="M2" s="283"/>
      <c r="O2" s="283"/>
      <c r="P2" s="283"/>
      <c r="Q2" s="283"/>
      <c r="R2" s="283"/>
      <c r="S2" s="283"/>
      <c r="T2" s="283"/>
      <c r="V2" s="283"/>
      <c r="W2" s="283"/>
      <c r="X2" s="283"/>
      <c r="Y2" s="283"/>
      <c r="Z2" s="283"/>
      <c r="AA2" s="283"/>
      <c r="AB2" s="283"/>
      <c r="AC2" s="283"/>
      <c r="AD2" s="283"/>
      <c r="AE2" s="283"/>
      <c r="AF2" s="283"/>
      <c r="AG2" s="283"/>
      <c r="AH2" s="283"/>
      <c r="AI2" s="283"/>
      <c r="AJ2" s="283"/>
      <c r="AK2" s="283"/>
      <c r="AL2" s="283"/>
      <c r="AM2" s="283"/>
      <c r="AN2" s="283"/>
      <c r="AO2" s="283"/>
      <c r="AP2" s="283"/>
      <c r="AQ2" s="283"/>
      <c r="AR2" s="283"/>
      <c r="AS2" s="283"/>
      <c r="AT2" s="283"/>
      <c r="AU2" s="283"/>
      <c r="AV2" s="283"/>
      <c r="AW2" s="283"/>
      <c r="AX2" s="283"/>
      <c r="AY2" s="283"/>
      <c r="AZ2" s="283"/>
    </row>
    <row r="3" spans="1:52" ht="33.75" customHeight="1" x14ac:dyDescent="0.25">
      <c r="A3" s="536" t="s">
        <v>360</v>
      </c>
      <c r="B3" s="536"/>
      <c r="C3" s="536"/>
      <c r="D3" s="536"/>
      <c r="E3" s="536"/>
      <c r="F3" s="307"/>
      <c r="H3" s="289" t="str">
        <f>IF(F3=A34,E34,IF(F3=A35,E35,IF(F3=A36,E36,IF(F3=A37,E37,IF(F3=A38,E38,IF(F3=A39,E39,IF(F3=A40,E40,"0")))))))</f>
        <v>0</v>
      </c>
      <c r="I3" s="289" t="str">
        <f>IF(F3=A34,F34,IF(F3=A35,F35,IF(F3=A36,F36,IF(F3=A37,F37,IF(F3=A38,F38,IF(F3=A39,F39,IF(F3=A40,F40,"0")))))))</f>
        <v>0</v>
      </c>
      <c r="J3" s="289" t="str">
        <f>IF(F3=A34,H34,IF(F3=A35,H35,IF(F3=A36,H36,IF(F3=A37,H37,IF(F3=A38,H38,IF(F3=A39,H39,IF(F3=A40,H40,"0")))))))</f>
        <v>0</v>
      </c>
      <c r="K3" s="289" t="str">
        <f>IF(F3=A34,I34,IF(F3=A35,I35,IF(F3=A36,I36,IF(F3=A37,I37,IF(F3=A38,I38,IF(F3=A39,I39,IF(F3=A40,I40,"0")))))))</f>
        <v>0</v>
      </c>
      <c r="L3" s="347"/>
      <c r="M3" s="347"/>
      <c r="N3" s="347"/>
      <c r="O3" s="348"/>
      <c r="P3" s="347"/>
      <c r="Q3" s="283"/>
      <c r="R3" s="283"/>
      <c r="S3" s="283"/>
      <c r="T3" s="283"/>
      <c r="V3" s="283"/>
      <c r="W3" s="283"/>
      <c r="X3" s="283"/>
      <c r="Y3" s="283"/>
      <c r="Z3" s="283"/>
      <c r="AA3" s="283"/>
      <c r="AB3" s="283"/>
      <c r="AC3" s="283"/>
      <c r="AD3" s="283"/>
      <c r="AE3" s="283"/>
      <c r="AF3" s="283"/>
      <c r="AG3" s="283"/>
      <c r="AH3" s="283"/>
      <c r="AI3" s="283"/>
      <c r="AJ3" s="283"/>
      <c r="AK3" s="283"/>
      <c r="AL3" s="283"/>
      <c r="AM3" s="283"/>
      <c r="AN3" s="283"/>
      <c r="AO3" s="283"/>
      <c r="AP3" s="283"/>
      <c r="AQ3" s="283"/>
      <c r="AR3" s="283"/>
      <c r="AS3" s="283"/>
      <c r="AT3" s="283"/>
      <c r="AU3" s="283"/>
      <c r="AV3" s="283"/>
      <c r="AW3" s="283"/>
      <c r="AX3" s="283"/>
      <c r="AY3" s="283"/>
      <c r="AZ3" s="283"/>
    </row>
    <row r="4" spans="1:52" x14ac:dyDescent="0.25">
      <c r="A4" s="283"/>
      <c r="B4" s="283"/>
      <c r="C4" s="283"/>
      <c r="D4" s="283"/>
      <c r="E4" s="283"/>
      <c r="F4" s="283"/>
      <c r="H4" s="283"/>
      <c r="I4" s="283"/>
      <c r="J4" s="283"/>
      <c r="K4" s="283"/>
      <c r="L4" s="283"/>
      <c r="M4" s="283"/>
      <c r="O4" s="283"/>
      <c r="P4" s="283"/>
      <c r="Q4" s="283"/>
      <c r="R4" s="283"/>
      <c r="S4" s="283"/>
      <c r="T4" s="283"/>
      <c r="V4" s="283"/>
      <c r="W4" s="283"/>
      <c r="X4" s="283"/>
      <c r="Y4" s="283"/>
      <c r="Z4" s="283"/>
      <c r="AA4" s="283"/>
      <c r="AB4" s="283"/>
      <c r="AC4" s="283"/>
      <c r="AD4" s="283"/>
      <c r="AE4" s="283"/>
      <c r="AF4" s="283"/>
      <c r="AG4" s="283"/>
      <c r="AH4" s="283"/>
      <c r="AI4" s="283"/>
      <c r="AJ4" s="283"/>
      <c r="AK4" s="283"/>
      <c r="AL4" s="283"/>
      <c r="AM4" s="283"/>
      <c r="AN4" s="283"/>
      <c r="AO4" s="283"/>
      <c r="AP4" s="283"/>
      <c r="AQ4" s="283"/>
      <c r="AR4" s="283"/>
      <c r="AS4" s="283"/>
      <c r="AT4" s="283"/>
      <c r="AU4" s="283"/>
      <c r="AV4" s="283"/>
      <c r="AW4" s="283"/>
      <c r="AX4" s="283"/>
      <c r="AY4" s="283"/>
      <c r="AZ4" s="283"/>
    </row>
    <row r="5" spans="1:52" x14ac:dyDescent="0.25">
      <c r="A5" s="519" t="s">
        <v>346</v>
      </c>
      <c r="B5" s="519"/>
      <c r="C5" s="519"/>
      <c r="D5" s="519"/>
      <c r="E5" s="519"/>
      <c r="F5" s="519"/>
      <c r="G5" s="286"/>
      <c r="H5" s="519" t="s">
        <v>348</v>
      </c>
      <c r="I5" s="519"/>
      <c r="J5" s="519"/>
      <c r="K5" s="519"/>
      <c r="L5" s="519"/>
      <c r="M5" s="519"/>
      <c r="N5" s="287"/>
      <c r="O5" s="519" t="s">
        <v>347</v>
      </c>
      <c r="P5" s="519"/>
      <c r="Q5" s="519"/>
      <c r="R5" s="519"/>
      <c r="S5" s="519"/>
      <c r="T5" s="519"/>
      <c r="V5" s="283"/>
      <c r="W5" s="283"/>
      <c r="X5" s="283"/>
      <c r="Y5" s="283"/>
      <c r="Z5" s="283"/>
      <c r="AA5" s="283"/>
      <c r="AB5" s="283"/>
      <c r="AC5" s="283"/>
      <c r="AD5" s="283"/>
      <c r="AE5" s="283"/>
      <c r="AF5" s="283"/>
      <c r="AG5" s="283"/>
      <c r="AH5" s="283"/>
      <c r="AI5" s="283"/>
      <c r="AJ5" s="283"/>
      <c r="AK5" s="283"/>
      <c r="AL5" s="283"/>
      <c r="AM5" s="283"/>
      <c r="AN5" s="283"/>
      <c r="AO5" s="283"/>
      <c r="AP5" s="283"/>
      <c r="AQ5" s="283"/>
      <c r="AR5" s="283"/>
      <c r="AS5" s="283"/>
      <c r="AT5" s="283"/>
      <c r="AU5" s="283"/>
      <c r="AV5" s="283"/>
      <c r="AW5" s="283"/>
      <c r="AX5" s="283"/>
      <c r="AY5" s="283"/>
      <c r="AZ5" s="283"/>
    </row>
    <row r="6" spans="1:52" x14ac:dyDescent="0.25">
      <c r="A6" s="519" t="s">
        <v>310</v>
      </c>
      <c r="B6" s="519"/>
      <c r="C6" s="519"/>
      <c r="D6" s="519"/>
      <c r="E6" s="519"/>
      <c r="F6" s="519"/>
      <c r="G6" s="286"/>
      <c r="H6" s="519" t="s">
        <v>310</v>
      </c>
      <c r="I6" s="519"/>
      <c r="J6" s="519"/>
      <c r="K6" s="519"/>
      <c r="L6" s="519"/>
      <c r="M6" s="519"/>
      <c r="N6" s="287"/>
      <c r="O6" s="519" t="s">
        <v>310</v>
      </c>
      <c r="P6" s="519"/>
      <c r="Q6" s="519"/>
      <c r="R6" s="519"/>
      <c r="S6" s="519"/>
      <c r="T6" s="519"/>
      <c r="V6" s="283"/>
      <c r="W6" s="283"/>
      <c r="X6" s="283"/>
      <c r="Y6" s="283"/>
      <c r="Z6" s="283"/>
      <c r="AA6" s="283"/>
      <c r="AB6" s="283"/>
      <c r="AC6" s="283"/>
      <c r="AD6" s="283"/>
      <c r="AE6" s="283"/>
      <c r="AF6" s="283"/>
      <c r="AG6" s="283"/>
      <c r="AH6" s="283"/>
      <c r="AI6" s="283"/>
      <c r="AJ6" s="283"/>
      <c r="AK6" s="283"/>
      <c r="AL6" s="283"/>
      <c r="AM6" s="283"/>
      <c r="AN6" s="283"/>
      <c r="AO6" s="283"/>
      <c r="AP6" s="283"/>
      <c r="AQ6" s="283"/>
      <c r="AR6" s="283"/>
      <c r="AS6" s="283"/>
      <c r="AT6" s="283"/>
      <c r="AU6" s="283"/>
      <c r="AV6" s="283"/>
      <c r="AW6" s="283"/>
      <c r="AX6" s="283"/>
      <c r="AY6" s="283"/>
      <c r="AZ6" s="283"/>
    </row>
    <row r="7" spans="1:52" ht="18.75" customHeight="1" x14ac:dyDescent="0.25">
      <c r="A7" s="503" t="s">
        <v>349</v>
      </c>
      <c r="B7" s="503"/>
      <c r="C7" s="503"/>
      <c r="D7" s="502"/>
      <c r="E7" s="502"/>
      <c r="F7" s="502"/>
      <c r="G7" s="288">
        <f>IF(D7="Yes",1,0)</f>
        <v>0</v>
      </c>
      <c r="H7" s="503" t="s">
        <v>349</v>
      </c>
      <c r="I7" s="503"/>
      <c r="J7" s="503"/>
      <c r="K7" s="502"/>
      <c r="L7" s="502"/>
      <c r="M7" s="502"/>
      <c r="N7" s="288">
        <f>IF(K7="Yes",1,0)</f>
        <v>0</v>
      </c>
      <c r="O7" s="503" t="s">
        <v>349</v>
      </c>
      <c r="P7" s="503"/>
      <c r="Q7" s="503"/>
      <c r="R7" s="502"/>
      <c r="S7" s="502"/>
      <c r="T7" s="502"/>
      <c r="U7" s="288">
        <f>IF(R7="Yes",1,0)</f>
        <v>0</v>
      </c>
      <c r="V7" s="283"/>
      <c r="W7" s="283"/>
      <c r="X7" s="283"/>
      <c r="Y7" s="283"/>
      <c r="Z7" s="283"/>
      <c r="AA7" s="283"/>
      <c r="AB7" s="283"/>
      <c r="AC7" s="283"/>
      <c r="AD7" s="283"/>
      <c r="AE7" s="283"/>
      <c r="AF7" s="283"/>
      <c r="AG7" s="283"/>
      <c r="AH7" s="283"/>
      <c r="AI7" s="283"/>
      <c r="AJ7" s="283"/>
      <c r="AK7" s="283"/>
      <c r="AL7" s="283"/>
      <c r="AM7" s="283"/>
      <c r="AN7" s="283"/>
      <c r="AO7" s="283"/>
      <c r="AP7" s="283"/>
      <c r="AQ7" s="283"/>
      <c r="AR7" s="283"/>
      <c r="AS7" s="283"/>
      <c r="AT7" s="283"/>
      <c r="AU7" s="283"/>
      <c r="AV7" s="283"/>
      <c r="AW7" s="283"/>
      <c r="AX7" s="283"/>
      <c r="AY7" s="283"/>
      <c r="AZ7" s="283"/>
    </row>
    <row r="8" spans="1:52" ht="30" customHeight="1" x14ac:dyDescent="0.25">
      <c r="A8" s="503" t="s">
        <v>350</v>
      </c>
      <c r="B8" s="503"/>
      <c r="C8" s="503"/>
      <c r="D8" s="502"/>
      <c r="E8" s="502"/>
      <c r="F8" s="502"/>
      <c r="G8" s="288">
        <f>IF(D8&gt;0,1,0)</f>
        <v>0</v>
      </c>
      <c r="H8" s="503" t="s">
        <v>350</v>
      </c>
      <c r="I8" s="503"/>
      <c r="J8" s="503"/>
      <c r="K8" s="502"/>
      <c r="L8" s="502"/>
      <c r="M8" s="502"/>
      <c r="N8" s="288">
        <f>IF(K8&gt;0,1,0)</f>
        <v>0</v>
      </c>
      <c r="O8" s="503" t="s">
        <v>350</v>
      </c>
      <c r="P8" s="503"/>
      <c r="Q8" s="503"/>
      <c r="R8" s="502"/>
      <c r="S8" s="502"/>
      <c r="T8" s="502"/>
      <c r="U8" s="288">
        <f>IF(R8&gt;0,1,0)</f>
        <v>0</v>
      </c>
      <c r="V8" s="283"/>
      <c r="W8" s="283"/>
      <c r="X8" s="283"/>
      <c r="Y8" s="283"/>
      <c r="Z8" s="283"/>
      <c r="AA8" s="283"/>
      <c r="AB8" s="283"/>
      <c r="AC8" s="283"/>
      <c r="AD8" s="283"/>
      <c r="AE8" s="283"/>
      <c r="AF8" s="283"/>
      <c r="AG8" s="283"/>
      <c r="AH8" s="283"/>
      <c r="AI8" s="283"/>
      <c r="AJ8" s="283"/>
      <c r="AK8" s="283"/>
      <c r="AL8" s="283"/>
      <c r="AM8" s="283"/>
      <c r="AN8" s="283"/>
      <c r="AO8" s="283"/>
      <c r="AP8" s="283"/>
      <c r="AQ8" s="283"/>
      <c r="AR8" s="283"/>
      <c r="AS8" s="283"/>
      <c r="AT8" s="283"/>
      <c r="AU8" s="283"/>
      <c r="AV8" s="283"/>
      <c r="AW8" s="283"/>
      <c r="AX8" s="283"/>
      <c r="AY8" s="283"/>
      <c r="AZ8" s="283"/>
    </row>
    <row r="9" spans="1:52" ht="18.75" customHeight="1" x14ac:dyDescent="0.25">
      <c r="A9" s="503" t="s">
        <v>351</v>
      </c>
      <c r="B9" s="503"/>
      <c r="C9" s="503"/>
      <c r="D9" s="502"/>
      <c r="E9" s="502"/>
      <c r="F9" s="502"/>
      <c r="G9" s="288">
        <f>IF(D9="Complex",1,0)</f>
        <v>0</v>
      </c>
      <c r="H9" s="503" t="s">
        <v>351</v>
      </c>
      <c r="I9" s="503"/>
      <c r="J9" s="503"/>
      <c r="K9" s="502"/>
      <c r="L9" s="502"/>
      <c r="M9" s="502"/>
      <c r="N9" s="288">
        <f>IF(K9="Complex",1,0)</f>
        <v>0</v>
      </c>
      <c r="O9" s="503" t="s">
        <v>351</v>
      </c>
      <c r="P9" s="503"/>
      <c r="Q9" s="503"/>
      <c r="R9" s="502"/>
      <c r="S9" s="502"/>
      <c r="T9" s="502"/>
      <c r="U9" s="288">
        <f>IF(R9="Complex",1,0)</f>
        <v>0</v>
      </c>
      <c r="V9" s="283"/>
      <c r="W9" s="283"/>
      <c r="X9" s="283"/>
      <c r="Y9" s="283"/>
      <c r="Z9" s="283"/>
      <c r="AA9" s="283"/>
      <c r="AB9" s="283"/>
      <c r="AC9" s="283"/>
      <c r="AD9" s="283"/>
      <c r="AE9" s="283"/>
      <c r="AF9" s="283"/>
      <c r="AG9" s="283"/>
      <c r="AH9" s="283"/>
      <c r="AI9" s="283"/>
      <c r="AJ9" s="283"/>
      <c r="AK9" s="283"/>
      <c r="AL9" s="283"/>
      <c r="AM9" s="283"/>
      <c r="AN9" s="283"/>
      <c r="AO9" s="283"/>
      <c r="AP9" s="283"/>
      <c r="AQ9" s="283"/>
      <c r="AR9" s="283"/>
      <c r="AS9" s="283"/>
      <c r="AT9" s="283"/>
      <c r="AU9" s="283"/>
      <c r="AV9" s="283"/>
      <c r="AW9" s="283"/>
      <c r="AX9" s="283"/>
      <c r="AY9" s="283"/>
      <c r="AZ9" s="283"/>
    </row>
    <row r="10" spans="1:52" ht="18.75" customHeight="1" x14ac:dyDescent="0.25">
      <c r="A10" s="503" t="s">
        <v>352</v>
      </c>
      <c r="B10" s="503"/>
      <c r="C10" s="503"/>
      <c r="D10" s="502"/>
      <c r="E10" s="502"/>
      <c r="F10" s="502"/>
      <c r="G10" s="288">
        <f>IF(D10="General or Controlled Use Data (GUD/CUD)",1,0)</f>
        <v>0</v>
      </c>
      <c r="H10" s="503" t="s">
        <v>352</v>
      </c>
      <c r="I10" s="503"/>
      <c r="J10" s="503"/>
      <c r="K10" s="502"/>
      <c r="L10" s="502"/>
      <c r="M10" s="502"/>
      <c r="N10" s="288">
        <f>IF(K10="General or Controlled Use Data (GUD/CUD)",1,0)</f>
        <v>0</v>
      </c>
      <c r="O10" s="503" t="s">
        <v>352</v>
      </c>
      <c r="P10" s="503"/>
      <c r="Q10" s="503"/>
      <c r="R10" s="502"/>
      <c r="S10" s="502"/>
      <c r="T10" s="502"/>
      <c r="U10" s="288">
        <f>IF(R10="General or Controlled Use Data (GUD/CUD)",1,0)</f>
        <v>0</v>
      </c>
      <c r="V10" s="283"/>
      <c r="W10" s="283"/>
      <c r="X10" s="283"/>
      <c r="Y10" s="283"/>
      <c r="Z10" s="283"/>
      <c r="AA10" s="283"/>
      <c r="AB10" s="283"/>
      <c r="AC10" s="283"/>
      <c r="AD10" s="283"/>
      <c r="AE10" s="283"/>
      <c r="AF10" s="283"/>
      <c r="AG10" s="283"/>
      <c r="AH10" s="283"/>
      <c r="AI10" s="283"/>
      <c r="AJ10" s="283"/>
      <c r="AK10" s="283"/>
      <c r="AL10" s="283"/>
      <c r="AM10" s="283"/>
      <c r="AN10" s="283"/>
      <c r="AO10" s="283"/>
      <c r="AP10" s="283"/>
      <c r="AQ10" s="283"/>
      <c r="AR10" s="283"/>
      <c r="AS10" s="283"/>
      <c r="AT10" s="283"/>
      <c r="AU10" s="283"/>
      <c r="AV10" s="283"/>
      <c r="AW10" s="283"/>
      <c r="AX10" s="283"/>
      <c r="AY10" s="283"/>
      <c r="AZ10" s="283"/>
    </row>
    <row r="11" spans="1:52" ht="30" customHeight="1" x14ac:dyDescent="0.25">
      <c r="A11" s="503" t="s">
        <v>311</v>
      </c>
      <c r="B11" s="503"/>
      <c r="C11" s="503"/>
      <c r="D11" s="502"/>
      <c r="E11" s="502"/>
      <c r="F11" s="502"/>
      <c r="G11" s="288">
        <f>IF(D11&gt;0,1,0)</f>
        <v>0</v>
      </c>
      <c r="H11" s="503" t="s">
        <v>311</v>
      </c>
      <c r="I11" s="503"/>
      <c r="J11" s="503"/>
      <c r="K11" s="502"/>
      <c r="L11" s="502"/>
      <c r="M11" s="502"/>
      <c r="N11" s="288">
        <f>IF(K11&gt;0,1,0)</f>
        <v>0</v>
      </c>
      <c r="O11" s="503" t="s">
        <v>311</v>
      </c>
      <c r="P11" s="503"/>
      <c r="Q11" s="503"/>
      <c r="R11" s="502"/>
      <c r="S11" s="502"/>
      <c r="T11" s="502"/>
      <c r="U11" s="288">
        <f>IF(R11&gt;0,1,0)</f>
        <v>0</v>
      </c>
      <c r="V11" s="283"/>
      <c r="W11" s="283"/>
      <c r="X11" s="283"/>
      <c r="Y11" s="283"/>
      <c r="Z11" s="283"/>
      <c r="AA11" s="283"/>
      <c r="AB11" s="283"/>
      <c r="AC11" s="283"/>
      <c r="AD11" s="283"/>
      <c r="AE11" s="283"/>
      <c r="AF11" s="283"/>
      <c r="AG11" s="283"/>
      <c r="AH11" s="283"/>
      <c r="AI11" s="283"/>
      <c r="AJ11" s="283"/>
      <c r="AK11" s="283"/>
      <c r="AL11" s="283"/>
      <c r="AM11" s="283"/>
      <c r="AN11" s="283"/>
      <c r="AO11" s="283"/>
      <c r="AP11" s="283"/>
      <c r="AQ11" s="283"/>
      <c r="AR11" s="283"/>
      <c r="AS11" s="283"/>
      <c r="AT11" s="283"/>
      <c r="AU11" s="283"/>
      <c r="AV11" s="283"/>
      <c r="AW11" s="283"/>
      <c r="AX11" s="283"/>
      <c r="AY11" s="283"/>
      <c r="AZ11" s="283"/>
    </row>
    <row r="12" spans="1:52" ht="18.75" customHeight="1" x14ac:dyDescent="0.25">
      <c r="A12" s="503" t="s">
        <v>353</v>
      </c>
      <c r="B12" s="503"/>
      <c r="C12" s="503"/>
      <c r="D12" s="502"/>
      <c r="E12" s="502"/>
      <c r="F12" s="502"/>
      <c r="G12" s="288">
        <f>IF(D12&gt;0,1,0)</f>
        <v>0</v>
      </c>
      <c r="H12" s="503" t="s">
        <v>353</v>
      </c>
      <c r="I12" s="503"/>
      <c r="J12" s="503"/>
      <c r="K12" s="502"/>
      <c r="L12" s="502"/>
      <c r="M12" s="502"/>
      <c r="N12" s="288">
        <f>IF(K12&gt;0,1,0)</f>
        <v>0</v>
      </c>
      <c r="O12" s="503" t="s">
        <v>353</v>
      </c>
      <c r="P12" s="503"/>
      <c r="Q12" s="503"/>
      <c r="R12" s="502"/>
      <c r="S12" s="502"/>
      <c r="T12" s="502"/>
      <c r="U12" s="288">
        <f>IF(R12&gt;0,1,0)</f>
        <v>0</v>
      </c>
      <c r="V12" s="283"/>
      <c r="W12" s="283"/>
      <c r="X12" s="283"/>
      <c r="Y12" s="283"/>
      <c r="Z12" s="283"/>
      <c r="AA12" s="283"/>
      <c r="AB12" s="283"/>
      <c r="AC12" s="283"/>
      <c r="AD12" s="283"/>
      <c r="AE12" s="283"/>
      <c r="AF12" s="283"/>
      <c r="AG12" s="283"/>
      <c r="AH12" s="283"/>
      <c r="AI12" s="283"/>
      <c r="AJ12" s="283"/>
      <c r="AK12" s="283"/>
      <c r="AL12" s="283"/>
      <c r="AM12" s="283"/>
      <c r="AN12" s="283"/>
      <c r="AO12" s="283"/>
      <c r="AP12" s="283"/>
      <c r="AQ12" s="283"/>
      <c r="AR12" s="283"/>
      <c r="AS12" s="283"/>
      <c r="AT12" s="283"/>
      <c r="AU12" s="283"/>
      <c r="AV12" s="283"/>
      <c r="AW12" s="283"/>
      <c r="AX12" s="283"/>
      <c r="AY12" s="283"/>
      <c r="AZ12" s="283"/>
    </row>
    <row r="13" spans="1:52" ht="18.75" customHeight="1" x14ac:dyDescent="0.25">
      <c r="A13" s="503" t="s">
        <v>354</v>
      </c>
      <c r="B13" s="503"/>
      <c r="C13" s="503"/>
      <c r="D13" s="502"/>
      <c r="E13" s="502"/>
      <c r="F13" s="502"/>
      <c r="G13" s="288">
        <f>IF(D13&gt;0,1,0)</f>
        <v>0</v>
      </c>
      <c r="H13" s="503" t="s">
        <v>354</v>
      </c>
      <c r="I13" s="503"/>
      <c r="J13" s="503"/>
      <c r="K13" s="502"/>
      <c r="L13" s="502"/>
      <c r="M13" s="502"/>
      <c r="N13" s="288">
        <f>IF(K13&gt;0,1,0)</f>
        <v>0</v>
      </c>
      <c r="O13" s="503" t="s">
        <v>354</v>
      </c>
      <c r="P13" s="503"/>
      <c r="Q13" s="503"/>
      <c r="R13" s="502"/>
      <c r="S13" s="502"/>
      <c r="T13" s="502"/>
      <c r="U13" s="288">
        <f>IF(R13&gt;0,1,0)</f>
        <v>0</v>
      </c>
      <c r="V13" s="283"/>
      <c r="W13" s="283"/>
      <c r="X13" s="283"/>
      <c r="Y13" s="283"/>
      <c r="Z13" s="283"/>
      <c r="AA13" s="283"/>
      <c r="AB13" s="283"/>
      <c r="AC13" s="283"/>
      <c r="AD13" s="283"/>
      <c r="AE13" s="283"/>
      <c r="AF13" s="283"/>
      <c r="AG13" s="283"/>
      <c r="AH13" s="283"/>
      <c r="AI13" s="283"/>
      <c r="AJ13" s="283"/>
      <c r="AK13" s="283"/>
      <c r="AL13" s="283"/>
      <c r="AM13" s="283"/>
      <c r="AN13" s="283"/>
      <c r="AO13" s="283"/>
      <c r="AP13" s="283"/>
      <c r="AQ13" s="283"/>
      <c r="AR13" s="283"/>
      <c r="AS13" s="283"/>
      <c r="AT13" s="283"/>
      <c r="AU13" s="283"/>
      <c r="AV13" s="283"/>
      <c r="AW13" s="283"/>
      <c r="AX13" s="283"/>
      <c r="AY13" s="283"/>
      <c r="AZ13" s="283"/>
    </row>
    <row r="14" spans="1:52" ht="30" customHeight="1" x14ac:dyDescent="0.25">
      <c r="A14" s="503" t="s">
        <v>391</v>
      </c>
      <c r="B14" s="503"/>
      <c r="C14" s="503"/>
      <c r="D14" s="502"/>
      <c r="E14" s="502"/>
      <c r="F14" s="502"/>
      <c r="G14" s="288"/>
      <c r="H14" s="503" t="s">
        <v>391</v>
      </c>
      <c r="I14" s="503"/>
      <c r="J14" s="503"/>
      <c r="K14" s="502"/>
      <c r="L14" s="502"/>
      <c r="M14" s="502"/>
      <c r="N14" s="288"/>
      <c r="O14" s="503" t="s">
        <v>391</v>
      </c>
      <c r="P14" s="503"/>
      <c r="Q14" s="503"/>
      <c r="R14" s="502"/>
      <c r="S14" s="502"/>
      <c r="T14" s="502"/>
      <c r="U14" s="288"/>
      <c r="V14" s="283"/>
      <c r="W14" s="283"/>
      <c r="X14" s="283"/>
      <c r="Y14" s="283"/>
      <c r="Z14" s="283"/>
      <c r="AA14" s="283"/>
      <c r="AB14" s="283"/>
      <c r="AC14" s="283"/>
      <c r="AD14" s="283"/>
      <c r="AE14" s="283"/>
      <c r="AF14" s="283"/>
      <c r="AG14" s="283"/>
      <c r="AH14" s="283"/>
      <c r="AI14" s="283"/>
      <c r="AJ14" s="283"/>
      <c r="AK14" s="283"/>
      <c r="AL14" s="283"/>
      <c r="AM14" s="283"/>
      <c r="AN14" s="283"/>
      <c r="AO14" s="283"/>
      <c r="AP14" s="283"/>
      <c r="AQ14" s="283"/>
      <c r="AR14" s="283"/>
      <c r="AS14" s="283"/>
      <c r="AT14" s="283"/>
      <c r="AU14" s="283"/>
      <c r="AV14" s="283"/>
      <c r="AW14" s="283"/>
      <c r="AX14" s="283"/>
      <c r="AY14" s="283"/>
      <c r="AZ14" s="283"/>
    </row>
    <row r="15" spans="1:52" ht="22.5" hidden="1" customHeight="1" x14ac:dyDescent="0.25">
      <c r="A15" s="283"/>
      <c r="B15" s="283"/>
      <c r="C15" s="283"/>
      <c r="D15" s="283"/>
      <c r="E15" s="283"/>
      <c r="F15" s="283"/>
      <c r="G15" s="289">
        <f>SUM(G7:G13)</f>
        <v>0</v>
      </c>
      <c r="H15" s="283"/>
      <c r="I15" s="283"/>
      <c r="J15" s="283"/>
      <c r="K15" s="283"/>
      <c r="L15" s="283"/>
      <c r="M15" s="283"/>
      <c r="N15" s="289">
        <f>SUM(N7:N13)</f>
        <v>0</v>
      </c>
      <c r="O15" s="283"/>
      <c r="P15" s="283"/>
      <c r="Q15" s="283"/>
      <c r="R15" s="283"/>
      <c r="S15" s="283"/>
      <c r="T15" s="283"/>
      <c r="U15" s="289">
        <f>SUM(U7:U13)</f>
        <v>0</v>
      </c>
      <c r="V15" s="283"/>
      <c r="W15" s="283"/>
      <c r="X15" s="283"/>
      <c r="Y15" s="283"/>
      <c r="Z15" s="283"/>
      <c r="AA15" s="283"/>
      <c r="AB15" s="283"/>
      <c r="AC15" s="283"/>
      <c r="AD15" s="283"/>
      <c r="AE15" s="283"/>
      <c r="AF15" s="283"/>
      <c r="AG15" s="283"/>
      <c r="AH15" s="283"/>
      <c r="AI15" s="283"/>
      <c r="AJ15" s="283"/>
      <c r="AK15" s="283"/>
      <c r="AL15" s="283"/>
      <c r="AM15" s="283"/>
      <c r="AN15" s="283"/>
      <c r="AO15" s="283"/>
      <c r="AP15" s="283"/>
      <c r="AQ15" s="283"/>
      <c r="AR15" s="283"/>
      <c r="AS15" s="283"/>
      <c r="AT15" s="283"/>
      <c r="AU15" s="283"/>
      <c r="AV15" s="283"/>
      <c r="AW15" s="283"/>
      <c r="AX15" s="283"/>
      <c r="AY15" s="283"/>
      <c r="AZ15" s="283"/>
    </row>
    <row r="16" spans="1:52" x14ac:dyDescent="0.25">
      <c r="A16" s="518" t="s">
        <v>312</v>
      </c>
      <c r="B16" s="518"/>
      <c r="C16" s="518" t="s">
        <v>313</v>
      </c>
      <c r="D16" s="518"/>
      <c r="E16" s="519" t="s">
        <v>359</v>
      </c>
      <c r="F16" s="519"/>
      <c r="G16" s="290"/>
      <c r="H16" s="512" t="s">
        <v>312</v>
      </c>
      <c r="I16" s="513"/>
      <c r="J16" s="512" t="s">
        <v>313</v>
      </c>
      <c r="K16" s="513"/>
      <c r="L16" s="519" t="s">
        <v>359</v>
      </c>
      <c r="M16" s="519"/>
      <c r="N16" s="290"/>
      <c r="O16" s="518" t="s">
        <v>312</v>
      </c>
      <c r="P16" s="518"/>
      <c r="Q16" s="518" t="s">
        <v>313</v>
      </c>
      <c r="R16" s="518"/>
      <c r="S16" s="519" t="s">
        <v>359</v>
      </c>
      <c r="T16" s="519"/>
      <c r="V16" s="283"/>
      <c r="W16" s="283"/>
      <c r="X16" s="283"/>
      <c r="Y16" s="283"/>
      <c r="Z16" s="283"/>
      <c r="AA16" s="283"/>
      <c r="AB16" s="283"/>
      <c r="AC16" s="283"/>
      <c r="AD16" s="283"/>
      <c r="AE16" s="283"/>
      <c r="AF16" s="283"/>
      <c r="AG16" s="283"/>
      <c r="AH16" s="283"/>
      <c r="AI16" s="283"/>
      <c r="AJ16" s="283"/>
      <c r="AK16" s="283"/>
      <c r="AL16" s="283"/>
      <c r="AM16" s="283"/>
      <c r="AN16" s="283"/>
      <c r="AO16" s="283"/>
      <c r="AP16" s="283"/>
      <c r="AQ16" s="283"/>
      <c r="AR16" s="283"/>
      <c r="AS16" s="283"/>
      <c r="AT16" s="283"/>
      <c r="AU16" s="283"/>
      <c r="AV16" s="283"/>
      <c r="AW16" s="283"/>
      <c r="AX16" s="283"/>
      <c r="AY16" s="283"/>
      <c r="AZ16" s="283"/>
    </row>
    <row r="17" spans="1:52" ht="30" x14ac:dyDescent="0.25">
      <c r="A17" s="518"/>
      <c r="B17" s="518"/>
      <c r="C17" s="518"/>
      <c r="D17" s="518"/>
      <c r="E17" s="346" t="s">
        <v>355</v>
      </c>
      <c r="F17" s="346" t="s">
        <v>356</v>
      </c>
      <c r="G17" s="291"/>
      <c r="H17" s="514"/>
      <c r="I17" s="515"/>
      <c r="J17" s="514"/>
      <c r="K17" s="515"/>
      <c r="L17" s="346" t="s">
        <v>355</v>
      </c>
      <c r="M17" s="346" t="s">
        <v>356</v>
      </c>
      <c r="N17" s="291"/>
      <c r="O17" s="518"/>
      <c r="P17" s="518"/>
      <c r="Q17" s="518"/>
      <c r="R17" s="518"/>
      <c r="S17" s="346" t="s">
        <v>355</v>
      </c>
      <c r="T17" s="346" t="s">
        <v>356</v>
      </c>
      <c r="V17" s="283"/>
      <c r="W17" s="283"/>
      <c r="X17" s="283"/>
      <c r="Y17" s="283"/>
      <c r="Z17" s="283"/>
      <c r="AA17" s="283"/>
      <c r="AB17" s="283"/>
      <c r="AC17" s="283"/>
      <c r="AD17" s="283"/>
      <c r="AE17" s="283"/>
      <c r="AF17" s="283"/>
      <c r="AG17" s="283"/>
      <c r="AH17" s="283"/>
      <c r="AI17" s="283"/>
      <c r="AJ17" s="283"/>
      <c r="AK17" s="283"/>
      <c r="AL17" s="283"/>
      <c r="AM17" s="283"/>
      <c r="AN17" s="283"/>
      <c r="AO17" s="283"/>
      <c r="AP17" s="283"/>
      <c r="AQ17" s="283"/>
      <c r="AR17" s="283"/>
      <c r="AS17" s="283"/>
      <c r="AT17" s="283"/>
      <c r="AU17" s="283"/>
      <c r="AV17" s="283"/>
      <c r="AW17" s="283"/>
      <c r="AX17" s="283"/>
      <c r="AY17" s="283"/>
      <c r="AZ17" s="283"/>
    </row>
    <row r="18" spans="1:52" ht="60.75" customHeight="1" x14ac:dyDescent="0.25">
      <c r="A18" s="504" t="s">
        <v>371</v>
      </c>
      <c r="B18" s="505"/>
      <c r="C18" s="516" t="s">
        <v>358</v>
      </c>
      <c r="D18" s="516"/>
      <c r="E18" s="292">
        <f>IF((AND(D7="No",D9="Standard")),0,D13*2.5*H3)</f>
        <v>0</v>
      </c>
      <c r="F18" s="292">
        <f>IF((AND(D7="No",D9="Standard")),0,D12*D13*H3)</f>
        <v>0</v>
      </c>
      <c r="H18" s="504" t="s">
        <v>371</v>
      </c>
      <c r="I18" s="505"/>
      <c r="J18" s="516" t="s">
        <v>358</v>
      </c>
      <c r="K18" s="516"/>
      <c r="L18" s="292">
        <f>IF((AND(K7="No",K9="Standard")),0,K13*2.5*H3)</f>
        <v>0</v>
      </c>
      <c r="M18" s="292">
        <f>IF((AND(K7="No",K9="Standard")),0,K12*K13*H3)</f>
        <v>0</v>
      </c>
      <c r="O18" s="504" t="s">
        <v>371</v>
      </c>
      <c r="P18" s="505"/>
      <c r="Q18" s="516" t="s">
        <v>358</v>
      </c>
      <c r="R18" s="516"/>
      <c r="S18" s="292">
        <f>IF((AND(R7="No",R9="Standard")),0,R13*2.5*H3)</f>
        <v>0</v>
      </c>
      <c r="T18" s="292">
        <f>IF((AND(R7="No",R9="Standard")),0,R12*R13*H3)</f>
        <v>0</v>
      </c>
      <c r="V18" s="283"/>
      <c r="W18" s="283"/>
      <c r="X18" s="293"/>
      <c r="Y18" s="293"/>
      <c r="Z18" s="283"/>
      <c r="AA18" s="283"/>
      <c r="AB18" s="283"/>
      <c r="AC18" s="283"/>
      <c r="AD18" s="283"/>
      <c r="AE18" s="283"/>
      <c r="AF18" s="283"/>
      <c r="AG18" s="283"/>
      <c r="AH18" s="283"/>
      <c r="AI18" s="283"/>
      <c r="AJ18" s="283"/>
      <c r="AK18" s="283"/>
      <c r="AL18" s="283"/>
      <c r="AM18" s="283"/>
      <c r="AN18" s="283"/>
      <c r="AO18" s="283"/>
      <c r="AP18" s="283"/>
      <c r="AQ18" s="283"/>
      <c r="AR18" s="283"/>
      <c r="AS18" s="283"/>
      <c r="AT18" s="283"/>
      <c r="AU18" s="283"/>
      <c r="AV18" s="283"/>
      <c r="AW18" s="283"/>
      <c r="AX18" s="283"/>
      <c r="AY18" s="283"/>
      <c r="AZ18" s="283"/>
    </row>
    <row r="19" spans="1:52" ht="30" customHeight="1" x14ac:dyDescent="0.25">
      <c r="A19" s="506"/>
      <c r="B19" s="507"/>
      <c r="C19" s="517" t="s">
        <v>357</v>
      </c>
      <c r="D19" s="517"/>
      <c r="E19" s="292">
        <f>IF((AND(D7="No",D9="Standard")),0,D13*I3)</f>
        <v>0</v>
      </c>
      <c r="F19" s="294"/>
      <c r="H19" s="506"/>
      <c r="I19" s="507"/>
      <c r="J19" s="517" t="s">
        <v>357</v>
      </c>
      <c r="K19" s="517"/>
      <c r="L19" s="292">
        <f>IF((AND(K7="No",K9="Standard")),0,K13*I3)</f>
        <v>0</v>
      </c>
      <c r="M19" s="294"/>
      <c r="O19" s="506"/>
      <c r="P19" s="507"/>
      <c r="Q19" s="517" t="s">
        <v>357</v>
      </c>
      <c r="R19" s="517"/>
      <c r="S19" s="292">
        <f>IF((AND(R7="No",R9="Standard")),0,R13*I3)</f>
        <v>0</v>
      </c>
      <c r="T19" s="294"/>
      <c r="V19" s="283"/>
      <c r="W19" s="283"/>
      <c r="X19" s="293"/>
      <c r="Y19" s="293"/>
      <c r="Z19" s="283"/>
      <c r="AA19" s="283"/>
      <c r="AB19" s="283"/>
      <c r="AC19" s="283"/>
      <c r="AD19" s="283"/>
      <c r="AE19" s="283"/>
      <c r="AF19" s="283"/>
      <c r="AG19" s="283"/>
      <c r="AH19" s="283"/>
      <c r="AI19" s="283"/>
      <c r="AJ19" s="283"/>
      <c r="AK19" s="283"/>
      <c r="AL19" s="283"/>
      <c r="AM19" s="283"/>
      <c r="AN19" s="283"/>
      <c r="AO19" s="283"/>
      <c r="AP19" s="283"/>
      <c r="AQ19" s="283"/>
      <c r="AR19" s="283"/>
      <c r="AS19" s="283"/>
      <c r="AT19" s="283"/>
      <c r="AU19" s="283"/>
      <c r="AV19" s="283"/>
      <c r="AW19" s="283"/>
      <c r="AX19" s="283"/>
      <c r="AY19" s="283"/>
      <c r="AZ19" s="283"/>
    </row>
    <row r="20" spans="1:52" ht="30" customHeight="1" x14ac:dyDescent="0.25">
      <c r="A20" s="508"/>
      <c r="B20" s="509"/>
      <c r="C20" s="510" t="s">
        <v>392</v>
      </c>
      <c r="D20" s="511"/>
      <c r="E20" s="292">
        <f>IF(D14="Yes",H3*-1.5+I3*-1,0)</f>
        <v>0</v>
      </c>
      <c r="F20" s="294"/>
      <c r="H20" s="508"/>
      <c r="I20" s="509"/>
      <c r="J20" s="510" t="s">
        <v>392</v>
      </c>
      <c r="K20" s="511"/>
      <c r="L20" s="292">
        <f>IF(K14="Yes",H3*-1.5+I3*-1,0)</f>
        <v>0</v>
      </c>
      <c r="M20" s="294"/>
      <c r="O20" s="508"/>
      <c r="P20" s="509"/>
      <c r="Q20" s="510" t="s">
        <v>392</v>
      </c>
      <c r="R20" s="511"/>
      <c r="S20" s="292">
        <f>IF(R14="Yes",H3*-1.5+I3*-1,0)</f>
        <v>0</v>
      </c>
      <c r="T20" s="294"/>
      <c r="V20" s="283"/>
      <c r="W20" s="283"/>
      <c r="X20" s="293"/>
      <c r="Y20" s="293"/>
      <c r="Z20" s="283"/>
      <c r="AA20" s="283"/>
      <c r="AB20" s="283"/>
      <c r="AC20" s="283"/>
      <c r="AD20" s="283"/>
      <c r="AE20" s="283"/>
      <c r="AF20" s="283"/>
      <c r="AG20" s="283"/>
      <c r="AH20" s="283"/>
      <c r="AI20" s="283"/>
      <c r="AJ20" s="283"/>
      <c r="AK20" s="283"/>
      <c r="AL20" s="283"/>
      <c r="AM20" s="283"/>
      <c r="AN20" s="283"/>
      <c r="AO20" s="283"/>
      <c r="AP20" s="283"/>
      <c r="AQ20" s="283"/>
      <c r="AR20" s="283"/>
      <c r="AS20" s="283"/>
      <c r="AT20" s="283"/>
      <c r="AU20" s="283"/>
      <c r="AV20" s="283"/>
      <c r="AW20" s="283"/>
      <c r="AX20" s="283"/>
      <c r="AY20" s="283"/>
      <c r="AZ20" s="283"/>
    </row>
    <row r="21" spans="1:52" ht="30" customHeight="1" x14ac:dyDescent="0.25">
      <c r="A21" s="520" t="s">
        <v>372</v>
      </c>
      <c r="B21" s="520"/>
      <c r="C21" s="517" t="s">
        <v>314</v>
      </c>
      <c r="D21" s="517"/>
      <c r="E21" s="292">
        <f>IF((AND(D7="No",D9="Standard")),((D13*15*H3)+(G9*22.5*H3))*0.5,((D13*15*H3)+(G9*22.5*H3)))</f>
        <v>0</v>
      </c>
      <c r="F21" s="292">
        <f>((D13*D12*15*H3)+(D13*D12*G9*H3))/3</f>
        <v>0</v>
      </c>
      <c r="H21" s="520" t="s">
        <v>372</v>
      </c>
      <c r="I21" s="520"/>
      <c r="J21" s="517" t="s">
        <v>314</v>
      </c>
      <c r="K21" s="517"/>
      <c r="L21" s="292">
        <f>IF((AND(K7="No",K9="Standard")),((K13*15*H3)+(N9*22.5*H3))*0.5,((K13*15*H3)+(N9*22.5*H3)))</f>
        <v>0</v>
      </c>
      <c r="M21" s="292">
        <f>((K13*K12*15*H3)+(K13*K12*N9*H3))/3</f>
        <v>0</v>
      </c>
      <c r="O21" s="520" t="s">
        <v>372</v>
      </c>
      <c r="P21" s="520"/>
      <c r="Q21" s="517" t="s">
        <v>314</v>
      </c>
      <c r="R21" s="517"/>
      <c r="S21" s="292">
        <f>IF((AND(R7="No",R9="Standard")),((R13*15*H3)+(U9*22.5*H3))*0.5,((R13*15*H3)+(U9*22.5*H3)))</f>
        <v>0</v>
      </c>
      <c r="T21" s="292">
        <f>((R13*R12*15*H3)+(R13*R12*U9*H3))/3</f>
        <v>0</v>
      </c>
      <c r="V21" s="283"/>
      <c r="W21" s="283"/>
      <c r="X21" s="293"/>
      <c r="Y21" s="293"/>
      <c r="Z21" s="283"/>
      <c r="AA21" s="283"/>
      <c r="AB21" s="283"/>
      <c r="AC21" s="283"/>
      <c r="AD21" s="283"/>
      <c r="AE21" s="283"/>
      <c r="AF21" s="283"/>
      <c r="AG21" s="283"/>
      <c r="AH21" s="283"/>
      <c r="AI21" s="283"/>
      <c r="AJ21" s="283"/>
      <c r="AK21" s="283"/>
      <c r="AL21" s="283"/>
      <c r="AM21" s="283"/>
      <c r="AN21" s="283"/>
      <c r="AO21" s="283"/>
      <c r="AP21" s="283"/>
      <c r="AQ21" s="283"/>
      <c r="AR21" s="283"/>
      <c r="AS21" s="283"/>
      <c r="AT21" s="283"/>
      <c r="AU21" s="283"/>
      <c r="AV21" s="283"/>
      <c r="AW21" s="283"/>
      <c r="AX21" s="283"/>
      <c r="AY21" s="283"/>
      <c r="AZ21" s="283"/>
    </row>
    <row r="22" spans="1:52" ht="30" customHeight="1" x14ac:dyDescent="0.25">
      <c r="A22" s="520"/>
      <c r="B22" s="520"/>
      <c r="C22" s="517" t="s">
        <v>315</v>
      </c>
      <c r="D22" s="517"/>
      <c r="E22" s="292">
        <f>D13*D11*5*H3</f>
        <v>0</v>
      </c>
      <c r="F22" s="292">
        <f>D13*D12*D11*5*H3</f>
        <v>0</v>
      </c>
      <c r="H22" s="520"/>
      <c r="I22" s="520"/>
      <c r="J22" s="517" t="s">
        <v>315</v>
      </c>
      <c r="K22" s="517"/>
      <c r="L22" s="292">
        <f>K13*K11*5*H3</f>
        <v>0</v>
      </c>
      <c r="M22" s="292">
        <f>K13*K12*K11*5*H3</f>
        <v>0</v>
      </c>
      <c r="O22" s="520"/>
      <c r="P22" s="520"/>
      <c r="Q22" s="517" t="s">
        <v>315</v>
      </c>
      <c r="R22" s="517"/>
      <c r="S22" s="292">
        <f>R13*R11*5*H3</f>
        <v>0</v>
      </c>
      <c r="T22" s="292">
        <f>R13*R12*R11*5*H3</f>
        <v>0</v>
      </c>
      <c r="V22" s="283"/>
      <c r="W22" s="283"/>
      <c r="X22" s="293"/>
      <c r="Y22" s="293"/>
      <c r="Z22" s="283"/>
      <c r="AA22" s="283"/>
      <c r="AB22" s="283"/>
      <c r="AC22" s="283"/>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row>
    <row r="23" spans="1:52" ht="30" customHeight="1" thickBot="1" x14ac:dyDescent="0.3">
      <c r="A23" s="520" t="s">
        <v>373</v>
      </c>
      <c r="B23" s="520"/>
      <c r="C23" s="503" t="s">
        <v>316</v>
      </c>
      <c r="D23" s="503"/>
      <c r="E23" s="308">
        <f>D13*G7*G8*37.5*H3</f>
        <v>0</v>
      </c>
      <c r="F23" s="308">
        <f>((D13*D12*G7*G8*37.5)/3)*H3</f>
        <v>0</v>
      </c>
      <c r="H23" s="520" t="s">
        <v>373</v>
      </c>
      <c r="I23" s="520"/>
      <c r="J23" s="503" t="s">
        <v>316</v>
      </c>
      <c r="K23" s="503"/>
      <c r="L23" s="308">
        <f>K13*N7*N8*37.5*H3</f>
        <v>0</v>
      </c>
      <c r="M23" s="308">
        <f>((K13*K12*N7*N8*37.5)/3)*H3</f>
        <v>0</v>
      </c>
      <c r="O23" s="520" t="s">
        <v>373</v>
      </c>
      <c r="P23" s="520"/>
      <c r="Q23" s="503" t="s">
        <v>316</v>
      </c>
      <c r="R23" s="503"/>
      <c r="S23" s="308">
        <f>R13*U7*U8*37.5*H3</f>
        <v>0</v>
      </c>
      <c r="T23" s="308">
        <f>((R13*R12*U7*U8*37.5)/3)*H3</f>
        <v>0</v>
      </c>
      <c r="V23" s="283"/>
      <c r="W23" s="283"/>
      <c r="X23" s="293"/>
      <c r="Y23" s="293"/>
      <c r="Z23" s="283"/>
      <c r="AA23" s="283"/>
      <c r="AB23" s="283"/>
      <c r="AC23" s="283"/>
      <c r="AD23" s="283"/>
      <c r="AE23" s="283"/>
      <c r="AF23" s="283"/>
      <c r="AG23" s="283"/>
      <c r="AH23" s="283"/>
      <c r="AI23" s="283"/>
      <c r="AJ23" s="283"/>
      <c r="AK23" s="283"/>
      <c r="AL23" s="283"/>
      <c r="AM23" s="283"/>
      <c r="AN23" s="283"/>
      <c r="AO23" s="283"/>
      <c r="AP23" s="283"/>
      <c r="AQ23" s="283"/>
      <c r="AR23" s="283"/>
      <c r="AS23" s="283"/>
      <c r="AT23" s="283"/>
      <c r="AU23" s="283"/>
      <c r="AV23" s="283"/>
      <c r="AW23" s="283"/>
      <c r="AX23" s="283"/>
      <c r="AY23" s="283"/>
      <c r="AZ23" s="283"/>
    </row>
    <row r="24" spans="1:52" ht="30" customHeight="1" thickBot="1" x14ac:dyDescent="0.3">
      <c r="A24" s="520"/>
      <c r="B24" s="520"/>
      <c r="C24" s="503" t="s">
        <v>377</v>
      </c>
      <c r="D24" s="521"/>
      <c r="E24" s="310">
        <f>D8*G7*D13*0.27</f>
        <v>0</v>
      </c>
      <c r="F24" s="311">
        <f>(G7*D8*D13*D12)*0.27</f>
        <v>0</v>
      </c>
      <c r="H24" s="520"/>
      <c r="I24" s="520"/>
      <c r="J24" s="503" t="s">
        <v>377</v>
      </c>
      <c r="K24" s="521"/>
      <c r="L24" s="310">
        <f>K8*N7*K13*0.27</f>
        <v>0</v>
      </c>
      <c r="M24" s="311">
        <f>(N7*K8*K13*K12)*0.27</f>
        <v>0</v>
      </c>
      <c r="O24" s="520"/>
      <c r="P24" s="520"/>
      <c r="Q24" s="503" t="s">
        <v>377</v>
      </c>
      <c r="R24" s="521"/>
      <c r="S24" s="310">
        <f>R8*U7*R13*0.27</f>
        <v>0</v>
      </c>
      <c r="T24" s="311">
        <f>(U7*R8*R13*R12)*0.27</f>
        <v>0</v>
      </c>
      <c r="V24" s="283"/>
      <c r="W24" s="283"/>
      <c r="X24" s="293"/>
      <c r="Y24" s="293"/>
      <c r="Z24" s="283"/>
      <c r="AA24" s="283"/>
      <c r="AB24" s="283"/>
      <c r="AC24" s="283"/>
      <c r="AD24" s="283"/>
      <c r="AE24" s="283"/>
      <c r="AF24" s="283"/>
      <c r="AG24" s="283"/>
      <c r="AH24" s="283"/>
      <c r="AI24" s="283"/>
      <c r="AJ24" s="283"/>
      <c r="AK24" s="283"/>
      <c r="AL24" s="283"/>
      <c r="AM24" s="283"/>
      <c r="AN24" s="283"/>
      <c r="AO24" s="283"/>
      <c r="AP24" s="283"/>
      <c r="AQ24" s="283"/>
      <c r="AR24" s="283"/>
      <c r="AS24" s="283"/>
      <c r="AT24" s="283"/>
      <c r="AU24" s="283"/>
      <c r="AV24" s="283"/>
      <c r="AW24" s="283"/>
      <c r="AX24" s="283"/>
      <c r="AY24" s="283"/>
      <c r="AZ24" s="283"/>
    </row>
    <row r="25" spans="1:52" ht="30" customHeight="1" x14ac:dyDescent="0.25">
      <c r="A25" s="520"/>
      <c r="B25" s="520"/>
      <c r="C25" s="503" t="s">
        <v>317</v>
      </c>
      <c r="D25" s="503"/>
      <c r="E25" s="309">
        <f>D13*E24/400*H3</f>
        <v>0</v>
      </c>
      <c r="F25" s="309">
        <f>(D12*D13*F24/400)*H3</f>
        <v>0</v>
      </c>
      <c r="H25" s="520"/>
      <c r="I25" s="520"/>
      <c r="J25" s="503" t="s">
        <v>317</v>
      </c>
      <c r="K25" s="503"/>
      <c r="L25" s="309">
        <f>K13*L24/400*H3</f>
        <v>0</v>
      </c>
      <c r="M25" s="309">
        <f>(K12*K13*M24/400)*H3</f>
        <v>0</v>
      </c>
      <c r="O25" s="520"/>
      <c r="P25" s="520"/>
      <c r="Q25" s="503" t="s">
        <v>317</v>
      </c>
      <c r="R25" s="503"/>
      <c r="S25" s="309">
        <f>R13*S24/400*H3</f>
        <v>0</v>
      </c>
      <c r="T25" s="309">
        <f>(R12*R13*T24/400)*H3</f>
        <v>0</v>
      </c>
      <c r="V25" s="283"/>
      <c r="W25" s="283"/>
      <c r="X25" s="293"/>
      <c r="Y25" s="293"/>
      <c r="Z25" s="283"/>
      <c r="AA25" s="283"/>
      <c r="AB25" s="283"/>
      <c r="AC25" s="283"/>
      <c r="AD25" s="283"/>
      <c r="AE25" s="283"/>
      <c r="AF25" s="283"/>
      <c r="AG25" s="283"/>
      <c r="AH25" s="283"/>
      <c r="AI25" s="283"/>
      <c r="AJ25" s="283"/>
      <c r="AK25" s="283"/>
      <c r="AL25" s="283"/>
      <c r="AM25" s="283"/>
      <c r="AN25" s="283"/>
      <c r="AO25" s="283"/>
      <c r="AP25" s="283"/>
      <c r="AQ25" s="283"/>
      <c r="AR25" s="283"/>
      <c r="AS25" s="283"/>
      <c r="AT25" s="283"/>
      <c r="AU25" s="283"/>
      <c r="AV25" s="283"/>
      <c r="AW25" s="283"/>
      <c r="AX25" s="283"/>
      <c r="AY25" s="283"/>
      <c r="AZ25" s="283"/>
    </row>
    <row r="26" spans="1:52" ht="45" customHeight="1" x14ac:dyDescent="0.25">
      <c r="A26" s="520" t="s">
        <v>374</v>
      </c>
      <c r="B26" s="520"/>
      <c r="C26" s="503" t="s">
        <v>318</v>
      </c>
      <c r="D26" s="503"/>
      <c r="E26" s="292">
        <f>(G10*(2*37.5+G9*37.5))*H3</f>
        <v>0</v>
      </c>
      <c r="F26" s="292">
        <f>((G10*(2*37.5+G9*37.5))/3)*D12*H3</f>
        <v>0</v>
      </c>
      <c r="H26" s="520" t="s">
        <v>374</v>
      </c>
      <c r="I26" s="520"/>
      <c r="J26" s="503" t="s">
        <v>318</v>
      </c>
      <c r="K26" s="503"/>
      <c r="L26" s="292">
        <f>(N10*(2*37.5+N9*37.5))*H3</f>
        <v>0</v>
      </c>
      <c r="M26" s="292">
        <f>((N10*(2*37.5+N9*37.5))/3)*D12*H3</f>
        <v>0</v>
      </c>
      <c r="O26" s="520" t="s">
        <v>374</v>
      </c>
      <c r="P26" s="520"/>
      <c r="Q26" s="503" t="s">
        <v>318</v>
      </c>
      <c r="R26" s="503"/>
      <c r="S26" s="292">
        <f>(U10*(2*37.5+U9*37.5))*H3</f>
        <v>0</v>
      </c>
      <c r="T26" s="292">
        <f>((U10*(2*37.5+U9*37.5))/3)*D12*H3</f>
        <v>0</v>
      </c>
      <c r="V26" s="283"/>
      <c r="W26" s="283"/>
      <c r="X26" s="293"/>
      <c r="Y26" s="293"/>
      <c r="Z26" s="283"/>
      <c r="AA26" s="283"/>
      <c r="AB26" s="283"/>
      <c r="AC26" s="283"/>
      <c r="AD26" s="283"/>
      <c r="AE26" s="283"/>
      <c r="AF26" s="283"/>
      <c r="AG26" s="283"/>
      <c r="AH26" s="283"/>
      <c r="AI26" s="283"/>
      <c r="AJ26" s="283"/>
      <c r="AK26" s="283"/>
      <c r="AL26" s="283"/>
      <c r="AM26" s="283"/>
      <c r="AN26" s="283"/>
      <c r="AO26" s="283"/>
      <c r="AP26" s="283"/>
      <c r="AQ26" s="283"/>
      <c r="AR26" s="283"/>
      <c r="AS26" s="283"/>
      <c r="AT26" s="283"/>
      <c r="AU26" s="283"/>
      <c r="AV26" s="283"/>
      <c r="AW26" s="283"/>
      <c r="AX26" s="283"/>
      <c r="AY26" s="283"/>
      <c r="AZ26" s="283"/>
    </row>
    <row r="27" spans="1:52" ht="30" customHeight="1" x14ac:dyDescent="0.25">
      <c r="A27" s="520" t="s">
        <v>375</v>
      </c>
      <c r="B27" s="520"/>
      <c r="C27" s="503" t="s">
        <v>319</v>
      </c>
      <c r="D27" s="503"/>
      <c r="E27" s="292">
        <f>IF((AND(D7="No",D9="Standard")),0,(((0.4*(D13-1)+1)*5*(1-G10))*H$3))</f>
        <v>0</v>
      </c>
      <c r="F27" s="294"/>
      <c r="H27" s="520" t="s">
        <v>375</v>
      </c>
      <c r="I27" s="520"/>
      <c r="J27" s="503" t="s">
        <v>319</v>
      </c>
      <c r="K27" s="503"/>
      <c r="L27" s="292">
        <f>IF((AND(K7="No",K9="Standard")),0,(((0.4*(K13-1)+1)*5*(1-N10))*H$3))</f>
        <v>0</v>
      </c>
      <c r="M27" s="294"/>
      <c r="O27" s="520" t="s">
        <v>375</v>
      </c>
      <c r="P27" s="520"/>
      <c r="Q27" s="503" t="s">
        <v>319</v>
      </c>
      <c r="R27" s="503"/>
      <c r="S27" s="292">
        <f>IF((AND(R7="No",R9="Standard")),0,(((0.4*(R13-1)+1)*5*(1-U10))*H$3))</f>
        <v>0</v>
      </c>
      <c r="T27" s="294"/>
      <c r="V27" s="283"/>
      <c r="W27" s="283"/>
      <c r="X27" s="293"/>
      <c r="Y27" s="293"/>
      <c r="Z27" s="283"/>
      <c r="AA27" s="283"/>
      <c r="AB27" s="283"/>
      <c r="AC27" s="283"/>
      <c r="AD27" s="283"/>
      <c r="AE27" s="283"/>
      <c r="AF27" s="283"/>
      <c r="AG27" s="283"/>
      <c r="AH27" s="283"/>
      <c r="AI27" s="283"/>
      <c r="AJ27" s="283"/>
      <c r="AK27" s="283"/>
      <c r="AL27" s="283"/>
      <c r="AM27" s="283"/>
      <c r="AN27" s="283"/>
      <c r="AO27" s="283"/>
      <c r="AP27" s="283"/>
      <c r="AQ27" s="283"/>
      <c r="AR27" s="283"/>
      <c r="AS27" s="283"/>
      <c r="AT27" s="283"/>
      <c r="AU27" s="283"/>
      <c r="AV27" s="283"/>
      <c r="AW27" s="283"/>
      <c r="AX27" s="283"/>
      <c r="AY27" s="283"/>
      <c r="AZ27" s="283"/>
    </row>
    <row r="28" spans="1:52" ht="46.5" customHeight="1" x14ac:dyDescent="0.25">
      <c r="A28" s="520" t="s">
        <v>376</v>
      </c>
      <c r="B28" s="520"/>
      <c r="C28" s="503" t="s">
        <v>363</v>
      </c>
      <c r="D28" s="503"/>
      <c r="E28" s="292">
        <f>IF((AND(D7="No",D9="Standard")),D13*K3,D13*J3)</f>
        <v>0</v>
      </c>
      <c r="F28" s="294"/>
      <c r="H28" s="520" t="s">
        <v>376</v>
      </c>
      <c r="I28" s="520"/>
      <c r="J28" s="503" t="s">
        <v>363</v>
      </c>
      <c r="K28" s="503"/>
      <c r="L28" s="292">
        <f>IF((AND(K7="No",K9="Standard")),K13*K3,K13*J3)</f>
        <v>0</v>
      </c>
      <c r="M28" s="294"/>
      <c r="O28" s="520" t="s">
        <v>376</v>
      </c>
      <c r="P28" s="520"/>
      <c r="Q28" s="503" t="s">
        <v>363</v>
      </c>
      <c r="R28" s="503"/>
      <c r="S28" s="292">
        <f>IF((AND(R7="No",R9="Standard")),R13*K3,R13*J3)</f>
        <v>0</v>
      </c>
      <c r="T28" s="294"/>
      <c r="V28" s="283"/>
      <c r="W28" s="283"/>
      <c r="X28" s="293"/>
      <c r="Y28" s="29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283"/>
      <c r="AZ28" s="283"/>
    </row>
    <row r="29" spans="1:52" ht="30" customHeight="1" thickBot="1" x14ac:dyDescent="0.3">
      <c r="A29" s="534" t="s">
        <v>361</v>
      </c>
      <c r="B29" s="534"/>
      <c r="C29" s="535"/>
      <c r="D29" s="535"/>
      <c r="E29" s="295">
        <f>SUM(E18:E23,E25:E28)</f>
        <v>0</v>
      </c>
      <c r="F29" s="295">
        <f>SUM(F18:F23,F25:F28)</f>
        <v>0</v>
      </c>
      <c r="H29" s="534" t="s">
        <v>361</v>
      </c>
      <c r="I29" s="534"/>
      <c r="J29" s="535"/>
      <c r="K29" s="535"/>
      <c r="L29" s="295">
        <f>SUM(L18:L23,L25:L28)</f>
        <v>0</v>
      </c>
      <c r="M29" s="295">
        <f>SUM(M18:M23,M25:M28)</f>
        <v>0</v>
      </c>
      <c r="O29" s="534" t="s">
        <v>361</v>
      </c>
      <c r="P29" s="534"/>
      <c r="Q29" s="535"/>
      <c r="R29" s="535"/>
      <c r="S29" s="295">
        <f>SUM(S18:S23,S25:S28)</f>
        <v>0</v>
      </c>
      <c r="T29" s="295">
        <f>SUM(T18:T23,T25:T28)</f>
        <v>0</v>
      </c>
      <c r="V29" s="283"/>
      <c r="W29" s="283"/>
      <c r="X29" s="293"/>
      <c r="Y29" s="293"/>
      <c r="Z29" s="283"/>
      <c r="AA29" s="283"/>
      <c r="AB29" s="283"/>
      <c r="AC29" s="283"/>
      <c r="AD29" s="283"/>
      <c r="AE29" s="283"/>
      <c r="AF29" s="283"/>
      <c r="AG29" s="283"/>
      <c r="AH29" s="283"/>
      <c r="AI29" s="283"/>
      <c r="AJ29" s="283"/>
      <c r="AK29" s="283"/>
      <c r="AL29" s="283"/>
      <c r="AM29" s="283"/>
      <c r="AN29" s="283"/>
      <c r="AO29" s="283"/>
      <c r="AP29" s="283"/>
      <c r="AQ29" s="283"/>
      <c r="AR29" s="283"/>
      <c r="AS29" s="283"/>
      <c r="AT29" s="283"/>
      <c r="AU29" s="283"/>
      <c r="AV29" s="283"/>
      <c r="AW29" s="283"/>
      <c r="AX29" s="283"/>
      <c r="AY29" s="283"/>
      <c r="AZ29" s="283"/>
    </row>
    <row r="30" spans="1:52" s="283" customFormat="1" ht="30" hidden="1" customHeight="1" thickBot="1" x14ac:dyDescent="0.3">
      <c r="L30" s="296"/>
    </row>
    <row r="31" spans="1:52" s="283" customFormat="1" ht="22.5" customHeight="1" x14ac:dyDescent="0.25">
      <c r="A31" s="525" t="s">
        <v>362</v>
      </c>
      <c r="B31" s="526"/>
      <c r="C31" s="527"/>
      <c r="D31" s="297" t="s">
        <v>346</v>
      </c>
      <c r="E31" s="298" t="s">
        <v>348</v>
      </c>
      <c r="F31" s="299" t="s">
        <v>347</v>
      </c>
    </row>
    <row r="32" spans="1:52" s="283" customFormat="1" ht="22.5" customHeight="1" thickBot="1" x14ac:dyDescent="0.3">
      <c r="A32" s="528"/>
      <c r="B32" s="529"/>
      <c r="C32" s="530"/>
      <c r="D32" s="300">
        <f>IF(G15&gt;0,SUM(E29:F29),0)</f>
        <v>0</v>
      </c>
      <c r="E32" s="301">
        <f>IF(N15&gt;0,SUM(L29:M29),0)</f>
        <v>0</v>
      </c>
      <c r="F32" s="302">
        <f>IF(U15&gt;0,SUM(S29:T29),0)</f>
        <v>0</v>
      </c>
    </row>
    <row r="33" spans="1:13" s="283" customFormat="1" ht="22.5" customHeight="1" thickBot="1" x14ac:dyDescent="0.3">
      <c r="A33" s="531"/>
      <c r="B33" s="532"/>
      <c r="C33" s="533"/>
      <c r="D33" s="303"/>
      <c r="E33" s="304">
        <f>SUM(D32:F32)</f>
        <v>0</v>
      </c>
      <c r="F33" s="305"/>
    </row>
    <row r="34" spans="1:13" s="283" customFormat="1" ht="30" customHeight="1" x14ac:dyDescent="0.25">
      <c r="A34" s="306" t="s">
        <v>63</v>
      </c>
      <c r="B34" s="306" t="s">
        <v>324</v>
      </c>
      <c r="C34" s="306"/>
      <c r="D34" s="343"/>
      <c r="E34" s="344">
        <v>111</v>
      </c>
      <c r="F34" s="345">
        <v>100</v>
      </c>
      <c r="G34" s="289"/>
      <c r="H34" s="345">
        <v>975</v>
      </c>
      <c r="I34" s="345">
        <v>150</v>
      </c>
      <c r="J34" s="523" t="s">
        <v>406</v>
      </c>
      <c r="K34" s="523"/>
      <c r="L34" s="523"/>
    </row>
    <row r="35" spans="1:13" s="283" customFormat="1" x14ac:dyDescent="0.25">
      <c r="A35" s="289" t="s">
        <v>68</v>
      </c>
      <c r="B35" s="289" t="s">
        <v>325</v>
      </c>
      <c r="C35" s="289"/>
      <c r="D35" s="289"/>
      <c r="E35" s="344">
        <f t="shared" ref="E35:E40" si="0">ROUND(+E34*1.025,0)</f>
        <v>114</v>
      </c>
      <c r="F35" s="345">
        <f t="shared" ref="F35:H40" si="1">ROUND(+F34*1.025,0)</f>
        <v>103</v>
      </c>
      <c r="G35" s="289"/>
      <c r="H35" s="345">
        <f t="shared" si="1"/>
        <v>999</v>
      </c>
      <c r="I35" s="345">
        <f t="shared" ref="I35" si="2">ROUND(+I34*1.025,0)</f>
        <v>154</v>
      </c>
      <c r="J35" s="524" t="s">
        <v>405</v>
      </c>
      <c r="K35" s="524"/>
      <c r="L35" s="524"/>
    </row>
    <row r="36" spans="1:13" s="283" customFormat="1" x14ac:dyDescent="0.25">
      <c r="A36" s="289" t="s">
        <v>69</v>
      </c>
      <c r="B36" s="289"/>
      <c r="C36" s="289"/>
      <c r="D36" s="289"/>
      <c r="E36" s="344">
        <f t="shared" si="0"/>
        <v>117</v>
      </c>
      <c r="F36" s="345">
        <f t="shared" si="1"/>
        <v>106</v>
      </c>
      <c r="G36" s="289"/>
      <c r="H36" s="345">
        <f t="shared" si="1"/>
        <v>1024</v>
      </c>
      <c r="I36" s="345">
        <f t="shared" ref="I36" si="3">ROUND(+I35*1.025,0)</f>
        <v>158</v>
      </c>
      <c r="J36" s="351" t="s">
        <v>407</v>
      </c>
      <c r="K36" s="351" t="s">
        <v>408</v>
      </c>
      <c r="L36" s="351" t="s">
        <v>409</v>
      </c>
    </row>
    <row r="37" spans="1:13" s="283" customFormat="1" x14ac:dyDescent="0.25">
      <c r="A37" s="289" t="s">
        <v>274</v>
      </c>
      <c r="B37" s="289" t="s">
        <v>326</v>
      </c>
      <c r="C37" s="289"/>
      <c r="D37" s="289"/>
      <c r="E37" s="344">
        <f t="shared" si="0"/>
        <v>120</v>
      </c>
      <c r="F37" s="345">
        <f t="shared" si="1"/>
        <v>109</v>
      </c>
      <c r="G37" s="289"/>
      <c r="H37" s="345">
        <f t="shared" si="1"/>
        <v>1050</v>
      </c>
      <c r="I37" s="345">
        <f t="shared" ref="I37" si="4">ROUND(+I36*1.025,0)</f>
        <v>162</v>
      </c>
      <c r="J37" s="352">
        <f>SUM(E29:F29,L29:M29,S29:T29)-(K37+L37)</f>
        <v>0</v>
      </c>
      <c r="K37" s="352">
        <f>SUM(E19,L19,S19)</f>
        <v>0</v>
      </c>
      <c r="L37" s="352">
        <f>SUM(E28,L28,S28)</f>
        <v>0</v>
      </c>
    </row>
    <row r="38" spans="1:13" s="283" customFormat="1" x14ac:dyDescent="0.25">
      <c r="A38" s="289" t="s">
        <v>288</v>
      </c>
      <c r="B38" s="289" t="s">
        <v>327</v>
      </c>
      <c r="C38" s="289"/>
      <c r="D38" s="289"/>
      <c r="E38" s="344">
        <f t="shared" si="0"/>
        <v>123</v>
      </c>
      <c r="F38" s="345">
        <f t="shared" si="1"/>
        <v>112</v>
      </c>
      <c r="G38" s="289"/>
      <c r="H38" s="345">
        <f t="shared" si="1"/>
        <v>1076</v>
      </c>
      <c r="I38" s="345">
        <f t="shared" ref="I38" si="5">ROUND(+I37*1.025,0)</f>
        <v>166</v>
      </c>
      <c r="J38" s="347"/>
      <c r="K38" s="353"/>
      <c r="L38" s="354"/>
      <c r="M38" s="353"/>
    </row>
    <row r="39" spans="1:13" s="283" customFormat="1" x14ac:dyDescent="0.25">
      <c r="A39" s="289" t="s">
        <v>333</v>
      </c>
      <c r="B39" s="289"/>
      <c r="C39" s="289"/>
      <c r="D39" s="289"/>
      <c r="E39" s="344">
        <f t="shared" si="0"/>
        <v>126</v>
      </c>
      <c r="F39" s="345">
        <f t="shared" si="1"/>
        <v>115</v>
      </c>
      <c r="G39" s="289"/>
      <c r="H39" s="345">
        <f t="shared" si="1"/>
        <v>1103</v>
      </c>
      <c r="I39" s="345">
        <f t="shared" ref="I39" si="6">ROUND(+I38*1.025,0)</f>
        <v>170</v>
      </c>
      <c r="J39" s="347"/>
    </row>
    <row r="40" spans="1:13" s="283" customFormat="1" x14ac:dyDescent="0.25">
      <c r="A40" s="289" t="s">
        <v>338</v>
      </c>
      <c r="B40" s="289" t="s">
        <v>328</v>
      </c>
      <c r="C40" s="289"/>
      <c r="D40" s="289"/>
      <c r="E40" s="344">
        <f t="shared" si="0"/>
        <v>129</v>
      </c>
      <c r="F40" s="345">
        <f t="shared" si="1"/>
        <v>118</v>
      </c>
      <c r="G40" s="289"/>
      <c r="H40" s="345">
        <f t="shared" si="1"/>
        <v>1131</v>
      </c>
      <c r="I40" s="345">
        <f t="shared" ref="I40" si="7">ROUND(+I39*1.025,0)</f>
        <v>174</v>
      </c>
      <c r="J40" s="347"/>
    </row>
    <row r="41" spans="1:13" s="283" customFormat="1" x14ac:dyDescent="0.25">
      <c r="A41" s="289"/>
      <c r="B41" s="289" t="s">
        <v>329</v>
      </c>
      <c r="C41" s="289"/>
      <c r="D41" s="289"/>
      <c r="E41" s="289"/>
      <c r="F41" s="289"/>
      <c r="G41" s="289"/>
      <c r="H41" s="289"/>
      <c r="I41" s="289"/>
      <c r="J41" s="347"/>
    </row>
    <row r="42" spans="1:13" s="283" customFormat="1" x14ac:dyDescent="0.25">
      <c r="A42" s="289"/>
      <c r="B42" s="289"/>
      <c r="C42" s="289"/>
      <c r="D42" s="289"/>
      <c r="E42" s="289"/>
      <c r="F42" s="289"/>
      <c r="G42" s="289"/>
      <c r="H42" s="289"/>
      <c r="I42" s="289"/>
      <c r="J42" s="347"/>
    </row>
    <row r="43" spans="1:13" s="283" customFormat="1" x14ac:dyDescent="0.25">
      <c r="A43" s="289"/>
      <c r="B43" s="289">
        <v>1</v>
      </c>
      <c r="C43" s="289"/>
      <c r="D43" s="289"/>
      <c r="E43" s="289"/>
      <c r="F43" s="289"/>
      <c r="G43" s="289"/>
      <c r="H43" s="289"/>
      <c r="I43" s="289"/>
      <c r="J43" s="347"/>
    </row>
    <row r="44" spans="1:13" s="283" customFormat="1" x14ac:dyDescent="0.25">
      <c r="A44" s="289"/>
      <c r="B44" s="289">
        <v>2</v>
      </c>
      <c r="C44" s="289"/>
      <c r="D44" s="289"/>
      <c r="E44" s="289"/>
      <c r="F44" s="289"/>
      <c r="G44" s="289"/>
      <c r="H44" s="289"/>
      <c r="I44" s="289"/>
      <c r="J44" s="347"/>
    </row>
    <row r="45" spans="1:13" s="283" customFormat="1" x14ac:dyDescent="0.25">
      <c r="A45" s="289"/>
      <c r="B45" s="289">
        <v>3</v>
      </c>
      <c r="C45" s="289"/>
      <c r="D45" s="289"/>
      <c r="E45" s="289"/>
      <c r="F45" s="289"/>
      <c r="G45" s="289"/>
      <c r="H45" s="289"/>
      <c r="I45" s="289"/>
      <c r="J45" s="347"/>
    </row>
    <row r="46" spans="1:13" s="283" customFormat="1" x14ac:dyDescent="0.25">
      <c r="A46" s="289"/>
      <c r="B46" s="289">
        <v>4</v>
      </c>
      <c r="C46" s="289"/>
      <c r="D46" s="289"/>
      <c r="E46" s="289"/>
      <c r="F46" s="289"/>
      <c r="G46" s="289"/>
      <c r="H46" s="289"/>
      <c r="I46" s="289"/>
      <c r="J46" s="347"/>
    </row>
    <row r="47" spans="1:13" s="283" customFormat="1" x14ac:dyDescent="0.25">
      <c r="A47" s="289"/>
      <c r="B47" s="289">
        <v>5</v>
      </c>
      <c r="C47" s="289"/>
      <c r="D47" s="289"/>
      <c r="E47" s="289"/>
      <c r="F47" s="289"/>
      <c r="G47" s="289"/>
      <c r="H47" s="289"/>
      <c r="I47" s="289"/>
      <c r="J47" s="347"/>
    </row>
    <row r="48" spans="1:13" s="283" customFormat="1" x14ac:dyDescent="0.25">
      <c r="A48" s="289"/>
      <c r="B48" s="289">
        <v>6</v>
      </c>
      <c r="C48" s="289"/>
      <c r="D48" s="289"/>
      <c r="E48" s="289"/>
      <c r="F48" s="289"/>
      <c r="G48" s="289"/>
      <c r="H48" s="289"/>
      <c r="I48" s="289"/>
      <c r="J48" s="347"/>
    </row>
    <row r="49" spans="1:10" s="283" customFormat="1" x14ac:dyDescent="0.25">
      <c r="A49" s="289"/>
      <c r="B49" s="289">
        <v>7</v>
      </c>
      <c r="C49" s="289"/>
      <c r="D49" s="289"/>
      <c r="E49" s="289"/>
      <c r="F49" s="289"/>
      <c r="G49" s="289"/>
      <c r="H49" s="289"/>
      <c r="I49" s="289"/>
      <c r="J49" s="347"/>
    </row>
    <row r="50" spans="1:10" s="283" customFormat="1" x14ac:dyDescent="0.25">
      <c r="A50" s="289"/>
      <c r="B50" s="289">
        <v>8</v>
      </c>
      <c r="C50" s="289"/>
      <c r="D50" s="289"/>
      <c r="E50" s="289"/>
      <c r="F50" s="289"/>
      <c r="G50" s="289"/>
      <c r="H50" s="289"/>
      <c r="I50" s="289"/>
      <c r="J50" s="347"/>
    </row>
    <row r="51" spans="1:10" s="283" customFormat="1" x14ac:dyDescent="0.25">
      <c r="A51" s="289"/>
      <c r="B51" s="289">
        <v>9</v>
      </c>
      <c r="C51" s="289"/>
      <c r="D51" s="289"/>
      <c r="E51" s="289"/>
      <c r="F51" s="289"/>
      <c r="G51" s="289"/>
      <c r="H51" s="289"/>
      <c r="I51" s="289"/>
      <c r="J51" s="347"/>
    </row>
    <row r="52" spans="1:10" s="283" customFormat="1" x14ac:dyDescent="0.25">
      <c r="A52" s="289"/>
      <c r="B52" s="289">
        <v>10</v>
      </c>
      <c r="C52" s="289"/>
      <c r="D52" s="289"/>
      <c r="E52" s="289"/>
      <c r="F52" s="289"/>
      <c r="G52" s="289"/>
      <c r="H52" s="289"/>
      <c r="I52" s="289"/>
      <c r="J52" s="347"/>
    </row>
    <row r="53" spans="1:10" s="283" customFormat="1" x14ac:dyDescent="0.25">
      <c r="A53" s="347"/>
      <c r="B53" s="347"/>
      <c r="C53" s="347"/>
      <c r="D53" s="347"/>
      <c r="E53" s="347"/>
      <c r="F53" s="347"/>
      <c r="G53" s="347"/>
      <c r="H53" s="347"/>
      <c r="I53" s="347"/>
    </row>
    <row r="54" spans="1:10" s="283" customFormat="1" x14ac:dyDescent="0.25">
      <c r="A54" s="342"/>
      <c r="B54" s="342"/>
      <c r="C54" s="342"/>
      <c r="D54" s="342"/>
      <c r="E54" s="342"/>
      <c r="F54" s="342"/>
    </row>
    <row r="55" spans="1:10" s="283" customFormat="1" x14ac:dyDescent="0.25">
      <c r="A55" s="342"/>
      <c r="B55" s="342"/>
      <c r="C55" s="342"/>
      <c r="D55" s="342"/>
      <c r="E55" s="342"/>
      <c r="F55" s="342"/>
    </row>
    <row r="56" spans="1:10" s="283" customFormat="1" x14ac:dyDescent="0.25">
      <c r="A56" s="342"/>
      <c r="B56" s="342"/>
      <c r="C56" s="342"/>
      <c r="D56" s="342"/>
      <c r="E56" s="342"/>
      <c r="F56" s="342"/>
    </row>
    <row r="57" spans="1:10" s="283" customFormat="1" x14ac:dyDescent="0.25">
      <c r="A57" s="342"/>
      <c r="B57" s="342"/>
      <c r="C57" s="342"/>
      <c r="D57" s="342"/>
      <c r="E57" s="342"/>
      <c r="F57" s="342"/>
    </row>
    <row r="58" spans="1:10" s="283" customFormat="1" x14ac:dyDescent="0.25"/>
    <row r="59" spans="1:10" s="283" customFormat="1" x14ac:dyDescent="0.25"/>
    <row r="60" spans="1:10" s="283" customFormat="1" x14ac:dyDescent="0.25"/>
    <row r="61" spans="1:10" s="283" customFormat="1" x14ac:dyDescent="0.25"/>
    <row r="62" spans="1:10" s="283" customFormat="1" x14ac:dyDescent="0.25"/>
    <row r="63" spans="1:10" s="283" customFormat="1" x14ac:dyDescent="0.25"/>
    <row r="64" spans="1:10" s="283" customFormat="1" x14ac:dyDescent="0.25"/>
    <row r="65" s="283" customFormat="1" x14ac:dyDescent="0.25"/>
    <row r="66" s="283" customFormat="1" x14ac:dyDescent="0.25"/>
    <row r="67" s="283" customFormat="1" x14ac:dyDescent="0.25"/>
    <row r="68" s="283" customFormat="1" x14ac:dyDescent="0.25"/>
    <row r="69" s="283" customFormat="1" x14ac:dyDescent="0.25"/>
    <row r="70" s="283" customFormat="1" x14ac:dyDescent="0.25"/>
    <row r="71" s="283" customFormat="1" x14ac:dyDescent="0.25"/>
    <row r="72" s="283" customFormat="1" x14ac:dyDescent="0.25"/>
    <row r="73" s="283" customFormat="1" x14ac:dyDescent="0.25"/>
    <row r="74" s="283" customFormat="1" x14ac:dyDescent="0.25"/>
    <row r="75" s="283" customFormat="1" x14ac:dyDescent="0.25"/>
    <row r="76" s="283" customFormat="1" x14ac:dyDescent="0.25"/>
    <row r="77" s="283" customFormat="1" x14ac:dyDescent="0.25"/>
    <row r="78" s="283" customFormat="1" x14ac:dyDescent="0.25"/>
    <row r="79" s="283" customFormat="1" x14ac:dyDescent="0.25"/>
    <row r="80" s="283" customFormat="1" x14ac:dyDescent="0.25"/>
    <row r="81" s="283" customFormat="1" x14ac:dyDescent="0.25"/>
    <row r="82" s="283" customFormat="1" x14ac:dyDescent="0.25"/>
    <row r="83" s="283" customFormat="1" x14ac:dyDescent="0.25"/>
    <row r="84" s="283" customFormat="1" x14ac:dyDescent="0.25"/>
    <row r="85" s="283" customFormat="1" x14ac:dyDescent="0.25"/>
    <row r="86" s="283" customFormat="1" x14ac:dyDescent="0.25"/>
    <row r="87" s="283" customFormat="1" x14ac:dyDescent="0.25"/>
    <row r="88" s="283" customFormat="1" x14ac:dyDescent="0.25"/>
    <row r="89" s="283" customFormat="1" x14ac:dyDescent="0.25"/>
    <row r="90" s="283" customFormat="1" x14ac:dyDescent="0.25"/>
    <row r="91" s="283" customFormat="1" x14ac:dyDescent="0.25"/>
    <row r="92" s="283" customFormat="1" x14ac:dyDescent="0.25"/>
    <row r="93" s="283" customFormat="1" x14ac:dyDescent="0.25"/>
    <row r="94" s="283" customFormat="1" x14ac:dyDescent="0.25"/>
    <row r="95" s="283" customFormat="1" x14ac:dyDescent="0.25"/>
    <row r="96" s="283" customFormat="1" x14ac:dyDescent="0.25"/>
    <row r="97" s="283" customFormat="1" x14ac:dyDescent="0.25"/>
    <row r="98" s="283" customFormat="1" x14ac:dyDescent="0.25"/>
    <row r="99" s="283" customFormat="1" x14ac:dyDescent="0.25"/>
    <row r="100" s="283" customFormat="1" x14ac:dyDescent="0.25"/>
    <row r="101" s="283" customFormat="1" x14ac:dyDescent="0.25"/>
    <row r="102" s="283" customFormat="1" x14ac:dyDescent="0.25"/>
    <row r="103" s="283" customFormat="1" x14ac:dyDescent="0.25"/>
  </sheetData>
  <sheetProtection password="CCC6" sheet="1" objects="1" scenarios="1"/>
  <mergeCells count="125">
    <mergeCell ref="A3:E3"/>
    <mergeCell ref="A29:B29"/>
    <mergeCell ref="C28:D28"/>
    <mergeCell ref="C29:D29"/>
    <mergeCell ref="J28:K28"/>
    <mergeCell ref="H29:I29"/>
    <mergeCell ref="J29:K29"/>
    <mergeCell ref="R11:T11"/>
    <mergeCell ref="O12:Q12"/>
    <mergeCell ref="R12:T12"/>
    <mergeCell ref="O13:Q13"/>
    <mergeCell ref="R13:T13"/>
    <mergeCell ref="O7:Q7"/>
    <mergeCell ref="R7:T7"/>
    <mergeCell ref="O8:Q8"/>
    <mergeCell ref="R8:T8"/>
    <mergeCell ref="O9:Q9"/>
    <mergeCell ref="R9:T9"/>
    <mergeCell ref="K10:M10"/>
    <mergeCell ref="K12:M12"/>
    <mergeCell ref="H13:J13"/>
    <mergeCell ref="A14:C14"/>
    <mergeCell ref="D14:F14"/>
    <mergeCell ref="J34:L34"/>
    <mergeCell ref="J35:L35"/>
    <mergeCell ref="A31:C33"/>
    <mergeCell ref="O29:P29"/>
    <mergeCell ref="O10:Q10"/>
    <mergeCell ref="R10:T10"/>
    <mergeCell ref="O16:P17"/>
    <mergeCell ref="S16:T16"/>
    <mergeCell ref="O11:Q11"/>
    <mergeCell ref="H11:J11"/>
    <mergeCell ref="O27:P27"/>
    <mergeCell ref="Q27:R27"/>
    <mergeCell ref="H28:I28"/>
    <mergeCell ref="O28:P28"/>
    <mergeCell ref="O26:P26"/>
    <mergeCell ref="Q26:R26"/>
    <mergeCell ref="Q28:R28"/>
    <mergeCell ref="H27:I27"/>
    <mergeCell ref="H26:I26"/>
    <mergeCell ref="J26:K26"/>
    <mergeCell ref="J27:K27"/>
    <mergeCell ref="Q23:R23"/>
    <mergeCell ref="Q24:R24"/>
    <mergeCell ref="Q29:R29"/>
    <mergeCell ref="A1:F1"/>
    <mergeCell ref="D13:F13"/>
    <mergeCell ref="A13:C13"/>
    <mergeCell ref="H7:J7"/>
    <mergeCell ref="K7:M7"/>
    <mergeCell ref="H8:J8"/>
    <mergeCell ref="O23:P25"/>
    <mergeCell ref="O5:T5"/>
    <mergeCell ref="O6:T6"/>
    <mergeCell ref="L16:M16"/>
    <mergeCell ref="J18:K18"/>
    <mergeCell ref="J19:K19"/>
    <mergeCell ref="C18:D18"/>
    <mergeCell ref="C19:D19"/>
    <mergeCell ref="E16:F16"/>
    <mergeCell ref="H12:J12"/>
    <mergeCell ref="H21:I22"/>
    <mergeCell ref="J21:K21"/>
    <mergeCell ref="J22:K22"/>
    <mergeCell ref="H23:I25"/>
    <mergeCell ref="J23:K23"/>
    <mergeCell ref="J24:K24"/>
    <mergeCell ref="J25:K25"/>
    <mergeCell ref="Q22:R22"/>
    <mergeCell ref="Q25:R25"/>
    <mergeCell ref="O21:P22"/>
    <mergeCell ref="Q21:R21"/>
    <mergeCell ref="A28:B28"/>
    <mergeCell ref="C21:D21"/>
    <mergeCell ref="C22:D22"/>
    <mergeCell ref="C23:D23"/>
    <mergeCell ref="C24:D24"/>
    <mergeCell ref="C25:D25"/>
    <mergeCell ref="C26:D26"/>
    <mergeCell ref="C27:D27"/>
    <mergeCell ref="A21:B22"/>
    <mergeCell ref="A23:B25"/>
    <mergeCell ref="A26:B26"/>
    <mergeCell ref="A27:B27"/>
    <mergeCell ref="A5:F5"/>
    <mergeCell ref="A6:F6"/>
    <mergeCell ref="H5:M5"/>
    <mergeCell ref="H6:M6"/>
    <mergeCell ref="A16:B17"/>
    <mergeCell ref="A12:C12"/>
    <mergeCell ref="D12:F12"/>
    <mergeCell ref="C16:D17"/>
    <mergeCell ref="A9:C9"/>
    <mergeCell ref="D9:F9"/>
    <mergeCell ref="A10:C10"/>
    <mergeCell ref="D10:F10"/>
    <mergeCell ref="A11:C11"/>
    <mergeCell ref="D11:F11"/>
    <mergeCell ref="A7:C7"/>
    <mergeCell ref="D7:F7"/>
    <mergeCell ref="A8:C8"/>
    <mergeCell ref="D8:F8"/>
    <mergeCell ref="K8:M8"/>
    <mergeCell ref="H9:J9"/>
    <mergeCell ref="K9:M9"/>
    <mergeCell ref="H10:J10"/>
    <mergeCell ref="K13:M13"/>
    <mergeCell ref="K11:M11"/>
    <mergeCell ref="K14:M14"/>
    <mergeCell ref="O14:Q14"/>
    <mergeCell ref="R14:T14"/>
    <mergeCell ref="A18:B20"/>
    <mergeCell ref="C20:D20"/>
    <mergeCell ref="H18:I20"/>
    <mergeCell ref="O18:P20"/>
    <mergeCell ref="J20:K20"/>
    <mergeCell ref="Q20:R20"/>
    <mergeCell ref="H16:I17"/>
    <mergeCell ref="J16:K17"/>
    <mergeCell ref="Q18:R18"/>
    <mergeCell ref="Q19:R19"/>
    <mergeCell ref="Q16:R17"/>
    <mergeCell ref="H14:J14"/>
  </mergeCells>
  <dataValidations count="5">
    <dataValidation type="list" allowBlank="1" showInputMessage="1" showErrorMessage="1" sqref="R7:T7 D14:F14 K7:M7 D7:F7 K14:M14 R14:T14">
      <formula1>$B$34:$B$35</formula1>
    </dataValidation>
    <dataValidation type="list" allowBlank="1" showInputMessage="1" showErrorMessage="1" sqref="D9:F9 K9:M9 R9:T9">
      <formula1>$B$37:$B$38</formula1>
    </dataValidation>
    <dataValidation type="list" allowBlank="1" showInputMessage="1" showErrorMessage="1" sqref="D10 K10 R10">
      <formula1>$B$40:$B$41</formula1>
    </dataValidation>
    <dataValidation type="list" allowBlank="1" showInputMessage="1" showErrorMessage="1" sqref="F3">
      <formula1>$A$34:$A$40</formula1>
    </dataValidation>
    <dataValidation type="list" allowBlank="1" showInputMessage="1" showErrorMessage="1" sqref="K13:M13 D13:F13 R13:T13">
      <formula1>$B$43:$B$52</formula1>
    </dataValidation>
  </dataValidations>
  <pageMargins left="0.7" right="0.7" top="0.75" bottom="0.75" header="0.3" footer="0.3"/>
  <pageSetup scale="78" orientation="portrait" r:id="rId1"/>
  <colBreaks count="2" manualBreakCount="2">
    <brk id="7" max="30" man="1"/>
    <brk id="14" max="30"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43"/>
  <sheetViews>
    <sheetView zoomScaleNormal="100" workbookViewId="0">
      <selection activeCell="J28" sqref="J28"/>
    </sheetView>
  </sheetViews>
  <sheetFormatPr defaultColWidth="11.42578125" defaultRowHeight="12.75" x14ac:dyDescent="0.2"/>
  <cols>
    <col min="1" max="1" width="4" style="179" customWidth="1"/>
    <col min="2" max="2" width="16.42578125" style="179" customWidth="1"/>
    <col min="3" max="3" width="14.140625" style="183" customWidth="1"/>
    <col min="4" max="4" width="24" style="183" customWidth="1"/>
    <col min="5" max="5" width="15" style="179" customWidth="1"/>
    <col min="6" max="7" width="11.42578125" style="179" customWidth="1"/>
    <col min="8" max="8" width="14.140625" style="179" customWidth="1"/>
    <col min="9" max="9" width="10.7109375" style="179" customWidth="1"/>
    <col min="10" max="11" width="14.28515625" style="179" customWidth="1"/>
    <col min="12" max="12" width="11.42578125" style="179" customWidth="1"/>
    <col min="13" max="14" width="14.28515625" style="179" customWidth="1"/>
    <col min="15" max="17" width="11.42578125" style="179" customWidth="1"/>
    <col min="18" max="18" width="12.42578125" style="179" customWidth="1"/>
    <col min="19" max="256" width="11.42578125" style="179"/>
    <col min="257" max="257" width="11.42578125" style="179" customWidth="1"/>
    <col min="258" max="258" width="16.42578125" style="179" customWidth="1"/>
    <col min="259" max="259" width="13.85546875" style="179" customWidth="1"/>
    <col min="260" max="260" width="11.85546875" style="179" customWidth="1"/>
    <col min="261" max="261" width="15" style="179" customWidth="1"/>
    <col min="262" max="263" width="11.42578125" style="179" customWidth="1"/>
    <col min="264" max="264" width="14.140625" style="179" customWidth="1"/>
    <col min="265" max="265" width="10.7109375" style="179" customWidth="1"/>
    <col min="266" max="266" width="22.5703125" style="179" customWidth="1"/>
    <col min="267" max="267" width="10.42578125" style="179" bestFit="1" customWidth="1"/>
    <col min="268" max="268" width="11.42578125" style="179" customWidth="1"/>
    <col min="269" max="269" width="10.42578125" style="179" customWidth="1"/>
    <col min="270" max="270" width="10" style="179" customWidth="1"/>
    <col min="271" max="273" width="11.42578125" style="179" customWidth="1"/>
    <col min="274" max="274" width="12.42578125" style="179" customWidth="1"/>
    <col min="275" max="512" width="11.42578125" style="179"/>
    <col min="513" max="513" width="11.42578125" style="179" customWidth="1"/>
    <col min="514" max="514" width="16.42578125" style="179" customWidth="1"/>
    <col min="515" max="515" width="13.85546875" style="179" customWidth="1"/>
    <col min="516" max="516" width="11.85546875" style="179" customWidth="1"/>
    <col min="517" max="517" width="15" style="179" customWidth="1"/>
    <col min="518" max="519" width="11.42578125" style="179" customWidth="1"/>
    <col min="520" max="520" width="14.140625" style="179" customWidth="1"/>
    <col min="521" max="521" width="10.7109375" style="179" customWidth="1"/>
    <col min="522" max="522" width="22.5703125" style="179" customWidth="1"/>
    <col min="523" max="523" width="10.42578125" style="179" bestFit="1" customWidth="1"/>
    <col min="524" max="524" width="11.42578125" style="179" customWidth="1"/>
    <col min="525" max="525" width="10.42578125" style="179" customWidth="1"/>
    <col min="526" max="526" width="10" style="179" customWidth="1"/>
    <col min="527" max="529" width="11.42578125" style="179" customWidth="1"/>
    <col min="530" max="530" width="12.42578125" style="179" customWidth="1"/>
    <col min="531" max="768" width="11.42578125" style="179"/>
    <col min="769" max="769" width="11.42578125" style="179" customWidth="1"/>
    <col min="770" max="770" width="16.42578125" style="179" customWidth="1"/>
    <col min="771" max="771" width="13.85546875" style="179" customWidth="1"/>
    <col min="772" max="772" width="11.85546875" style="179" customWidth="1"/>
    <col min="773" max="773" width="15" style="179" customWidth="1"/>
    <col min="774" max="775" width="11.42578125" style="179" customWidth="1"/>
    <col min="776" max="776" width="14.140625" style="179" customWidth="1"/>
    <col min="777" max="777" width="10.7109375" style="179" customWidth="1"/>
    <col min="778" max="778" width="22.5703125" style="179" customWidth="1"/>
    <col min="779" max="779" width="10.42578125" style="179" bestFit="1" customWidth="1"/>
    <col min="780" max="780" width="11.42578125" style="179" customWidth="1"/>
    <col min="781" max="781" width="10.42578125" style="179" customWidth="1"/>
    <col min="782" max="782" width="10" style="179" customWidth="1"/>
    <col min="783" max="785" width="11.42578125" style="179" customWidth="1"/>
    <col min="786" max="786" width="12.42578125" style="179" customWidth="1"/>
    <col min="787" max="1024" width="11.42578125" style="179"/>
    <col min="1025" max="1025" width="11.42578125" style="179" customWidth="1"/>
    <col min="1026" max="1026" width="16.42578125" style="179" customWidth="1"/>
    <col min="1027" max="1027" width="13.85546875" style="179" customWidth="1"/>
    <col min="1028" max="1028" width="11.85546875" style="179" customWidth="1"/>
    <col min="1029" max="1029" width="15" style="179" customWidth="1"/>
    <col min="1030" max="1031" width="11.42578125" style="179" customWidth="1"/>
    <col min="1032" max="1032" width="14.140625" style="179" customWidth="1"/>
    <col min="1033" max="1033" width="10.7109375" style="179" customWidth="1"/>
    <col min="1034" max="1034" width="22.5703125" style="179" customWidth="1"/>
    <col min="1035" max="1035" width="10.42578125" style="179" bestFit="1" customWidth="1"/>
    <col min="1036" max="1036" width="11.42578125" style="179" customWidth="1"/>
    <col min="1037" max="1037" width="10.42578125" style="179" customWidth="1"/>
    <col min="1038" max="1038" width="10" style="179" customWidth="1"/>
    <col min="1039" max="1041" width="11.42578125" style="179" customWidth="1"/>
    <col min="1042" max="1042" width="12.42578125" style="179" customWidth="1"/>
    <col min="1043" max="1280" width="11.42578125" style="179"/>
    <col min="1281" max="1281" width="11.42578125" style="179" customWidth="1"/>
    <col min="1282" max="1282" width="16.42578125" style="179" customWidth="1"/>
    <col min="1283" max="1283" width="13.85546875" style="179" customWidth="1"/>
    <col min="1284" max="1284" width="11.85546875" style="179" customWidth="1"/>
    <col min="1285" max="1285" width="15" style="179" customWidth="1"/>
    <col min="1286" max="1287" width="11.42578125" style="179" customWidth="1"/>
    <col min="1288" max="1288" width="14.140625" style="179" customWidth="1"/>
    <col min="1289" max="1289" width="10.7109375" style="179" customWidth="1"/>
    <col min="1290" max="1290" width="22.5703125" style="179" customWidth="1"/>
    <col min="1291" max="1291" width="10.42578125" style="179" bestFit="1" customWidth="1"/>
    <col min="1292" max="1292" width="11.42578125" style="179" customWidth="1"/>
    <col min="1293" max="1293" width="10.42578125" style="179" customWidth="1"/>
    <col min="1294" max="1294" width="10" style="179" customWidth="1"/>
    <col min="1295" max="1297" width="11.42578125" style="179" customWidth="1"/>
    <col min="1298" max="1298" width="12.42578125" style="179" customWidth="1"/>
    <col min="1299" max="1536" width="11.42578125" style="179"/>
    <col min="1537" max="1537" width="11.42578125" style="179" customWidth="1"/>
    <col min="1538" max="1538" width="16.42578125" style="179" customWidth="1"/>
    <col min="1539" max="1539" width="13.85546875" style="179" customWidth="1"/>
    <col min="1540" max="1540" width="11.85546875" style="179" customWidth="1"/>
    <col min="1541" max="1541" width="15" style="179" customWidth="1"/>
    <col min="1542" max="1543" width="11.42578125" style="179" customWidth="1"/>
    <col min="1544" max="1544" width="14.140625" style="179" customWidth="1"/>
    <col min="1545" max="1545" width="10.7109375" style="179" customWidth="1"/>
    <col min="1546" max="1546" width="22.5703125" style="179" customWidth="1"/>
    <col min="1547" max="1547" width="10.42578125" style="179" bestFit="1" customWidth="1"/>
    <col min="1548" max="1548" width="11.42578125" style="179" customWidth="1"/>
    <col min="1549" max="1549" width="10.42578125" style="179" customWidth="1"/>
    <col min="1550" max="1550" width="10" style="179" customWidth="1"/>
    <col min="1551" max="1553" width="11.42578125" style="179" customWidth="1"/>
    <col min="1554" max="1554" width="12.42578125" style="179" customWidth="1"/>
    <col min="1555" max="1792" width="11.42578125" style="179"/>
    <col min="1793" max="1793" width="11.42578125" style="179" customWidth="1"/>
    <col min="1794" max="1794" width="16.42578125" style="179" customWidth="1"/>
    <col min="1795" max="1795" width="13.85546875" style="179" customWidth="1"/>
    <col min="1796" max="1796" width="11.85546875" style="179" customWidth="1"/>
    <col min="1797" max="1797" width="15" style="179" customWidth="1"/>
    <col min="1798" max="1799" width="11.42578125" style="179" customWidth="1"/>
    <col min="1800" max="1800" width="14.140625" style="179" customWidth="1"/>
    <col min="1801" max="1801" width="10.7109375" style="179" customWidth="1"/>
    <col min="1802" max="1802" width="22.5703125" style="179" customWidth="1"/>
    <col min="1803" max="1803" width="10.42578125" style="179" bestFit="1" customWidth="1"/>
    <col min="1804" max="1804" width="11.42578125" style="179" customWidth="1"/>
    <col min="1805" max="1805" width="10.42578125" style="179" customWidth="1"/>
    <col min="1806" max="1806" width="10" style="179" customWidth="1"/>
    <col min="1807" max="1809" width="11.42578125" style="179" customWidth="1"/>
    <col min="1810" max="1810" width="12.42578125" style="179" customWidth="1"/>
    <col min="1811" max="2048" width="11.42578125" style="179"/>
    <col min="2049" max="2049" width="11.42578125" style="179" customWidth="1"/>
    <col min="2050" max="2050" width="16.42578125" style="179" customWidth="1"/>
    <col min="2051" max="2051" width="13.85546875" style="179" customWidth="1"/>
    <col min="2052" max="2052" width="11.85546875" style="179" customWidth="1"/>
    <col min="2053" max="2053" width="15" style="179" customWidth="1"/>
    <col min="2054" max="2055" width="11.42578125" style="179" customWidth="1"/>
    <col min="2056" max="2056" width="14.140625" style="179" customWidth="1"/>
    <col min="2057" max="2057" width="10.7109375" style="179" customWidth="1"/>
    <col min="2058" max="2058" width="22.5703125" style="179" customWidth="1"/>
    <col min="2059" max="2059" width="10.42578125" style="179" bestFit="1" customWidth="1"/>
    <col min="2060" max="2060" width="11.42578125" style="179" customWidth="1"/>
    <col min="2061" max="2061" width="10.42578125" style="179" customWidth="1"/>
    <col min="2062" max="2062" width="10" style="179" customWidth="1"/>
    <col min="2063" max="2065" width="11.42578125" style="179" customWidth="1"/>
    <col min="2066" max="2066" width="12.42578125" style="179" customWidth="1"/>
    <col min="2067" max="2304" width="11.42578125" style="179"/>
    <col min="2305" max="2305" width="11.42578125" style="179" customWidth="1"/>
    <col min="2306" max="2306" width="16.42578125" style="179" customWidth="1"/>
    <col min="2307" max="2307" width="13.85546875" style="179" customWidth="1"/>
    <col min="2308" max="2308" width="11.85546875" style="179" customWidth="1"/>
    <col min="2309" max="2309" width="15" style="179" customWidth="1"/>
    <col min="2310" max="2311" width="11.42578125" style="179" customWidth="1"/>
    <col min="2312" max="2312" width="14.140625" style="179" customWidth="1"/>
    <col min="2313" max="2313" width="10.7109375" style="179" customWidth="1"/>
    <col min="2314" max="2314" width="22.5703125" style="179" customWidth="1"/>
    <col min="2315" max="2315" width="10.42578125" style="179" bestFit="1" customWidth="1"/>
    <col min="2316" max="2316" width="11.42578125" style="179" customWidth="1"/>
    <col min="2317" max="2317" width="10.42578125" style="179" customWidth="1"/>
    <col min="2318" max="2318" width="10" style="179" customWidth="1"/>
    <col min="2319" max="2321" width="11.42578125" style="179" customWidth="1"/>
    <col min="2322" max="2322" width="12.42578125" style="179" customWidth="1"/>
    <col min="2323" max="2560" width="11.42578125" style="179"/>
    <col min="2561" max="2561" width="11.42578125" style="179" customWidth="1"/>
    <col min="2562" max="2562" width="16.42578125" style="179" customWidth="1"/>
    <col min="2563" max="2563" width="13.85546875" style="179" customWidth="1"/>
    <col min="2564" max="2564" width="11.85546875" style="179" customWidth="1"/>
    <col min="2565" max="2565" width="15" style="179" customWidth="1"/>
    <col min="2566" max="2567" width="11.42578125" style="179" customWidth="1"/>
    <col min="2568" max="2568" width="14.140625" style="179" customWidth="1"/>
    <col min="2569" max="2569" width="10.7109375" style="179" customWidth="1"/>
    <col min="2570" max="2570" width="22.5703125" style="179" customWidth="1"/>
    <col min="2571" max="2571" width="10.42578125" style="179" bestFit="1" customWidth="1"/>
    <col min="2572" max="2572" width="11.42578125" style="179" customWidth="1"/>
    <col min="2573" max="2573" width="10.42578125" style="179" customWidth="1"/>
    <col min="2574" max="2574" width="10" style="179" customWidth="1"/>
    <col min="2575" max="2577" width="11.42578125" style="179" customWidth="1"/>
    <col min="2578" max="2578" width="12.42578125" style="179" customWidth="1"/>
    <col min="2579" max="2816" width="11.42578125" style="179"/>
    <col min="2817" max="2817" width="11.42578125" style="179" customWidth="1"/>
    <col min="2818" max="2818" width="16.42578125" style="179" customWidth="1"/>
    <col min="2819" max="2819" width="13.85546875" style="179" customWidth="1"/>
    <col min="2820" max="2820" width="11.85546875" style="179" customWidth="1"/>
    <col min="2821" max="2821" width="15" style="179" customWidth="1"/>
    <col min="2822" max="2823" width="11.42578125" style="179" customWidth="1"/>
    <col min="2824" max="2824" width="14.140625" style="179" customWidth="1"/>
    <col min="2825" max="2825" width="10.7109375" style="179" customWidth="1"/>
    <col min="2826" max="2826" width="22.5703125" style="179" customWidth="1"/>
    <col min="2827" max="2827" width="10.42578125" style="179" bestFit="1" customWidth="1"/>
    <col min="2828" max="2828" width="11.42578125" style="179" customWidth="1"/>
    <col min="2829" max="2829" width="10.42578125" style="179" customWidth="1"/>
    <col min="2830" max="2830" width="10" style="179" customWidth="1"/>
    <col min="2831" max="2833" width="11.42578125" style="179" customWidth="1"/>
    <col min="2834" max="2834" width="12.42578125" style="179" customWidth="1"/>
    <col min="2835" max="3072" width="11.42578125" style="179"/>
    <col min="3073" max="3073" width="11.42578125" style="179" customWidth="1"/>
    <col min="3074" max="3074" width="16.42578125" style="179" customWidth="1"/>
    <col min="3075" max="3075" width="13.85546875" style="179" customWidth="1"/>
    <col min="3076" max="3076" width="11.85546875" style="179" customWidth="1"/>
    <col min="3077" max="3077" width="15" style="179" customWidth="1"/>
    <col min="3078" max="3079" width="11.42578125" style="179" customWidth="1"/>
    <col min="3080" max="3080" width="14.140625" style="179" customWidth="1"/>
    <col min="3081" max="3081" width="10.7109375" style="179" customWidth="1"/>
    <col min="3082" max="3082" width="22.5703125" style="179" customWidth="1"/>
    <col min="3083" max="3083" width="10.42578125" style="179" bestFit="1" customWidth="1"/>
    <col min="3084" max="3084" width="11.42578125" style="179" customWidth="1"/>
    <col min="3085" max="3085" width="10.42578125" style="179" customWidth="1"/>
    <col min="3086" max="3086" width="10" style="179" customWidth="1"/>
    <col min="3087" max="3089" width="11.42578125" style="179" customWidth="1"/>
    <col min="3090" max="3090" width="12.42578125" style="179" customWidth="1"/>
    <col min="3091" max="3328" width="11.42578125" style="179"/>
    <col min="3329" max="3329" width="11.42578125" style="179" customWidth="1"/>
    <col min="3330" max="3330" width="16.42578125" style="179" customWidth="1"/>
    <col min="3331" max="3331" width="13.85546875" style="179" customWidth="1"/>
    <col min="3332" max="3332" width="11.85546875" style="179" customWidth="1"/>
    <col min="3333" max="3333" width="15" style="179" customWidth="1"/>
    <col min="3334" max="3335" width="11.42578125" style="179" customWidth="1"/>
    <col min="3336" max="3336" width="14.140625" style="179" customWidth="1"/>
    <col min="3337" max="3337" width="10.7109375" style="179" customWidth="1"/>
    <col min="3338" max="3338" width="22.5703125" style="179" customWidth="1"/>
    <col min="3339" max="3339" width="10.42578125" style="179" bestFit="1" customWidth="1"/>
    <col min="3340" max="3340" width="11.42578125" style="179" customWidth="1"/>
    <col min="3341" max="3341" width="10.42578125" style="179" customWidth="1"/>
    <col min="3342" max="3342" width="10" style="179" customWidth="1"/>
    <col min="3343" max="3345" width="11.42578125" style="179" customWidth="1"/>
    <col min="3346" max="3346" width="12.42578125" style="179" customWidth="1"/>
    <col min="3347" max="3584" width="11.42578125" style="179"/>
    <col min="3585" max="3585" width="11.42578125" style="179" customWidth="1"/>
    <col min="3586" max="3586" width="16.42578125" style="179" customWidth="1"/>
    <col min="3587" max="3587" width="13.85546875" style="179" customWidth="1"/>
    <col min="3588" max="3588" width="11.85546875" style="179" customWidth="1"/>
    <col min="3589" max="3589" width="15" style="179" customWidth="1"/>
    <col min="3590" max="3591" width="11.42578125" style="179" customWidth="1"/>
    <col min="3592" max="3592" width="14.140625" style="179" customWidth="1"/>
    <col min="3593" max="3593" width="10.7109375" style="179" customWidth="1"/>
    <col min="3594" max="3594" width="22.5703125" style="179" customWidth="1"/>
    <col min="3595" max="3595" width="10.42578125" style="179" bestFit="1" customWidth="1"/>
    <col min="3596" max="3596" width="11.42578125" style="179" customWidth="1"/>
    <col min="3597" max="3597" width="10.42578125" style="179" customWidth="1"/>
    <col min="3598" max="3598" width="10" style="179" customWidth="1"/>
    <col min="3599" max="3601" width="11.42578125" style="179" customWidth="1"/>
    <col min="3602" max="3602" width="12.42578125" style="179" customWidth="1"/>
    <col min="3603" max="3840" width="11.42578125" style="179"/>
    <col min="3841" max="3841" width="11.42578125" style="179" customWidth="1"/>
    <col min="3842" max="3842" width="16.42578125" style="179" customWidth="1"/>
    <col min="3843" max="3843" width="13.85546875" style="179" customWidth="1"/>
    <col min="3844" max="3844" width="11.85546875" style="179" customWidth="1"/>
    <col min="3845" max="3845" width="15" style="179" customWidth="1"/>
    <col min="3846" max="3847" width="11.42578125" style="179" customWidth="1"/>
    <col min="3848" max="3848" width="14.140625" style="179" customWidth="1"/>
    <col min="3849" max="3849" width="10.7109375" style="179" customWidth="1"/>
    <col min="3850" max="3850" width="22.5703125" style="179" customWidth="1"/>
    <col min="3851" max="3851" width="10.42578125" style="179" bestFit="1" customWidth="1"/>
    <col min="3852" max="3852" width="11.42578125" style="179" customWidth="1"/>
    <col min="3853" max="3853" width="10.42578125" style="179" customWidth="1"/>
    <col min="3854" max="3854" width="10" style="179" customWidth="1"/>
    <col min="3855" max="3857" width="11.42578125" style="179" customWidth="1"/>
    <col min="3858" max="3858" width="12.42578125" style="179" customWidth="1"/>
    <col min="3859" max="4096" width="11.42578125" style="179"/>
    <col min="4097" max="4097" width="11.42578125" style="179" customWidth="1"/>
    <col min="4098" max="4098" width="16.42578125" style="179" customWidth="1"/>
    <col min="4099" max="4099" width="13.85546875" style="179" customWidth="1"/>
    <col min="4100" max="4100" width="11.85546875" style="179" customWidth="1"/>
    <col min="4101" max="4101" width="15" style="179" customWidth="1"/>
    <col min="4102" max="4103" width="11.42578125" style="179" customWidth="1"/>
    <col min="4104" max="4104" width="14.140625" style="179" customWidth="1"/>
    <col min="4105" max="4105" width="10.7109375" style="179" customWidth="1"/>
    <col min="4106" max="4106" width="22.5703125" style="179" customWidth="1"/>
    <col min="4107" max="4107" width="10.42578125" style="179" bestFit="1" customWidth="1"/>
    <col min="4108" max="4108" width="11.42578125" style="179" customWidth="1"/>
    <col min="4109" max="4109" width="10.42578125" style="179" customWidth="1"/>
    <col min="4110" max="4110" width="10" style="179" customWidth="1"/>
    <col min="4111" max="4113" width="11.42578125" style="179" customWidth="1"/>
    <col min="4114" max="4114" width="12.42578125" style="179" customWidth="1"/>
    <col min="4115" max="4352" width="11.42578125" style="179"/>
    <col min="4353" max="4353" width="11.42578125" style="179" customWidth="1"/>
    <col min="4354" max="4354" width="16.42578125" style="179" customWidth="1"/>
    <col min="4355" max="4355" width="13.85546875" style="179" customWidth="1"/>
    <col min="4356" max="4356" width="11.85546875" style="179" customWidth="1"/>
    <col min="4357" max="4357" width="15" style="179" customWidth="1"/>
    <col min="4358" max="4359" width="11.42578125" style="179" customWidth="1"/>
    <col min="4360" max="4360" width="14.140625" style="179" customWidth="1"/>
    <col min="4361" max="4361" width="10.7109375" style="179" customWidth="1"/>
    <col min="4362" max="4362" width="22.5703125" style="179" customWidth="1"/>
    <col min="4363" max="4363" width="10.42578125" style="179" bestFit="1" customWidth="1"/>
    <col min="4364" max="4364" width="11.42578125" style="179" customWidth="1"/>
    <col min="4365" max="4365" width="10.42578125" style="179" customWidth="1"/>
    <col min="4366" max="4366" width="10" style="179" customWidth="1"/>
    <col min="4367" max="4369" width="11.42578125" style="179" customWidth="1"/>
    <col min="4370" max="4370" width="12.42578125" style="179" customWidth="1"/>
    <col min="4371" max="4608" width="11.42578125" style="179"/>
    <col min="4609" max="4609" width="11.42578125" style="179" customWidth="1"/>
    <col min="4610" max="4610" width="16.42578125" style="179" customWidth="1"/>
    <col min="4611" max="4611" width="13.85546875" style="179" customWidth="1"/>
    <col min="4612" max="4612" width="11.85546875" style="179" customWidth="1"/>
    <col min="4613" max="4613" width="15" style="179" customWidth="1"/>
    <col min="4614" max="4615" width="11.42578125" style="179" customWidth="1"/>
    <col min="4616" max="4616" width="14.140625" style="179" customWidth="1"/>
    <col min="4617" max="4617" width="10.7109375" style="179" customWidth="1"/>
    <col min="4618" max="4618" width="22.5703125" style="179" customWidth="1"/>
    <col min="4619" max="4619" width="10.42578125" style="179" bestFit="1" customWidth="1"/>
    <col min="4620" max="4620" width="11.42578125" style="179" customWidth="1"/>
    <col min="4621" max="4621" width="10.42578125" style="179" customWidth="1"/>
    <col min="4622" max="4622" width="10" style="179" customWidth="1"/>
    <col min="4623" max="4625" width="11.42578125" style="179" customWidth="1"/>
    <col min="4626" max="4626" width="12.42578125" style="179" customWidth="1"/>
    <col min="4627" max="4864" width="11.42578125" style="179"/>
    <col min="4865" max="4865" width="11.42578125" style="179" customWidth="1"/>
    <col min="4866" max="4866" width="16.42578125" style="179" customWidth="1"/>
    <col min="4867" max="4867" width="13.85546875" style="179" customWidth="1"/>
    <col min="4868" max="4868" width="11.85546875" style="179" customWidth="1"/>
    <col min="4869" max="4869" width="15" style="179" customWidth="1"/>
    <col min="4870" max="4871" width="11.42578125" style="179" customWidth="1"/>
    <col min="4872" max="4872" width="14.140625" style="179" customWidth="1"/>
    <col min="4873" max="4873" width="10.7109375" style="179" customWidth="1"/>
    <col min="4874" max="4874" width="22.5703125" style="179" customWidth="1"/>
    <col min="4875" max="4875" width="10.42578125" style="179" bestFit="1" customWidth="1"/>
    <col min="4876" max="4876" width="11.42578125" style="179" customWidth="1"/>
    <col min="4877" max="4877" width="10.42578125" style="179" customWidth="1"/>
    <col min="4878" max="4878" width="10" style="179" customWidth="1"/>
    <col min="4879" max="4881" width="11.42578125" style="179" customWidth="1"/>
    <col min="4882" max="4882" width="12.42578125" style="179" customWidth="1"/>
    <col min="4883" max="5120" width="11.42578125" style="179"/>
    <col min="5121" max="5121" width="11.42578125" style="179" customWidth="1"/>
    <col min="5122" max="5122" width="16.42578125" style="179" customWidth="1"/>
    <col min="5123" max="5123" width="13.85546875" style="179" customWidth="1"/>
    <col min="5124" max="5124" width="11.85546875" style="179" customWidth="1"/>
    <col min="5125" max="5125" width="15" style="179" customWidth="1"/>
    <col min="5126" max="5127" width="11.42578125" style="179" customWidth="1"/>
    <col min="5128" max="5128" width="14.140625" style="179" customWidth="1"/>
    <col min="5129" max="5129" width="10.7109375" style="179" customWidth="1"/>
    <col min="5130" max="5130" width="22.5703125" style="179" customWidth="1"/>
    <col min="5131" max="5131" width="10.42578125" style="179" bestFit="1" customWidth="1"/>
    <col min="5132" max="5132" width="11.42578125" style="179" customWidth="1"/>
    <col min="5133" max="5133" width="10.42578125" style="179" customWidth="1"/>
    <col min="5134" max="5134" width="10" style="179" customWidth="1"/>
    <col min="5135" max="5137" width="11.42578125" style="179" customWidth="1"/>
    <col min="5138" max="5138" width="12.42578125" style="179" customWidth="1"/>
    <col min="5139" max="5376" width="11.42578125" style="179"/>
    <col min="5377" max="5377" width="11.42578125" style="179" customWidth="1"/>
    <col min="5378" max="5378" width="16.42578125" style="179" customWidth="1"/>
    <col min="5379" max="5379" width="13.85546875" style="179" customWidth="1"/>
    <col min="5380" max="5380" width="11.85546875" style="179" customWidth="1"/>
    <col min="5381" max="5381" width="15" style="179" customWidth="1"/>
    <col min="5382" max="5383" width="11.42578125" style="179" customWidth="1"/>
    <col min="5384" max="5384" width="14.140625" style="179" customWidth="1"/>
    <col min="5385" max="5385" width="10.7109375" style="179" customWidth="1"/>
    <col min="5386" max="5386" width="22.5703125" style="179" customWidth="1"/>
    <col min="5387" max="5387" width="10.42578125" style="179" bestFit="1" customWidth="1"/>
    <col min="5388" max="5388" width="11.42578125" style="179" customWidth="1"/>
    <col min="5389" max="5389" width="10.42578125" style="179" customWidth="1"/>
    <col min="5390" max="5390" width="10" style="179" customWidth="1"/>
    <col min="5391" max="5393" width="11.42578125" style="179" customWidth="1"/>
    <col min="5394" max="5394" width="12.42578125" style="179" customWidth="1"/>
    <col min="5395" max="5632" width="11.42578125" style="179"/>
    <col min="5633" max="5633" width="11.42578125" style="179" customWidth="1"/>
    <col min="5634" max="5634" width="16.42578125" style="179" customWidth="1"/>
    <col min="5635" max="5635" width="13.85546875" style="179" customWidth="1"/>
    <col min="5636" max="5636" width="11.85546875" style="179" customWidth="1"/>
    <col min="5637" max="5637" width="15" style="179" customWidth="1"/>
    <col min="5638" max="5639" width="11.42578125" style="179" customWidth="1"/>
    <col min="5640" max="5640" width="14.140625" style="179" customWidth="1"/>
    <col min="5641" max="5641" width="10.7109375" style="179" customWidth="1"/>
    <col min="5642" max="5642" width="22.5703125" style="179" customWidth="1"/>
    <col min="5643" max="5643" width="10.42578125" style="179" bestFit="1" customWidth="1"/>
    <col min="5644" max="5644" width="11.42578125" style="179" customWidth="1"/>
    <col min="5645" max="5645" width="10.42578125" style="179" customWidth="1"/>
    <col min="5646" max="5646" width="10" style="179" customWidth="1"/>
    <col min="5647" max="5649" width="11.42578125" style="179" customWidth="1"/>
    <col min="5650" max="5650" width="12.42578125" style="179" customWidth="1"/>
    <col min="5651" max="5888" width="11.42578125" style="179"/>
    <col min="5889" max="5889" width="11.42578125" style="179" customWidth="1"/>
    <col min="5890" max="5890" width="16.42578125" style="179" customWidth="1"/>
    <col min="5891" max="5891" width="13.85546875" style="179" customWidth="1"/>
    <col min="5892" max="5892" width="11.85546875" style="179" customWidth="1"/>
    <col min="5893" max="5893" width="15" style="179" customWidth="1"/>
    <col min="5894" max="5895" width="11.42578125" style="179" customWidth="1"/>
    <col min="5896" max="5896" width="14.140625" style="179" customWidth="1"/>
    <col min="5897" max="5897" width="10.7109375" style="179" customWidth="1"/>
    <col min="5898" max="5898" width="22.5703125" style="179" customWidth="1"/>
    <col min="5899" max="5899" width="10.42578125" style="179" bestFit="1" customWidth="1"/>
    <col min="5900" max="5900" width="11.42578125" style="179" customWidth="1"/>
    <col min="5901" max="5901" width="10.42578125" style="179" customWidth="1"/>
    <col min="5902" max="5902" width="10" style="179" customWidth="1"/>
    <col min="5903" max="5905" width="11.42578125" style="179" customWidth="1"/>
    <col min="5906" max="5906" width="12.42578125" style="179" customWidth="1"/>
    <col min="5907" max="6144" width="11.42578125" style="179"/>
    <col min="6145" max="6145" width="11.42578125" style="179" customWidth="1"/>
    <col min="6146" max="6146" width="16.42578125" style="179" customWidth="1"/>
    <col min="6147" max="6147" width="13.85546875" style="179" customWidth="1"/>
    <col min="6148" max="6148" width="11.85546875" style="179" customWidth="1"/>
    <col min="6149" max="6149" width="15" style="179" customWidth="1"/>
    <col min="6150" max="6151" width="11.42578125" style="179" customWidth="1"/>
    <col min="6152" max="6152" width="14.140625" style="179" customWidth="1"/>
    <col min="6153" max="6153" width="10.7109375" style="179" customWidth="1"/>
    <col min="6154" max="6154" width="22.5703125" style="179" customWidth="1"/>
    <col min="6155" max="6155" width="10.42578125" style="179" bestFit="1" customWidth="1"/>
    <col min="6156" max="6156" width="11.42578125" style="179" customWidth="1"/>
    <col min="6157" max="6157" width="10.42578125" style="179" customWidth="1"/>
    <col min="6158" max="6158" width="10" style="179" customWidth="1"/>
    <col min="6159" max="6161" width="11.42578125" style="179" customWidth="1"/>
    <col min="6162" max="6162" width="12.42578125" style="179" customWidth="1"/>
    <col min="6163" max="6400" width="11.42578125" style="179"/>
    <col min="6401" max="6401" width="11.42578125" style="179" customWidth="1"/>
    <col min="6402" max="6402" width="16.42578125" style="179" customWidth="1"/>
    <col min="6403" max="6403" width="13.85546875" style="179" customWidth="1"/>
    <col min="6404" max="6404" width="11.85546875" style="179" customWidth="1"/>
    <col min="6405" max="6405" width="15" style="179" customWidth="1"/>
    <col min="6406" max="6407" width="11.42578125" style="179" customWidth="1"/>
    <col min="6408" max="6408" width="14.140625" style="179" customWidth="1"/>
    <col min="6409" max="6409" width="10.7109375" style="179" customWidth="1"/>
    <col min="6410" max="6410" width="22.5703125" style="179" customWidth="1"/>
    <col min="6411" max="6411" width="10.42578125" style="179" bestFit="1" customWidth="1"/>
    <col min="6412" max="6412" width="11.42578125" style="179" customWidth="1"/>
    <col min="6413" max="6413" width="10.42578125" style="179" customWidth="1"/>
    <col min="6414" max="6414" width="10" style="179" customWidth="1"/>
    <col min="6415" max="6417" width="11.42578125" style="179" customWidth="1"/>
    <col min="6418" max="6418" width="12.42578125" style="179" customWidth="1"/>
    <col min="6419" max="6656" width="11.42578125" style="179"/>
    <col min="6657" max="6657" width="11.42578125" style="179" customWidth="1"/>
    <col min="6658" max="6658" width="16.42578125" style="179" customWidth="1"/>
    <col min="6659" max="6659" width="13.85546875" style="179" customWidth="1"/>
    <col min="6660" max="6660" width="11.85546875" style="179" customWidth="1"/>
    <col min="6661" max="6661" width="15" style="179" customWidth="1"/>
    <col min="6662" max="6663" width="11.42578125" style="179" customWidth="1"/>
    <col min="6664" max="6664" width="14.140625" style="179" customWidth="1"/>
    <col min="6665" max="6665" width="10.7109375" style="179" customWidth="1"/>
    <col min="6666" max="6666" width="22.5703125" style="179" customWidth="1"/>
    <col min="6667" max="6667" width="10.42578125" style="179" bestFit="1" customWidth="1"/>
    <col min="6668" max="6668" width="11.42578125" style="179" customWidth="1"/>
    <col min="6669" max="6669" width="10.42578125" style="179" customWidth="1"/>
    <col min="6670" max="6670" width="10" style="179" customWidth="1"/>
    <col min="6671" max="6673" width="11.42578125" style="179" customWidth="1"/>
    <col min="6674" max="6674" width="12.42578125" style="179" customWidth="1"/>
    <col min="6675" max="6912" width="11.42578125" style="179"/>
    <col min="6913" max="6913" width="11.42578125" style="179" customWidth="1"/>
    <col min="6914" max="6914" width="16.42578125" style="179" customWidth="1"/>
    <col min="6915" max="6915" width="13.85546875" style="179" customWidth="1"/>
    <col min="6916" max="6916" width="11.85546875" style="179" customWidth="1"/>
    <col min="6917" max="6917" width="15" style="179" customWidth="1"/>
    <col min="6918" max="6919" width="11.42578125" style="179" customWidth="1"/>
    <col min="6920" max="6920" width="14.140625" style="179" customWidth="1"/>
    <col min="6921" max="6921" width="10.7109375" style="179" customWidth="1"/>
    <col min="6922" max="6922" width="22.5703125" style="179" customWidth="1"/>
    <col min="6923" max="6923" width="10.42578125" style="179" bestFit="1" customWidth="1"/>
    <col min="6924" max="6924" width="11.42578125" style="179" customWidth="1"/>
    <col min="6925" max="6925" width="10.42578125" style="179" customWidth="1"/>
    <col min="6926" max="6926" width="10" style="179" customWidth="1"/>
    <col min="6927" max="6929" width="11.42578125" style="179" customWidth="1"/>
    <col min="6930" max="6930" width="12.42578125" style="179" customWidth="1"/>
    <col min="6931" max="7168" width="11.42578125" style="179"/>
    <col min="7169" max="7169" width="11.42578125" style="179" customWidth="1"/>
    <col min="7170" max="7170" width="16.42578125" style="179" customWidth="1"/>
    <col min="7171" max="7171" width="13.85546875" style="179" customWidth="1"/>
    <col min="7172" max="7172" width="11.85546875" style="179" customWidth="1"/>
    <col min="7173" max="7173" width="15" style="179" customWidth="1"/>
    <col min="7174" max="7175" width="11.42578125" style="179" customWidth="1"/>
    <col min="7176" max="7176" width="14.140625" style="179" customWidth="1"/>
    <col min="7177" max="7177" width="10.7109375" style="179" customWidth="1"/>
    <col min="7178" max="7178" width="22.5703125" style="179" customWidth="1"/>
    <col min="7179" max="7179" width="10.42578125" style="179" bestFit="1" customWidth="1"/>
    <col min="7180" max="7180" width="11.42578125" style="179" customWidth="1"/>
    <col min="7181" max="7181" width="10.42578125" style="179" customWidth="1"/>
    <col min="7182" max="7182" width="10" style="179" customWidth="1"/>
    <col min="7183" max="7185" width="11.42578125" style="179" customWidth="1"/>
    <col min="7186" max="7186" width="12.42578125" style="179" customWidth="1"/>
    <col min="7187" max="7424" width="11.42578125" style="179"/>
    <col min="7425" max="7425" width="11.42578125" style="179" customWidth="1"/>
    <col min="7426" max="7426" width="16.42578125" style="179" customWidth="1"/>
    <col min="7427" max="7427" width="13.85546875" style="179" customWidth="1"/>
    <col min="7428" max="7428" width="11.85546875" style="179" customWidth="1"/>
    <col min="7429" max="7429" width="15" style="179" customWidth="1"/>
    <col min="7430" max="7431" width="11.42578125" style="179" customWidth="1"/>
    <col min="7432" max="7432" width="14.140625" style="179" customWidth="1"/>
    <col min="7433" max="7433" width="10.7109375" style="179" customWidth="1"/>
    <col min="7434" max="7434" width="22.5703125" style="179" customWidth="1"/>
    <col min="7435" max="7435" width="10.42578125" style="179" bestFit="1" customWidth="1"/>
    <col min="7436" max="7436" width="11.42578125" style="179" customWidth="1"/>
    <col min="7437" max="7437" width="10.42578125" style="179" customWidth="1"/>
    <col min="7438" max="7438" width="10" style="179" customWidth="1"/>
    <col min="7439" max="7441" width="11.42578125" style="179" customWidth="1"/>
    <col min="7442" max="7442" width="12.42578125" style="179" customWidth="1"/>
    <col min="7443" max="7680" width="11.42578125" style="179"/>
    <col min="7681" max="7681" width="11.42578125" style="179" customWidth="1"/>
    <col min="7682" max="7682" width="16.42578125" style="179" customWidth="1"/>
    <col min="7683" max="7683" width="13.85546875" style="179" customWidth="1"/>
    <col min="7684" max="7684" width="11.85546875" style="179" customWidth="1"/>
    <col min="7685" max="7685" width="15" style="179" customWidth="1"/>
    <col min="7686" max="7687" width="11.42578125" style="179" customWidth="1"/>
    <col min="7688" max="7688" width="14.140625" style="179" customWidth="1"/>
    <col min="7689" max="7689" width="10.7109375" style="179" customWidth="1"/>
    <col min="7690" max="7690" width="22.5703125" style="179" customWidth="1"/>
    <col min="7691" max="7691" width="10.42578125" style="179" bestFit="1" customWidth="1"/>
    <col min="7692" max="7692" width="11.42578125" style="179" customWidth="1"/>
    <col min="7693" max="7693" width="10.42578125" style="179" customWidth="1"/>
    <col min="7694" max="7694" width="10" style="179" customWidth="1"/>
    <col min="7695" max="7697" width="11.42578125" style="179" customWidth="1"/>
    <col min="7698" max="7698" width="12.42578125" style="179" customWidth="1"/>
    <col min="7699" max="7936" width="11.42578125" style="179"/>
    <col min="7937" max="7937" width="11.42578125" style="179" customWidth="1"/>
    <col min="7938" max="7938" width="16.42578125" style="179" customWidth="1"/>
    <col min="7939" max="7939" width="13.85546875" style="179" customWidth="1"/>
    <col min="7940" max="7940" width="11.85546875" style="179" customWidth="1"/>
    <col min="7941" max="7941" width="15" style="179" customWidth="1"/>
    <col min="7942" max="7943" width="11.42578125" style="179" customWidth="1"/>
    <col min="7944" max="7944" width="14.140625" style="179" customWidth="1"/>
    <col min="7945" max="7945" width="10.7109375" style="179" customWidth="1"/>
    <col min="7946" max="7946" width="22.5703125" style="179" customWidth="1"/>
    <col min="7947" max="7947" width="10.42578125" style="179" bestFit="1" customWidth="1"/>
    <col min="7948" max="7948" width="11.42578125" style="179" customWidth="1"/>
    <col min="7949" max="7949" width="10.42578125" style="179" customWidth="1"/>
    <col min="7950" max="7950" width="10" style="179" customWidth="1"/>
    <col min="7951" max="7953" width="11.42578125" style="179" customWidth="1"/>
    <col min="7954" max="7954" width="12.42578125" style="179" customWidth="1"/>
    <col min="7955" max="8192" width="11.42578125" style="179"/>
    <col min="8193" max="8193" width="11.42578125" style="179" customWidth="1"/>
    <col min="8194" max="8194" width="16.42578125" style="179" customWidth="1"/>
    <col min="8195" max="8195" width="13.85546875" style="179" customWidth="1"/>
    <col min="8196" max="8196" width="11.85546875" style="179" customWidth="1"/>
    <col min="8197" max="8197" width="15" style="179" customWidth="1"/>
    <col min="8198" max="8199" width="11.42578125" style="179" customWidth="1"/>
    <col min="8200" max="8200" width="14.140625" style="179" customWidth="1"/>
    <col min="8201" max="8201" width="10.7109375" style="179" customWidth="1"/>
    <col min="8202" max="8202" width="22.5703125" style="179" customWidth="1"/>
    <col min="8203" max="8203" width="10.42578125" style="179" bestFit="1" customWidth="1"/>
    <col min="8204" max="8204" width="11.42578125" style="179" customWidth="1"/>
    <col min="8205" max="8205" width="10.42578125" style="179" customWidth="1"/>
    <col min="8206" max="8206" width="10" style="179" customWidth="1"/>
    <col min="8207" max="8209" width="11.42578125" style="179" customWidth="1"/>
    <col min="8210" max="8210" width="12.42578125" style="179" customWidth="1"/>
    <col min="8211" max="8448" width="11.42578125" style="179"/>
    <col min="8449" max="8449" width="11.42578125" style="179" customWidth="1"/>
    <col min="8450" max="8450" width="16.42578125" style="179" customWidth="1"/>
    <col min="8451" max="8451" width="13.85546875" style="179" customWidth="1"/>
    <col min="8452" max="8452" width="11.85546875" style="179" customWidth="1"/>
    <col min="8453" max="8453" width="15" style="179" customWidth="1"/>
    <col min="8454" max="8455" width="11.42578125" style="179" customWidth="1"/>
    <col min="8456" max="8456" width="14.140625" style="179" customWidth="1"/>
    <col min="8457" max="8457" width="10.7109375" style="179" customWidth="1"/>
    <col min="8458" max="8458" width="22.5703125" style="179" customWidth="1"/>
    <col min="8459" max="8459" width="10.42578125" style="179" bestFit="1" customWidth="1"/>
    <col min="8460" max="8460" width="11.42578125" style="179" customWidth="1"/>
    <col min="8461" max="8461" width="10.42578125" style="179" customWidth="1"/>
    <col min="8462" max="8462" width="10" style="179" customWidth="1"/>
    <col min="8463" max="8465" width="11.42578125" style="179" customWidth="1"/>
    <col min="8466" max="8466" width="12.42578125" style="179" customWidth="1"/>
    <col min="8467" max="8704" width="11.42578125" style="179"/>
    <col min="8705" max="8705" width="11.42578125" style="179" customWidth="1"/>
    <col min="8706" max="8706" width="16.42578125" style="179" customWidth="1"/>
    <col min="8707" max="8707" width="13.85546875" style="179" customWidth="1"/>
    <col min="8708" max="8708" width="11.85546875" style="179" customWidth="1"/>
    <col min="8709" max="8709" width="15" style="179" customWidth="1"/>
    <col min="8710" max="8711" width="11.42578125" style="179" customWidth="1"/>
    <col min="8712" max="8712" width="14.140625" style="179" customWidth="1"/>
    <col min="8713" max="8713" width="10.7109375" style="179" customWidth="1"/>
    <col min="8714" max="8714" width="22.5703125" style="179" customWidth="1"/>
    <col min="8715" max="8715" width="10.42578125" style="179" bestFit="1" customWidth="1"/>
    <col min="8716" max="8716" width="11.42578125" style="179" customWidth="1"/>
    <col min="8717" max="8717" width="10.42578125" style="179" customWidth="1"/>
    <col min="8718" max="8718" width="10" style="179" customWidth="1"/>
    <col min="8719" max="8721" width="11.42578125" style="179" customWidth="1"/>
    <col min="8722" max="8722" width="12.42578125" style="179" customWidth="1"/>
    <col min="8723" max="8960" width="11.42578125" style="179"/>
    <col min="8961" max="8961" width="11.42578125" style="179" customWidth="1"/>
    <col min="8962" max="8962" width="16.42578125" style="179" customWidth="1"/>
    <col min="8963" max="8963" width="13.85546875" style="179" customWidth="1"/>
    <col min="8964" max="8964" width="11.85546875" style="179" customWidth="1"/>
    <col min="8965" max="8965" width="15" style="179" customWidth="1"/>
    <col min="8966" max="8967" width="11.42578125" style="179" customWidth="1"/>
    <col min="8968" max="8968" width="14.140625" style="179" customWidth="1"/>
    <col min="8969" max="8969" width="10.7109375" style="179" customWidth="1"/>
    <col min="8970" max="8970" width="22.5703125" style="179" customWidth="1"/>
    <col min="8971" max="8971" width="10.42578125" style="179" bestFit="1" customWidth="1"/>
    <col min="8972" max="8972" width="11.42578125" style="179" customWidth="1"/>
    <col min="8973" max="8973" width="10.42578125" style="179" customWidth="1"/>
    <col min="8974" max="8974" width="10" style="179" customWidth="1"/>
    <col min="8975" max="8977" width="11.42578125" style="179" customWidth="1"/>
    <col min="8978" max="8978" width="12.42578125" style="179" customWidth="1"/>
    <col min="8979" max="9216" width="11.42578125" style="179"/>
    <col min="9217" max="9217" width="11.42578125" style="179" customWidth="1"/>
    <col min="9218" max="9218" width="16.42578125" style="179" customWidth="1"/>
    <col min="9219" max="9219" width="13.85546875" style="179" customWidth="1"/>
    <col min="9220" max="9220" width="11.85546875" style="179" customWidth="1"/>
    <col min="9221" max="9221" width="15" style="179" customWidth="1"/>
    <col min="9222" max="9223" width="11.42578125" style="179" customWidth="1"/>
    <col min="9224" max="9224" width="14.140625" style="179" customWidth="1"/>
    <col min="9225" max="9225" width="10.7109375" style="179" customWidth="1"/>
    <col min="9226" max="9226" width="22.5703125" style="179" customWidth="1"/>
    <col min="9227" max="9227" width="10.42578125" style="179" bestFit="1" customWidth="1"/>
    <col min="9228" max="9228" width="11.42578125" style="179" customWidth="1"/>
    <col min="9229" max="9229" width="10.42578125" style="179" customWidth="1"/>
    <col min="9230" max="9230" width="10" style="179" customWidth="1"/>
    <col min="9231" max="9233" width="11.42578125" style="179" customWidth="1"/>
    <col min="9234" max="9234" width="12.42578125" style="179" customWidth="1"/>
    <col min="9235" max="9472" width="11.42578125" style="179"/>
    <col min="9473" max="9473" width="11.42578125" style="179" customWidth="1"/>
    <col min="9474" max="9474" width="16.42578125" style="179" customWidth="1"/>
    <col min="9475" max="9475" width="13.85546875" style="179" customWidth="1"/>
    <col min="9476" max="9476" width="11.85546875" style="179" customWidth="1"/>
    <col min="9477" max="9477" width="15" style="179" customWidth="1"/>
    <col min="9478" max="9479" width="11.42578125" style="179" customWidth="1"/>
    <col min="9480" max="9480" width="14.140625" style="179" customWidth="1"/>
    <col min="9481" max="9481" width="10.7109375" style="179" customWidth="1"/>
    <col min="9482" max="9482" width="22.5703125" style="179" customWidth="1"/>
    <col min="9483" max="9483" width="10.42578125" style="179" bestFit="1" customWidth="1"/>
    <col min="9484" max="9484" width="11.42578125" style="179" customWidth="1"/>
    <col min="9485" max="9485" width="10.42578125" style="179" customWidth="1"/>
    <col min="9486" max="9486" width="10" style="179" customWidth="1"/>
    <col min="9487" max="9489" width="11.42578125" style="179" customWidth="1"/>
    <col min="9490" max="9490" width="12.42578125" style="179" customWidth="1"/>
    <col min="9491" max="9728" width="11.42578125" style="179"/>
    <col min="9729" max="9729" width="11.42578125" style="179" customWidth="1"/>
    <col min="9730" max="9730" width="16.42578125" style="179" customWidth="1"/>
    <col min="9731" max="9731" width="13.85546875" style="179" customWidth="1"/>
    <col min="9732" max="9732" width="11.85546875" style="179" customWidth="1"/>
    <col min="9733" max="9733" width="15" style="179" customWidth="1"/>
    <col min="9734" max="9735" width="11.42578125" style="179" customWidth="1"/>
    <col min="9736" max="9736" width="14.140625" style="179" customWidth="1"/>
    <col min="9737" max="9737" width="10.7109375" style="179" customWidth="1"/>
    <col min="9738" max="9738" width="22.5703125" style="179" customWidth="1"/>
    <col min="9739" max="9739" width="10.42578125" style="179" bestFit="1" customWidth="1"/>
    <col min="9740" max="9740" width="11.42578125" style="179" customWidth="1"/>
    <col min="9741" max="9741" width="10.42578125" style="179" customWidth="1"/>
    <col min="9742" max="9742" width="10" style="179" customWidth="1"/>
    <col min="9743" max="9745" width="11.42578125" style="179" customWidth="1"/>
    <col min="9746" max="9746" width="12.42578125" style="179" customWidth="1"/>
    <col min="9747" max="9984" width="11.42578125" style="179"/>
    <col min="9985" max="9985" width="11.42578125" style="179" customWidth="1"/>
    <col min="9986" max="9986" width="16.42578125" style="179" customWidth="1"/>
    <col min="9987" max="9987" width="13.85546875" style="179" customWidth="1"/>
    <col min="9988" max="9988" width="11.85546875" style="179" customWidth="1"/>
    <col min="9989" max="9989" width="15" style="179" customWidth="1"/>
    <col min="9990" max="9991" width="11.42578125" style="179" customWidth="1"/>
    <col min="9992" max="9992" width="14.140625" style="179" customWidth="1"/>
    <col min="9993" max="9993" width="10.7109375" style="179" customWidth="1"/>
    <col min="9994" max="9994" width="22.5703125" style="179" customWidth="1"/>
    <col min="9995" max="9995" width="10.42578125" style="179" bestFit="1" customWidth="1"/>
    <col min="9996" max="9996" width="11.42578125" style="179" customWidth="1"/>
    <col min="9997" max="9997" width="10.42578125" style="179" customWidth="1"/>
    <col min="9998" max="9998" width="10" style="179" customWidth="1"/>
    <col min="9999" max="10001" width="11.42578125" style="179" customWidth="1"/>
    <col min="10002" max="10002" width="12.42578125" style="179" customWidth="1"/>
    <col min="10003" max="10240" width="11.42578125" style="179"/>
    <col min="10241" max="10241" width="11.42578125" style="179" customWidth="1"/>
    <col min="10242" max="10242" width="16.42578125" style="179" customWidth="1"/>
    <col min="10243" max="10243" width="13.85546875" style="179" customWidth="1"/>
    <col min="10244" max="10244" width="11.85546875" style="179" customWidth="1"/>
    <col min="10245" max="10245" width="15" style="179" customWidth="1"/>
    <col min="10246" max="10247" width="11.42578125" style="179" customWidth="1"/>
    <col min="10248" max="10248" width="14.140625" style="179" customWidth="1"/>
    <col min="10249" max="10249" width="10.7109375" style="179" customWidth="1"/>
    <col min="10250" max="10250" width="22.5703125" style="179" customWidth="1"/>
    <col min="10251" max="10251" width="10.42578125" style="179" bestFit="1" customWidth="1"/>
    <col min="10252" max="10252" width="11.42578125" style="179" customWidth="1"/>
    <col min="10253" max="10253" width="10.42578125" style="179" customWidth="1"/>
    <col min="10254" max="10254" width="10" style="179" customWidth="1"/>
    <col min="10255" max="10257" width="11.42578125" style="179" customWidth="1"/>
    <col min="10258" max="10258" width="12.42578125" style="179" customWidth="1"/>
    <col min="10259" max="10496" width="11.42578125" style="179"/>
    <col min="10497" max="10497" width="11.42578125" style="179" customWidth="1"/>
    <col min="10498" max="10498" width="16.42578125" style="179" customWidth="1"/>
    <col min="10499" max="10499" width="13.85546875" style="179" customWidth="1"/>
    <col min="10500" max="10500" width="11.85546875" style="179" customWidth="1"/>
    <col min="10501" max="10501" width="15" style="179" customWidth="1"/>
    <col min="10502" max="10503" width="11.42578125" style="179" customWidth="1"/>
    <col min="10504" max="10504" width="14.140625" style="179" customWidth="1"/>
    <col min="10505" max="10505" width="10.7109375" style="179" customWidth="1"/>
    <col min="10506" max="10506" width="22.5703125" style="179" customWidth="1"/>
    <col min="10507" max="10507" width="10.42578125" style="179" bestFit="1" customWidth="1"/>
    <col min="10508" max="10508" width="11.42578125" style="179" customWidth="1"/>
    <col min="10509" max="10509" width="10.42578125" style="179" customWidth="1"/>
    <col min="10510" max="10510" width="10" style="179" customWidth="1"/>
    <col min="10511" max="10513" width="11.42578125" style="179" customWidth="1"/>
    <col min="10514" max="10514" width="12.42578125" style="179" customWidth="1"/>
    <col min="10515" max="10752" width="11.42578125" style="179"/>
    <col min="10753" max="10753" width="11.42578125" style="179" customWidth="1"/>
    <col min="10754" max="10754" width="16.42578125" style="179" customWidth="1"/>
    <col min="10755" max="10755" width="13.85546875" style="179" customWidth="1"/>
    <col min="10756" max="10756" width="11.85546875" style="179" customWidth="1"/>
    <col min="10757" max="10757" width="15" style="179" customWidth="1"/>
    <col min="10758" max="10759" width="11.42578125" style="179" customWidth="1"/>
    <col min="10760" max="10760" width="14.140625" style="179" customWidth="1"/>
    <col min="10761" max="10761" width="10.7109375" style="179" customWidth="1"/>
    <col min="10762" max="10762" width="22.5703125" style="179" customWidth="1"/>
    <col min="10763" max="10763" width="10.42578125" style="179" bestFit="1" customWidth="1"/>
    <col min="10764" max="10764" width="11.42578125" style="179" customWidth="1"/>
    <col min="10765" max="10765" width="10.42578125" style="179" customWidth="1"/>
    <col min="10766" max="10766" width="10" style="179" customWidth="1"/>
    <col min="10767" max="10769" width="11.42578125" style="179" customWidth="1"/>
    <col min="10770" max="10770" width="12.42578125" style="179" customWidth="1"/>
    <col min="10771" max="11008" width="11.42578125" style="179"/>
    <col min="11009" max="11009" width="11.42578125" style="179" customWidth="1"/>
    <col min="11010" max="11010" width="16.42578125" style="179" customWidth="1"/>
    <col min="11011" max="11011" width="13.85546875" style="179" customWidth="1"/>
    <col min="11012" max="11012" width="11.85546875" style="179" customWidth="1"/>
    <col min="11013" max="11013" width="15" style="179" customWidth="1"/>
    <col min="11014" max="11015" width="11.42578125" style="179" customWidth="1"/>
    <col min="11016" max="11016" width="14.140625" style="179" customWidth="1"/>
    <col min="11017" max="11017" width="10.7109375" style="179" customWidth="1"/>
    <col min="11018" max="11018" width="22.5703125" style="179" customWidth="1"/>
    <col min="11019" max="11019" width="10.42578125" style="179" bestFit="1" customWidth="1"/>
    <col min="11020" max="11020" width="11.42578125" style="179" customWidth="1"/>
    <col min="11021" max="11021" width="10.42578125" style="179" customWidth="1"/>
    <col min="11022" max="11022" width="10" style="179" customWidth="1"/>
    <col min="11023" max="11025" width="11.42578125" style="179" customWidth="1"/>
    <col min="11026" max="11026" width="12.42578125" style="179" customWidth="1"/>
    <col min="11027" max="11264" width="11.42578125" style="179"/>
    <col min="11265" max="11265" width="11.42578125" style="179" customWidth="1"/>
    <col min="11266" max="11266" width="16.42578125" style="179" customWidth="1"/>
    <col min="11267" max="11267" width="13.85546875" style="179" customWidth="1"/>
    <col min="11268" max="11268" width="11.85546875" style="179" customWidth="1"/>
    <col min="11269" max="11269" width="15" style="179" customWidth="1"/>
    <col min="11270" max="11271" width="11.42578125" style="179" customWidth="1"/>
    <col min="11272" max="11272" width="14.140625" style="179" customWidth="1"/>
    <col min="11273" max="11273" width="10.7109375" style="179" customWidth="1"/>
    <col min="11274" max="11274" width="22.5703125" style="179" customWidth="1"/>
    <col min="11275" max="11275" width="10.42578125" style="179" bestFit="1" customWidth="1"/>
    <col min="11276" max="11276" width="11.42578125" style="179" customWidth="1"/>
    <col min="11277" max="11277" width="10.42578125" style="179" customWidth="1"/>
    <col min="11278" max="11278" width="10" style="179" customWidth="1"/>
    <col min="11279" max="11281" width="11.42578125" style="179" customWidth="1"/>
    <col min="11282" max="11282" width="12.42578125" style="179" customWidth="1"/>
    <col min="11283" max="11520" width="11.42578125" style="179"/>
    <col min="11521" max="11521" width="11.42578125" style="179" customWidth="1"/>
    <col min="11522" max="11522" width="16.42578125" style="179" customWidth="1"/>
    <col min="11523" max="11523" width="13.85546875" style="179" customWidth="1"/>
    <col min="11524" max="11524" width="11.85546875" style="179" customWidth="1"/>
    <col min="11525" max="11525" width="15" style="179" customWidth="1"/>
    <col min="11526" max="11527" width="11.42578125" style="179" customWidth="1"/>
    <col min="11528" max="11528" width="14.140625" style="179" customWidth="1"/>
    <col min="11529" max="11529" width="10.7109375" style="179" customWidth="1"/>
    <col min="11530" max="11530" width="22.5703125" style="179" customWidth="1"/>
    <col min="11531" max="11531" width="10.42578125" style="179" bestFit="1" customWidth="1"/>
    <col min="11532" max="11532" width="11.42578125" style="179" customWidth="1"/>
    <col min="11533" max="11533" width="10.42578125" style="179" customWidth="1"/>
    <col min="11534" max="11534" width="10" style="179" customWidth="1"/>
    <col min="11535" max="11537" width="11.42578125" style="179" customWidth="1"/>
    <col min="11538" max="11538" width="12.42578125" style="179" customWidth="1"/>
    <col min="11539" max="11776" width="11.42578125" style="179"/>
    <col min="11777" max="11777" width="11.42578125" style="179" customWidth="1"/>
    <col min="11778" max="11778" width="16.42578125" style="179" customWidth="1"/>
    <col min="11779" max="11779" width="13.85546875" style="179" customWidth="1"/>
    <col min="11780" max="11780" width="11.85546875" style="179" customWidth="1"/>
    <col min="11781" max="11781" width="15" style="179" customWidth="1"/>
    <col min="11782" max="11783" width="11.42578125" style="179" customWidth="1"/>
    <col min="11784" max="11784" width="14.140625" style="179" customWidth="1"/>
    <col min="11785" max="11785" width="10.7109375" style="179" customWidth="1"/>
    <col min="11786" max="11786" width="22.5703125" style="179" customWidth="1"/>
    <col min="11787" max="11787" width="10.42578125" style="179" bestFit="1" customWidth="1"/>
    <col min="11788" max="11788" width="11.42578125" style="179" customWidth="1"/>
    <col min="11789" max="11789" width="10.42578125" style="179" customWidth="1"/>
    <col min="11790" max="11790" width="10" style="179" customWidth="1"/>
    <col min="11791" max="11793" width="11.42578125" style="179" customWidth="1"/>
    <col min="11794" max="11794" width="12.42578125" style="179" customWidth="1"/>
    <col min="11795" max="12032" width="11.42578125" style="179"/>
    <col min="12033" max="12033" width="11.42578125" style="179" customWidth="1"/>
    <col min="12034" max="12034" width="16.42578125" style="179" customWidth="1"/>
    <col min="12035" max="12035" width="13.85546875" style="179" customWidth="1"/>
    <col min="12036" max="12036" width="11.85546875" style="179" customWidth="1"/>
    <col min="12037" max="12037" width="15" style="179" customWidth="1"/>
    <col min="12038" max="12039" width="11.42578125" style="179" customWidth="1"/>
    <col min="12040" max="12040" width="14.140625" style="179" customWidth="1"/>
    <col min="12041" max="12041" width="10.7109375" style="179" customWidth="1"/>
    <col min="12042" max="12042" width="22.5703125" style="179" customWidth="1"/>
    <col min="12043" max="12043" width="10.42578125" style="179" bestFit="1" customWidth="1"/>
    <col min="12044" max="12044" width="11.42578125" style="179" customWidth="1"/>
    <col min="12045" max="12045" width="10.42578125" style="179" customWidth="1"/>
    <col min="12046" max="12046" width="10" style="179" customWidth="1"/>
    <col min="12047" max="12049" width="11.42578125" style="179" customWidth="1"/>
    <col min="12050" max="12050" width="12.42578125" style="179" customWidth="1"/>
    <col min="12051" max="12288" width="11.42578125" style="179"/>
    <col min="12289" max="12289" width="11.42578125" style="179" customWidth="1"/>
    <col min="12290" max="12290" width="16.42578125" style="179" customWidth="1"/>
    <col min="12291" max="12291" width="13.85546875" style="179" customWidth="1"/>
    <col min="12292" max="12292" width="11.85546875" style="179" customWidth="1"/>
    <col min="12293" max="12293" width="15" style="179" customWidth="1"/>
    <col min="12294" max="12295" width="11.42578125" style="179" customWidth="1"/>
    <col min="12296" max="12296" width="14.140625" style="179" customWidth="1"/>
    <col min="12297" max="12297" width="10.7109375" style="179" customWidth="1"/>
    <col min="12298" max="12298" width="22.5703125" style="179" customWidth="1"/>
    <col min="12299" max="12299" width="10.42578125" style="179" bestFit="1" customWidth="1"/>
    <col min="12300" max="12300" width="11.42578125" style="179" customWidth="1"/>
    <col min="12301" max="12301" width="10.42578125" style="179" customWidth="1"/>
    <col min="12302" max="12302" width="10" style="179" customWidth="1"/>
    <col min="12303" max="12305" width="11.42578125" style="179" customWidth="1"/>
    <col min="12306" max="12306" width="12.42578125" style="179" customWidth="1"/>
    <col min="12307" max="12544" width="11.42578125" style="179"/>
    <col min="12545" max="12545" width="11.42578125" style="179" customWidth="1"/>
    <col min="12546" max="12546" width="16.42578125" style="179" customWidth="1"/>
    <col min="12547" max="12547" width="13.85546875" style="179" customWidth="1"/>
    <col min="12548" max="12548" width="11.85546875" style="179" customWidth="1"/>
    <col min="12549" max="12549" width="15" style="179" customWidth="1"/>
    <col min="12550" max="12551" width="11.42578125" style="179" customWidth="1"/>
    <col min="12552" max="12552" width="14.140625" style="179" customWidth="1"/>
    <col min="12553" max="12553" width="10.7109375" style="179" customWidth="1"/>
    <col min="12554" max="12554" width="22.5703125" style="179" customWidth="1"/>
    <col min="12555" max="12555" width="10.42578125" style="179" bestFit="1" customWidth="1"/>
    <col min="12556" max="12556" width="11.42578125" style="179" customWidth="1"/>
    <col min="12557" max="12557" width="10.42578125" style="179" customWidth="1"/>
    <col min="12558" max="12558" width="10" style="179" customWidth="1"/>
    <col min="12559" max="12561" width="11.42578125" style="179" customWidth="1"/>
    <col min="12562" max="12562" width="12.42578125" style="179" customWidth="1"/>
    <col min="12563" max="12800" width="11.42578125" style="179"/>
    <col min="12801" max="12801" width="11.42578125" style="179" customWidth="1"/>
    <col min="12802" max="12802" width="16.42578125" style="179" customWidth="1"/>
    <col min="12803" max="12803" width="13.85546875" style="179" customWidth="1"/>
    <col min="12804" max="12804" width="11.85546875" style="179" customWidth="1"/>
    <col min="12805" max="12805" width="15" style="179" customWidth="1"/>
    <col min="12806" max="12807" width="11.42578125" style="179" customWidth="1"/>
    <col min="12808" max="12808" width="14.140625" style="179" customWidth="1"/>
    <col min="12809" max="12809" width="10.7109375" style="179" customWidth="1"/>
    <col min="12810" max="12810" width="22.5703125" style="179" customWidth="1"/>
    <col min="12811" max="12811" width="10.42578125" style="179" bestFit="1" customWidth="1"/>
    <col min="12812" max="12812" width="11.42578125" style="179" customWidth="1"/>
    <col min="12813" max="12813" width="10.42578125" style="179" customWidth="1"/>
    <col min="12814" max="12814" width="10" style="179" customWidth="1"/>
    <col min="12815" max="12817" width="11.42578125" style="179" customWidth="1"/>
    <col min="12818" max="12818" width="12.42578125" style="179" customWidth="1"/>
    <col min="12819" max="13056" width="11.42578125" style="179"/>
    <col min="13057" max="13057" width="11.42578125" style="179" customWidth="1"/>
    <col min="13058" max="13058" width="16.42578125" style="179" customWidth="1"/>
    <col min="13059" max="13059" width="13.85546875" style="179" customWidth="1"/>
    <col min="13060" max="13060" width="11.85546875" style="179" customWidth="1"/>
    <col min="13061" max="13061" width="15" style="179" customWidth="1"/>
    <col min="13062" max="13063" width="11.42578125" style="179" customWidth="1"/>
    <col min="13064" max="13064" width="14.140625" style="179" customWidth="1"/>
    <col min="13065" max="13065" width="10.7109375" style="179" customWidth="1"/>
    <col min="13066" max="13066" width="22.5703125" style="179" customWidth="1"/>
    <col min="13067" max="13067" width="10.42578125" style="179" bestFit="1" customWidth="1"/>
    <col min="13068" max="13068" width="11.42578125" style="179" customWidth="1"/>
    <col min="13069" max="13069" width="10.42578125" style="179" customWidth="1"/>
    <col min="13070" max="13070" width="10" style="179" customWidth="1"/>
    <col min="13071" max="13073" width="11.42578125" style="179" customWidth="1"/>
    <col min="13074" max="13074" width="12.42578125" style="179" customWidth="1"/>
    <col min="13075" max="13312" width="11.42578125" style="179"/>
    <col min="13313" max="13313" width="11.42578125" style="179" customWidth="1"/>
    <col min="13314" max="13314" width="16.42578125" style="179" customWidth="1"/>
    <col min="13315" max="13315" width="13.85546875" style="179" customWidth="1"/>
    <col min="13316" max="13316" width="11.85546875" style="179" customWidth="1"/>
    <col min="13317" max="13317" width="15" style="179" customWidth="1"/>
    <col min="13318" max="13319" width="11.42578125" style="179" customWidth="1"/>
    <col min="13320" max="13320" width="14.140625" style="179" customWidth="1"/>
    <col min="13321" max="13321" width="10.7109375" style="179" customWidth="1"/>
    <col min="13322" max="13322" width="22.5703125" style="179" customWidth="1"/>
    <col min="13323" max="13323" width="10.42578125" style="179" bestFit="1" customWidth="1"/>
    <col min="13324" max="13324" width="11.42578125" style="179" customWidth="1"/>
    <col min="13325" max="13325" width="10.42578125" style="179" customWidth="1"/>
    <col min="13326" max="13326" width="10" style="179" customWidth="1"/>
    <col min="13327" max="13329" width="11.42578125" style="179" customWidth="1"/>
    <col min="13330" max="13330" width="12.42578125" style="179" customWidth="1"/>
    <col min="13331" max="13568" width="11.42578125" style="179"/>
    <col min="13569" max="13569" width="11.42578125" style="179" customWidth="1"/>
    <col min="13570" max="13570" width="16.42578125" style="179" customWidth="1"/>
    <col min="13571" max="13571" width="13.85546875" style="179" customWidth="1"/>
    <col min="13572" max="13572" width="11.85546875" style="179" customWidth="1"/>
    <col min="13573" max="13573" width="15" style="179" customWidth="1"/>
    <col min="13574" max="13575" width="11.42578125" style="179" customWidth="1"/>
    <col min="13576" max="13576" width="14.140625" style="179" customWidth="1"/>
    <col min="13577" max="13577" width="10.7109375" style="179" customWidth="1"/>
    <col min="13578" max="13578" width="22.5703125" style="179" customWidth="1"/>
    <col min="13579" max="13579" width="10.42578125" style="179" bestFit="1" customWidth="1"/>
    <col min="13580" max="13580" width="11.42578125" style="179" customWidth="1"/>
    <col min="13581" max="13581" width="10.42578125" style="179" customWidth="1"/>
    <col min="13582" max="13582" width="10" style="179" customWidth="1"/>
    <col min="13583" max="13585" width="11.42578125" style="179" customWidth="1"/>
    <col min="13586" max="13586" width="12.42578125" style="179" customWidth="1"/>
    <col min="13587" max="13824" width="11.42578125" style="179"/>
    <col min="13825" max="13825" width="11.42578125" style="179" customWidth="1"/>
    <col min="13826" max="13826" width="16.42578125" style="179" customWidth="1"/>
    <col min="13827" max="13827" width="13.85546875" style="179" customWidth="1"/>
    <col min="13828" max="13828" width="11.85546875" style="179" customWidth="1"/>
    <col min="13829" max="13829" width="15" style="179" customWidth="1"/>
    <col min="13830" max="13831" width="11.42578125" style="179" customWidth="1"/>
    <col min="13832" max="13832" width="14.140625" style="179" customWidth="1"/>
    <col min="13833" max="13833" width="10.7109375" style="179" customWidth="1"/>
    <col min="13834" max="13834" width="22.5703125" style="179" customWidth="1"/>
    <col min="13835" max="13835" width="10.42578125" style="179" bestFit="1" customWidth="1"/>
    <col min="13836" max="13836" width="11.42578125" style="179" customWidth="1"/>
    <col min="13837" max="13837" width="10.42578125" style="179" customWidth="1"/>
    <col min="13838" max="13838" width="10" style="179" customWidth="1"/>
    <col min="13839" max="13841" width="11.42578125" style="179" customWidth="1"/>
    <col min="13842" max="13842" width="12.42578125" style="179" customWidth="1"/>
    <col min="13843" max="14080" width="11.42578125" style="179"/>
    <col min="14081" max="14081" width="11.42578125" style="179" customWidth="1"/>
    <col min="14082" max="14082" width="16.42578125" style="179" customWidth="1"/>
    <col min="14083" max="14083" width="13.85546875" style="179" customWidth="1"/>
    <col min="14084" max="14084" width="11.85546875" style="179" customWidth="1"/>
    <col min="14085" max="14085" width="15" style="179" customWidth="1"/>
    <col min="14086" max="14087" width="11.42578125" style="179" customWidth="1"/>
    <col min="14088" max="14088" width="14.140625" style="179" customWidth="1"/>
    <col min="14089" max="14089" width="10.7109375" style="179" customWidth="1"/>
    <col min="14090" max="14090" width="22.5703125" style="179" customWidth="1"/>
    <col min="14091" max="14091" width="10.42578125" style="179" bestFit="1" customWidth="1"/>
    <col min="14092" max="14092" width="11.42578125" style="179" customWidth="1"/>
    <col min="14093" max="14093" width="10.42578125" style="179" customWidth="1"/>
    <col min="14094" max="14094" width="10" style="179" customWidth="1"/>
    <col min="14095" max="14097" width="11.42578125" style="179" customWidth="1"/>
    <col min="14098" max="14098" width="12.42578125" style="179" customWidth="1"/>
    <col min="14099" max="14336" width="11.42578125" style="179"/>
    <col min="14337" max="14337" width="11.42578125" style="179" customWidth="1"/>
    <col min="14338" max="14338" width="16.42578125" style="179" customWidth="1"/>
    <col min="14339" max="14339" width="13.85546875" style="179" customWidth="1"/>
    <col min="14340" max="14340" width="11.85546875" style="179" customWidth="1"/>
    <col min="14341" max="14341" width="15" style="179" customWidth="1"/>
    <col min="14342" max="14343" width="11.42578125" style="179" customWidth="1"/>
    <col min="14344" max="14344" width="14.140625" style="179" customWidth="1"/>
    <col min="14345" max="14345" width="10.7109375" style="179" customWidth="1"/>
    <col min="14346" max="14346" width="22.5703125" style="179" customWidth="1"/>
    <col min="14347" max="14347" width="10.42578125" style="179" bestFit="1" customWidth="1"/>
    <col min="14348" max="14348" width="11.42578125" style="179" customWidth="1"/>
    <col min="14349" max="14349" width="10.42578125" style="179" customWidth="1"/>
    <col min="14350" max="14350" width="10" style="179" customWidth="1"/>
    <col min="14351" max="14353" width="11.42578125" style="179" customWidth="1"/>
    <col min="14354" max="14354" width="12.42578125" style="179" customWidth="1"/>
    <col min="14355" max="14592" width="11.42578125" style="179"/>
    <col min="14593" max="14593" width="11.42578125" style="179" customWidth="1"/>
    <col min="14594" max="14594" width="16.42578125" style="179" customWidth="1"/>
    <col min="14595" max="14595" width="13.85546875" style="179" customWidth="1"/>
    <col min="14596" max="14596" width="11.85546875" style="179" customWidth="1"/>
    <col min="14597" max="14597" width="15" style="179" customWidth="1"/>
    <col min="14598" max="14599" width="11.42578125" style="179" customWidth="1"/>
    <col min="14600" max="14600" width="14.140625" style="179" customWidth="1"/>
    <col min="14601" max="14601" width="10.7109375" style="179" customWidth="1"/>
    <col min="14602" max="14602" width="22.5703125" style="179" customWidth="1"/>
    <col min="14603" max="14603" width="10.42578125" style="179" bestFit="1" customWidth="1"/>
    <col min="14604" max="14604" width="11.42578125" style="179" customWidth="1"/>
    <col min="14605" max="14605" width="10.42578125" style="179" customWidth="1"/>
    <col min="14606" max="14606" width="10" style="179" customWidth="1"/>
    <col min="14607" max="14609" width="11.42578125" style="179" customWidth="1"/>
    <col min="14610" max="14610" width="12.42578125" style="179" customWidth="1"/>
    <col min="14611" max="14848" width="11.42578125" style="179"/>
    <col min="14849" max="14849" width="11.42578125" style="179" customWidth="1"/>
    <col min="14850" max="14850" width="16.42578125" style="179" customWidth="1"/>
    <col min="14851" max="14851" width="13.85546875" style="179" customWidth="1"/>
    <col min="14852" max="14852" width="11.85546875" style="179" customWidth="1"/>
    <col min="14853" max="14853" width="15" style="179" customWidth="1"/>
    <col min="14854" max="14855" width="11.42578125" style="179" customWidth="1"/>
    <col min="14856" max="14856" width="14.140625" style="179" customWidth="1"/>
    <col min="14857" max="14857" width="10.7109375" style="179" customWidth="1"/>
    <col min="14858" max="14858" width="22.5703125" style="179" customWidth="1"/>
    <col min="14859" max="14859" width="10.42578125" style="179" bestFit="1" customWidth="1"/>
    <col min="14860" max="14860" width="11.42578125" style="179" customWidth="1"/>
    <col min="14861" max="14861" width="10.42578125" style="179" customWidth="1"/>
    <col min="14862" max="14862" width="10" style="179" customWidth="1"/>
    <col min="14863" max="14865" width="11.42578125" style="179" customWidth="1"/>
    <col min="14866" max="14866" width="12.42578125" style="179" customWidth="1"/>
    <col min="14867" max="15104" width="11.42578125" style="179"/>
    <col min="15105" max="15105" width="11.42578125" style="179" customWidth="1"/>
    <col min="15106" max="15106" width="16.42578125" style="179" customWidth="1"/>
    <col min="15107" max="15107" width="13.85546875" style="179" customWidth="1"/>
    <col min="15108" max="15108" width="11.85546875" style="179" customWidth="1"/>
    <col min="15109" max="15109" width="15" style="179" customWidth="1"/>
    <col min="15110" max="15111" width="11.42578125" style="179" customWidth="1"/>
    <col min="15112" max="15112" width="14.140625" style="179" customWidth="1"/>
    <col min="15113" max="15113" width="10.7109375" style="179" customWidth="1"/>
    <col min="15114" max="15114" width="22.5703125" style="179" customWidth="1"/>
    <col min="15115" max="15115" width="10.42578125" style="179" bestFit="1" customWidth="1"/>
    <col min="15116" max="15116" width="11.42578125" style="179" customWidth="1"/>
    <col min="15117" max="15117" width="10.42578125" style="179" customWidth="1"/>
    <col min="15118" max="15118" width="10" style="179" customWidth="1"/>
    <col min="15119" max="15121" width="11.42578125" style="179" customWidth="1"/>
    <col min="15122" max="15122" width="12.42578125" style="179" customWidth="1"/>
    <col min="15123" max="15360" width="11.42578125" style="179"/>
    <col min="15361" max="15361" width="11.42578125" style="179" customWidth="1"/>
    <col min="15362" max="15362" width="16.42578125" style="179" customWidth="1"/>
    <col min="15363" max="15363" width="13.85546875" style="179" customWidth="1"/>
    <col min="15364" max="15364" width="11.85546875" style="179" customWidth="1"/>
    <col min="15365" max="15365" width="15" style="179" customWidth="1"/>
    <col min="15366" max="15367" width="11.42578125" style="179" customWidth="1"/>
    <col min="15368" max="15368" width="14.140625" style="179" customWidth="1"/>
    <col min="15369" max="15369" width="10.7109375" style="179" customWidth="1"/>
    <col min="15370" max="15370" width="22.5703125" style="179" customWidth="1"/>
    <col min="15371" max="15371" width="10.42578125" style="179" bestFit="1" customWidth="1"/>
    <col min="15372" max="15372" width="11.42578125" style="179" customWidth="1"/>
    <col min="15373" max="15373" width="10.42578125" style="179" customWidth="1"/>
    <col min="15374" max="15374" width="10" style="179" customWidth="1"/>
    <col min="15375" max="15377" width="11.42578125" style="179" customWidth="1"/>
    <col min="15378" max="15378" width="12.42578125" style="179" customWidth="1"/>
    <col min="15379" max="15616" width="11.42578125" style="179"/>
    <col min="15617" max="15617" width="11.42578125" style="179" customWidth="1"/>
    <col min="15618" max="15618" width="16.42578125" style="179" customWidth="1"/>
    <col min="15619" max="15619" width="13.85546875" style="179" customWidth="1"/>
    <col min="15620" max="15620" width="11.85546875" style="179" customWidth="1"/>
    <col min="15621" max="15621" width="15" style="179" customWidth="1"/>
    <col min="15622" max="15623" width="11.42578125" style="179" customWidth="1"/>
    <col min="15624" max="15624" width="14.140625" style="179" customWidth="1"/>
    <col min="15625" max="15625" width="10.7109375" style="179" customWidth="1"/>
    <col min="15626" max="15626" width="22.5703125" style="179" customWidth="1"/>
    <col min="15627" max="15627" width="10.42578125" style="179" bestFit="1" customWidth="1"/>
    <col min="15628" max="15628" width="11.42578125" style="179" customWidth="1"/>
    <col min="15629" max="15629" width="10.42578125" style="179" customWidth="1"/>
    <col min="15630" max="15630" width="10" style="179" customWidth="1"/>
    <col min="15631" max="15633" width="11.42578125" style="179" customWidth="1"/>
    <col min="15634" max="15634" width="12.42578125" style="179" customWidth="1"/>
    <col min="15635" max="15872" width="11.42578125" style="179"/>
    <col min="15873" max="15873" width="11.42578125" style="179" customWidth="1"/>
    <col min="15874" max="15874" width="16.42578125" style="179" customWidth="1"/>
    <col min="15875" max="15875" width="13.85546875" style="179" customWidth="1"/>
    <col min="15876" max="15876" width="11.85546875" style="179" customWidth="1"/>
    <col min="15877" max="15877" width="15" style="179" customWidth="1"/>
    <col min="15878" max="15879" width="11.42578125" style="179" customWidth="1"/>
    <col min="15880" max="15880" width="14.140625" style="179" customWidth="1"/>
    <col min="15881" max="15881" width="10.7109375" style="179" customWidth="1"/>
    <col min="15882" max="15882" width="22.5703125" style="179" customWidth="1"/>
    <col min="15883" max="15883" width="10.42578125" style="179" bestFit="1" customWidth="1"/>
    <col min="15884" max="15884" width="11.42578125" style="179" customWidth="1"/>
    <col min="15885" max="15885" width="10.42578125" style="179" customWidth="1"/>
    <col min="15886" max="15886" width="10" style="179" customWidth="1"/>
    <col min="15887" max="15889" width="11.42578125" style="179" customWidth="1"/>
    <col min="15890" max="15890" width="12.42578125" style="179" customWidth="1"/>
    <col min="15891" max="16128" width="11.42578125" style="179"/>
    <col min="16129" max="16129" width="11.42578125" style="179" customWidth="1"/>
    <col min="16130" max="16130" width="16.42578125" style="179" customWidth="1"/>
    <col min="16131" max="16131" width="13.85546875" style="179" customWidth="1"/>
    <col min="16132" max="16132" width="11.85546875" style="179" customWidth="1"/>
    <col min="16133" max="16133" width="15" style="179" customWidth="1"/>
    <col min="16134" max="16135" width="11.42578125" style="179" customWidth="1"/>
    <col min="16136" max="16136" width="14.140625" style="179" customWidth="1"/>
    <col min="16137" max="16137" width="10.7109375" style="179" customWidth="1"/>
    <col min="16138" max="16138" width="22.5703125" style="179" customWidth="1"/>
    <col min="16139" max="16139" width="10.42578125" style="179" bestFit="1" customWidth="1"/>
    <col min="16140" max="16140" width="11.42578125" style="179" customWidth="1"/>
    <col min="16141" max="16141" width="10.42578125" style="179" customWidth="1"/>
    <col min="16142" max="16142" width="10" style="179" customWidth="1"/>
    <col min="16143" max="16145" width="11.42578125" style="179" customWidth="1"/>
    <col min="16146" max="16146" width="12.42578125" style="179" customWidth="1"/>
    <col min="16147" max="16384" width="11.42578125" style="179"/>
  </cols>
  <sheetData>
    <row r="1" spans="1:17" x14ac:dyDescent="0.2">
      <c r="A1" s="176" t="s">
        <v>381</v>
      </c>
      <c r="B1" s="177"/>
      <c r="C1" s="178"/>
      <c r="D1" s="178"/>
      <c r="E1" s="177"/>
      <c r="F1" s="177"/>
      <c r="G1" s="177"/>
      <c r="H1" s="177"/>
      <c r="I1" s="177"/>
      <c r="J1" s="177"/>
      <c r="K1" s="177"/>
      <c r="L1" s="177"/>
      <c r="M1" s="177"/>
      <c r="N1" s="177"/>
      <c r="O1" s="177"/>
      <c r="P1" s="177"/>
      <c r="Q1" s="177"/>
    </row>
    <row r="2" spans="1:17" x14ac:dyDescent="0.2">
      <c r="A2" s="176" t="s">
        <v>380</v>
      </c>
      <c r="B2" s="177"/>
      <c r="C2" s="178"/>
      <c r="D2" s="178"/>
      <c r="E2" s="177"/>
      <c r="F2" s="177"/>
      <c r="G2" s="177"/>
      <c r="H2" s="177"/>
      <c r="I2" s="177"/>
      <c r="J2" s="177"/>
      <c r="K2" s="177"/>
      <c r="L2" s="177"/>
      <c r="M2" s="177"/>
      <c r="N2" s="177"/>
      <c r="O2" s="177"/>
      <c r="P2" s="177"/>
      <c r="Q2" s="177"/>
    </row>
    <row r="3" spans="1:17" x14ac:dyDescent="0.2">
      <c r="A3" s="176" t="s">
        <v>382</v>
      </c>
      <c r="B3" s="177"/>
      <c r="C3" s="178"/>
      <c r="D3" s="178"/>
      <c r="E3" s="177"/>
      <c r="F3" s="177"/>
      <c r="G3" s="177"/>
      <c r="H3" s="177"/>
      <c r="I3" s="177"/>
      <c r="J3" s="177"/>
      <c r="K3" s="177"/>
      <c r="L3" s="177"/>
      <c r="M3" s="177"/>
      <c r="N3" s="177"/>
      <c r="O3" s="177"/>
      <c r="P3" s="177"/>
      <c r="Q3" s="177"/>
    </row>
    <row r="4" spans="1:17" x14ac:dyDescent="0.2">
      <c r="A4" s="176"/>
      <c r="C4" s="178"/>
      <c r="D4" s="180"/>
      <c r="E4" s="181"/>
      <c r="F4" s="177"/>
      <c r="G4" s="177"/>
      <c r="H4" s="177"/>
      <c r="I4" s="177"/>
      <c r="J4" s="177"/>
      <c r="K4" s="177"/>
      <c r="L4" s="177"/>
      <c r="M4" s="177"/>
      <c r="N4" s="177"/>
      <c r="O4" s="182"/>
      <c r="P4" s="177"/>
      <c r="Q4" s="177"/>
    </row>
    <row r="5" spans="1:17" x14ac:dyDescent="0.2">
      <c r="E5" s="184"/>
      <c r="F5" s="177"/>
      <c r="G5" s="177"/>
      <c r="H5" s="177"/>
      <c r="I5" s="177"/>
      <c r="J5" s="185"/>
      <c r="K5" s="177"/>
      <c r="L5" s="177"/>
      <c r="M5" s="177"/>
      <c r="N5" s="177"/>
      <c r="O5" s="177"/>
      <c r="P5" s="177"/>
      <c r="Q5" s="177"/>
    </row>
    <row r="6" spans="1:17" x14ac:dyDescent="0.2">
      <c r="A6" s="186" t="s">
        <v>344</v>
      </c>
      <c r="B6" s="187"/>
      <c r="C6" s="188"/>
      <c r="D6" s="189"/>
      <c r="E6" s="182"/>
      <c r="F6" s="177"/>
      <c r="G6" s="177"/>
      <c r="H6" s="177"/>
      <c r="I6" s="177"/>
      <c r="J6" s="182"/>
      <c r="K6" s="177"/>
      <c r="L6" s="177"/>
      <c r="M6" s="177"/>
      <c r="N6" s="177"/>
      <c r="O6" s="177"/>
      <c r="P6" s="177"/>
      <c r="Q6" s="177"/>
    </row>
    <row r="7" spans="1:17" x14ac:dyDescent="0.2">
      <c r="A7" s="177"/>
      <c r="B7" s="177"/>
      <c r="C7" s="180" t="s">
        <v>64</v>
      </c>
      <c r="D7" s="180" t="s">
        <v>65</v>
      </c>
      <c r="E7" s="178"/>
      <c r="F7" s="177"/>
      <c r="G7" s="177"/>
      <c r="H7" s="177"/>
      <c r="I7" s="176" t="s">
        <v>50</v>
      </c>
      <c r="J7" s="182"/>
      <c r="K7" s="177"/>
      <c r="L7" s="177"/>
      <c r="M7" s="177"/>
      <c r="N7" s="177"/>
      <c r="O7" s="177"/>
      <c r="P7" s="177"/>
      <c r="Q7" s="177"/>
    </row>
    <row r="8" spans="1:17" hidden="1" x14ac:dyDescent="0.2">
      <c r="A8" s="177"/>
      <c r="B8" s="177" t="s">
        <v>0</v>
      </c>
      <c r="C8" s="190">
        <v>87</v>
      </c>
      <c r="D8" s="191">
        <f t="shared" ref="D8:D9" si="0">C8*1345</f>
        <v>117015</v>
      </c>
      <c r="E8" s="178"/>
      <c r="F8" s="177"/>
      <c r="G8" s="177"/>
      <c r="H8" s="177"/>
      <c r="I8" s="177"/>
      <c r="J8" s="182"/>
      <c r="K8" s="177"/>
      <c r="L8" s="177"/>
      <c r="M8" s="177"/>
      <c r="N8" s="177"/>
      <c r="O8" s="177"/>
      <c r="P8" s="177"/>
      <c r="Q8" s="177"/>
    </row>
    <row r="9" spans="1:17" hidden="1" x14ac:dyDescent="0.2">
      <c r="A9" s="177"/>
      <c r="B9" s="177" t="s">
        <v>1</v>
      </c>
      <c r="C9" s="190">
        <f>ROUND(C8*1.025,0)</f>
        <v>89</v>
      </c>
      <c r="D9" s="191">
        <f t="shared" si="0"/>
        <v>119705</v>
      </c>
      <c r="E9" s="178"/>
      <c r="F9" s="177"/>
      <c r="G9" s="177"/>
      <c r="H9" s="177"/>
      <c r="I9" s="177"/>
      <c r="L9" s="177"/>
      <c r="M9" s="177"/>
      <c r="N9" s="177"/>
      <c r="O9" s="177"/>
      <c r="P9" s="177"/>
      <c r="Q9" s="177"/>
    </row>
    <row r="10" spans="1:17" x14ac:dyDescent="0.2">
      <c r="A10" s="177"/>
      <c r="B10" s="316" t="s">
        <v>63</v>
      </c>
      <c r="C10" s="190">
        <v>111</v>
      </c>
      <c r="D10" s="191">
        <f>IF('Project Activation'!A$3&gt;0,'ICES rates'!C10*1274,C10*1365)</f>
        <v>151515</v>
      </c>
      <c r="E10" s="178"/>
      <c r="F10" s="177"/>
      <c r="G10" s="177"/>
      <c r="H10" s="177"/>
      <c r="I10" s="177"/>
      <c r="J10" s="185">
        <v>0.5</v>
      </c>
      <c r="K10" s="177" t="s">
        <v>51</v>
      </c>
      <c r="L10" s="177"/>
      <c r="M10" s="177"/>
      <c r="N10" s="177"/>
      <c r="O10" s="177"/>
      <c r="P10" s="177"/>
      <c r="Q10" s="177"/>
    </row>
    <row r="11" spans="1:17" x14ac:dyDescent="0.2">
      <c r="A11" s="177"/>
      <c r="B11" s="316" t="s">
        <v>68</v>
      </c>
      <c r="C11" s="190">
        <f t="shared" ref="C11:C16" si="1">ROUND(+C10*1.025,0)</f>
        <v>114</v>
      </c>
      <c r="D11" s="191">
        <f>IF('Project Activation'!A$3&gt;0,'ICES rates'!C11*1274,C11*1365)</f>
        <v>155610</v>
      </c>
      <c r="E11" s="178"/>
      <c r="F11" s="177"/>
      <c r="G11" s="177"/>
      <c r="H11" s="177"/>
      <c r="I11" s="177"/>
      <c r="J11" s="182"/>
      <c r="K11" s="177" t="s">
        <v>52</v>
      </c>
      <c r="L11" s="177"/>
      <c r="M11" s="177"/>
      <c r="N11" s="177"/>
      <c r="O11" s="177"/>
      <c r="P11" s="177"/>
      <c r="Q11" s="177"/>
    </row>
    <row r="12" spans="1:17" x14ac:dyDescent="0.2">
      <c r="A12" s="177"/>
      <c r="B12" s="316" t="s">
        <v>69</v>
      </c>
      <c r="C12" s="190">
        <f t="shared" si="1"/>
        <v>117</v>
      </c>
      <c r="D12" s="191">
        <f>IF('Project Activation'!A$3&gt;0,'ICES rates'!C12*1274,C12*1365)</f>
        <v>159705</v>
      </c>
      <c r="E12" s="178"/>
      <c r="F12" s="177"/>
      <c r="G12" s="177"/>
      <c r="H12" s="177"/>
      <c r="I12" s="177"/>
      <c r="J12" s="182"/>
      <c r="K12" s="177" t="s">
        <v>53</v>
      </c>
      <c r="L12" s="177"/>
      <c r="M12" s="177"/>
      <c r="N12" s="177"/>
      <c r="O12" s="177"/>
      <c r="P12" s="177"/>
      <c r="Q12" s="177"/>
    </row>
    <row r="13" spans="1:17" x14ac:dyDescent="0.2">
      <c r="A13" s="177"/>
      <c r="B13" s="316" t="s">
        <v>274</v>
      </c>
      <c r="C13" s="190">
        <f t="shared" si="1"/>
        <v>120</v>
      </c>
      <c r="D13" s="191">
        <f>IF('Project Activation'!A$3&gt;0,'ICES rates'!C13*1274,C13*1365)</f>
        <v>163800</v>
      </c>
      <c r="E13" s="192"/>
      <c r="F13" s="177"/>
      <c r="G13" s="177"/>
      <c r="H13" s="177"/>
      <c r="I13" s="177"/>
      <c r="K13" s="177"/>
      <c r="L13" s="177"/>
      <c r="M13" s="177"/>
      <c r="N13" s="177"/>
      <c r="O13" s="177"/>
      <c r="P13" s="177"/>
      <c r="Q13" s="177"/>
    </row>
    <row r="14" spans="1:17" x14ac:dyDescent="0.2">
      <c r="A14" s="177"/>
      <c r="B14" s="316" t="s">
        <v>288</v>
      </c>
      <c r="C14" s="190">
        <f t="shared" si="1"/>
        <v>123</v>
      </c>
      <c r="D14" s="191">
        <f>IF('Project Activation'!A$3&gt;0,'ICES rates'!C14*1274,C14*1365)</f>
        <v>167895</v>
      </c>
      <c r="E14" s="177"/>
      <c r="F14" s="177"/>
      <c r="G14" s="177"/>
      <c r="H14" s="177"/>
      <c r="I14" s="176" t="s">
        <v>54</v>
      </c>
      <c r="J14" s="182"/>
      <c r="K14" s="177"/>
      <c r="L14" s="177"/>
      <c r="M14" s="177"/>
      <c r="N14" s="177"/>
      <c r="O14" s="177"/>
      <c r="P14" s="177"/>
      <c r="Q14" s="177"/>
    </row>
    <row r="15" spans="1:17" x14ac:dyDescent="0.2">
      <c r="A15" s="177"/>
      <c r="B15" s="316" t="s">
        <v>333</v>
      </c>
      <c r="C15" s="190">
        <f t="shared" si="1"/>
        <v>126</v>
      </c>
      <c r="D15" s="191">
        <f>IF('Project Activation'!A$3&gt;0,'ICES rates'!C15*1274,C15*1365)</f>
        <v>171990</v>
      </c>
      <c r="E15" s="178"/>
      <c r="F15" s="193"/>
      <c r="G15" s="177"/>
      <c r="H15" s="177"/>
      <c r="I15" s="177"/>
      <c r="J15" s="177" t="s">
        <v>2</v>
      </c>
      <c r="K15" s="194">
        <v>0.2</v>
      </c>
      <c r="L15" s="177"/>
      <c r="M15" s="177"/>
      <c r="N15" s="177"/>
      <c r="O15" s="177"/>
      <c r="P15" s="177"/>
      <c r="Q15" s="177"/>
    </row>
    <row r="16" spans="1:17" x14ac:dyDescent="0.2">
      <c r="A16" s="177"/>
      <c r="B16" s="316" t="s">
        <v>338</v>
      </c>
      <c r="C16" s="190">
        <f t="shared" si="1"/>
        <v>129</v>
      </c>
      <c r="D16" s="191">
        <f>IF('Project Activation'!A$3&gt;0,'ICES rates'!C16*1274,C16*1365)</f>
        <v>176085</v>
      </c>
      <c r="E16" s="178"/>
      <c r="F16" s="193"/>
      <c r="G16" s="177"/>
      <c r="H16" s="177"/>
      <c r="I16" s="177"/>
      <c r="J16" s="177" t="s">
        <v>61</v>
      </c>
      <c r="K16" s="194">
        <v>0.2</v>
      </c>
      <c r="L16" s="177"/>
      <c r="M16" s="177"/>
      <c r="N16" s="177"/>
      <c r="O16" s="177"/>
      <c r="P16" s="177"/>
      <c r="Q16" s="177"/>
    </row>
    <row r="17" spans="1:17" x14ac:dyDescent="0.2">
      <c r="A17" s="177"/>
      <c r="B17" s="177"/>
      <c r="C17" s="195"/>
      <c r="D17" s="196"/>
      <c r="E17" s="312"/>
      <c r="F17" s="193"/>
      <c r="G17" s="177"/>
      <c r="H17" s="177"/>
      <c r="I17" s="177"/>
      <c r="J17" s="177" t="s">
        <v>63</v>
      </c>
      <c r="K17" s="194">
        <v>0.2</v>
      </c>
      <c r="L17" s="177"/>
      <c r="M17" s="177"/>
      <c r="N17" s="177"/>
      <c r="O17" s="177"/>
      <c r="P17" s="177"/>
      <c r="Q17" s="177"/>
    </row>
    <row r="18" spans="1:17" x14ac:dyDescent="0.2">
      <c r="A18" s="538" t="s">
        <v>277</v>
      </c>
      <c r="B18" s="538"/>
      <c r="C18" s="538"/>
      <c r="D18" s="538"/>
      <c r="E18" s="178"/>
      <c r="F18" s="193"/>
      <c r="G18" s="177"/>
      <c r="H18" s="177"/>
      <c r="I18" s="177"/>
      <c r="J18" s="177" t="s">
        <v>68</v>
      </c>
      <c r="K18" s="194">
        <v>0.2</v>
      </c>
      <c r="L18" s="177"/>
      <c r="M18" s="177"/>
      <c r="N18" s="177"/>
      <c r="O18" s="177"/>
      <c r="P18" s="177"/>
      <c r="Q18" s="177"/>
    </row>
    <row r="19" spans="1:17" x14ac:dyDescent="0.2">
      <c r="A19" s="177"/>
      <c r="B19" s="177"/>
      <c r="C19" s="180" t="s">
        <v>64</v>
      </c>
      <c r="D19" s="180" t="s">
        <v>65</v>
      </c>
      <c r="E19" s="178"/>
      <c r="F19" s="193"/>
      <c r="G19" s="177"/>
      <c r="H19" s="177"/>
      <c r="I19" s="177"/>
      <c r="J19" s="177" t="s">
        <v>69</v>
      </c>
      <c r="K19" s="194">
        <v>0.2</v>
      </c>
      <c r="L19" s="177"/>
      <c r="M19" s="177"/>
      <c r="N19" s="177"/>
      <c r="O19" s="177"/>
      <c r="P19" s="177"/>
      <c r="Q19" s="177"/>
    </row>
    <row r="20" spans="1:17" x14ac:dyDescent="0.2">
      <c r="A20" s="177"/>
      <c r="B20" s="316" t="s">
        <v>63</v>
      </c>
      <c r="C20" s="190">
        <v>116</v>
      </c>
      <c r="D20" s="191">
        <f>IF('Project Activation'!A$3&gt;0,'ICES rates'!C20*1274,C20*1365)</f>
        <v>158340</v>
      </c>
      <c r="E20" s="182"/>
      <c r="F20" s="193"/>
      <c r="G20" s="177"/>
      <c r="H20" s="177"/>
      <c r="I20" s="177"/>
      <c r="J20" s="177" t="s">
        <v>274</v>
      </c>
      <c r="K20" s="194">
        <v>0.2</v>
      </c>
      <c r="L20" s="177"/>
      <c r="M20" s="177"/>
      <c r="N20" s="177"/>
      <c r="O20" s="177"/>
      <c r="P20" s="177"/>
      <c r="Q20" s="177"/>
    </row>
    <row r="21" spans="1:17" x14ac:dyDescent="0.2">
      <c r="A21" s="177"/>
      <c r="B21" s="316" t="s">
        <v>68</v>
      </c>
      <c r="C21" s="190">
        <f t="shared" ref="C21:C26" si="2">ROUND(+C20*1.025,0)</f>
        <v>119</v>
      </c>
      <c r="D21" s="191">
        <f>IF('Project Activation'!A$3&gt;0,'ICES rates'!C21*1274,C21*1365)</f>
        <v>162435</v>
      </c>
      <c r="E21" s="178"/>
      <c r="F21" s="193"/>
      <c r="G21" s="177"/>
      <c r="H21" s="177"/>
      <c r="I21" s="177"/>
      <c r="J21" s="179" t="s">
        <v>288</v>
      </c>
      <c r="K21" s="194">
        <v>0.2</v>
      </c>
      <c r="L21" s="177"/>
      <c r="M21" s="177"/>
      <c r="N21" s="177"/>
      <c r="O21" s="177"/>
      <c r="P21" s="177"/>
      <c r="Q21" s="177"/>
    </row>
    <row r="22" spans="1:17" x14ac:dyDescent="0.2">
      <c r="A22" s="177"/>
      <c r="B22" s="316" t="s">
        <v>69</v>
      </c>
      <c r="C22" s="190">
        <f t="shared" si="2"/>
        <v>122</v>
      </c>
      <c r="D22" s="191">
        <f>IF('Project Activation'!A$3&gt;0,'ICES rates'!C22*1274,C22*1365)</f>
        <v>166530</v>
      </c>
      <c r="E22" s="178"/>
      <c r="F22" s="193"/>
      <c r="G22" s="177"/>
      <c r="H22" s="177"/>
      <c r="I22" s="177"/>
      <c r="L22" s="177"/>
      <c r="M22" s="177"/>
      <c r="N22" s="177"/>
      <c r="O22" s="177"/>
      <c r="P22" s="177"/>
      <c r="Q22" s="177"/>
    </row>
    <row r="23" spans="1:17" x14ac:dyDescent="0.2">
      <c r="A23" s="177"/>
      <c r="B23" s="316" t="s">
        <v>274</v>
      </c>
      <c r="C23" s="190">
        <f t="shared" si="2"/>
        <v>125</v>
      </c>
      <c r="D23" s="191">
        <f>IF('Project Activation'!A$3&gt;0,'ICES rates'!C23*1274,C23*1365)</f>
        <v>170625</v>
      </c>
      <c r="E23" s="178"/>
      <c r="F23" s="193"/>
      <c r="G23" s="177"/>
      <c r="H23" s="177"/>
      <c r="I23" s="198" t="s">
        <v>62</v>
      </c>
      <c r="J23" s="199"/>
      <c r="K23" s="200"/>
      <c r="L23" s="200"/>
      <c r="M23" s="200"/>
      <c r="N23" s="200"/>
      <c r="O23" s="200"/>
      <c r="P23" s="200"/>
      <c r="Q23" s="177"/>
    </row>
    <row r="24" spans="1:17" ht="13.5" thickBot="1" x14ac:dyDescent="0.25">
      <c r="A24" s="177"/>
      <c r="B24" s="316" t="s">
        <v>288</v>
      </c>
      <c r="C24" s="190">
        <f t="shared" si="2"/>
        <v>128</v>
      </c>
      <c r="D24" s="191">
        <f>IF('Project Activation'!A$3&gt;0,'ICES rates'!C24*1274,C24*1365)</f>
        <v>174720</v>
      </c>
      <c r="E24" s="178"/>
      <c r="F24" s="193"/>
      <c r="G24" s="177"/>
      <c r="H24" s="177"/>
      <c r="I24" s="177"/>
      <c r="J24" s="182"/>
      <c r="K24" s="177"/>
      <c r="L24" s="177"/>
      <c r="M24" s="177"/>
      <c r="N24" s="177"/>
      <c r="O24" s="177"/>
      <c r="P24" s="177"/>
      <c r="Q24" s="177"/>
    </row>
    <row r="25" spans="1:17" x14ac:dyDescent="0.2">
      <c r="A25" s="177"/>
      <c r="B25" s="316" t="s">
        <v>333</v>
      </c>
      <c r="C25" s="190">
        <f t="shared" si="2"/>
        <v>131</v>
      </c>
      <c r="D25" s="191">
        <f>IF('Project Activation'!A$3&gt;0,'ICES rates'!C25*1274,C25*1365)</f>
        <v>178815</v>
      </c>
      <c r="E25" s="178"/>
      <c r="F25" s="193"/>
      <c r="G25" s="177"/>
      <c r="H25" s="177"/>
      <c r="J25" s="201" t="s">
        <v>55</v>
      </c>
      <c r="K25" s="211" t="s">
        <v>55</v>
      </c>
      <c r="M25" s="201" t="s">
        <v>55</v>
      </c>
      <c r="N25" s="211" t="s">
        <v>55</v>
      </c>
      <c r="O25" s="177"/>
      <c r="P25" s="177"/>
      <c r="Q25" s="177"/>
    </row>
    <row r="26" spans="1:17" x14ac:dyDescent="0.2">
      <c r="A26" s="177"/>
      <c r="B26" s="316" t="s">
        <v>338</v>
      </c>
      <c r="C26" s="190">
        <f t="shared" si="2"/>
        <v>134</v>
      </c>
      <c r="D26" s="191">
        <f>IF('Project Activation'!A$3&gt;0,'ICES rates'!C26*1274,C26*1365)</f>
        <v>182910</v>
      </c>
      <c r="E26" s="178"/>
      <c r="F26" s="193"/>
      <c r="G26" s="177"/>
      <c r="H26" s="177"/>
      <c r="J26" s="202" t="s">
        <v>56</v>
      </c>
      <c r="K26" s="212" t="s">
        <v>57</v>
      </c>
      <c r="M26" s="202" t="s">
        <v>58</v>
      </c>
      <c r="N26" s="215" t="s">
        <v>56</v>
      </c>
      <c r="O26" s="177"/>
      <c r="P26" s="177"/>
      <c r="Q26" s="177"/>
    </row>
    <row r="27" spans="1:17" x14ac:dyDescent="0.2">
      <c r="A27" s="177"/>
      <c r="B27" s="177"/>
      <c r="C27" s="195"/>
      <c r="D27" s="196"/>
      <c r="E27" s="178"/>
      <c r="F27" s="193"/>
      <c r="G27" s="177"/>
      <c r="H27" s="177"/>
      <c r="J27" s="203" t="s">
        <v>59</v>
      </c>
      <c r="K27" s="213" t="s">
        <v>60</v>
      </c>
      <c r="M27" s="203" t="s">
        <v>59</v>
      </c>
      <c r="N27" s="216" t="s">
        <v>60</v>
      </c>
      <c r="O27" s="177"/>
      <c r="P27" s="177"/>
      <c r="Q27" s="177"/>
    </row>
    <row r="28" spans="1:17" ht="13.5" thickBot="1" x14ac:dyDescent="0.25">
      <c r="A28" s="186" t="s">
        <v>275</v>
      </c>
      <c r="B28" s="187"/>
      <c r="C28" s="188"/>
      <c r="D28" s="197"/>
      <c r="E28" s="178"/>
      <c r="F28" s="193"/>
      <c r="G28" s="177"/>
      <c r="H28" s="204"/>
      <c r="J28" s="210">
        <v>1</v>
      </c>
      <c r="K28" s="214">
        <f>IF('Project Activation'!A3=1,1274*J28,1365*J28)</f>
        <v>1365</v>
      </c>
      <c r="L28" s="205">
        <f>IF('Project Activation'!A3=1,1274,1365)</f>
        <v>1365</v>
      </c>
      <c r="M28" s="341">
        <v>1365</v>
      </c>
      <c r="N28" s="217">
        <f>IF('Project Activation'!A3=1,M28/1274,M28/1365)</f>
        <v>1</v>
      </c>
      <c r="O28" s="177"/>
      <c r="P28" s="177"/>
      <c r="Q28" s="177"/>
    </row>
    <row r="29" spans="1:17" x14ac:dyDescent="0.2">
      <c r="A29" s="177"/>
      <c r="B29" s="177"/>
      <c r="C29" s="180" t="s">
        <v>64</v>
      </c>
      <c r="D29" s="180" t="s">
        <v>65</v>
      </c>
      <c r="E29" s="178"/>
      <c r="F29" s="193"/>
      <c r="G29" s="177"/>
      <c r="H29" s="204"/>
      <c r="J29" s="220"/>
      <c r="K29" s="274"/>
      <c r="L29" s="275"/>
      <c r="M29" s="222"/>
      <c r="N29" s="220"/>
      <c r="O29" s="276"/>
      <c r="Q29" s="177"/>
    </row>
    <row r="30" spans="1:17" hidden="1" x14ac:dyDescent="0.2">
      <c r="A30" s="177"/>
      <c r="B30" s="177" t="s">
        <v>0</v>
      </c>
      <c r="C30" s="190">
        <v>101</v>
      </c>
      <c r="D30" s="191">
        <f t="shared" ref="D30:D31" si="3">C30*1345</f>
        <v>135845</v>
      </c>
      <c r="E30" s="178"/>
      <c r="F30" s="193"/>
      <c r="G30" s="177"/>
      <c r="H30" s="177"/>
      <c r="P30" s="177"/>
      <c r="Q30" s="177"/>
    </row>
    <row r="31" spans="1:17" hidden="1" x14ac:dyDescent="0.2">
      <c r="A31" s="177"/>
      <c r="B31" s="177" t="s">
        <v>1</v>
      </c>
      <c r="C31" s="190">
        <f t="shared" ref="C31:C38" si="4">ROUND(+C30*1.025,0)</f>
        <v>104</v>
      </c>
      <c r="D31" s="191">
        <f t="shared" si="3"/>
        <v>139880</v>
      </c>
      <c r="E31" s="178"/>
      <c r="F31" s="193"/>
      <c r="G31" s="177"/>
      <c r="Q31" s="177"/>
    </row>
    <row r="32" spans="1:17" x14ac:dyDescent="0.2">
      <c r="A32" s="177"/>
      <c r="B32" s="316" t="s">
        <v>63</v>
      </c>
      <c r="C32" s="190">
        <v>152</v>
      </c>
      <c r="D32" s="191">
        <f>IF('Project Activation'!A$3&gt;0,'ICES rates'!C32*1274,C32*1365)</f>
        <v>207480</v>
      </c>
      <c r="E32" s="178"/>
      <c r="F32" s="193"/>
      <c r="G32" s="177"/>
      <c r="Q32" s="177"/>
    </row>
    <row r="33" spans="1:17" x14ac:dyDescent="0.2">
      <c r="A33" s="177"/>
      <c r="B33" s="316" t="s">
        <v>68</v>
      </c>
      <c r="C33" s="190">
        <f t="shared" si="4"/>
        <v>156</v>
      </c>
      <c r="D33" s="191">
        <f>IF('Project Activation'!A$3&gt;0,'ICES rates'!C33*1274,C33*1365)</f>
        <v>212940</v>
      </c>
      <c r="E33" s="192"/>
      <c r="F33" s="193"/>
      <c r="G33" s="177"/>
      <c r="H33" s="177"/>
      <c r="P33" s="177"/>
    </row>
    <row r="34" spans="1:17" x14ac:dyDescent="0.2">
      <c r="A34" s="177"/>
      <c r="B34" s="316" t="s">
        <v>69</v>
      </c>
      <c r="C34" s="190">
        <f t="shared" si="4"/>
        <v>160</v>
      </c>
      <c r="D34" s="191">
        <f>IF('Project Activation'!A$3&gt;0,'ICES rates'!C34*1274,C34*1365)</f>
        <v>218400</v>
      </c>
      <c r="E34" s="177"/>
      <c r="F34" s="193"/>
      <c r="G34" s="177"/>
      <c r="H34" s="177"/>
      <c r="P34" s="177"/>
      <c r="Q34" s="177"/>
    </row>
    <row r="35" spans="1:17" ht="12.75" customHeight="1" x14ac:dyDescent="0.2">
      <c r="A35" s="177"/>
      <c r="B35" s="316" t="s">
        <v>274</v>
      </c>
      <c r="C35" s="190">
        <f t="shared" si="4"/>
        <v>164</v>
      </c>
      <c r="D35" s="191">
        <f>IF('Project Activation'!A$3&gt;0,'ICES rates'!C35*1274,C35*1365)</f>
        <v>223860</v>
      </c>
      <c r="E35" s="177"/>
      <c r="F35" s="193"/>
      <c r="G35" s="177"/>
      <c r="H35" s="177"/>
      <c r="I35" s="537" t="s">
        <v>283</v>
      </c>
      <c r="J35" s="537"/>
      <c r="K35" s="537"/>
      <c r="L35" s="537"/>
      <c r="M35" s="537"/>
      <c r="N35" s="537"/>
      <c r="O35" s="537"/>
      <c r="P35" s="537"/>
      <c r="Q35" s="177"/>
    </row>
    <row r="36" spans="1:17" x14ac:dyDescent="0.2">
      <c r="A36" s="177"/>
      <c r="B36" s="316" t="s">
        <v>288</v>
      </c>
      <c r="C36" s="190">
        <f t="shared" si="4"/>
        <v>168</v>
      </c>
      <c r="D36" s="191">
        <f>IF('Project Activation'!A$3&gt;0,'ICES rates'!C36*1274,C36*1365)</f>
        <v>229320</v>
      </c>
      <c r="E36" s="182"/>
      <c r="F36" s="193"/>
      <c r="G36" s="177"/>
      <c r="H36" s="177"/>
      <c r="I36" s="537"/>
      <c r="J36" s="537"/>
      <c r="K36" s="537"/>
      <c r="L36" s="537"/>
      <c r="M36" s="537"/>
      <c r="N36" s="537"/>
      <c r="O36" s="537"/>
      <c r="P36" s="537"/>
      <c r="Q36" s="177"/>
    </row>
    <row r="37" spans="1:17" ht="13.5" thickBot="1" x14ac:dyDescent="0.25">
      <c r="A37" s="177"/>
      <c r="B37" s="316" t="s">
        <v>333</v>
      </c>
      <c r="C37" s="190">
        <f t="shared" si="4"/>
        <v>172</v>
      </c>
      <c r="D37" s="191">
        <f>IF('Project Activation'!A$3&gt;0,'ICES rates'!C37*1274,C37*1365)</f>
        <v>234780</v>
      </c>
      <c r="E37" s="182"/>
      <c r="F37" s="193"/>
      <c r="G37" s="177"/>
      <c r="H37" s="177"/>
      <c r="I37" s="209"/>
      <c r="J37" s="209"/>
      <c r="K37" s="209"/>
      <c r="L37" s="209"/>
      <c r="M37" s="209"/>
      <c r="N37" s="209"/>
      <c r="O37" s="209"/>
      <c r="P37" s="209"/>
      <c r="Q37" s="177"/>
    </row>
    <row r="38" spans="1:17" x14ac:dyDescent="0.2">
      <c r="A38" s="177"/>
      <c r="B38" s="316" t="s">
        <v>338</v>
      </c>
      <c r="C38" s="190">
        <f t="shared" si="4"/>
        <v>176</v>
      </c>
      <c r="D38" s="191">
        <f>IF('Project Activation'!A$3&gt;0,'ICES rates'!C38*1274,C38*1365)</f>
        <v>240240</v>
      </c>
      <c r="E38" s="182"/>
      <c r="F38" s="193"/>
      <c r="G38" s="177"/>
      <c r="J38" s="201" t="s">
        <v>55</v>
      </c>
      <c r="K38" s="211" t="s">
        <v>56</v>
      </c>
      <c r="M38" s="165"/>
      <c r="N38" s="165"/>
      <c r="Q38" s="177"/>
    </row>
    <row r="39" spans="1:17" x14ac:dyDescent="0.2">
      <c r="E39" s="182"/>
      <c r="F39" s="193"/>
      <c r="G39" s="177"/>
      <c r="J39" s="202" t="s">
        <v>56</v>
      </c>
      <c r="K39" s="212" t="s">
        <v>284</v>
      </c>
      <c r="M39" s="165"/>
      <c r="N39" s="165"/>
      <c r="Q39" s="177"/>
    </row>
    <row r="40" spans="1:17" x14ac:dyDescent="0.2">
      <c r="A40" s="186" t="s">
        <v>345</v>
      </c>
      <c r="B40" s="187"/>
      <c r="C40" s="188"/>
      <c r="D40" s="189"/>
      <c r="E40" s="182"/>
      <c r="F40" s="193"/>
      <c r="G40" s="177"/>
      <c r="J40" s="203" t="s">
        <v>59</v>
      </c>
      <c r="K40" s="213" t="s">
        <v>285</v>
      </c>
      <c r="M40" s="165"/>
      <c r="N40" s="165"/>
      <c r="Q40" s="177"/>
    </row>
    <row r="41" spans="1:17" ht="13.5" thickBot="1" x14ac:dyDescent="0.25">
      <c r="A41" s="177"/>
      <c r="B41" s="177"/>
      <c r="C41" s="180" t="s">
        <v>64</v>
      </c>
      <c r="D41" s="180" t="s">
        <v>65</v>
      </c>
      <c r="E41" s="182"/>
      <c r="F41" s="193"/>
      <c r="G41" s="177"/>
      <c r="H41" s="204"/>
      <c r="J41" s="210">
        <v>1</v>
      </c>
      <c r="K41" s="219">
        <f>J41*1.0717</f>
        <v>1.0717000000000001</v>
      </c>
      <c r="L41" s="205"/>
      <c r="M41" s="222"/>
      <c r="N41" s="220"/>
      <c r="Q41" s="177"/>
    </row>
    <row r="42" spans="1:17" hidden="1" x14ac:dyDescent="0.2">
      <c r="A42" s="177"/>
      <c r="B42" s="177" t="s">
        <v>0</v>
      </c>
      <c r="C42" s="190">
        <v>86</v>
      </c>
      <c r="D42" s="191">
        <f t="shared" ref="D42:D43" si="5">C42*1413</f>
        <v>121518</v>
      </c>
      <c r="E42" s="182"/>
      <c r="F42" s="193"/>
      <c r="G42" s="177"/>
      <c r="J42" s="317"/>
      <c r="K42" s="218"/>
      <c r="M42" s="221"/>
      <c r="N42" s="221"/>
      <c r="Q42" s="177"/>
    </row>
    <row r="43" spans="1:17" hidden="1" x14ac:dyDescent="0.2">
      <c r="A43" s="177"/>
      <c r="B43" s="177" t="s">
        <v>1</v>
      </c>
      <c r="C43" s="190">
        <f t="shared" ref="C43:C50" si="6">ROUND(+C42*1.025,0)</f>
        <v>88</v>
      </c>
      <c r="D43" s="191">
        <f t="shared" si="5"/>
        <v>124344</v>
      </c>
      <c r="E43" s="192"/>
      <c r="F43" s="193"/>
      <c r="G43" s="177"/>
      <c r="J43" s="317"/>
      <c r="K43" s="218"/>
      <c r="M43" s="221"/>
      <c r="N43" s="221"/>
      <c r="Q43" s="177"/>
    </row>
    <row r="44" spans="1:17" x14ac:dyDescent="0.2">
      <c r="A44" s="177"/>
      <c r="B44" s="316" t="s">
        <v>63</v>
      </c>
      <c r="C44" s="190">
        <v>108</v>
      </c>
      <c r="D44" s="191">
        <f>IF('Project Activation'!A$3&gt;0,'ICES rates'!C44*1274,C44*1365)</f>
        <v>147420</v>
      </c>
      <c r="E44" s="192"/>
      <c r="F44" s="193"/>
      <c r="G44" s="177"/>
      <c r="H44" s="204"/>
      <c r="J44" s="220"/>
      <c r="K44" s="277"/>
      <c r="L44" s="206"/>
      <c r="M44" s="222"/>
      <c r="N44" s="220"/>
      <c r="Q44" s="177"/>
    </row>
    <row r="45" spans="1:17" x14ac:dyDescent="0.2">
      <c r="A45" s="177"/>
      <c r="B45" s="316" t="s">
        <v>68</v>
      </c>
      <c r="C45" s="190">
        <f t="shared" si="6"/>
        <v>111</v>
      </c>
      <c r="D45" s="191">
        <f>IF('Project Activation'!A$3&gt;0,'ICES rates'!C45*1274,C45*1365)</f>
        <v>151515</v>
      </c>
      <c r="E45" s="182"/>
      <c r="F45" s="193"/>
      <c r="G45" s="177"/>
    </row>
    <row r="46" spans="1:17" x14ac:dyDescent="0.2">
      <c r="A46" s="177"/>
      <c r="B46" s="316" t="s">
        <v>69</v>
      </c>
      <c r="C46" s="190">
        <f t="shared" si="6"/>
        <v>114</v>
      </c>
      <c r="D46" s="191">
        <f>IF('Project Activation'!A$3&gt;0,'ICES rates'!C46*1274,C46*1365)</f>
        <v>155610</v>
      </c>
      <c r="E46" s="182"/>
      <c r="F46" s="193"/>
      <c r="G46" s="177"/>
    </row>
    <row r="47" spans="1:17" x14ac:dyDescent="0.2">
      <c r="A47" s="177"/>
      <c r="B47" s="316" t="s">
        <v>274</v>
      </c>
      <c r="C47" s="190">
        <f t="shared" si="6"/>
        <v>117</v>
      </c>
      <c r="D47" s="191">
        <f>IF('Project Activation'!A$3&gt;0,'ICES rates'!C47*1274,C47*1365)</f>
        <v>159705</v>
      </c>
      <c r="E47" s="182"/>
      <c r="F47" s="193"/>
      <c r="G47" s="177"/>
    </row>
    <row r="48" spans="1:17" x14ac:dyDescent="0.2">
      <c r="A48" s="177"/>
      <c r="B48" s="316" t="s">
        <v>288</v>
      </c>
      <c r="C48" s="190">
        <f t="shared" si="6"/>
        <v>120</v>
      </c>
      <c r="D48" s="191">
        <f>IF('Project Activation'!A$3&gt;0,'ICES rates'!C48*1274,C48*1365)</f>
        <v>163800</v>
      </c>
      <c r="E48" s="182"/>
      <c r="F48" s="193"/>
      <c r="G48" s="177"/>
      <c r="H48" s="177"/>
    </row>
    <row r="49" spans="1:17" x14ac:dyDescent="0.2">
      <c r="A49" s="177"/>
      <c r="B49" s="316" t="s">
        <v>333</v>
      </c>
      <c r="C49" s="190">
        <f t="shared" si="6"/>
        <v>123</v>
      </c>
      <c r="D49" s="191">
        <f>IF('Project Activation'!A$3&gt;0,'ICES rates'!C49*1274,C49*1365)</f>
        <v>167895</v>
      </c>
      <c r="E49" s="182"/>
      <c r="F49" s="193"/>
      <c r="G49" s="177"/>
      <c r="H49" s="177"/>
    </row>
    <row r="50" spans="1:17" x14ac:dyDescent="0.2">
      <c r="A50" s="177"/>
      <c r="B50" s="316" t="s">
        <v>338</v>
      </c>
      <c r="C50" s="190">
        <f t="shared" si="6"/>
        <v>126</v>
      </c>
      <c r="D50" s="191">
        <f>IF('Project Activation'!A$3&gt;0,'ICES rates'!C50*1274,C50*1365)</f>
        <v>171990</v>
      </c>
      <c r="E50" s="182"/>
      <c r="F50" s="193"/>
      <c r="G50" s="177"/>
      <c r="H50" s="177"/>
    </row>
    <row r="51" spans="1:17" x14ac:dyDescent="0.2">
      <c r="A51" s="177"/>
      <c r="B51" s="177"/>
      <c r="C51" s="195"/>
      <c r="D51" s="196"/>
      <c r="E51" s="182"/>
      <c r="F51" s="193"/>
      <c r="G51" s="177"/>
      <c r="H51" s="177"/>
    </row>
    <row r="52" spans="1:17" x14ac:dyDescent="0.2">
      <c r="A52" s="186" t="s">
        <v>383</v>
      </c>
      <c r="B52" s="187"/>
      <c r="C52" s="189"/>
      <c r="D52" s="207"/>
      <c r="E52" s="177"/>
      <c r="F52" s="177"/>
      <c r="G52" s="177"/>
      <c r="H52" s="177"/>
      <c r="J52" s="177"/>
      <c r="K52" s="185"/>
      <c r="L52" s="177"/>
      <c r="M52" s="177"/>
      <c r="N52" s="177"/>
      <c r="O52" s="177"/>
      <c r="P52" s="177"/>
      <c r="Q52" s="177"/>
    </row>
    <row r="53" spans="1:17" x14ac:dyDescent="0.2">
      <c r="A53" s="177"/>
      <c r="B53" s="177"/>
      <c r="C53" s="180" t="s">
        <v>64</v>
      </c>
      <c r="D53" s="180" t="s">
        <v>65</v>
      </c>
      <c r="E53" s="177"/>
      <c r="F53" s="177"/>
      <c r="G53" s="177"/>
      <c r="H53" s="177"/>
      <c r="J53" s="177"/>
      <c r="K53" s="185"/>
      <c r="L53" s="177"/>
      <c r="M53" s="177"/>
      <c r="N53" s="177"/>
      <c r="O53" s="177"/>
      <c r="P53" s="177"/>
      <c r="Q53" s="177"/>
    </row>
    <row r="54" spans="1:17" hidden="1" x14ac:dyDescent="0.2">
      <c r="A54" s="177"/>
      <c r="B54" s="177" t="s">
        <v>0</v>
      </c>
      <c r="C54" s="190">
        <v>57</v>
      </c>
      <c r="D54" s="191">
        <f t="shared" ref="D54:D55" si="7">C54*1413</f>
        <v>80541</v>
      </c>
      <c r="E54" s="178"/>
      <c r="F54" s="177"/>
      <c r="G54" s="177"/>
      <c r="H54" s="177"/>
      <c r="J54" s="177"/>
      <c r="K54" s="185"/>
      <c r="L54" s="177"/>
      <c r="M54" s="177"/>
      <c r="N54" s="177"/>
      <c r="O54" s="177"/>
      <c r="P54" s="177"/>
      <c r="Q54" s="177"/>
    </row>
    <row r="55" spans="1:17" hidden="1" x14ac:dyDescent="0.2">
      <c r="A55" s="177"/>
      <c r="B55" s="177" t="s">
        <v>1</v>
      </c>
      <c r="C55" s="190">
        <f t="shared" ref="C55:C62" si="8">ROUND(+C54*1.025,0)</f>
        <v>58</v>
      </c>
      <c r="D55" s="191">
        <f t="shared" si="7"/>
        <v>81954</v>
      </c>
      <c r="E55" s="178"/>
      <c r="F55" s="177"/>
      <c r="G55" s="177"/>
      <c r="H55" s="177"/>
      <c r="I55" s="177"/>
      <c r="J55" s="182"/>
      <c r="K55" s="177"/>
      <c r="L55" s="177"/>
      <c r="M55" s="177"/>
      <c r="N55" s="177"/>
      <c r="O55" s="177"/>
      <c r="P55" s="177"/>
      <c r="Q55" s="177"/>
    </row>
    <row r="56" spans="1:17" x14ac:dyDescent="0.2">
      <c r="A56" s="177"/>
      <c r="B56" s="316" t="s">
        <v>63</v>
      </c>
      <c r="C56" s="190">
        <v>86</v>
      </c>
      <c r="D56" s="191">
        <f>IF('Project Activation'!A$3&gt;0,'ICES rates'!C56*1274,C56*1365)</f>
        <v>117390</v>
      </c>
      <c r="E56" s="178"/>
      <c r="F56" s="177"/>
      <c r="G56" s="177"/>
      <c r="H56" s="177"/>
      <c r="I56" s="177"/>
      <c r="J56" s="182"/>
      <c r="K56" s="177"/>
      <c r="L56" s="177"/>
      <c r="M56" s="177"/>
      <c r="N56" s="177"/>
      <c r="O56" s="177"/>
      <c r="P56" s="177"/>
      <c r="Q56" s="177"/>
    </row>
    <row r="57" spans="1:17" x14ac:dyDescent="0.2">
      <c r="A57" s="177"/>
      <c r="B57" s="316" t="s">
        <v>68</v>
      </c>
      <c r="C57" s="190">
        <f t="shared" si="8"/>
        <v>88</v>
      </c>
      <c r="D57" s="191">
        <f>IF('Project Activation'!A$3&gt;0,'ICES rates'!C57*1274,C57*1365)</f>
        <v>120120</v>
      </c>
      <c r="E57" s="178"/>
      <c r="F57" s="177"/>
      <c r="G57" s="177"/>
      <c r="H57" s="177"/>
      <c r="I57" s="177"/>
      <c r="J57" s="182"/>
      <c r="K57" s="177"/>
      <c r="L57" s="177"/>
      <c r="M57" s="177"/>
      <c r="N57" s="177"/>
      <c r="O57" s="177"/>
      <c r="P57" s="177"/>
      <c r="Q57" s="177"/>
    </row>
    <row r="58" spans="1:17" x14ac:dyDescent="0.2">
      <c r="A58" s="177"/>
      <c r="B58" s="316" t="s">
        <v>69</v>
      </c>
      <c r="C58" s="190">
        <f t="shared" si="8"/>
        <v>90</v>
      </c>
      <c r="D58" s="191">
        <f>IF('Project Activation'!A$3&gt;0,'ICES rates'!C58*1274,C58*1365)</f>
        <v>122850</v>
      </c>
      <c r="E58" s="178"/>
      <c r="F58" s="177"/>
      <c r="G58" s="177"/>
      <c r="H58" s="192"/>
      <c r="I58" s="177"/>
      <c r="J58" s="182"/>
      <c r="K58" s="177"/>
      <c r="L58" s="177"/>
      <c r="M58" s="177"/>
      <c r="N58" s="177"/>
      <c r="O58" s="177"/>
      <c r="P58" s="177"/>
      <c r="Q58" s="177"/>
    </row>
    <row r="59" spans="1:17" x14ac:dyDescent="0.2">
      <c r="A59" s="177"/>
      <c r="B59" s="316" t="s">
        <v>274</v>
      </c>
      <c r="C59" s="190">
        <f t="shared" si="8"/>
        <v>92</v>
      </c>
      <c r="D59" s="191">
        <f>IF('Project Activation'!A$3&gt;0,'ICES rates'!C59*1274,C59*1365)</f>
        <v>125580</v>
      </c>
      <c r="E59" s="178"/>
      <c r="F59" s="177"/>
      <c r="G59" s="177"/>
      <c r="H59" s="177"/>
      <c r="I59" s="177"/>
      <c r="J59" s="182"/>
      <c r="K59" s="177"/>
      <c r="L59" s="177"/>
      <c r="M59" s="177"/>
      <c r="N59" s="177"/>
      <c r="O59" s="177"/>
      <c r="P59" s="177"/>
      <c r="Q59" s="177"/>
    </row>
    <row r="60" spans="1:17" x14ac:dyDescent="0.2">
      <c r="A60" s="177"/>
      <c r="B60" s="316" t="s">
        <v>288</v>
      </c>
      <c r="C60" s="190">
        <f t="shared" si="8"/>
        <v>94</v>
      </c>
      <c r="D60" s="191">
        <f>IF('Project Activation'!A$3&gt;0,'ICES rates'!C60*1274,C60*1365)</f>
        <v>128310</v>
      </c>
      <c r="H60" s="177"/>
      <c r="I60" s="177"/>
      <c r="J60" s="182"/>
      <c r="K60" s="177"/>
      <c r="L60" s="177"/>
      <c r="M60" s="177"/>
      <c r="N60" s="177"/>
      <c r="O60" s="177"/>
      <c r="P60" s="177"/>
    </row>
    <row r="61" spans="1:17" x14ac:dyDescent="0.2">
      <c r="A61" s="177"/>
      <c r="B61" s="316" t="s">
        <v>333</v>
      </c>
      <c r="C61" s="190">
        <f t="shared" si="8"/>
        <v>96</v>
      </c>
      <c r="D61" s="191">
        <f>IF('Project Activation'!A$3&gt;0,'ICES rates'!C61*1274,C61*1365)</f>
        <v>131040</v>
      </c>
      <c r="H61" s="177"/>
      <c r="I61" s="177"/>
      <c r="J61" s="182"/>
      <c r="K61" s="177"/>
      <c r="L61" s="177"/>
      <c r="M61" s="177"/>
      <c r="N61" s="177"/>
      <c r="O61" s="177"/>
      <c r="P61" s="177"/>
    </row>
    <row r="62" spans="1:17" x14ac:dyDescent="0.2">
      <c r="A62" s="177"/>
      <c r="B62" s="316" t="s">
        <v>338</v>
      </c>
      <c r="C62" s="190">
        <f t="shared" si="8"/>
        <v>98</v>
      </c>
      <c r="D62" s="191">
        <f>IF('Project Activation'!A$3&gt;0,'ICES rates'!C62*1274,C62*1365)</f>
        <v>133770</v>
      </c>
      <c r="H62" s="177"/>
      <c r="I62" s="177"/>
      <c r="J62" s="182"/>
      <c r="K62" s="177"/>
      <c r="L62" s="177"/>
      <c r="M62" s="177"/>
      <c r="N62" s="177"/>
      <c r="O62" s="177"/>
      <c r="P62" s="177"/>
    </row>
    <row r="63" spans="1:17" x14ac:dyDescent="0.2">
      <c r="A63" s="177"/>
      <c r="B63" s="177"/>
      <c r="C63" s="195"/>
      <c r="D63" s="196"/>
      <c r="H63" s="177"/>
      <c r="I63" s="177"/>
      <c r="J63" s="182"/>
      <c r="K63" s="177"/>
      <c r="L63" s="177"/>
      <c r="M63" s="177"/>
      <c r="N63" s="177"/>
      <c r="O63" s="177"/>
      <c r="P63" s="177"/>
    </row>
    <row r="64" spans="1:17" x14ac:dyDescent="0.2">
      <c r="A64" s="186" t="s">
        <v>343</v>
      </c>
      <c r="B64" s="187"/>
      <c r="C64" s="188"/>
      <c r="D64" s="189"/>
    </row>
    <row r="65" spans="1:17" x14ac:dyDescent="0.2">
      <c r="A65" s="177"/>
      <c r="B65" s="177"/>
      <c r="C65" s="180" t="s">
        <v>64</v>
      </c>
      <c r="D65" s="180" t="s">
        <v>65</v>
      </c>
    </row>
    <row r="66" spans="1:17" hidden="1" x14ac:dyDescent="0.2">
      <c r="A66" s="177"/>
      <c r="B66" s="177" t="s">
        <v>0</v>
      </c>
      <c r="C66" s="190">
        <v>66</v>
      </c>
      <c r="D66" s="191">
        <f t="shared" ref="D66:D67" si="9">C66*1413</f>
        <v>93258</v>
      </c>
    </row>
    <row r="67" spans="1:17" hidden="1" x14ac:dyDescent="0.2">
      <c r="A67" s="177"/>
      <c r="B67" s="177" t="s">
        <v>1</v>
      </c>
      <c r="C67" s="190">
        <f t="shared" ref="C67" si="10">ROUND(+C66*1.025,0)</f>
        <v>68</v>
      </c>
      <c r="D67" s="191">
        <f t="shared" si="9"/>
        <v>96084</v>
      </c>
    </row>
    <row r="68" spans="1:17" x14ac:dyDescent="0.2">
      <c r="A68" s="177"/>
      <c r="B68" s="316" t="s">
        <v>63</v>
      </c>
      <c r="C68" s="190">
        <v>126</v>
      </c>
      <c r="D68" s="191">
        <f>IF('Project Activation'!A$3&gt;0,'ICES rates'!C68*1274,C68*1365)</f>
        <v>171990</v>
      </c>
    </row>
    <row r="69" spans="1:17" x14ac:dyDescent="0.2">
      <c r="A69" s="177"/>
      <c r="B69" s="316" t="s">
        <v>68</v>
      </c>
      <c r="C69" s="190">
        <f t="shared" ref="C69:C74" si="11">ROUND(+C68*1.025,0)</f>
        <v>129</v>
      </c>
      <c r="D69" s="191">
        <f>IF('Project Activation'!A$3&gt;0,'ICES rates'!C69*1274,C69*1365)</f>
        <v>176085</v>
      </c>
    </row>
    <row r="70" spans="1:17" x14ac:dyDescent="0.2">
      <c r="A70" s="177"/>
      <c r="B70" s="316" t="s">
        <v>69</v>
      </c>
      <c r="C70" s="190">
        <f t="shared" si="11"/>
        <v>132</v>
      </c>
      <c r="D70" s="191">
        <f>IF('Project Activation'!A$3&gt;0,'ICES rates'!C70*1274,C70*1365)</f>
        <v>180180</v>
      </c>
      <c r="E70" s="182"/>
      <c r="F70" s="177"/>
      <c r="G70" s="177"/>
    </row>
    <row r="71" spans="1:17" x14ac:dyDescent="0.2">
      <c r="A71" s="177"/>
      <c r="B71" s="316" t="s">
        <v>274</v>
      </c>
      <c r="C71" s="190">
        <f t="shared" si="11"/>
        <v>135</v>
      </c>
      <c r="D71" s="191">
        <f>IF('Project Activation'!A$3&gt;0,'ICES rates'!C71*1274,C71*1365)</f>
        <v>184275</v>
      </c>
    </row>
    <row r="72" spans="1:17" x14ac:dyDescent="0.2">
      <c r="A72" s="177"/>
      <c r="B72" s="316" t="s">
        <v>288</v>
      </c>
      <c r="C72" s="190">
        <f t="shared" si="11"/>
        <v>138</v>
      </c>
      <c r="D72" s="191">
        <f>IF('Project Activation'!A$3&gt;0,'ICES rates'!C72*1274,C72*1365)</f>
        <v>188370</v>
      </c>
    </row>
    <row r="73" spans="1:17" x14ac:dyDescent="0.2">
      <c r="A73" s="177"/>
      <c r="B73" s="316" t="s">
        <v>333</v>
      </c>
      <c r="C73" s="190">
        <f t="shared" si="11"/>
        <v>141</v>
      </c>
      <c r="D73" s="191">
        <f>IF('Project Activation'!A$3&gt;0,'ICES rates'!C73*1274,C73*1365)</f>
        <v>192465</v>
      </c>
    </row>
    <row r="74" spans="1:17" x14ac:dyDescent="0.2">
      <c r="A74" s="177"/>
      <c r="B74" s="316" t="s">
        <v>338</v>
      </c>
      <c r="C74" s="190">
        <f t="shared" si="11"/>
        <v>145</v>
      </c>
      <c r="D74" s="191">
        <f>IF('Project Activation'!A$3&gt;0,'ICES rates'!C74*1274,C74*1365)</f>
        <v>197925</v>
      </c>
    </row>
    <row r="76" spans="1:17" x14ac:dyDescent="0.2">
      <c r="A76" s="186" t="s">
        <v>388</v>
      </c>
      <c r="B76" s="187"/>
      <c r="C76" s="188"/>
      <c r="D76" s="189"/>
    </row>
    <row r="77" spans="1:17" x14ac:dyDescent="0.2">
      <c r="A77" s="177"/>
      <c r="B77" s="177"/>
      <c r="C77" s="180" t="s">
        <v>64</v>
      </c>
      <c r="D77" s="180" t="s">
        <v>65</v>
      </c>
    </row>
    <row r="78" spans="1:17" x14ac:dyDescent="0.2">
      <c r="A78" s="177"/>
      <c r="B78" s="316" t="s">
        <v>63</v>
      </c>
      <c r="C78" s="190">
        <v>100</v>
      </c>
      <c r="D78" s="191">
        <f>IF('Project Activation'!A$3&gt;0,'ICES rates'!C78*1274,C78*1365)</f>
        <v>136500</v>
      </c>
      <c r="E78" s="182"/>
      <c r="F78" s="177"/>
      <c r="G78" s="177"/>
      <c r="Q78" s="177"/>
    </row>
    <row r="79" spans="1:17" x14ac:dyDescent="0.2">
      <c r="A79" s="177"/>
      <c r="B79" s="316" t="s">
        <v>68</v>
      </c>
      <c r="C79" s="190">
        <f t="shared" ref="C79:C84" si="12">ROUND(+C78*1.025,0)</f>
        <v>103</v>
      </c>
      <c r="D79" s="191">
        <f>IF('Project Activation'!A$3&gt;0,'ICES rates'!C79*1274,C79*1365)</f>
        <v>140595</v>
      </c>
      <c r="E79" s="177"/>
      <c r="F79" s="177"/>
      <c r="G79" s="177"/>
      <c r="Q79" s="177"/>
    </row>
    <row r="80" spans="1:17" x14ac:dyDescent="0.2">
      <c r="A80" s="177"/>
      <c r="B80" s="316" t="s">
        <v>69</v>
      </c>
      <c r="C80" s="190">
        <f t="shared" si="12"/>
        <v>106</v>
      </c>
      <c r="D80" s="191">
        <f>IF('Project Activation'!A$3&gt;0,'ICES rates'!C80*1274,C80*1365)</f>
        <v>144690</v>
      </c>
      <c r="E80" s="177"/>
      <c r="F80" s="177"/>
      <c r="G80" s="177"/>
      <c r="Q80" s="177"/>
    </row>
    <row r="81" spans="1:17" x14ac:dyDescent="0.2">
      <c r="A81" s="177"/>
      <c r="B81" s="316" t="s">
        <v>274</v>
      </c>
      <c r="C81" s="190">
        <f t="shared" si="12"/>
        <v>109</v>
      </c>
      <c r="D81" s="191">
        <f>IF('Project Activation'!A$3&gt;0,'ICES rates'!C81*1274,C81*1365)</f>
        <v>148785</v>
      </c>
      <c r="E81" s="182"/>
      <c r="F81" s="177"/>
      <c r="G81" s="177"/>
      <c r="H81" s="177"/>
      <c r="I81" s="177"/>
      <c r="J81" s="182"/>
      <c r="K81" s="177"/>
      <c r="L81" s="177"/>
      <c r="M81" s="177"/>
      <c r="N81" s="177"/>
      <c r="O81" s="177"/>
      <c r="P81" s="177"/>
      <c r="Q81" s="177"/>
    </row>
    <row r="82" spans="1:17" x14ac:dyDescent="0.2">
      <c r="A82" s="177"/>
      <c r="B82" s="316" t="s">
        <v>288</v>
      </c>
      <c r="C82" s="190">
        <f t="shared" si="12"/>
        <v>112</v>
      </c>
      <c r="D82" s="191">
        <f>IF('Project Activation'!A$3&gt;0,'ICES rates'!C82*1274,C82*1365)</f>
        <v>152880</v>
      </c>
      <c r="E82" s="182"/>
      <c r="F82" s="177"/>
      <c r="G82" s="177"/>
      <c r="H82" s="177"/>
      <c r="I82" s="177"/>
      <c r="J82" s="182"/>
      <c r="K82" s="177"/>
      <c r="L82" s="177"/>
      <c r="M82" s="177"/>
      <c r="N82" s="177"/>
      <c r="O82" s="177"/>
      <c r="P82" s="177"/>
      <c r="Q82" s="177"/>
    </row>
    <row r="83" spans="1:17" x14ac:dyDescent="0.2">
      <c r="A83" s="177"/>
      <c r="B83" s="316" t="s">
        <v>333</v>
      </c>
      <c r="C83" s="190">
        <f t="shared" si="12"/>
        <v>115</v>
      </c>
      <c r="D83" s="191">
        <f>IF('Project Activation'!A$3&gt;0,'ICES rates'!C83*1274,C83*1365)</f>
        <v>156975</v>
      </c>
      <c r="E83" s="182"/>
      <c r="F83" s="177"/>
      <c r="G83" s="177"/>
      <c r="H83" s="177"/>
      <c r="I83" s="177"/>
      <c r="J83" s="182"/>
      <c r="K83" s="177"/>
      <c r="L83" s="177"/>
      <c r="M83" s="177"/>
      <c r="N83" s="177"/>
      <c r="O83" s="177"/>
      <c r="P83" s="177"/>
      <c r="Q83" s="177"/>
    </row>
    <row r="84" spans="1:17" x14ac:dyDescent="0.2">
      <c r="A84" s="177"/>
      <c r="B84" s="316" t="s">
        <v>338</v>
      </c>
      <c r="C84" s="190">
        <f t="shared" si="12"/>
        <v>118</v>
      </c>
      <c r="D84" s="191">
        <f>IF('Project Activation'!A$3&gt;0,'ICES rates'!C84*1274,C84*1365)</f>
        <v>161070</v>
      </c>
      <c r="E84" s="182"/>
      <c r="F84" s="177"/>
      <c r="G84" s="177"/>
      <c r="H84" s="177"/>
      <c r="I84" s="177"/>
      <c r="J84" s="182"/>
      <c r="K84" s="177"/>
      <c r="L84" s="177"/>
      <c r="M84" s="177"/>
      <c r="N84" s="177"/>
      <c r="O84" s="177"/>
      <c r="P84" s="177"/>
      <c r="Q84" s="177"/>
    </row>
    <row r="85" spans="1:17" x14ac:dyDescent="0.2">
      <c r="E85" s="182"/>
      <c r="F85" s="177"/>
      <c r="G85" s="177"/>
      <c r="H85" s="177"/>
      <c r="I85" s="177"/>
      <c r="J85" s="182"/>
      <c r="K85" s="177"/>
      <c r="L85" s="177"/>
      <c r="M85" s="177"/>
      <c r="N85" s="177"/>
      <c r="O85" s="177"/>
      <c r="P85" s="177"/>
      <c r="Q85" s="177"/>
    </row>
    <row r="86" spans="1:17" x14ac:dyDescent="0.2">
      <c r="A86" s="186" t="s">
        <v>389</v>
      </c>
      <c r="B86" s="187"/>
      <c r="C86" s="188"/>
      <c r="D86" s="189"/>
    </row>
    <row r="87" spans="1:17" x14ac:dyDescent="0.2">
      <c r="A87" s="177"/>
      <c r="B87" s="177"/>
      <c r="C87" s="180" t="s">
        <v>64</v>
      </c>
      <c r="D87" s="180" t="s">
        <v>65</v>
      </c>
    </row>
    <row r="88" spans="1:17" x14ac:dyDescent="0.2">
      <c r="A88" s="177"/>
      <c r="B88" s="316" t="s">
        <v>63</v>
      </c>
      <c r="C88" s="190">
        <v>152</v>
      </c>
      <c r="D88" s="191">
        <f>IF('Project Activation'!A$3&gt;0,'ICES rates'!C88*1274,C88*1365)</f>
        <v>207480</v>
      </c>
      <c r="E88" s="182"/>
      <c r="F88" s="177"/>
      <c r="G88" s="177"/>
      <c r="Q88" s="177"/>
    </row>
    <row r="89" spans="1:17" x14ac:dyDescent="0.2">
      <c r="A89" s="177"/>
      <c r="B89" s="316" t="s">
        <v>68</v>
      </c>
      <c r="C89" s="190">
        <f t="shared" ref="C89:C94" si="13">ROUND(+C88*1.025,0)</f>
        <v>156</v>
      </c>
      <c r="D89" s="191">
        <f>IF('Project Activation'!A$3&gt;0,'ICES rates'!C89*1274,C89*1365)</f>
        <v>212940</v>
      </c>
      <c r="E89" s="177"/>
      <c r="F89" s="177"/>
      <c r="G89" s="177"/>
      <c r="Q89" s="177"/>
    </row>
    <row r="90" spans="1:17" x14ac:dyDescent="0.2">
      <c r="A90" s="177"/>
      <c r="B90" s="316" t="s">
        <v>69</v>
      </c>
      <c r="C90" s="190">
        <f t="shared" si="13"/>
        <v>160</v>
      </c>
      <c r="D90" s="191">
        <f>IF('Project Activation'!A$3&gt;0,'ICES rates'!C90*1274,C90*1365)</f>
        <v>218400</v>
      </c>
      <c r="E90" s="177"/>
      <c r="F90" s="177"/>
      <c r="G90" s="177"/>
      <c r="Q90" s="177"/>
    </row>
    <row r="91" spans="1:17" x14ac:dyDescent="0.2">
      <c r="A91" s="177"/>
      <c r="B91" s="316" t="s">
        <v>274</v>
      </c>
      <c r="C91" s="190">
        <f t="shared" si="13"/>
        <v>164</v>
      </c>
      <c r="D91" s="191">
        <f>IF('Project Activation'!A$3&gt;0,'ICES rates'!C91*1274,C91*1365)</f>
        <v>223860</v>
      </c>
      <c r="E91" s="182"/>
      <c r="F91" s="177"/>
      <c r="G91" s="177"/>
      <c r="H91" s="177"/>
      <c r="I91" s="177"/>
      <c r="J91" s="182"/>
      <c r="K91" s="177"/>
      <c r="L91" s="177"/>
      <c r="M91" s="177"/>
      <c r="N91" s="177"/>
      <c r="O91" s="177"/>
      <c r="P91" s="177"/>
      <c r="Q91" s="177"/>
    </row>
    <row r="92" spans="1:17" x14ac:dyDescent="0.2">
      <c r="A92" s="177"/>
      <c r="B92" s="316" t="s">
        <v>288</v>
      </c>
      <c r="C92" s="190">
        <f t="shared" si="13"/>
        <v>168</v>
      </c>
      <c r="D92" s="191">
        <f>IF('Project Activation'!A$3&gt;0,'ICES rates'!C92*1274,C92*1365)</f>
        <v>229320</v>
      </c>
      <c r="E92" s="182"/>
      <c r="F92" s="177"/>
      <c r="G92" s="177"/>
      <c r="H92" s="177"/>
      <c r="I92" s="177"/>
      <c r="J92" s="182"/>
      <c r="K92" s="177"/>
      <c r="L92" s="177"/>
      <c r="M92" s="177"/>
      <c r="N92" s="177"/>
      <c r="O92" s="177"/>
      <c r="P92" s="177"/>
      <c r="Q92" s="177"/>
    </row>
    <row r="93" spans="1:17" x14ac:dyDescent="0.2">
      <c r="A93" s="177"/>
      <c r="B93" s="316" t="s">
        <v>333</v>
      </c>
      <c r="C93" s="190">
        <f t="shared" si="13"/>
        <v>172</v>
      </c>
      <c r="D93" s="191">
        <f>IF('Project Activation'!A$3&gt;0,'ICES rates'!C93*1274,C93*1365)</f>
        <v>234780</v>
      </c>
      <c r="E93" s="182"/>
      <c r="F93" s="177"/>
      <c r="G93" s="177"/>
      <c r="H93" s="177"/>
      <c r="I93" s="177"/>
      <c r="J93" s="182"/>
      <c r="K93" s="177"/>
      <c r="L93" s="177"/>
      <c r="M93" s="177"/>
      <c r="N93" s="177"/>
      <c r="O93" s="177"/>
      <c r="P93" s="177"/>
      <c r="Q93" s="177"/>
    </row>
    <row r="94" spans="1:17" x14ac:dyDescent="0.2">
      <c r="A94" s="177"/>
      <c r="B94" s="316" t="s">
        <v>338</v>
      </c>
      <c r="C94" s="190">
        <f t="shared" si="13"/>
        <v>176</v>
      </c>
      <c r="D94" s="191">
        <f>IF('Project Activation'!A$3&gt;0,'ICES rates'!C94*1274,C94*1365)</f>
        <v>240240</v>
      </c>
      <c r="E94" s="182"/>
      <c r="F94" s="177"/>
      <c r="G94" s="177"/>
      <c r="H94" s="177"/>
      <c r="I94" s="177"/>
      <c r="J94" s="182"/>
      <c r="K94" s="177"/>
      <c r="L94" s="177"/>
      <c r="M94" s="177"/>
      <c r="N94" s="177"/>
      <c r="O94" s="177"/>
      <c r="P94" s="177"/>
      <c r="Q94" s="177"/>
    </row>
    <row r="95" spans="1:17" x14ac:dyDescent="0.2">
      <c r="E95" s="182"/>
      <c r="F95" s="177"/>
      <c r="G95" s="177"/>
      <c r="H95" s="177"/>
      <c r="I95" s="177"/>
      <c r="J95" s="182"/>
      <c r="K95" s="177"/>
      <c r="L95" s="177"/>
      <c r="M95" s="177"/>
      <c r="N95" s="177"/>
      <c r="O95" s="177"/>
      <c r="P95" s="177"/>
      <c r="Q95" s="177"/>
    </row>
    <row r="96" spans="1:17" x14ac:dyDescent="0.2">
      <c r="A96" s="186" t="s">
        <v>66</v>
      </c>
      <c r="B96" s="187"/>
      <c r="C96" s="188"/>
      <c r="D96" s="197"/>
      <c r="E96" s="182"/>
      <c r="F96" s="177"/>
      <c r="G96" s="177"/>
      <c r="H96" s="177"/>
      <c r="I96" s="177"/>
      <c r="J96" s="182"/>
      <c r="K96" s="177"/>
      <c r="L96" s="177"/>
      <c r="M96" s="177"/>
      <c r="N96" s="177"/>
      <c r="O96" s="177"/>
      <c r="P96" s="177"/>
      <c r="Q96" s="177"/>
    </row>
    <row r="97" spans="1:17" x14ac:dyDescent="0.2">
      <c r="A97" s="177"/>
      <c r="B97" s="177"/>
      <c r="C97" s="180" t="s">
        <v>64</v>
      </c>
      <c r="D97" s="180" t="s">
        <v>65</v>
      </c>
      <c r="E97" s="182"/>
      <c r="F97" s="177"/>
      <c r="G97" s="177"/>
      <c r="H97" s="177"/>
      <c r="I97" s="177"/>
      <c r="J97" s="182"/>
      <c r="K97" s="177"/>
      <c r="L97" s="177"/>
      <c r="M97" s="177"/>
      <c r="N97" s="177"/>
      <c r="O97" s="177"/>
      <c r="P97" s="177"/>
      <c r="Q97" s="177"/>
    </row>
    <row r="98" spans="1:17" hidden="1" x14ac:dyDescent="0.2">
      <c r="A98" s="177"/>
      <c r="B98" s="177" t="s">
        <v>0</v>
      </c>
      <c r="C98" s="190">
        <v>89</v>
      </c>
      <c r="D98" s="191">
        <f t="shared" ref="D98:D99" si="14">C98*1413</f>
        <v>125757</v>
      </c>
      <c r="E98" s="182"/>
      <c r="F98" s="177"/>
      <c r="G98" s="177"/>
      <c r="H98" s="177"/>
      <c r="I98" s="177"/>
      <c r="J98" s="182"/>
      <c r="K98" s="177"/>
      <c r="L98" s="177"/>
      <c r="M98" s="177"/>
      <c r="N98" s="177"/>
      <c r="O98" s="177"/>
      <c r="P98" s="177"/>
      <c r="Q98" s="177"/>
    </row>
    <row r="99" spans="1:17" hidden="1" x14ac:dyDescent="0.2">
      <c r="A99" s="177"/>
      <c r="B99" s="177" t="s">
        <v>1</v>
      </c>
      <c r="C99" s="190">
        <f t="shared" ref="C99:C106" si="15">ROUND(+C98*1.025,0)</f>
        <v>91</v>
      </c>
      <c r="D99" s="191">
        <f t="shared" si="14"/>
        <v>128583</v>
      </c>
      <c r="E99" s="182"/>
      <c r="F99" s="177"/>
      <c r="G99" s="177"/>
      <c r="H99" s="177"/>
      <c r="I99" s="177"/>
      <c r="J99" s="182"/>
      <c r="K99" s="177"/>
      <c r="L99" s="177"/>
      <c r="M99" s="177"/>
      <c r="N99" s="177"/>
      <c r="O99" s="177"/>
      <c r="P99" s="177"/>
    </row>
    <row r="100" spans="1:17" x14ac:dyDescent="0.2">
      <c r="A100" s="177"/>
      <c r="B100" s="316" t="s">
        <v>63</v>
      </c>
      <c r="C100" s="190">
        <v>99</v>
      </c>
      <c r="D100" s="191">
        <f>IF('Project Activation'!A$3&gt;0,'ICES rates'!C100*1274,C100*1365)</f>
        <v>135135</v>
      </c>
      <c r="E100" s="182"/>
      <c r="F100" s="193"/>
      <c r="G100" s="177"/>
      <c r="H100" s="177"/>
      <c r="I100" s="177"/>
      <c r="J100" s="182"/>
      <c r="K100" s="177"/>
      <c r="L100" s="177"/>
      <c r="M100" s="177"/>
      <c r="N100" s="177"/>
      <c r="O100" s="177"/>
      <c r="P100" s="177"/>
    </row>
    <row r="101" spans="1:17" x14ac:dyDescent="0.2">
      <c r="A101" s="177"/>
      <c r="B101" s="316" t="s">
        <v>68</v>
      </c>
      <c r="C101" s="190">
        <f t="shared" si="15"/>
        <v>101</v>
      </c>
      <c r="D101" s="191">
        <f>IF('Project Activation'!A$3&gt;0,'ICES rates'!C101*1274,C101*1365)</f>
        <v>137865</v>
      </c>
      <c r="E101" s="178"/>
      <c r="F101" s="193"/>
      <c r="G101" s="177"/>
      <c r="H101" s="177"/>
      <c r="I101" s="177"/>
      <c r="J101" s="182"/>
      <c r="K101" s="177"/>
      <c r="L101" s="177"/>
      <c r="M101" s="177"/>
      <c r="N101" s="177"/>
      <c r="O101" s="177"/>
      <c r="P101" s="177"/>
    </row>
    <row r="102" spans="1:17" x14ac:dyDescent="0.2">
      <c r="A102" s="177"/>
      <c r="B102" s="316" t="s">
        <v>69</v>
      </c>
      <c r="C102" s="190">
        <f t="shared" si="15"/>
        <v>104</v>
      </c>
      <c r="D102" s="191">
        <f>IF('Project Activation'!A$3&gt;0,'ICES rates'!C102*1274,C102*1365)</f>
        <v>141960</v>
      </c>
      <c r="E102" s="178"/>
      <c r="F102" s="193"/>
      <c r="G102" s="177"/>
      <c r="H102" s="177"/>
      <c r="I102" s="176"/>
      <c r="J102" s="182"/>
      <c r="K102" s="177"/>
      <c r="L102" s="177"/>
      <c r="M102" s="177"/>
      <c r="N102" s="177"/>
      <c r="O102" s="177"/>
      <c r="P102" s="177"/>
    </row>
    <row r="103" spans="1:17" x14ac:dyDescent="0.2">
      <c r="A103" s="177"/>
      <c r="B103" s="316" t="s">
        <v>274</v>
      </c>
      <c r="C103" s="190">
        <f t="shared" si="15"/>
        <v>107</v>
      </c>
      <c r="D103" s="191">
        <f>IF('Project Activation'!A$3&gt;0,'ICES rates'!C103*1274,C103*1365)</f>
        <v>146055</v>
      </c>
      <c r="E103" s="178"/>
      <c r="F103" s="193"/>
      <c r="G103" s="177"/>
      <c r="H103" s="177"/>
      <c r="I103" s="177"/>
      <c r="J103" s="182"/>
      <c r="K103" s="177"/>
      <c r="L103" s="177"/>
      <c r="M103" s="177"/>
      <c r="N103" s="177"/>
      <c r="O103" s="177"/>
      <c r="P103" s="177"/>
    </row>
    <row r="104" spans="1:17" x14ac:dyDescent="0.2">
      <c r="B104" s="316" t="s">
        <v>288</v>
      </c>
      <c r="C104" s="190">
        <f t="shared" si="15"/>
        <v>110</v>
      </c>
      <c r="D104" s="191">
        <f>IF('Project Activation'!A$3&gt;0,'ICES rates'!C104*1274,C104*1365)</f>
        <v>150150</v>
      </c>
      <c r="E104" s="178"/>
      <c r="F104" s="193"/>
      <c r="G104" s="177"/>
      <c r="H104" s="177"/>
      <c r="I104" s="177"/>
      <c r="J104" s="182"/>
      <c r="K104" s="177"/>
      <c r="L104" s="177"/>
      <c r="M104" s="177"/>
      <c r="N104" s="177"/>
      <c r="O104" s="177"/>
      <c r="P104" s="177"/>
    </row>
    <row r="105" spans="1:17" x14ac:dyDescent="0.2">
      <c r="B105" s="316" t="s">
        <v>333</v>
      </c>
      <c r="C105" s="190">
        <f t="shared" si="15"/>
        <v>113</v>
      </c>
      <c r="D105" s="191">
        <f>IF('Project Activation'!A$3&gt;0,'ICES rates'!C105*1274,C105*1365)</f>
        <v>154245</v>
      </c>
      <c r="E105" s="178"/>
      <c r="F105" s="193"/>
      <c r="G105" s="177"/>
      <c r="H105" s="177"/>
      <c r="I105" s="177"/>
      <c r="J105" s="182"/>
      <c r="K105" s="177"/>
      <c r="L105" s="177"/>
      <c r="M105" s="177"/>
      <c r="N105" s="177"/>
      <c r="O105" s="177"/>
      <c r="P105" s="177"/>
    </row>
    <row r="106" spans="1:17" x14ac:dyDescent="0.2">
      <c r="B106" s="316" t="s">
        <v>338</v>
      </c>
      <c r="C106" s="190">
        <f t="shared" si="15"/>
        <v>116</v>
      </c>
      <c r="D106" s="191">
        <f>IF('Project Activation'!A$3&gt;0,'ICES rates'!C106*1274,C106*1365)</f>
        <v>158340</v>
      </c>
      <c r="E106" s="178"/>
      <c r="F106" s="193"/>
      <c r="G106" s="177"/>
      <c r="H106" s="177"/>
      <c r="I106" s="177"/>
      <c r="J106" s="182"/>
      <c r="K106" s="177"/>
      <c r="L106" s="177"/>
      <c r="M106" s="177"/>
      <c r="N106" s="177"/>
      <c r="O106" s="177"/>
      <c r="P106" s="177"/>
    </row>
    <row r="107" spans="1:17" x14ac:dyDescent="0.2">
      <c r="E107" s="182"/>
      <c r="F107" s="177"/>
      <c r="G107" s="177"/>
      <c r="H107" s="177"/>
      <c r="I107" s="177"/>
      <c r="J107" s="182"/>
      <c r="K107" s="177"/>
      <c r="L107" s="177"/>
      <c r="M107" s="177"/>
      <c r="N107" s="177"/>
      <c r="O107" s="177"/>
      <c r="P107" s="177"/>
    </row>
    <row r="108" spans="1:17" x14ac:dyDescent="0.2">
      <c r="A108" s="186" t="s">
        <v>287</v>
      </c>
      <c r="B108" s="186"/>
      <c r="C108" s="186"/>
      <c r="D108" s="186"/>
      <c r="E108" s="182"/>
      <c r="F108" s="177"/>
      <c r="G108" s="177"/>
      <c r="H108" s="177"/>
      <c r="I108" s="177"/>
      <c r="J108" s="182"/>
      <c r="K108" s="177"/>
      <c r="L108" s="177"/>
      <c r="M108" s="177"/>
      <c r="N108" s="177"/>
      <c r="O108" s="177"/>
      <c r="P108" s="177"/>
      <c r="Q108" s="177"/>
    </row>
    <row r="109" spans="1:17" x14ac:dyDescent="0.2">
      <c r="C109" s="223" t="s">
        <v>64</v>
      </c>
      <c r="D109" s="223" t="s">
        <v>65</v>
      </c>
      <c r="E109" s="182"/>
      <c r="F109" s="177"/>
      <c r="G109" s="177"/>
      <c r="H109" s="177"/>
      <c r="I109" s="177"/>
      <c r="J109" s="182"/>
      <c r="K109" s="177"/>
      <c r="L109" s="177"/>
      <c r="M109" s="177"/>
      <c r="N109" s="177"/>
      <c r="O109" s="177"/>
      <c r="P109" s="177"/>
      <c r="Q109" s="177"/>
    </row>
    <row r="110" spans="1:17" x14ac:dyDescent="0.2">
      <c r="B110" s="316" t="s">
        <v>63</v>
      </c>
      <c r="C110" s="315">
        <v>111</v>
      </c>
      <c r="D110" s="191">
        <f>IF('Project Activation'!A$3&gt;0,'ICES rates'!C110*1274,C110*1365)</f>
        <v>151515</v>
      </c>
      <c r="E110" s="182"/>
      <c r="F110" s="177"/>
      <c r="G110" s="177"/>
      <c r="H110" s="177"/>
      <c r="I110" s="177"/>
      <c r="J110" s="182"/>
      <c r="K110" s="177"/>
      <c r="L110" s="177"/>
      <c r="M110" s="177"/>
      <c r="N110" s="177"/>
      <c r="O110" s="177"/>
      <c r="P110" s="177"/>
    </row>
    <row r="111" spans="1:17" x14ac:dyDescent="0.2">
      <c r="B111" s="316" t="s">
        <v>68</v>
      </c>
      <c r="C111" s="315">
        <f t="shared" ref="C111:C116" si="16">ROUND(+C110*1.025,0)</f>
        <v>114</v>
      </c>
      <c r="D111" s="191">
        <f>IF('Project Activation'!A$3&gt;0,'ICES rates'!C111*1274,C111*1365)</f>
        <v>155610</v>
      </c>
      <c r="E111" s="178"/>
      <c r="F111" s="177"/>
      <c r="G111" s="177"/>
      <c r="H111" s="177"/>
      <c r="I111" s="177"/>
      <c r="J111" s="182"/>
      <c r="K111" s="177"/>
      <c r="L111" s="177"/>
      <c r="M111" s="177"/>
      <c r="N111" s="177"/>
      <c r="O111" s="177"/>
      <c r="P111" s="177"/>
    </row>
    <row r="112" spans="1:17" x14ac:dyDescent="0.2">
      <c r="B112" s="316" t="s">
        <v>69</v>
      </c>
      <c r="C112" s="315">
        <f t="shared" si="16"/>
        <v>117</v>
      </c>
      <c r="D112" s="191">
        <f>IF('Project Activation'!A$3&gt;0,'ICES rates'!C112*1274,C112*1365)</f>
        <v>159705</v>
      </c>
      <c r="E112" s="178"/>
      <c r="F112" s="177"/>
      <c r="G112" s="177"/>
      <c r="H112" s="177"/>
      <c r="I112" s="177"/>
      <c r="J112" s="182"/>
      <c r="K112" s="177"/>
      <c r="L112" s="177"/>
      <c r="M112" s="177"/>
      <c r="N112" s="177"/>
      <c r="O112" s="177"/>
      <c r="P112" s="177"/>
    </row>
    <row r="113" spans="1:10" x14ac:dyDescent="0.2">
      <c r="B113" s="316" t="s">
        <v>274</v>
      </c>
      <c r="C113" s="315">
        <f t="shared" si="16"/>
        <v>120</v>
      </c>
      <c r="D113" s="191">
        <f>IF('Project Activation'!A$3&gt;0,'ICES rates'!C113*1274,C113*1365)</f>
        <v>163800</v>
      </c>
      <c r="E113" s="178"/>
      <c r="F113" s="177"/>
      <c r="G113" s="177"/>
    </row>
    <row r="114" spans="1:10" x14ac:dyDescent="0.2">
      <c r="B114" s="316" t="s">
        <v>288</v>
      </c>
      <c r="C114" s="315">
        <f t="shared" si="16"/>
        <v>123</v>
      </c>
      <c r="D114" s="191">
        <f>IF('Project Activation'!A$3&gt;0,'ICES rates'!C114*1274,C114*1365)</f>
        <v>167895</v>
      </c>
      <c r="E114" s="178"/>
      <c r="F114" s="177"/>
      <c r="G114" s="177"/>
    </row>
    <row r="115" spans="1:10" x14ac:dyDescent="0.2">
      <c r="B115" s="316" t="s">
        <v>333</v>
      </c>
      <c r="C115" s="315">
        <f t="shared" si="16"/>
        <v>126</v>
      </c>
      <c r="D115" s="191">
        <f>IF('Project Activation'!A$3&gt;0,'ICES rates'!C115*1274,C115*1365)</f>
        <v>171990</v>
      </c>
      <c r="E115" s="178"/>
      <c r="F115" s="177"/>
      <c r="G115" s="177"/>
    </row>
    <row r="116" spans="1:10" x14ac:dyDescent="0.2">
      <c r="B116" s="316" t="s">
        <v>338</v>
      </c>
      <c r="C116" s="315">
        <f t="shared" si="16"/>
        <v>129</v>
      </c>
      <c r="D116" s="191">
        <f>IF('Project Activation'!A$3&gt;0,'ICES rates'!C116*1274,C116*1365)</f>
        <v>176085</v>
      </c>
      <c r="E116" s="182"/>
    </row>
    <row r="117" spans="1:10" x14ac:dyDescent="0.2">
      <c r="E117" s="182"/>
    </row>
    <row r="118" spans="1:10" x14ac:dyDescent="0.2">
      <c r="A118" s="186" t="s">
        <v>290</v>
      </c>
      <c r="B118" s="187"/>
      <c r="C118" s="188"/>
      <c r="D118" s="189"/>
      <c r="E118" s="182"/>
    </row>
    <row r="119" spans="1:10" x14ac:dyDescent="0.2">
      <c r="C119" s="180" t="s">
        <v>64</v>
      </c>
      <c r="D119" s="180" t="s">
        <v>65</v>
      </c>
      <c r="E119" s="182"/>
      <c r="J119" s="182"/>
    </row>
    <row r="120" spans="1:10" x14ac:dyDescent="0.2">
      <c r="B120" s="316" t="s">
        <v>63</v>
      </c>
      <c r="C120" s="190">
        <v>111</v>
      </c>
      <c r="D120" s="191">
        <f>IF('Project Activation'!A$3&gt;0,'ICES rates'!C120*1274,C120*1365)</f>
        <v>151515</v>
      </c>
      <c r="E120" s="182"/>
      <c r="J120" s="182"/>
    </row>
    <row r="121" spans="1:10" x14ac:dyDescent="0.2">
      <c r="B121" s="316" t="s">
        <v>68</v>
      </c>
      <c r="C121" s="190">
        <f t="shared" ref="C121:C126" si="17">ROUND(+C120*1.025,0)</f>
        <v>114</v>
      </c>
      <c r="D121" s="191">
        <f>IF('Project Activation'!A$3&gt;0,'ICES rates'!C121*1274,C121*1365)</f>
        <v>155610</v>
      </c>
      <c r="E121" s="182"/>
      <c r="J121" s="182"/>
    </row>
    <row r="122" spans="1:10" x14ac:dyDescent="0.2">
      <c r="B122" s="316" t="s">
        <v>69</v>
      </c>
      <c r="C122" s="190">
        <f t="shared" si="17"/>
        <v>117</v>
      </c>
      <c r="D122" s="191">
        <f>IF('Project Activation'!A$3&gt;0,'ICES rates'!C122*1274,C122*1365)</f>
        <v>159705</v>
      </c>
      <c r="E122" s="182"/>
      <c r="J122" s="182"/>
    </row>
    <row r="123" spans="1:10" x14ac:dyDescent="0.2">
      <c r="B123" s="316" t="s">
        <v>274</v>
      </c>
      <c r="C123" s="190">
        <f t="shared" si="17"/>
        <v>120</v>
      </c>
      <c r="D123" s="191">
        <f>IF('Project Activation'!A$3&gt;0,'ICES rates'!C123*1274,C123*1365)</f>
        <v>163800</v>
      </c>
      <c r="E123" s="182"/>
      <c r="J123" s="182"/>
    </row>
    <row r="124" spans="1:10" x14ac:dyDescent="0.2">
      <c r="B124" s="316" t="s">
        <v>288</v>
      </c>
      <c r="C124" s="190">
        <f t="shared" si="17"/>
        <v>123</v>
      </c>
      <c r="D124" s="191">
        <f>IF('Project Activation'!A$3&gt;0,'ICES rates'!C124*1274,C124*1365)</f>
        <v>167895</v>
      </c>
      <c r="E124" s="182"/>
      <c r="J124" s="182"/>
    </row>
    <row r="125" spans="1:10" x14ac:dyDescent="0.2">
      <c r="B125" s="316" t="s">
        <v>333</v>
      </c>
      <c r="C125" s="190">
        <f t="shared" si="17"/>
        <v>126</v>
      </c>
      <c r="D125" s="191">
        <f>IF('Project Activation'!A$3&gt;0,'ICES rates'!C125*1274,C125*1365)</f>
        <v>171990</v>
      </c>
      <c r="E125" s="182"/>
      <c r="J125" s="182"/>
    </row>
    <row r="126" spans="1:10" x14ac:dyDescent="0.2">
      <c r="B126" s="316" t="s">
        <v>338</v>
      </c>
      <c r="C126" s="190">
        <f t="shared" si="17"/>
        <v>129</v>
      </c>
      <c r="D126" s="191">
        <f>IF('Project Activation'!A$3&gt;0,'ICES rates'!C126*1274,C126*1365)</f>
        <v>176085</v>
      </c>
      <c r="E126" s="182"/>
      <c r="J126" s="182"/>
    </row>
    <row r="127" spans="1:10" x14ac:dyDescent="0.2">
      <c r="E127" s="182"/>
      <c r="J127" s="182"/>
    </row>
    <row r="128" spans="1:10" x14ac:dyDescent="0.2">
      <c r="A128" s="318"/>
      <c r="B128" s="319"/>
      <c r="C128" s="320"/>
      <c r="D128" s="321"/>
      <c r="E128" s="182"/>
      <c r="J128" s="182"/>
    </row>
    <row r="129" spans="1:10" x14ac:dyDescent="0.2">
      <c r="A129" s="177"/>
      <c r="B129" s="177"/>
      <c r="C129" s="180"/>
      <c r="D129" s="180"/>
      <c r="E129" s="182"/>
      <c r="J129" s="182"/>
    </row>
    <row r="130" spans="1:10" x14ac:dyDescent="0.2">
      <c r="A130" s="177"/>
      <c r="B130" s="316"/>
      <c r="C130" s="190"/>
      <c r="D130" s="191"/>
      <c r="E130" s="182"/>
      <c r="J130" s="182"/>
    </row>
    <row r="131" spans="1:10" x14ac:dyDescent="0.2">
      <c r="A131" s="177"/>
      <c r="B131" s="316"/>
      <c r="C131" s="190"/>
      <c r="D131" s="191"/>
      <c r="E131" s="182"/>
      <c r="J131" s="182"/>
    </row>
    <row r="132" spans="1:10" x14ac:dyDescent="0.2">
      <c r="A132" s="177"/>
      <c r="B132" s="316"/>
      <c r="C132" s="190"/>
      <c r="D132" s="191"/>
      <c r="E132" s="182"/>
      <c r="J132" s="182"/>
    </row>
    <row r="133" spans="1:10" x14ac:dyDescent="0.2">
      <c r="A133" s="177"/>
      <c r="B133" s="316"/>
      <c r="C133" s="190"/>
      <c r="D133" s="191"/>
      <c r="E133" s="182"/>
      <c r="J133" s="182"/>
    </row>
    <row r="134" spans="1:10" x14ac:dyDescent="0.2">
      <c r="A134" s="177"/>
      <c r="B134" s="316"/>
      <c r="C134" s="190"/>
      <c r="D134" s="191"/>
      <c r="E134" s="182"/>
      <c r="J134" s="182"/>
    </row>
    <row r="135" spans="1:10" x14ac:dyDescent="0.2">
      <c r="A135" s="177"/>
      <c r="B135" s="316"/>
      <c r="C135" s="190"/>
      <c r="D135" s="191"/>
      <c r="E135" s="182"/>
      <c r="J135" s="182"/>
    </row>
    <row r="136" spans="1:10" x14ac:dyDescent="0.2">
      <c r="A136" s="177"/>
      <c r="B136" s="316"/>
      <c r="C136" s="190"/>
      <c r="D136" s="191"/>
      <c r="E136" s="182"/>
      <c r="J136" s="182"/>
    </row>
    <row r="137" spans="1:10" x14ac:dyDescent="0.2">
      <c r="A137" s="177"/>
      <c r="B137" s="316"/>
      <c r="C137" s="191"/>
      <c r="D137" s="191"/>
      <c r="E137" s="182"/>
      <c r="J137" s="182"/>
    </row>
    <row r="138" spans="1:10" x14ac:dyDescent="0.2">
      <c r="A138" s="318"/>
      <c r="B138" s="319"/>
      <c r="C138" s="320"/>
      <c r="D138" s="321"/>
      <c r="E138" s="182"/>
      <c r="J138" s="182"/>
    </row>
    <row r="139" spans="1:10" x14ac:dyDescent="0.2">
      <c r="A139" s="177"/>
      <c r="B139" s="177"/>
      <c r="C139" s="178"/>
      <c r="D139" s="178"/>
      <c r="E139" s="182"/>
      <c r="J139" s="182"/>
    </row>
    <row r="140" spans="1:10" x14ac:dyDescent="0.2">
      <c r="A140" s="177"/>
      <c r="B140" s="177"/>
      <c r="C140" s="178"/>
      <c r="D140" s="178"/>
      <c r="E140" s="182"/>
      <c r="J140" s="182"/>
    </row>
    <row r="141" spans="1:10" x14ac:dyDescent="0.2">
      <c r="A141" s="177"/>
      <c r="B141" s="177"/>
      <c r="C141" s="178"/>
      <c r="D141" s="178"/>
      <c r="E141" s="182"/>
      <c r="J141" s="182"/>
    </row>
    <row r="142" spans="1:10" x14ac:dyDescent="0.2">
      <c r="A142" s="177"/>
      <c r="B142" s="177"/>
      <c r="C142" s="178"/>
      <c r="D142" s="178"/>
      <c r="E142" s="182"/>
      <c r="J142" s="182"/>
    </row>
    <row r="143" spans="1:10" x14ac:dyDescent="0.2">
      <c r="A143" s="318"/>
      <c r="B143" s="319"/>
      <c r="C143" s="320"/>
      <c r="D143" s="321"/>
      <c r="E143" s="182"/>
      <c r="J143" s="182"/>
    </row>
    <row r="144" spans="1:10" x14ac:dyDescent="0.2">
      <c r="A144" s="177"/>
      <c r="B144" s="177"/>
      <c r="C144" s="178"/>
      <c r="D144" s="178"/>
      <c r="E144" s="182"/>
      <c r="J144" s="182"/>
    </row>
    <row r="145" spans="5:10" x14ac:dyDescent="0.2">
      <c r="E145" s="182"/>
      <c r="J145" s="182"/>
    </row>
    <row r="146" spans="5:10" x14ac:dyDescent="0.2">
      <c r="E146" s="182"/>
      <c r="J146" s="182"/>
    </row>
    <row r="147" spans="5:10" x14ac:dyDescent="0.2">
      <c r="E147" s="182"/>
      <c r="J147" s="182"/>
    </row>
    <row r="148" spans="5:10" x14ac:dyDescent="0.2">
      <c r="E148" s="182"/>
      <c r="J148" s="182"/>
    </row>
    <row r="149" spans="5:10" x14ac:dyDescent="0.2">
      <c r="E149" s="182"/>
      <c r="J149" s="182"/>
    </row>
    <row r="150" spans="5:10" x14ac:dyDescent="0.2">
      <c r="E150" s="182"/>
      <c r="J150" s="182"/>
    </row>
    <row r="151" spans="5:10" x14ac:dyDescent="0.2">
      <c r="E151" s="182"/>
      <c r="J151" s="182"/>
    </row>
    <row r="152" spans="5:10" x14ac:dyDescent="0.2">
      <c r="E152" s="182"/>
      <c r="J152" s="182"/>
    </row>
    <row r="153" spans="5:10" x14ac:dyDescent="0.2">
      <c r="E153" s="182"/>
      <c r="J153" s="182"/>
    </row>
    <row r="154" spans="5:10" x14ac:dyDescent="0.2">
      <c r="E154" s="182"/>
      <c r="J154" s="182"/>
    </row>
    <row r="155" spans="5:10" x14ac:dyDescent="0.2">
      <c r="E155" s="182"/>
      <c r="J155" s="182"/>
    </row>
    <row r="156" spans="5:10" x14ac:dyDescent="0.2">
      <c r="E156" s="182"/>
      <c r="J156" s="182"/>
    </row>
    <row r="157" spans="5:10" x14ac:dyDescent="0.2">
      <c r="E157" s="182"/>
      <c r="J157" s="182"/>
    </row>
    <row r="158" spans="5:10" x14ac:dyDescent="0.2">
      <c r="E158" s="182"/>
      <c r="J158" s="182"/>
    </row>
    <row r="159" spans="5:10" x14ac:dyDescent="0.2">
      <c r="E159" s="182"/>
      <c r="J159" s="182"/>
    </row>
    <row r="160" spans="5:10" x14ac:dyDescent="0.2">
      <c r="E160" s="182"/>
      <c r="J160" s="182"/>
    </row>
    <row r="161" spans="5:10" x14ac:dyDescent="0.2">
      <c r="E161" s="182"/>
      <c r="J161" s="182"/>
    </row>
    <row r="162" spans="5:10" x14ac:dyDescent="0.2">
      <c r="E162" s="182"/>
      <c r="J162" s="182"/>
    </row>
    <row r="163" spans="5:10" x14ac:dyDescent="0.2">
      <c r="E163" s="182"/>
      <c r="J163" s="182"/>
    </row>
    <row r="164" spans="5:10" x14ac:dyDescent="0.2">
      <c r="E164" s="182"/>
      <c r="J164" s="182"/>
    </row>
    <row r="165" spans="5:10" x14ac:dyDescent="0.2">
      <c r="E165" s="182"/>
      <c r="J165" s="182"/>
    </row>
    <row r="166" spans="5:10" x14ac:dyDescent="0.2">
      <c r="E166" s="182"/>
      <c r="J166" s="182"/>
    </row>
    <row r="167" spans="5:10" x14ac:dyDescent="0.2">
      <c r="E167" s="182"/>
      <c r="J167" s="182"/>
    </row>
    <row r="168" spans="5:10" x14ac:dyDescent="0.2">
      <c r="E168" s="182"/>
      <c r="J168" s="182"/>
    </row>
    <row r="169" spans="5:10" x14ac:dyDescent="0.2">
      <c r="E169" s="182"/>
      <c r="J169" s="182"/>
    </row>
    <row r="170" spans="5:10" x14ac:dyDescent="0.2">
      <c r="E170" s="182"/>
      <c r="J170" s="182"/>
    </row>
    <row r="171" spans="5:10" x14ac:dyDescent="0.2">
      <c r="E171" s="182"/>
      <c r="J171" s="182"/>
    </row>
    <row r="172" spans="5:10" x14ac:dyDescent="0.2">
      <c r="E172" s="182"/>
      <c r="J172" s="182"/>
    </row>
    <row r="173" spans="5:10" x14ac:dyDescent="0.2">
      <c r="E173" s="182"/>
      <c r="J173" s="182"/>
    </row>
    <row r="174" spans="5:10" x14ac:dyDescent="0.2">
      <c r="E174" s="182"/>
      <c r="J174" s="182"/>
    </row>
    <row r="175" spans="5:10" x14ac:dyDescent="0.2">
      <c r="E175" s="182"/>
      <c r="J175" s="182"/>
    </row>
    <row r="176" spans="5:10" x14ac:dyDescent="0.2">
      <c r="E176" s="182"/>
      <c r="J176" s="182"/>
    </row>
    <row r="177" spans="5:10" x14ac:dyDescent="0.2">
      <c r="E177" s="182"/>
      <c r="J177" s="182"/>
    </row>
    <row r="178" spans="5:10" x14ac:dyDescent="0.2">
      <c r="E178" s="182"/>
      <c r="J178" s="182"/>
    </row>
    <row r="179" spans="5:10" x14ac:dyDescent="0.2">
      <c r="E179" s="182"/>
      <c r="J179" s="182"/>
    </row>
    <row r="180" spans="5:10" x14ac:dyDescent="0.2">
      <c r="E180" s="182"/>
      <c r="J180" s="182"/>
    </row>
    <row r="181" spans="5:10" x14ac:dyDescent="0.2">
      <c r="E181" s="182"/>
      <c r="J181" s="182"/>
    </row>
    <row r="182" spans="5:10" x14ac:dyDescent="0.2">
      <c r="E182" s="182"/>
      <c r="J182" s="182"/>
    </row>
    <row r="183" spans="5:10" x14ac:dyDescent="0.2">
      <c r="E183" s="182"/>
      <c r="J183" s="182"/>
    </row>
    <row r="184" spans="5:10" x14ac:dyDescent="0.2">
      <c r="E184" s="182"/>
      <c r="J184" s="182"/>
    </row>
    <row r="185" spans="5:10" x14ac:dyDescent="0.2">
      <c r="E185" s="182"/>
      <c r="J185" s="182"/>
    </row>
    <row r="186" spans="5:10" x14ac:dyDescent="0.2">
      <c r="E186" s="182"/>
      <c r="J186" s="182"/>
    </row>
    <row r="187" spans="5:10" x14ac:dyDescent="0.2">
      <c r="E187" s="182"/>
      <c r="J187" s="182"/>
    </row>
    <row r="188" spans="5:10" x14ac:dyDescent="0.2">
      <c r="E188" s="182"/>
      <c r="J188" s="182"/>
    </row>
    <row r="189" spans="5:10" x14ac:dyDescent="0.2">
      <c r="E189" s="182"/>
      <c r="J189" s="182"/>
    </row>
    <row r="190" spans="5:10" x14ac:dyDescent="0.2">
      <c r="E190" s="182"/>
      <c r="J190" s="182"/>
    </row>
    <row r="191" spans="5:10" x14ac:dyDescent="0.2">
      <c r="E191" s="182"/>
      <c r="J191" s="182"/>
    </row>
    <row r="192" spans="5:10" x14ac:dyDescent="0.2">
      <c r="E192" s="182"/>
      <c r="J192" s="182"/>
    </row>
    <row r="193" spans="5:10" x14ac:dyDescent="0.2">
      <c r="E193" s="182"/>
      <c r="J193" s="182"/>
    </row>
    <row r="194" spans="5:10" x14ac:dyDescent="0.2">
      <c r="E194" s="182"/>
      <c r="J194" s="182"/>
    </row>
    <row r="195" spans="5:10" x14ac:dyDescent="0.2">
      <c r="E195" s="182"/>
      <c r="J195" s="182"/>
    </row>
    <row r="196" spans="5:10" x14ac:dyDescent="0.2">
      <c r="E196" s="182"/>
      <c r="J196" s="182"/>
    </row>
    <row r="197" spans="5:10" x14ac:dyDescent="0.2">
      <c r="E197" s="182"/>
      <c r="J197" s="182"/>
    </row>
    <row r="198" spans="5:10" x14ac:dyDescent="0.2">
      <c r="E198" s="182"/>
      <c r="J198" s="182"/>
    </row>
    <row r="199" spans="5:10" x14ac:dyDescent="0.2">
      <c r="E199" s="182"/>
      <c r="J199" s="182"/>
    </row>
    <row r="200" spans="5:10" x14ac:dyDescent="0.2">
      <c r="E200" s="182"/>
      <c r="J200" s="182"/>
    </row>
    <row r="201" spans="5:10" x14ac:dyDescent="0.2">
      <c r="E201" s="182"/>
      <c r="J201" s="182"/>
    </row>
    <row r="202" spans="5:10" x14ac:dyDescent="0.2">
      <c r="E202" s="182"/>
      <c r="J202" s="182"/>
    </row>
    <row r="203" spans="5:10" x14ac:dyDescent="0.2">
      <c r="E203" s="182"/>
      <c r="J203" s="182"/>
    </row>
    <row r="204" spans="5:10" x14ac:dyDescent="0.2">
      <c r="E204" s="182"/>
      <c r="J204" s="182"/>
    </row>
    <row r="205" spans="5:10" x14ac:dyDescent="0.2">
      <c r="E205" s="182"/>
      <c r="J205" s="182"/>
    </row>
    <row r="206" spans="5:10" x14ac:dyDescent="0.2">
      <c r="E206" s="182"/>
      <c r="J206" s="182"/>
    </row>
    <row r="207" spans="5:10" x14ac:dyDescent="0.2">
      <c r="E207" s="182"/>
      <c r="J207" s="182"/>
    </row>
    <row r="208" spans="5:10" x14ac:dyDescent="0.2">
      <c r="E208" s="182"/>
      <c r="J208" s="182"/>
    </row>
    <row r="209" spans="5:10" x14ac:dyDescent="0.2">
      <c r="E209" s="182"/>
      <c r="J209" s="182"/>
    </row>
    <row r="210" spans="5:10" x14ac:dyDescent="0.2">
      <c r="E210" s="182"/>
      <c r="J210" s="182"/>
    </row>
    <row r="211" spans="5:10" x14ac:dyDescent="0.2">
      <c r="E211" s="182"/>
      <c r="J211" s="182"/>
    </row>
    <row r="212" spans="5:10" x14ac:dyDescent="0.2">
      <c r="E212" s="182"/>
      <c r="J212" s="182"/>
    </row>
    <row r="213" spans="5:10" x14ac:dyDescent="0.2">
      <c r="E213" s="182"/>
      <c r="J213" s="182"/>
    </row>
    <row r="214" spans="5:10" x14ac:dyDescent="0.2">
      <c r="E214" s="182"/>
      <c r="J214" s="182"/>
    </row>
    <row r="215" spans="5:10" x14ac:dyDescent="0.2">
      <c r="E215" s="182"/>
      <c r="J215" s="182"/>
    </row>
    <row r="216" spans="5:10" x14ac:dyDescent="0.2">
      <c r="E216" s="182"/>
      <c r="J216" s="182"/>
    </row>
    <row r="217" spans="5:10" x14ac:dyDescent="0.2">
      <c r="E217" s="182"/>
      <c r="J217" s="182"/>
    </row>
    <row r="218" spans="5:10" x14ac:dyDescent="0.2">
      <c r="E218" s="182"/>
      <c r="J218" s="182"/>
    </row>
    <row r="219" spans="5:10" x14ac:dyDescent="0.2">
      <c r="E219" s="182"/>
      <c r="J219" s="182"/>
    </row>
    <row r="220" spans="5:10" x14ac:dyDescent="0.2">
      <c r="E220" s="182"/>
      <c r="J220" s="182"/>
    </row>
    <row r="221" spans="5:10" x14ac:dyDescent="0.2">
      <c r="E221" s="182"/>
      <c r="J221" s="182"/>
    </row>
    <row r="222" spans="5:10" x14ac:dyDescent="0.2">
      <c r="E222" s="182"/>
      <c r="J222" s="182"/>
    </row>
    <row r="223" spans="5:10" x14ac:dyDescent="0.2">
      <c r="E223" s="182"/>
      <c r="J223" s="182"/>
    </row>
    <row r="224" spans="5:10" x14ac:dyDescent="0.2">
      <c r="E224" s="182"/>
      <c r="J224" s="182"/>
    </row>
    <row r="225" spans="5:10" x14ac:dyDescent="0.2">
      <c r="E225" s="182"/>
      <c r="J225" s="182"/>
    </row>
    <row r="226" spans="5:10" x14ac:dyDescent="0.2">
      <c r="E226" s="182"/>
      <c r="J226" s="182"/>
    </row>
    <row r="227" spans="5:10" x14ac:dyDescent="0.2">
      <c r="E227" s="182"/>
      <c r="J227" s="182"/>
    </row>
    <row r="228" spans="5:10" x14ac:dyDescent="0.2">
      <c r="E228" s="182"/>
      <c r="J228" s="182"/>
    </row>
    <row r="229" spans="5:10" x14ac:dyDescent="0.2">
      <c r="E229" s="182"/>
      <c r="J229" s="182"/>
    </row>
    <row r="230" spans="5:10" x14ac:dyDescent="0.2">
      <c r="E230" s="182"/>
      <c r="J230" s="182"/>
    </row>
    <row r="231" spans="5:10" x14ac:dyDescent="0.2">
      <c r="E231" s="182"/>
      <c r="J231" s="182"/>
    </row>
    <row r="232" spans="5:10" x14ac:dyDescent="0.2">
      <c r="E232" s="182"/>
      <c r="J232" s="182"/>
    </row>
    <row r="233" spans="5:10" x14ac:dyDescent="0.2">
      <c r="E233" s="182"/>
      <c r="J233" s="182"/>
    </row>
    <row r="234" spans="5:10" x14ac:dyDescent="0.2">
      <c r="E234" s="182"/>
      <c r="J234" s="182"/>
    </row>
    <row r="235" spans="5:10" x14ac:dyDescent="0.2">
      <c r="E235" s="182"/>
      <c r="J235" s="182"/>
    </row>
    <row r="236" spans="5:10" x14ac:dyDescent="0.2">
      <c r="E236" s="182"/>
      <c r="J236" s="182"/>
    </row>
    <row r="237" spans="5:10" x14ac:dyDescent="0.2">
      <c r="E237" s="182"/>
      <c r="J237" s="182"/>
    </row>
    <row r="238" spans="5:10" x14ac:dyDescent="0.2">
      <c r="E238" s="182"/>
      <c r="J238" s="182"/>
    </row>
    <row r="239" spans="5:10" x14ac:dyDescent="0.2">
      <c r="E239" s="182"/>
      <c r="J239" s="182"/>
    </row>
    <row r="240" spans="5:10" x14ac:dyDescent="0.2">
      <c r="E240" s="182"/>
      <c r="J240" s="182"/>
    </row>
    <row r="241" spans="5:10" x14ac:dyDescent="0.2">
      <c r="E241" s="182"/>
      <c r="J241" s="182"/>
    </row>
    <row r="242" spans="5:10" x14ac:dyDescent="0.2">
      <c r="E242" s="182"/>
      <c r="J242" s="182"/>
    </row>
    <row r="243" spans="5:10" x14ac:dyDescent="0.2">
      <c r="E243" s="182"/>
      <c r="J243" s="182"/>
    </row>
    <row r="244" spans="5:10" x14ac:dyDescent="0.2">
      <c r="E244" s="182"/>
      <c r="J244" s="182"/>
    </row>
    <row r="245" spans="5:10" x14ac:dyDescent="0.2">
      <c r="E245" s="182"/>
      <c r="J245" s="182"/>
    </row>
    <row r="246" spans="5:10" x14ac:dyDescent="0.2">
      <c r="E246" s="182"/>
      <c r="J246" s="182"/>
    </row>
    <row r="247" spans="5:10" x14ac:dyDescent="0.2">
      <c r="E247" s="182"/>
      <c r="J247" s="182"/>
    </row>
    <row r="248" spans="5:10" x14ac:dyDescent="0.2">
      <c r="E248" s="182"/>
      <c r="J248" s="182"/>
    </row>
    <row r="249" spans="5:10" x14ac:dyDescent="0.2">
      <c r="E249" s="182"/>
      <c r="J249" s="182"/>
    </row>
    <row r="250" spans="5:10" x14ac:dyDescent="0.2">
      <c r="E250" s="182"/>
      <c r="J250" s="182"/>
    </row>
    <row r="251" spans="5:10" x14ac:dyDescent="0.2">
      <c r="E251" s="182"/>
      <c r="J251" s="182"/>
    </row>
    <row r="252" spans="5:10" x14ac:dyDescent="0.2">
      <c r="E252" s="182"/>
      <c r="J252" s="182"/>
    </row>
    <row r="253" spans="5:10" x14ac:dyDescent="0.2">
      <c r="E253" s="182"/>
      <c r="J253" s="182"/>
    </row>
    <row r="254" spans="5:10" x14ac:dyDescent="0.2">
      <c r="E254" s="182"/>
      <c r="J254" s="182"/>
    </row>
    <row r="255" spans="5:10" x14ac:dyDescent="0.2">
      <c r="E255" s="182"/>
      <c r="J255" s="182"/>
    </row>
    <row r="256" spans="5:10" x14ac:dyDescent="0.2">
      <c r="E256" s="182"/>
      <c r="J256" s="182"/>
    </row>
    <row r="257" spans="5:10" x14ac:dyDescent="0.2">
      <c r="E257" s="182"/>
      <c r="J257" s="182"/>
    </row>
    <row r="258" spans="5:10" x14ac:dyDescent="0.2">
      <c r="E258" s="182"/>
      <c r="J258" s="182"/>
    </row>
    <row r="259" spans="5:10" x14ac:dyDescent="0.2">
      <c r="E259" s="182"/>
      <c r="J259" s="182"/>
    </row>
    <row r="260" spans="5:10" x14ac:dyDescent="0.2">
      <c r="E260" s="182"/>
      <c r="J260" s="182"/>
    </row>
    <row r="261" spans="5:10" x14ac:dyDescent="0.2">
      <c r="E261" s="182"/>
      <c r="J261" s="182"/>
    </row>
    <row r="262" spans="5:10" x14ac:dyDescent="0.2">
      <c r="E262" s="182"/>
      <c r="J262" s="182"/>
    </row>
    <row r="263" spans="5:10" x14ac:dyDescent="0.2">
      <c r="E263" s="182"/>
      <c r="J263" s="182"/>
    </row>
    <row r="264" spans="5:10" x14ac:dyDescent="0.2">
      <c r="E264" s="182"/>
      <c r="J264" s="182"/>
    </row>
    <row r="265" spans="5:10" x14ac:dyDescent="0.2">
      <c r="E265" s="182"/>
      <c r="J265" s="182"/>
    </row>
    <row r="266" spans="5:10" x14ac:dyDescent="0.2">
      <c r="E266" s="182"/>
      <c r="J266" s="182"/>
    </row>
    <row r="267" spans="5:10" x14ac:dyDescent="0.2">
      <c r="E267" s="182"/>
      <c r="J267" s="182"/>
    </row>
    <row r="268" spans="5:10" x14ac:dyDescent="0.2">
      <c r="E268" s="182"/>
      <c r="J268" s="182"/>
    </row>
    <row r="269" spans="5:10" x14ac:dyDescent="0.2">
      <c r="E269" s="182"/>
      <c r="J269" s="182"/>
    </row>
    <row r="270" spans="5:10" x14ac:dyDescent="0.2">
      <c r="E270" s="182"/>
      <c r="J270" s="182"/>
    </row>
    <row r="271" spans="5:10" x14ac:dyDescent="0.2">
      <c r="E271" s="182"/>
      <c r="J271" s="182"/>
    </row>
    <row r="272" spans="5:10" x14ac:dyDescent="0.2">
      <c r="E272" s="182"/>
      <c r="J272" s="182"/>
    </row>
    <row r="273" spans="5:10" x14ac:dyDescent="0.2">
      <c r="E273" s="182"/>
      <c r="J273" s="182"/>
    </row>
    <row r="274" spans="5:10" x14ac:dyDescent="0.2">
      <c r="E274" s="182"/>
      <c r="J274" s="182"/>
    </row>
    <row r="275" spans="5:10" x14ac:dyDescent="0.2">
      <c r="E275" s="182"/>
      <c r="J275" s="182"/>
    </row>
    <row r="276" spans="5:10" x14ac:dyDescent="0.2">
      <c r="E276" s="182"/>
      <c r="J276" s="182"/>
    </row>
    <row r="277" spans="5:10" x14ac:dyDescent="0.2">
      <c r="E277" s="182"/>
      <c r="J277" s="182"/>
    </row>
    <row r="278" spans="5:10" x14ac:dyDescent="0.2">
      <c r="E278" s="182"/>
      <c r="J278" s="182"/>
    </row>
    <row r="279" spans="5:10" x14ac:dyDescent="0.2">
      <c r="E279" s="182"/>
      <c r="J279" s="182"/>
    </row>
    <row r="280" spans="5:10" x14ac:dyDescent="0.2">
      <c r="E280" s="182"/>
      <c r="J280" s="182"/>
    </row>
    <row r="281" spans="5:10" x14ac:dyDescent="0.2">
      <c r="E281" s="182"/>
      <c r="J281" s="182"/>
    </row>
    <row r="282" spans="5:10" x14ac:dyDescent="0.2">
      <c r="E282" s="182"/>
      <c r="J282" s="182"/>
    </row>
    <row r="283" spans="5:10" x14ac:dyDescent="0.2">
      <c r="E283" s="182"/>
      <c r="J283" s="182"/>
    </row>
    <row r="284" spans="5:10" x14ac:dyDescent="0.2">
      <c r="E284" s="182"/>
      <c r="J284" s="182"/>
    </row>
    <row r="285" spans="5:10" x14ac:dyDescent="0.2">
      <c r="E285" s="182"/>
      <c r="J285" s="182"/>
    </row>
    <row r="286" spans="5:10" x14ac:dyDescent="0.2">
      <c r="E286" s="182"/>
      <c r="J286" s="182"/>
    </row>
    <row r="287" spans="5:10" x14ac:dyDescent="0.2">
      <c r="E287" s="182"/>
      <c r="J287" s="182"/>
    </row>
    <row r="288" spans="5:10" x14ac:dyDescent="0.2">
      <c r="E288" s="182"/>
      <c r="J288" s="182"/>
    </row>
    <row r="289" spans="5:10" x14ac:dyDescent="0.2">
      <c r="E289" s="182"/>
      <c r="J289" s="182"/>
    </row>
    <row r="290" spans="5:10" x14ac:dyDescent="0.2">
      <c r="E290" s="182"/>
      <c r="J290" s="182"/>
    </row>
    <row r="291" spans="5:10" x14ac:dyDescent="0.2">
      <c r="E291" s="182"/>
      <c r="J291" s="182"/>
    </row>
    <row r="292" spans="5:10" x14ac:dyDescent="0.2">
      <c r="E292" s="182"/>
      <c r="J292" s="182"/>
    </row>
    <row r="293" spans="5:10" x14ac:dyDescent="0.2">
      <c r="E293" s="182"/>
      <c r="J293" s="182"/>
    </row>
    <row r="294" spans="5:10" x14ac:dyDescent="0.2">
      <c r="E294" s="182"/>
      <c r="J294" s="182"/>
    </row>
    <row r="295" spans="5:10" x14ac:dyDescent="0.2">
      <c r="E295" s="182"/>
      <c r="J295" s="182"/>
    </row>
    <row r="296" spans="5:10" x14ac:dyDescent="0.2">
      <c r="E296" s="182"/>
      <c r="J296" s="182"/>
    </row>
    <row r="297" spans="5:10" x14ac:dyDescent="0.2">
      <c r="E297" s="182"/>
      <c r="J297" s="182"/>
    </row>
    <row r="298" spans="5:10" x14ac:dyDescent="0.2">
      <c r="E298" s="182"/>
      <c r="J298" s="182"/>
    </row>
    <row r="299" spans="5:10" x14ac:dyDescent="0.2">
      <c r="E299" s="182"/>
      <c r="J299" s="182"/>
    </row>
    <row r="300" spans="5:10" x14ac:dyDescent="0.2">
      <c r="E300" s="182"/>
      <c r="J300" s="182"/>
    </row>
    <row r="301" spans="5:10" x14ac:dyDescent="0.2">
      <c r="E301" s="182"/>
      <c r="J301" s="182"/>
    </row>
    <row r="302" spans="5:10" x14ac:dyDescent="0.2">
      <c r="E302" s="182"/>
      <c r="J302" s="182"/>
    </row>
    <row r="303" spans="5:10" x14ac:dyDescent="0.2">
      <c r="E303" s="182"/>
      <c r="J303" s="182"/>
    </row>
    <row r="304" spans="5:10" x14ac:dyDescent="0.2">
      <c r="E304" s="182"/>
      <c r="J304" s="182"/>
    </row>
    <row r="305" spans="5:10" x14ac:dyDescent="0.2">
      <c r="E305" s="182"/>
      <c r="J305" s="182"/>
    </row>
    <row r="306" spans="5:10" x14ac:dyDescent="0.2">
      <c r="E306" s="182"/>
      <c r="J306" s="182"/>
    </row>
    <row r="307" spans="5:10" x14ac:dyDescent="0.2">
      <c r="E307" s="182"/>
      <c r="J307" s="182"/>
    </row>
    <row r="308" spans="5:10" x14ac:dyDescent="0.2">
      <c r="E308" s="182"/>
      <c r="J308" s="182"/>
    </row>
    <row r="309" spans="5:10" x14ac:dyDescent="0.2">
      <c r="E309" s="182"/>
      <c r="J309" s="182"/>
    </row>
    <row r="310" spans="5:10" x14ac:dyDescent="0.2">
      <c r="E310" s="182"/>
      <c r="J310" s="182"/>
    </row>
    <row r="311" spans="5:10" x14ac:dyDescent="0.2">
      <c r="E311" s="182"/>
      <c r="J311" s="182"/>
    </row>
    <row r="312" spans="5:10" x14ac:dyDescent="0.2">
      <c r="E312" s="182"/>
      <c r="J312" s="182"/>
    </row>
    <row r="313" spans="5:10" x14ac:dyDescent="0.2">
      <c r="E313" s="182"/>
      <c r="J313" s="182"/>
    </row>
    <row r="314" spans="5:10" x14ac:dyDescent="0.2">
      <c r="E314" s="182"/>
      <c r="J314" s="182"/>
    </row>
    <row r="315" spans="5:10" x14ac:dyDescent="0.2">
      <c r="E315" s="182"/>
      <c r="J315" s="182"/>
    </row>
    <row r="316" spans="5:10" x14ac:dyDescent="0.2">
      <c r="E316" s="182"/>
      <c r="J316" s="182"/>
    </row>
    <row r="317" spans="5:10" x14ac:dyDescent="0.2">
      <c r="E317" s="182"/>
      <c r="J317" s="182"/>
    </row>
    <row r="318" spans="5:10" x14ac:dyDescent="0.2">
      <c r="E318" s="182"/>
      <c r="J318" s="182"/>
    </row>
    <row r="319" spans="5:10" x14ac:dyDescent="0.2">
      <c r="E319" s="182"/>
      <c r="J319" s="182"/>
    </row>
    <row r="320" spans="5:10" x14ac:dyDescent="0.2">
      <c r="E320" s="182"/>
      <c r="J320" s="182"/>
    </row>
    <row r="321" spans="5:10" x14ac:dyDescent="0.2">
      <c r="E321" s="182"/>
      <c r="J321" s="182"/>
    </row>
    <row r="322" spans="5:10" x14ac:dyDescent="0.2">
      <c r="E322" s="182"/>
      <c r="J322" s="182"/>
    </row>
    <row r="323" spans="5:10" x14ac:dyDescent="0.2">
      <c r="E323" s="182"/>
      <c r="J323" s="182"/>
    </row>
    <row r="324" spans="5:10" x14ac:dyDescent="0.2">
      <c r="E324" s="182"/>
      <c r="J324" s="182"/>
    </row>
    <row r="325" spans="5:10" x14ac:dyDescent="0.2">
      <c r="E325" s="182"/>
      <c r="J325" s="182"/>
    </row>
    <row r="326" spans="5:10" x14ac:dyDescent="0.2">
      <c r="E326" s="182"/>
      <c r="J326" s="182"/>
    </row>
    <row r="327" spans="5:10" x14ac:dyDescent="0.2">
      <c r="E327" s="182"/>
      <c r="J327" s="182"/>
    </row>
    <row r="328" spans="5:10" x14ac:dyDescent="0.2">
      <c r="E328" s="182"/>
      <c r="J328" s="182"/>
    </row>
    <row r="329" spans="5:10" x14ac:dyDescent="0.2">
      <c r="E329" s="182"/>
      <c r="J329" s="182"/>
    </row>
    <row r="330" spans="5:10" x14ac:dyDescent="0.2">
      <c r="E330" s="182"/>
      <c r="J330" s="182"/>
    </row>
    <row r="331" spans="5:10" x14ac:dyDescent="0.2">
      <c r="E331" s="182"/>
      <c r="J331" s="182"/>
    </row>
    <row r="332" spans="5:10" x14ac:dyDescent="0.2">
      <c r="E332" s="182"/>
      <c r="J332" s="182"/>
    </row>
    <row r="333" spans="5:10" x14ac:dyDescent="0.2">
      <c r="E333" s="182"/>
      <c r="J333" s="182"/>
    </row>
    <row r="334" spans="5:10" x14ac:dyDescent="0.2">
      <c r="E334" s="182"/>
      <c r="J334" s="182"/>
    </row>
    <row r="335" spans="5:10" x14ac:dyDescent="0.2">
      <c r="E335" s="182"/>
      <c r="J335" s="182"/>
    </row>
    <row r="336" spans="5:10" x14ac:dyDescent="0.2">
      <c r="E336" s="182"/>
      <c r="J336" s="182"/>
    </row>
    <row r="337" spans="5:10" x14ac:dyDescent="0.2">
      <c r="E337" s="182"/>
      <c r="J337" s="182"/>
    </row>
    <row r="338" spans="5:10" x14ac:dyDescent="0.2">
      <c r="E338" s="182"/>
      <c r="J338" s="182"/>
    </row>
    <row r="339" spans="5:10" x14ac:dyDescent="0.2">
      <c r="E339" s="182"/>
      <c r="J339" s="182"/>
    </row>
    <row r="340" spans="5:10" x14ac:dyDescent="0.2">
      <c r="E340" s="182"/>
      <c r="J340" s="182"/>
    </row>
    <row r="341" spans="5:10" x14ac:dyDescent="0.2">
      <c r="E341" s="182"/>
      <c r="J341" s="182"/>
    </row>
    <row r="342" spans="5:10" x14ac:dyDescent="0.2">
      <c r="E342" s="182"/>
      <c r="J342" s="182"/>
    </row>
    <row r="343" spans="5:10" x14ac:dyDescent="0.2">
      <c r="E343" s="182"/>
      <c r="J343" s="182"/>
    </row>
    <row r="344" spans="5:10" x14ac:dyDescent="0.2">
      <c r="E344" s="182"/>
      <c r="J344" s="182"/>
    </row>
    <row r="345" spans="5:10" x14ac:dyDescent="0.2">
      <c r="E345" s="182"/>
      <c r="J345" s="182"/>
    </row>
    <row r="346" spans="5:10" x14ac:dyDescent="0.2">
      <c r="E346" s="182"/>
      <c r="J346" s="182"/>
    </row>
    <row r="347" spans="5:10" x14ac:dyDescent="0.2">
      <c r="E347" s="182"/>
      <c r="J347" s="182"/>
    </row>
    <row r="348" spans="5:10" x14ac:dyDescent="0.2">
      <c r="E348" s="182"/>
      <c r="J348" s="182"/>
    </row>
    <row r="349" spans="5:10" x14ac:dyDescent="0.2">
      <c r="E349" s="182"/>
      <c r="J349" s="182"/>
    </row>
    <row r="350" spans="5:10" x14ac:dyDescent="0.2">
      <c r="E350" s="182"/>
      <c r="J350" s="182"/>
    </row>
    <row r="351" spans="5:10" x14ac:dyDescent="0.2">
      <c r="E351" s="182"/>
      <c r="J351" s="182"/>
    </row>
    <row r="352" spans="5:10" x14ac:dyDescent="0.2">
      <c r="E352" s="182"/>
      <c r="J352" s="182"/>
    </row>
    <row r="353" spans="5:10" x14ac:dyDescent="0.2">
      <c r="E353" s="182"/>
      <c r="J353" s="182"/>
    </row>
    <row r="354" spans="5:10" x14ac:dyDescent="0.2">
      <c r="E354" s="182"/>
      <c r="J354" s="182"/>
    </row>
    <row r="355" spans="5:10" x14ac:dyDescent="0.2">
      <c r="E355" s="182"/>
      <c r="J355" s="182"/>
    </row>
    <row r="356" spans="5:10" x14ac:dyDescent="0.2">
      <c r="E356" s="182"/>
      <c r="J356" s="182"/>
    </row>
    <row r="357" spans="5:10" x14ac:dyDescent="0.2">
      <c r="E357" s="182"/>
      <c r="J357" s="182"/>
    </row>
    <row r="358" spans="5:10" x14ac:dyDescent="0.2">
      <c r="E358" s="182"/>
      <c r="J358" s="182"/>
    </row>
    <row r="359" spans="5:10" x14ac:dyDescent="0.2">
      <c r="E359" s="182"/>
      <c r="J359" s="182"/>
    </row>
    <row r="360" spans="5:10" x14ac:dyDescent="0.2">
      <c r="E360" s="182"/>
      <c r="J360" s="182"/>
    </row>
    <row r="361" spans="5:10" x14ac:dyDescent="0.2">
      <c r="E361" s="182"/>
      <c r="J361" s="182"/>
    </row>
    <row r="362" spans="5:10" x14ac:dyDescent="0.2">
      <c r="E362" s="182"/>
      <c r="J362" s="182"/>
    </row>
    <row r="363" spans="5:10" x14ac:dyDescent="0.2">
      <c r="E363" s="182"/>
      <c r="J363" s="182"/>
    </row>
    <row r="364" spans="5:10" x14ac:dyDescent="0.2">
      <c r="E364" s="182"/>
      <c r="J364" s="182"/>
    </row>
    <row r="365" spans="5:10" x14ac:dyDescent="0.2">
      <c r="E365" s="182"/>
      <c r="J365" s="182"/>
    </row>
    <row r="366" spans="5:10" x14ac:dyDescent="0.2">
      <c r="E366" s="182"/>
      <c r="J366" s="182"/>
    </row>
    <row r="367" spans="5:10" x14ac:dyDescent="0.2">
      <c r="E367" s="182"/>
      <c r="J367" s="182"/>
    </row>
    <row r="368" spans="5:10" x14ac:dyDescent="0.2">
      <c r="E368" s="182"/>
      <c r="J368" s="182"/>
    </row>
    <row r="369" spans="5:10" x14ac:dyDescent="0.2">
      <c r="E369" s="182"/>
      <c r="J369" s="182"/>
    </row>
    <row r="370" spans="5:10" x14ac:dyDescent="0.2">
      <c r="E370" s="182"/>
      <c r="J370" s="182"/>
    </row>
    <row r="371" spans="5:10" x14ac:dyDescent="0.2">
      <c r="E371" s="182"/>
      <c r="J371" s="182"/>
    </row>
    <row r="372" spans="5:10" x14ac:dyDescent="0.2">
      <c r="E372" s="182"/>
      <c r="J372" s="182"/>
    </row>
    <row r="373" spans="5:10" x14ac:dyDescent="0.2">
      <c r="E373" s="182"/>
      <c r="J373" s="182"/>
    </row>
    <row r="374" spans="5:10" x14ac:dyDescent="0.2">
      <c r="E374" s="182"/>
      <c r="J374" s="182"/>
    </row>
    <row r="375" spans="5:10" x14ac:dyDescent="0.2">
      <c r="E375" s="182"/>
      <c r="J375" s="182"/>
    </row>
    <row r="376" spans="5:10" x14ac:dyDescent="0.2">
      <c r="E376" s="182"/>
      <c r="J376" s="182"/>
    </row>
    <row r="377" spans="5:10" x14ac:dyDescent="0.2">
      <c r="E377" s="182"/>
      <c r="J377" s="182"/>
    </row>
    <row r="378" spans="5:10" x14ac:dyDescent="0.2">
      <c r="E378" s="182"/>
      <c r="J378" s="182"/>
    </row>
    <row r="379" spans="5:10" x14ac:dyDescent="0.2">
      <c r="E379" s="182"/>
      <c r="J379" s="182"/>
    </row>
    <row r="380" spans="5:10" x14ac:dyDescent="0.2">
      <c r="E380" s="182"/>
      <c r="J380" s="182"/>
    </row>
    <row r="381" spans="5:10" x14ac:dyDescent="0.2">
      <c r="E381" s="182"/>
      <c r="J381" s="182"/>
    </row>
    <row r="382" spans="5:10" x14ac:dyDescent="0.2">
      <c r="E382" s="182"/>
      <c r="J382" s="182"/>
    </row>
    <row r="383" spans="5:10" x14ac:dyDescent="0.2">
      <c r="E383" s="182"/>
      <c r="J383" s="182"/>
    </row>
    <row r="384" spans="5:10" x14ac:dyDescent="0.2">
      <c r="E384" s="182"/>
      <c r="J384" s="182"/>
    </row>
    <row r="385" spans="5:10" x14ac:dyDescent="0.2">
      <c r="E385" s="182"/>
      <c r="J385" s="182"/>
    </row>
    <row r="386" spans="5:10" x14ac:dyDescent="0.2">
      <c r="E386" s="182"/>
      <c r="J386" s="182"/>
    </row>
    <row r="387" spans="5:10" x14ac:dyDescent="0.2">
      <c r="E387" s="182"/>
      <c r="J387" s="182"/>
    </row>
    <row r="388" spans="5:10" x14ac:dyDescent="0.2">
      <c r="E388" s="182"/>
      <c r="J388" s="182"/>
    </row>
    <row r="389" spans="5:10" x14ac:dyDescent="0.2">
      <c r="E389" s="182"/>
      <c r="J389" s="182"/>
    </row>
    <row r="390" spans="5:10" x14ac:dyDescent="0.2">
      <c r="E390" s="182"/>
      <c r="J390" s="182"/>
    </row>
    <row r="391" spans="5:10" x14ac:dyDescent="0.2">
      <c r="E391" s="182"/>
      <c r="J391" s="182"/>
    </row>
    <row r="392" spans="5:10" x14ac:dyDescent="0.2">
      <c r="E392" s="182"/>
      <c r="J392" s="182"/>
    </row>
    <row r="393" spans="5:10" x14ac:dyDescent="0.2">
      <c r="E393" s="182"/>
      <c r="J393" s="182"/>
    </row>
    <row r="394" spans="5:10" x14ac:dyDescent="0.2">
      <c r="E394" s="182"/>
      <c r="J394" s="182"/>
    </row>
    <row r="395" spans="5:10" x14ac:dyDescent="0.2">
      <c r="E395" s="182"/>
      <c r="J395" s="182"/>
    </row>
    <row r="396" spans="5:10" x14ac:dyDescent="0.2">
      <c r="E396" s="182"/>
      <c r="J396" s="182"/>
    </row>
    <row r="397" spans="5:10" x14ac:dyDescent="0.2">
      <c r="E397" s="182"/>
      <c r="J397" s="182"/>
    </row>
    <row r="398" spans="5:10" x14ac:dyDescent="0.2">
      <c r="E398" s="182"/>
      <c r="J398" s="182"/>
    </row>
    <row r="399" spans="5:10" x14ac:dyDescent="0.2">
      <c r="E399" s="182"/>
      <c r="J399" s="182"/>
    </row>
    <row r="400" spans="5:10" x14ac:dyDescent="0.2">
      <c r="E400" s="182"/>
      <c r="J400" s="182"/>
    </row>
    <row r="401" spans="5:10" x14ac:dyDescent="0.2">
      <c r="E401" s="182"/>
      <c r="J401" s="182"/>
    </row>
    <row r="402" spans="5:10" x14ac:dyDescent="0.2">
      <c r="E402" s="182"/>
      <c r="J402" s="182"/>
    </row>
    <row r="403" spans="5:10" x14ac:dyDescent="0.2">
      <c r="E403" s="182"/>
      <c r="J403" s="182"/>
    </row>
    <row r="404" spans="5:10" x14ac:dyDescent="0.2">
      <c r="E404" s="182"/>
      <c r="J404" s="182"/>
    </row>
    <row r="405" spans="5:10" x14ac:dyDescent="0.2">
      <c r="E405" s="182"/>
      <c r="J405" s="182"/>
    </row>
    <row r="406" spans="5:10" x14ac:dyDescent="0.2">
      <c r="E406" s="182"/>
      <c r="J406" s="182"/>
    </row>
    <row r="407" spans="5:10" x14ac:dyDescent="0.2">
      <c r="E407" s="182"/>
      <c r="J407" s="182"/>
    </row>
    <row r="408" spans="5:10" x14ac:dyDescent="0.2">
      <c r="E408" s="182"/>
      <c r="J408" s="182"/>
    </row>
    <row r="409" spans="5:10" x14ac:dyDescent="0.2">
      <c r="E409" s="182"/>
      <c r="J409" s="182"/>
    </row>
    <row r="410" spans="5:10" x14ac:dyDescent="0.2">
      <c r="E410" s="182"/>
      <c r="J410" s="182"/>
    </row>
    <row r="411" spans="5:10" x14ac:dyDescent="0.2">
      <c r="E411" s="182"/>
      <c r="J411" s="182"/>
    </row>
    <row r="412" spans="5:10" x14ac:dyDescent="0.2">
      <c r="E412" s="182"/>
      <c r="J412" s="182"/>
    </row>
    <row r="413" spans="5:10" x14ac:dyDescent="0.2">
      <c r="E413" s="182"/>
      <c r="J413" s="182"/>
    </row>
    <row r="414" spans="5:10" x14ac:dyDescent="0.2">
      <c r="E414" s="182"/>
      <c r="J414" s="182"/>
    </row>
    <row r="415" spans="5:10" x14ac:dyDescent="0.2">
      <c r="E415" s="182"/>
      <c r="J415" s="182"/>
    </row>
    <row r="416" spans="5:10" x14ac:dyDescent="0.2">
      <c r="E416" s="182"/>
      <c r="J416" s="182"/>
    </row>
    <row r="417" spans="5:10" x14ac:dyDescent="0.2">
      <c r="E417" s="182"/>
      <c r="J417" s="182"/>
    </row>
    <row r="418" spans="5:10" x14ac:dyDescent="0.2">
      <c r="E418" s="182"/>
      <c r="J418" s="182"/>
    </row>
    <row r="419" spans="5:10" x14ac:dyDescent="0.2">
      <c r="E419" s="182"/>
      <c r="J419" s="182"/>
    </row>
    <row r="420" spans="5:10" x14ac:dyDescent="0.2">
      <c r="E420" s="182"/>
      <c r="J420" s="182"/>
    </row>
    <row r="421" spans="5:10" x14ac:dyDescent="0.2">
      <c r="E421" s="182"/>
      <c r="J421" s="182"/>
    </row>
    <row r="422" spans="5:10" x14ac:dyDescent="0.2">
      <c r="E422" s="182"/>
      <c r="J422" s="182"/>
    </row>
    <row r="423" spans="5:10" x14ac:dyDescent="0.2">
      <c r="E423" s="182"/>
      <c r="J423" s="182"/>
    </row>
    <row r="424" spans="5:10" x14ac:dyDescent="0.2">
      <c r="E424" s="182"/>
      <c r="J424" s="182"/>
    </row>
    <row r="425" spans="5:10" x14ac:dyDescent="0.2">
      <c r="E425" s="182"/>
      <c r="J425" s="182"/>
    </row>
    <row r="426" spans="5:10" x14ac:dyDescent="0.2">
      <c r="E426" s="182"/>
      <c r="J426" s="182"/>
    </row>
    <row r="427" spans="5:10" x14ac:dyDescent="0.2">
      <c r="E427" s="182"/>
      <c r="J427" s="182"/>
    </row>
    <row r="428" spans="5:10" x14ac:dyDescent="0.2">
      <c r="E428" s="182"/>
      <c r="J428" s="182"/>
    </row>
    <row r="429" spans="5:10" x14ac:dyDescent="0.2">
      <c r="E429" s="182"/>
      <c r="J429" s="182"/>
    </row>
    <row r="430" spans="5:10" x14ac:dyDescent="0.2">
      <c r="J430" s="182"/>
    </row>
    <row r="431" spans="5:10" x14ac:dyDescent="0.2">
      <c r="J431" s="182"/>
    </row>
    <row r="432" spans="5:10" x14ac:dyDescent="0.2">
      <c r="J432" s="182"/>
    </row>
    <row r="433" spans="10:10" x14ac:dyDescent="0.2">
      <c r="J433" s="182"/>
    </row>
    <row r="434" spans="10:10" x14ac:dyDescent="0.2">
      <c r="J434" s="182"/>
    </row>
    <row r="435" spans="10:10" x14ac:dyDescent="0.2">
      <c r="J435" s="182"/>
    </row>
    <row r="436" spans="10:10" x14ac:dyDescent="0.2">
      <c r="J436" s="182"/>
    </row>
    <row r="437" spans="10:10" x14ac:dyDescent="0.2">
      <c r="J437" s="182"/>
    </row>
    <row r="438" spans="10:10" x14ac:dyDescent="0.2">
      <c r="J438" s="182"/>
    </row>
    <row r="439" spans="10:10" x14ac:dyDescent="0.2">
      <c r="J439" s="182"/>
    </row>
    <row r="440" spans="10:10" x14ac:dyDescent="0.2">
      <c r="J440" s="182"/>
    </row>
    <row r="441" spans="10:10" x14ac:dyDescent="0.2">
      <c r="J441" s="182"/>
    </row>
    <row r="442" spans="10:10" x14ac:dyDescent="0.2">
      <c r="J442" s="182"/>
    </row>
    <row r="443" spans="10:10" x14ac:dyDescent="0.2">
      <c r="J443" s="182"/>
    </row>
    <row r="444" spans="10:10" x14ac:dyDescent="0.2">
      <c r="J444" s="182"/>
    </row>
    <row r="445" spans="10:10" x14ac:dyDescent="0.2">
      <c r="J445" s="182"/>
    </row>
    <row r="446" spans="10:10" x14ac:dyDescent="0.2">
      <c r="J446" s="182"/>
    </row>
    <row r="447" spans="10:10" x14ac:dyDescent="0.2">
      <c r="J447" s="182"/>
    </row>
    <row r="448" spans="10:10" x14ac:dyDescent="0.2">
      <c r="J448" s="182"/>
    </row>
    <row r="449" spans="10:10" x14ac:dyDescent="0.2">
      <c r="J449" s="182"/>
    </row>
    <row r="450" spans="10:10" x14ac:dyDescent="0.2">
      <c r="J450" s="182"/>
    </row>
    <row r="451" spans="10:10" x14ac:dyDescent="0.2">
      <c r="J451" s="182"/>
    </row>
    <row r="452" spans="10:10" x14ac:dyDescent="0.2">
      <c r="J452" s="182"/>
    </row>
    <row r="453" spans="10:10" x14ac:dyDescent="0.2">
      <c r="J453" s="182"/>
    </row>
    <row r="454" spans="10:10" x14ac:dyDescent="0.2">
      <c r="J454" s="182"/>
    </row>
    <row r="455" spans="10:10" x14ac:dyDescent="0.2">
      <c r="J455" s="182"/>
    </row>
    <row r="456" spans="10:10" x14ac:dyDescent="0.2">
      <c r="J456" s="182"/>
    </row>
    <row r="457" spans="10:10" x14ac:dyDescent="0.2">
      <c r="J457" s="182"/>
    </row>
    <row r="458" spans="10:10" x14ac:dyDescent="0.2">
      <c r="J458" s="182"/>
    </row>
    <row r="459" spans="10:10" x14ac:dyDescent="0.2">
      <c r="J459" s="182"/>
    </row>
    <row r="460" spans="10:10" x14ac:dyDescent="0.2">
      <c r="J460" s="182"/>
    </row>
    <row r="461" spans="10:10" x14ac:dyDescent="0.2">
      <c r="J461" s="182"/>
    </row>
    <row r="462" spans="10:10" x14ac:dyDescent="0.2">
      <c r="J462" s="182"/>
    </row>
    <row r="463" spans="10:10" x14ac:dyDescent="0.2">
      <c r="J463" s="182"/>
    </row>
    <row r="464" spans="10:10" x14ac:dyDescent="0.2">
      <c r="J464" s="182"/>
    </row>
    <row r="465" spans="10:10" x14ac:dyDescent="0.2">
      <c r="J465" s="182"/>
    </row>
    <row r="466" spans="10:10" x14ac:dyDescent="0.2">
      <c r="J466" s="182"/>
    </row>
    <row r="467" spans="10:10" x14ac:dyDescent="0.2">
      <c r="J467" s="182"/>
    </row>
    <row r="468" spans="10:10" x14ac:dyDescent="0.2">
      <c r="J468" s="182"/>
    </row>
    <row r="469" spans="10:10" x14ac:dyDescent="0.2">
      <c r="J469" s="182"/>
    </row>
    <row r="470" spans="10:10" x14ac:dyDescent="0.2">
      <c r="J470" s="182"/>
    </row>
    <row r="471" spans="10:10" x14ac:dyDescent="0.2">
      <c r="J471" s="182"/>
    </row>
    <row r="472" spans="10:10" x14ac:dyDescent="0.2">
      <c r="J472" s="182"/>
    </row>
    <row r="473" spans="10:10" x14ac:dyDescent="0.2">
      <c r="J473" s="182"/>
    </row>
    <row r="474" spans="10:10" x14ac:dyDescent="0.2">
      <c r="J474" s="182"/>
    </row>
    <row r="475" spans="10:10" x14ac:dyDescent="0.2">
      <c r="J475" s="182"/>
    </row>
    <row r="476" spans="10:10" x14ac:dyDescent="0.2">
      <c r="J476" s="182"/>
    </row>
    <row r="477" spans="10:10" x14ac:dyDescent="0.2">
      <c r="J477" s="182"/>
    </row>
    <row r="478" spans="10:10" x14ac:dyDescent="0.2">
      <c r="J478" s="182"/>
    </row>
    <row r="479" spans="10:10" x14ac:dyDescent="0.2">
      <c r="J479" s="182"/>
    </row>
    <row r="480" spans="10:10" x14ac:dyDescent="0.2">
      <c r="J480" s="182"/>
    </row>
    <row r="481" spans="10:10" x14ac:dyDescent="0.2">
      <c r="J481" s="182"/>
    </row>
    <row r="482" spans="10:10" x14ac:dyDescent="0.2">
      <c r="J482" s="182"/>
    </row>
    <row r="483" spans="10:10" x14ac:dyDescent="0.2">
      <c r="J483" s="182"/>
    </row>
    <row r="484" spans="10:10" x14ac:dyDescent="0.2">
      <c r="J484" s="182"/>
    </row>
    <row r="485" spans="10:10" x14ac:dyDescent="0.2">
      <c r="J485" s="182"/>
    </row>
    <row r="486" spans="10:10" x14ac:dyDescent="0.2">
      <c r="J486" s="182"/>
    </row>
    <row r="487" spans="10:10" x14ac:dyDescent="0.2">
      <c r="J487" s="182"/>
    </row>
    <row r="488" spans="10:10" x14ac:dyDescent="0.2">
      <c r="J488" s="182"/>
    </row>
    <row r="489" spans="10:10" x14ac:dyDescent="0.2">
      <c r="J489" s="182"/>
    </row>
    <row r="490" spans="10:10" x14ac:dyDescent="0.2">
      <c r="J490" s="182"/>
    </row>
    <row r="491" spans="10:10" x14ac:dyDescent="0.2">
      <c r="J491" s="182"/>
    </row>
    <row r="492" spans="10:10" x14ac:dyDescent="0.2">
      <c r="J492" s="182"/>
    </row>
    <row r="493" spans="10:10" x14ac:dyDescent="0.2">
      <c r="J493" s="182"/>
    </row>
    <row r="494" spans="10:10" x14ac:dyDescent="0.2">
      <c r="J494" s="182"/>
    </row>
    <row r="495" spans="10:10" x14ac:dyDescent="0.2">
      <c r="J495" s="182"/>
    </row>
    <row r="496" spans="10:10" x14ac:dyDescent="0.2">
      <c r="J496" s="182"/>
    </row>
    <row r="497" spans="10:10" x14ac:dyDescent="0.2">
      <c r="J497" s="182"/>
    </row>
    <row r="498" spans="10:10" x14ac:dyDescent="0.2">
      <c r="J498" s="182"/>
    </row>
    <row r="499" spans="10:10" x14ac:dyDescent="0.2">
      <c r="J499" s="182"/>
    </row>
    <row r="500" spans="10:10" x14ac:dyDescent="0.2">
      <c r="J500" s="182"/>
    </row>
    <row r="501" spans="10:10" x14ac:dyDescent="0.2">
      <c r="J501" s="182"/>
    </row>
    <row r="502" spans="10:10" x14ac:dyDescent="0.2">
      <c r="J502" s="182"/>
    </row>
    <row r="503" spans="10:10" x14ac:dyDescent="0.2">
      <c r="J503" s="182"/>
    </row>
    <row r="504" spans="10:10" x14ac:dyDescent="0.2">
      <c r="J504" s="182"/>
    </row>
    <row r="505" spans="10:10" x14ac:dyDescent="0.2">
      <c r="J505" s="182"/>
    </row>
    <row r="506" spans="10:10" x14ac:dyDescent="0.2">
      <c r="J506" s="182"/>
    </row>
    <row r="507" spans="10:10" x14ac:dyDescent="0.2">
      <c r="J507" s="182"/>
    </row>
    <row r="508" spans="10:10" x14ac:dyDescent="0.2">
      <c r="J508" s="182"/>
    </row>
    <row r="509" spans="10:10" x14ac:dyDescent="0.2">
      <c r="J509" s="182"/>
    </row>
    <row r="510" spans="10:10" x14ac:dyDescent="0.2">
      <c r="J510" s="182"/>
    </row>
    <row r="511" spans="10:10" x14ac:dyDescent="0.2">
      <c r="J511" s="182"/>
    </row>
    <row r="512" spans="10:10" x14ac:dyDescent="0.2">
      <c r="J512" s="182"/>
    </row>
    <row r="513" spans="10:10" x14ac:dyDescent="0.2">
      <c r="J513" s="182"/>
    </row>
    <row r="514" spans="10:10" x14ac:dyDescent="0.2">
      <c r="J514" s="182"/>
    </row>
    <row r="515" spans="10:10" x14ac:dyDescent="0.2">
      <c r="J515" s="182"/>
    </row>
    <row r="516" spans="10:10" x14ac:dyDescent="0.2">
      <c r="J516" s="182"/>
    </row>
    <row r="517" spans="10:10" x14ac:dyDescent="0.2">
      <c r="J517" s="182"/>
    </row>
    <row r="518" spans="10:10" x14ac:dyDescent="0.2">
      <c r="J518" s="182"/>
    </row>
    <row r="519" spans="10:10" x14ac:dyDescent="0.2">
      <c r="J519" s="182"/>
    </row>
    <row r="520" spans="10:10" x14ac:dyDescent="0.2">
      <c r="J520" s="182"/>
    </row>
    <row r="521" spans="10:10" x14ac:dyDescent="0.2">
      <c r="J521" s="182"/>
    </row>
    <row r="522" spans="10:10" x14ac:dyDescent="0.2">
      <c r="J522" s="182"/>
    </row>
    <row r="523" spans="10:10" x14ac:dyDescent="0.2">
      <c r="J523" s="182"/>
    </row>
    <row r="524" spans="10:10" x14ac:dyDescent="0.2">
      <c r="J524" s="182"/>
    </row>
    <row r="525" spans="10:10" x14ac:dyDescent="0.2">
      <c r="J525" s="182"/>
    </row>
    <row r="526" spans="10:10" x14ac:dyDescent="0.2">
      <c r="J526" s="182"/>
    </row>
    <row r="527" spans="10:10" x14ac:dyDescent="0.2">
      <c r="J527" s="182"/>
    </row>
    <row r="528" spans="10:10" x14ac:dyDescent="0.2">
      <c r="J528" s="182"/>
    </row>
    <row r="529" spans="10:10" x14ac:dyDescent="0.2">
      <c r="J529" s="182"/>
    </row>
    <row r="530" spans="10:10" x14ac:dyDescent="0.2">
      <c r="J530" s="182"/>
    </row>
    <row r="531" spans="10:10" x14ac:dyDescent="0.2">
      <c r="J531" s="182"/>
    </row>
    <row r="532" spans="10:10" x14ac:dyDescent="0.2">
      <c r="J532" s="182"/>
    </row>
    <row r="533" spans="10:10" x14ac:dyDescent="0.2">
      <c r="J533" s="182"/>
    </row>
    <row r="534" spans="10:10" x14ac:dyDescent="0.2">
      <c r="J534" s="182"/>
    </row>
    <row r="535" spans="10:10" x14ac:dyDescent="0.2">
      <c r="J535" s="182"/>
    </row>
    <row r="536" spans="10:10" x14ac:dyDescent="0.2">
      <c r="J536" s="182"/>
    </row>
    <row r="537" spans="10:10" x14ac:dyDescent="0.2">
      <c r="J537" s="182"/>
    </row>
    <row r="538" spans="10:10" x14ac:dyDescent="0.2">
      <c r="J538" s="182"/>
    </row>
    <row r="539" spans="10:10" x14ac:dyDescent="0.2">
      <c r="J539" s="182"/>
    </row>
    <row r="540" spans="10:10" x14ac:dyDescent="0.2">
      <c r="J540" s="182"/>
    </row>
    <row r="541" spans="10:10" x14ac:dyDescent="0.2">
      <c r="J541" s="182"/>
    </row>
    <row r="542" spans="10:10" x14ac:dyDescent="0.2">
      <c r="J542" s="182"/>
    </row>
    <row r="543" spans="10:10" x14ac:dyDescent="0.2">
      <c r="J543" s="182"/>
    </row>
  </sheetData>
  <sheetProtection password="CCC6" sheet="1" objects="1" scenarios="1"/>
  <mergeCells count="2">
    <mergeCell ref="I35:P36"/>
    <mergeCell ref="A18:D18"/>
  </mergeCells>
  <pageMargins left="0.75" right="0.75" top="1" bottom="1" header="0.5" footer="0.5"/>
  <pageSetup paperSize="5" scale="8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94"/>
  <sheetViews>
    <sheetView workbookViewId="0">
      <selection activeCell="L12" sqref="L12"/>
    </sheetView>
  </sheetViews>
  <sheetFormatPr defaultRowHeight="15" x14ac:dyDescent="0.25"/>
  <sheetData>
    <row r="1" spans="1:9" x14ac:dyDescent="0.25">
      <c r="A1" s="15" t="s">
        <v>72</v>
      </c>
      <c r="B1" s="16"/>
      <c r="C1" s="16"/>
      <c r="D1" s="16"/>
      <c r="E1" s="17"/>
      <c r="I1" s="15" t="s">
        <v>72</v>
      </c>
    </row>
    <row r="2" spans="1:9" x14ac:dyDescent="0.25">
      <c r="A2" s="15" t="s">
        <v>140</v>
      </c>
      <c r="B2" s="16"/>
      <c r="C2" s="16"/>
      <c r="D2" s="16"/>
      <c r="E2" s="17"/>
      <c r="I2" s="15" t="s">
        <v>140</v>
      </c>
    </row>
    <row r="3" spans="1:9" x14ac:dyDescent="0.25">
      <c r="A3" s="15" t="s">
        <v>73</v>
      </c>
      <c r="B3" s="16"/>
      <c r="C3" s="16"/>
      <c r="D3" s="16"/>
      <c r="E3" s="17"/>
      <c r="I3" s="15" t="s">
        <v>73</v>
      </c>
    </row>
    <row r="4" spans="1:9" x14ac:dyDescent="0.25">
      <c r="A4" s="15" t="s">
        <v>75</v>
      </c>
      <c r="B4" s="16"/>
      <c r="C4" s="16"/>
      <c r="D4" s="16"/>
      <c r="E4" s="17"/>
      <c r="I4" s="15" t="s">
        <v>74</v>
      </c>
    </row>
    <row r="5" spans="1:9" x14ac:dyDescent="0.25">
      <c r="A5" s="15" t="s">
        <v>74</v>
      </c>
      <c r="B5" s="16"/>
      <c r="C5" s="16"/>
      <c r="D5" s="16"/>
      <c r="E5" s="17"/>
      <c r="I5" s="15" t="s">
        <v>75</v>
      </c>
    </row>
    <row r="6" spans="1:9" x14ac:dyDescent="0.25">
      <c r="A6" s="15" t="s">
        <v>76</v>
      </c>
      <c r="B6" s="16"/>
      <c r="C6" s="16"/>
      <c r="D6" s="16"/>
      <c r="E6" s="17"/>
      <c r="I6" s="15" t="s">
        <v>384</v>
      </c>
    </row>
    <row r="7" spans="1:9" x14ac:dyDescent="0.25">
      <c r="A7" s="15" t="s">
        <v>77</v>
      </c>
      <c r="B7" s="16"/>
      <c r="C7" s="16"/>
      <c r="D7" s="16"/>
      <c r="E7" s="17"/>
      <c r="I7" s="15" t="s">
        <v>76</v>
      </c>
    </row>
    <row r="8" spans="1:9" x14ac:dyDescent="0.25">
      <c r="A8" s="15" t="s">
        <v>364</v>
      </c>
      <c r="B8" s="16"/>
      <c r="C8" s="16"/>
      <c r="D8" s="16"/>
      <c r="E8" s="17"/>
      <c r="I8" s="15" t="s">
        <v>77</v>
      </c>
    </row>
    <row r="9" spans="1:9" x14ac:dyDescent="0.25">
      <c r="A9" s="15" t="s">
        <v>342</v>
      </c>
      <c r="B9" s="16"/>
      <c r="C9" s="16"/>
      <c r="D9" s="16"/>
      <c r="E9" s="17"/>
      <c r="I9" s="15" t="s">
        <v>385</v>
      </c>
    </row>
    <row r="10" spans="1:9" x14ac:dyDescent="0.25">
      <c r="A10" s="15" t="s">
        <v>341</v>
      </c>
      <c r="B10" s="16"/>
      <c r="C10" s="16"/>
      <c r="D10" s="16"/>
      <c r="E10" s="17"/>
    </row>
    <row r="11" spans="1:9" x14ac:dyDescent="0.25">
      <c r="A11" s="273" t="s">
        <v>339</v>
      </c>
      <c r="B11" s="16"/>
      <c r="C11" s="16"/>
      <c r="D11" s="16"/>
      <c r="E11" s="17"/>
    </row>
    <row r="12" spans="1:9" x14ac:dyDescent="0.25">
      <c r="A12" s="273" t="s">
        <v>340</v>
      </c>
      <c r="B12" s="16"/>
      <c r="C12" s="16"/>
      <c r="D12" s="16"/>
      <c r="E12" s="17"/>
    </row>
    <row r="13" spans="1:9" x14ac:dyDescent="0.25">
      <c r="A13" s="15"/>
      <c r="B13" s="16"/>
      <c r="C13" s="16"/>
      <c r="D13" s="16"/>
      <c r="E13" s="17"/>
    </row>
    <row r="14" spans="1:9" x14ac:dyDescent="0.25">
      <c r="A14" s="15" t="s">
        <v>240</v>
      </c>
      <c r="B14" s="16"/>
      <c r="C14" s="16"/>
      <c r="D14" s="16"/>
      <c r="E14" s="280"/>
    </row>
    <row r="15" spans="1:9" x14ac:dyDescent="0.25">
      <c r="A15" s="15" t="s">
        <v>140</v>
      </c>
      <c r="B15" s="16"/>
      <c r="C15" s="16"/>
      <c r="D15" s="16"/>
      <c r="E15" s="280" t="s">
        <v>365</v>
      </c>
    </row>
    <row r="16" spans="1:9" x14ac:dyDescent="0.25">
      <c r="A16" s="15" t="s">
        <v>141</v>
      </c>
      <c r="B16" s="16"/>
      <c r="C16" s="16"/>
      <c r="D16" s="16"/>
      <c r="E16" s="280" t="s">
        <v>366</v>
      </c>
    </row>
    <row r="17" spans="1:5" x14ac:dyDescent="0.25">
      <c r="A17" s="15" t="s">
        <v>142</v>
      </c>
      <c r="B17" s="16"/>
      <c r="C17" s="16"/>
      <c r="D17" s="16"/>
      <c r="E17" s="280" t="s">
        <v>367</v>
      </c>
    </row>
    <row r="18" spans="1:5" x14ac:dyDescent="0.25">
      <c r="A18" s="15" t="s">
        <v>260</v>
      </c>
      <c r="B18" s="16"/>
      <c r="C18" s="16"/>
      <c r="D18" s="16"/>
      <c r="E18" s="280" t="s">
        <v>368</v>
      </c>
    </row>
    <row r="19" spans="1:5" x14ac:dyDescent="0.25">
      <c r="A19" s="15"/>
      <c r="B19" s="16"/>
      <c r="C19" s="16"/>
      <c r="D19" s="16"/>
      <c r="E19" s="280" t="s">
        <v>369</v>
      </c>
    </row>
    <row r="20" spans="1:5" x14ac:dyDescent="0.25">
      <c r="A20" s="15"/>
      <c r="B20" s="16"/>
      <c r="C20" s="16"/>
      <c r="D20" s="16"/>
      <c r="E20" s="17"/>
    </row>
    <row r="21" spans="1:5" x14ac:dyDescent="0.25">
      <c r="A21" s="15" t="s">
        <v>78</v>
      </c>
      <c r="B21" s="16"/>
      <c r="C21" s="16"/>
      <c r="D21" s="16"/>
      <c r="E21" s="17"/>
    </row>
    <row r="22" spans="1:5" x14ac:dyDescent="0.25">
      <c r="A22" s="15" t="s">
        <v>79</v>
      </c>
      <c r="B22" s="16"/>
      <c r="C22" s="16"/>
      <c r="D22" s="16"/>
      <c r="E22" s="17"/>
    </row>
    <row r="23" spans="1:5" x14ac:dyDescent="0.25">
      <c r="A23" s="15" t="s">
        <v>80</v>
      </c>
      <c r="B23" s="16"/>
      <c r="C23" s="16"/>
      <c r="D23" s="16"/>
      <c r="E23" s="17"/>
    </row>
    <row r="24" spans="1:5" x14ac:dyDescent="0.25">
      <c r="A24" s="15" t="s">
        <v>81</v>
      </c>
      <c r="B24" s="16"/>
      <c r="C24" s="16"/>
      <c r="D24" s="16"/>
      <c r="E24" s="17"/>
    </row>
    <row r="25" spans="1:5" x14ac:dyDescent="0.25">
      <c r="A25" s="15" t="s">
        <v>82</v>
      </c>
      <c r="B25" s="16"/>
      <c r="C25" s="16"/>
      <c r="D25" s="16"/>
      <c r="E25" s="17"/>
    </row>
    <row r="26" spans="1:5" x14ac:dyDescent="0.25">
      <c r="A26" s="15" t="s">
        <v>83</v>
      </c>
      <c r="B26" s="16"/>
      <c r="C26" s="16"/>
      <c r="D26" s="16"/>
      <c r="E26" s="17"/>
    </row>
    <row r="27" spans="1:5" x14ac:dyDescent="0.25">
      <c r="A27" s="16"/>
      <c r="B27" s="16"/>
      <c r="C27" s="16"/>
      <c r="D27" s="16"/>
      <c r="E27" s="17"/>
    </row>
    <row r="28" spans="1:5" x14ac:dyDescent="0.25">
      <c r="A28" s="18" t="s">
        <v>84</v>
      </c>
    </row>
    <row r="29" spans="1:5" x14ac:dyDescent="0.25">
      <c r="A29" s="19" t="s">
        <v>85</v>
      </c>
    </row>
    <row r="30" spans="1:5" x14ac:dyDescent="0.25">
      <c r="A30" s="19" t="s">
        <v>86</v>
      </c>
    </row>
    <row r="31" spans="1:5" x14ac:dyDescent="0.25">
      <c r="A31" s="19" t="s">
        <v>87</v>
      </c>
    </row>
    <row r="32" spans="1:5" x14ac:dyDescent="0.25">
      <c r="A32" s="19" t="s">
        <v>88</v>
      </c>
    </row>
    <row r="33" spans="1:5" x14ac:dyDescent="0.25">
      <c r="A33" s="20" t="s">
        <v>262</v>
      </c>
    </row>
    <row r="34" spans="1:5" x14ac:dyDescent="0.25">
      <c r="A34" s="20" t="s">
        <v>264</v>
      </c>
    </row>
    <row r="35" spans="1:5" x14ac:dyDescent="0.25">
      <c r="A35" s="20" t="s">
        <v>265</v>
      </c>
    </row>
    <row r="37" spans="1:5" x14ac:dyDescent="0.25">
      <c r="A37" s="20" t="s">
        <v>89</v>
      </c>
    </row>
    <row r="38" spans="1:5" x14ac:dyDescent="0.25">
      <c r="A38" s="20" t="s">
        <v>90</v>
      </c>
    </row>
    <row r="39" spans="1:5" x14ac:dyDescent="0.25">
      <c r="A39" s="20" t="s">
        <v>91</v>
      </c>
    </row>
    <row r="40" spans="1:5" x14ac:dyDescent="0.25">
      <c r="A40" s="20" t="s">
        <v>92</v>
      </c>
    </row>
    <row r="41" spans="1:5" x14ac:dyDescent="0.25">
      <c r="A41" s="20" t="s">
        <v>93</v>
      </c>
    </row>
    <row r="43" spans="1:5" x14ac:dyDescent="0.25">
      <c r="B43" s="20" t="s">
        <v>94</v>
      </c>
    </row>
    <row r="44" spans="1:5" x14ac:dyDescent="0.25">
      <c r="B44" s="20" t="s">
        <v>258</v>
      </c>
    </row>
    <row r="45" spans="1:5" x14ac:dyDescent="0.25">
      <c r="B45" s="20" t="s">
        <v>95</v>
      </c>
    </row>
    <row r="46" spans="1:5" x14ac:dyDescent="0.25">
      <c r="B46" s="20" t="s">
        <v>96</v>
      </c>
    </row>
    <row r="47" spans="1:5" x14ac:dyDescent="0.25">
      <c r="B47" s="20" t="s">
        <v>97</v>
      </c>
      <c r="C47" s="21"/>
      <c r="D47" s="21"/>
    </row>
    <row r="48" spans="1:5" x14ac:dyDescent="0.25">
      <c r="A48" s="16"/>
      <c r="B48" s="20" t="s">
        <v>98</v>
      </c>
      <c r="C48" s="16"/>
      <c r="D48" s="16"/>
      <c r="E48" s="17"/>
    </row>
    <row r="49" spans="1:5" x14ac:dyDescent="0.25">
      <c r="A49" s="20" t="s">
        <v>99</v>
      </c>
      <c r="B49" s="20" t="s">
        <v>43</v>
      </c>
      <c r="C49" s="17"/>
      <c r="D49" s="17"/>
      <c r="E49" s="17"/>
    </row>
    <row r="50" spans="1:5" x14ac:dyDescent="0.25">
      <c r="A50" s="20" t="s">
        <v>100</v>
      </c>
    </row>
    <row r="51" spans="1:5" x14ac:dyDescent="0.25">
      <c r="A51" s="20" t="s">
        <v>101</v>
      </c>
    </row>
    <row r="52" spans="1:5" x14ac:dyDescent="0.25">
      <c r="A52" s="20" t="s">
        <v>102</v>
      </c>
    </row>
    <row r="53" spans="1:5" x14ac:dyDescent="0.25">
      <c r="A53" s="20" t="s">
        <v>103</v>
      </c>
    </row>
    <row r="54" spans="1:5" x14ac:dyDescent="0.25">
      <c r="A54" s="20" t="s">
        <v>104</v>
      </c>
    </row>
    <row r="55" spans="1:5" x14ac:dyDescent="0.25">
      <c r="A55" s="20" t="s">
        <v>105</v>
      </c>
    </row>
    <row r="56" spans="1:5" x14ac:dyDescent="0.25">
      <c r="A56" s="20" t="s">
        <v>106</v>
      </c>
    </row>
    <row r="57" spans="1:5" x14ac:dyDescent="0.25">
      <c r="A57" s="20" t="s">
        <v>107</v>
      </c>
    </row>
    <row r="58" spans="1:5" x14ac:dyDescent="0.25">
      <c r="A58" s="20" t="s">
        <v>108</v>
      </c>
    </row>
    <row r="59" spans="1:5" x14ac:dyDescent="0.25">
      <c r="A59" s="20" t="s">
        <v>109</v>
      </c>
    </row>
    <row r="60" spans="1:5" x14ac:dyDescent="0.25">
      <c r="A60" s="20" t="s">
        <v>110</v>
      </c>
    </row>
    <row r="61" spans="1:5" x14ac:dyDescent="0.25">
      <c r="A61" s="20" t="s">
        <v>111</v>
      </c>
    </row>
    <row r="63" spans="1:5" x14ac:dyDescent="0.25">
      <c r="A63" s="20" t="s">
        <v>112</v>
      </c>
      <c r="C63" s="18" t="s">
        <v>113</v>
      </c>
      <c r="E63" s="18" t="s">
        <v>322</v>
      </c>
    </row>
    <row r="64" spans="1:5" x14ac:dyDescent="0.25">
      <c r="A64" s="15">
        <v>1</v>
      </c>
      <c r="C64" s="22">
        <v>2015</v>
      </c>
      <c r="E64" s="18" t="s">
        <v>63</v>
      </c>
    </row>
    <row r="65" spans="1:5" x14ac:dyDescent="0.25">
      <c r="A65" s="23">
        <v>2</v>
      </c>
      <c r="C65" s="22">
        <v>2016</v>
      </c>
      <c r="E65" s="18" t="s">
        <v>68</v>
      </c>
    </row>
    <row r="66" spans="1:5" x14ac:dyDescent="0.25">
      <c r="A66" s="23">
        <v>3</v>
      </c>
      <c r="C66" s="22">
        <v>2017</v>
      </c>
      <c r="E66" s="18" t="s">
        <v>69</v>
      </c>
    </row>
    <row r="67" spans="1:5" x14ac:dyDescent="0.25">
      <c r="A67" s="23">
        <v>4</v>
      </c>
      <c r="C67" s="22">
        <v>2018</v>
      </c>
      <c r="E67" s="18" t="s">
        <v>274</v>
      </c>
    </row>
    <row r="68" spans="1:5" x14ac:dyDescent="0.25">
      <c r="A68" s="23">
        <v>5</v>
      </c>
      <c r="C68" s="22">
        <v>2019</v>
      </c>
      <c r="E68" s="18" t="s">
        <v>288</v>
      </c>
    </row>
    <row r="69" spans="1:5" x14ac:dyDescent="0.25">
      <c r="A69" s="23">
        <v>6</v>
      </c>
      <c r="C69" s="22">
        <v>2020</v>
      </c>
      <c r="E69" s="18" t="s">
        <v>333</v>
      </c>
    </row>
    <row r="70" spans="1:5" x14ac:dyDescent="0.25">
      <c r="A70" s="23">
        <v>7</v>
      </c>
      <c r="C70" s="22">
        <v>2021</v>
      </c>
      <c r="E70" s="18" t="s">
        <v>338</v>
      </c>
    </row>
    <row r="71" spans="1:5" x14ac:dyDescent="0.25">
      <c r="A71" s="23">
        <v>8</v>
      </c>
    </row>
    <row r="72" spans="1:5" x14ac:dyDescent="0.25">
      <c r="A72" s="23">
        <v>9</v>
      </c>
    </row>
    <row r="73" spans="1:5" x14ac:dyDescent="0.25">
      <c r="A73" s="23">
        <v>10</v>
      </c>
    </row>
    <row r="74" spans="1:5" x14ac:dyDescent="0.25">
      <c r="A74" s="23">
        <v>11</v>
      </c>
    </row>
    <row r="75" spans="1:5" x14ac:dyDescent="0.25">
      <c r="A75" s="23">
        <v>12</v>
      </c>
    </row>
    <row r="76" spans="1:5" x14ac:dyDescent="0.25">
      <c r="A76" s="23">
        <v>13</v>
      </c>
    </row>
    <row r="77" spans="1:5" x14ac:dyDescent="0.25">
      <c r="A77" s="23">
        <v>14</v>
      </c>
    </row>
    <row r="78" spans="1:5" x14ac:dyDescent="0.25">
      <c r="A78" s="23">
        <v>15</v>
      </c>
    </row>
    <row r="79" spans="1:5" x14ac:dyDescent="0.25">
      <c r="A79" s="23">
        <v>16</v>
      </c>
    </row>
    <row r="80" spans="1:5" x14ac:dyDescent="0.25">
      <c r="A80" s="23">
        <v>17</v>
      </c>
    </row>
    <row r="81" spans="1:1" x14ac:dyDescent="0.25">
      <c r="A81" s="23">
        <v>18</v>
      </c>
    </row>
    <row r="82" spans="1:1" x14ac:dyDescent="0.25">
      <c r="A82" s="23">
        <v>19</v>
      </c>
    </row>
    <row r="83" spans="1:1" x14ac:dyDescent="0.25">
      <c r="A83" s="23">
        <v>20</v>
      </c>
    </row>
    <row r="84" spans="1:1" x14ac:dyDescent="0.25">
      <c r="A84" s="23">
        <v>21</v>
      </c>
    </row>
    <row r="85" spans="1:1" x14ac:dyDescent="0.25">
      <c r="A85" s="23">
        <v>22</v>
      </c>
    </row>
    <row r="86" spans="1:1" x14ac:dyDescent="0.25">
      <c r="A86" s="23">
        <v>23</v>
      </c>
    </row>
    <row r="87" spans="1:1" x14ac:dyDescent="0.25">
      <c r="A87" s="23">
        <v>24</v>
      </c>
    </row>
    <row r="88" spans="1:1" x14ac:dyDescent="0.25">
      <c r="A88" s="23">
        <v>25</v>
      </c>
    </row>
    <row r="89" spans="1:1" x14ac:dyDescent="0.25">
      <c r="A89" s="23">
        <v>26</v>
      </c>
    </row>
    <row r="90" spans="1:1" x14ac:dyDescent="0.25">
      <c r="A90" s="23">
        <v>27</v>
      </c>
    </row>
    <row r="91" spans="1:1" x14ac:dyDescent="0.25">
      <c r="A91" s="23">
        <v>28</v>
      </c>
    </row>
    <row r="92" spans="1:1" x14ac:dyDescent="0.25">
      <c r="A92" s="23">
        <v>29</v>
      </c>
    </row>
    <row r="93" spans="1:1" x14ac:dyDescent="0.25">
      <c r="A93" s="23">
        <v>30</v>
      </c>
    </row>
    <row r="94" spans="1:1" x14ac:dyDescent="0.25">
      <c r="A94" s="23">
        <v>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161"/>
  <sheetViews>
    <sheetView workbookViewId="0">
      <selection activeCell="H40" sqref="H40"/>
    </sheetView>
  </sheetViews>
  <sheetFormatPr defaultRowHeight="15" x14ac:dyDescent="0.25"/>
  <sheetData>
    <row r="1" spans="1:18" x14ac:dyDescent="0.25">
      <c r="A1" s="17" t="s">
        <v>224</v>
      </c>
      <c r="B1" s="17"/>
      <c r="C1" s="17"/>
      <c r="D1" s="17"/>
      <c r="E1" s="17"/>
      <c r="F1" s="17"/>
      <c r="G1" s="17"/>
      <c r="H1" s="17"/>
      <c r="I1" s="17"/>
      <c r="J1" s="17"/>
      <c r="K1" s="17"/>
      <c r="L1" s="17"/>
      <c r="M1" s="17"/>
      <c r="N1" s="17"/>
      <c r="O1" s="17"/>
      <c r="P1" s="17"/>
      <c r="Q1" s="17"/>
      <c r="R1" s="17"/>
    </row>
    <row r="2" spans="1:18" x14ac:dyDescent="0.25">
      <c r="A2" s="17"/>
      <c r="B2" s="17"/>
      <c r="C2" s="17"/>
      <c r="D2" s="17"/>
      <c r="E2" s="17"/>
      <c r="F2" s="17"/>
      <c r="G2" s="17"/>
      <c r="H2" s="17"/>
      <c r="I2" s="17"/>
      <c r="J2" s="17"/>
      <c r="K2" s="17"/>
      <c r="L2" s="17"/>
      <c r="M2" s="17"/>
      <c r="N2" s="17"/>
      <c r="O2" s="17"/>
      <c r="P2" s="17"/>
      <c r="Q2" s="17"/>
      <c r="R2" s="17"/>
    </row>
    <row r="3" spans="1:18" ht="15" customHeight="1" x14ac:dyDescent="0.25">
      <c r="A3" s="17" t="s">
        <v>227</v>
      </c>
      <c r="B3" s="17"/>
      <c r="C3" s="17"/>
      <c r="D3" s="17"/>
      <c r="E3" s="17"/>
      <c r="F3" s="17"/>
      <c r="G3" s="17"/>
      <c r="H3" s="17"/>
      <c r="I3" s="17"/>
      <c r="J3" s="17"/>
      <c r="K3" s="17"/>
      <c r="L3" s="17"/>
      <c r="M3" s="17"/>
      <c r="N3" s="17"/>
      <c r="O3" s="17"/>
      <c r="P3" s="17"/>
      <c r="Q3" s="17"/>
      <c r="R3" s="17"/>
    </row>
    <row r="4" spans="1:18" x14ac:dyDescent="0.25">
      <c r="A4" s="17"/>
      <c r="B4" s="17"/>
      <c r="C4" s="17"/>
      <c r="D4" s="17"/>
      <c r="E4" s="17"/>
      <c r="F4" s="17"/>
      <c r="G4" s="17"/>
      <c r="H4" s="17"/>
      <c r="I4" s="17"/>
      <c r="J4" s="17"/>
      <c r="K4" s="17"/>
      <c r="L4" s="17"/>
      <c r="M4" s="17"/>
      <c r="N4" s="17"/>
      <c r="O4" s="17"/>
      <c r="P4" s="17"/>
      <c r="Q4" s="17"/>
      <c r="R4" s="17"/>
    </row>
    <row r="5" spans="1:18" x14ac:dyDescent="0.25">
      <c r="A5" s="136" t="s">
        <v>164</v>
      </c>
      <c r="B5" s="17"/>
      <c r="J5" s="17"/>
      <c r="K5" s="17"/>
      <c r="L5" s="17"/>
      <c r="M5" s="17"/>
      <c r="N5" s="17"/>
      <c r="O5" s="17"/>
      <c r="P5" s="17"/>
      <c r="Q5" s="17"/>
      <c r="R5" s="17"/>
    </row>
    <row r="6" spans="1:18" ht="32.25" customHeight="1" x14ac:dyDescent="0.25">
      <c r="A6" s="542" t="s">
        <v>225</v>
      </c>
      <c r="B6" s="542"/>
      <c r="C6" s="542"/>
      <c r="D6" s="542"/>
      <c r="E6" s="542"/>
      <c r="F6" s="542"/>
      <c r="G6" s="542"/>
      <c r="H6" s="542"/>
      <c r="I6" s="542"/>
      <c r="J6" s="17"/>
      <c r="K6" s="17"/>
      <c r="L6" s="17"/>
      <c r="M6" s="17"/>
      <c r="N6" s="17"/>
      <c r="O6" s="17"/>
      <c r="P6" s="17"/>
      <c r="Q6" s="17"/>
      <c r="R6" s="17"/>
    </row>
    <row r="7" spans="1:18" ht="33" customHeight="1" x14ac:dyDescent="0.25">
      <c r="A7" s="541" t="s">
        <v>226</v>
      </c>
      <c r="B7" s="541"/>
      <c r="C7" s="541"/>
      <c r="D7" s="541"/>
      <c r="E7" s="541"/>
      <c r="F7" s="541"/>
      <c r="G7" s="541"/>
      <c r="H7" s="541"/>
      <c r="I7" s="541"/>
      <c r="J7" s="17"/>
      <c r="K7" s="17"/>
      <c r="L7" s="17"/>
      <c r="M7" s="17"/>
      <c r="N7" s="17"/>
      <c r="O7" s="17"/>
      <c r="P7" s="17"/>
      <c r="Q7" s="17"/>
      <c r="R7" s="17"/>
    </row>
    <row r="8" spans="1:18" x14ac:dyDescent="0.25">
      <c r="A8" s="17"/>
      <c r="B8" s="17"/>
      <c r="C8" s="17"/>
      <c r="D8" s="17"/>
      <c r="E8" s="17"/>
      <c r="F8" s="17"/>
      <c r="G8" s="17"/>
      <c r="H8" s="17"/>
      <c r="I8" s="17"/>
      <c r="J8" s="17"/>
      <c r="K8" s="17"/>
      <c r="L8" s="17"/>
      <c r="M8" s="17"/>
      <c r="N8" s="17"/>
      <c r="O8" s="17"/>
      <c r="P8" s="17"/>
      <c r="Q8" s="17"/>
      <c r="R8" s="17"/>
    </row>
    <row r="9" spans="1:18" x14ac:dyDescent="0.25">
      <c r="A9" s="137" t="s">
        <v>160</v>
      </c>
    </row>
    <row r="10" spans="1:18" x14ac:dyDescent="0.25">
      <c r="A10" s="18" t="s">
        <v>228</v>
      </c>
    </row>
    <row r="11" spans="1:18" x14ac:dyDescent="0.25">
      <c r="A11" s="18" t="s">
        <v>230</v>
      </c>
    </row>
    <row r="12" spans="1:18" ht="48.75" customHeight="1" x14ac:dyDescent="0.25">
      <c r="A12" s="543" t="s">
        <v>229</v>
      </c>
      <c r="B12" s="543"/>
      <c r="C12" s="543"/>
      <c r="D12" s="543"/>
      <c r="E12" s="543"/>
      <c r="F12" s="543"/>
      <c r="G12" s="543"/>
      <c r="H12" s="543"/>
      <c r="I12" s="543"/>
      <c r="J12" s="543"/>
    </row>
    <row r="13" spans="1:18" x14ac:dyDescent="0.25">
      <c r="A13" t="s">
        <v>223</v>
      </c>
    </row>
    <row r="17" spans="1:11" x14ac:dyDescent="0.25">
      <c r="A17" s="137" t="s">
        <v>161</v>
      </c>
    </row>
    <row r="22" spans="1:11" ht="15" customHeight="1" x14ac:dyDescent="0.25">
      <c r="A22" t="s">
        <v>162</v>
      </c>
    </row>
    <row r="27" spans="1:11" x14ac:dyDescent="0.25">
      <c r="A27" t="s">
        <v>163</v>
      </c>
    </row>
    <row r="28" spans="1:11" ht="144" customHeight="1" x14ac:dyDescent="0.25">
      <c r="B28" s="547" t="s">
        <v>166</v>
      </c>
      <c r="C28" s="547"/>
      <c r="D28" s="547"/>
      <c r="E28" s="547"/>
      <c r="F28" s="547"/>
      <c r="G28" s="547"/>
      <c r="H28" s="547"/>
      <c r="I28" s="547"/>
      <c r="J28" s="547"/>
      <c r="K28" s="547"/>
    </row>
    <row r="29" spans="1:11" ht="49.5" customHeight="1" x14ac:dyDescent="0.25">
      <c r="B29" s="543" t="s">
        <v>165</v>
      </c>
      <c r="C29" s="543"/>
      <c r="D29" s="543"/>
      <c r="E29" s="543"/>
      <c r="F29" s="543"/>
      <c r="G29" s="543"/>
      <c r="H29" s="543"/>
      <c r="I29" s="543"/>
      <c r="J29" s="543"/>
      <c r="K29" s="543"/>
    </row>
    <row r="33" spans="1:3" x14ac:dyDescent="0.25">
      <c r="A33" t="s">
        <v>192</v>
      </c>
      <c r="B33" t="s">
        <v>193</v>
      </c>
    </row>
    <row r="36" spans="1:3" x14ac:dyDescent="0.25">
      <c r="A36" s="545" t="s">
        <v>202</v>
      </c>
      <c r="B36" s="549"/>
      <c r="C36" s="549"/>
    </row>
    <row r="37" spans="1:3" x14ac:dyDescent="0.25">
      <c r="A37" s="549"/>
      <c r="B37" s="549"/>
      <c r="C37" s="549"/>
    </row>
    <row r="38" spans="1:3" x14ac:dyDescent="0.25">
      <c r="A38" s="549"/>
      <c r="B38" s="549"/>
      <c r="C38" s="549"/>
    </row>
    <row r="39" spans="1:3" x14ac:dyDescent="0.25">
      <c r="A39" s="549"/>
      <c r="B39" s="549"/>
      <c r="C39" s="549"/>
    </row>
    <row r="40" spans="1:3" x14ac:dyDescent="0.25">
      <c r="A40" s="549"/>
      <c r="B40" s="549"/>
      <c r="C40" s="549"/>
    </row>
    <row r="41" spans="1:3" x14ac:dyDescent="0.25">
      <c r="A41" s="549"/>
      <c r="B41" s="549"/>
      <c r="C41" s="549"/>
    </row>
    <row r="42" spans="1:3" x14ac:dyDescent="0.25">
      <c r="A42" s="549"/>
      <c r="B42" s="549"/>
      <c r="C42" s="549"/>
    </row>
    <row r="43" spans="1:3" x14ac:dyDescent="0.25">
      <c r="A43" s="549"/>
      <c r="B43" s="549"/>
      <c r="C43" s="549"/>
    </row>
    <row r="44" spans="1:3" x14ac:dyDescent="0.25">
      <c r="A44" s="549"/>
      <c r="B44" s="549"/>
      <c r="C44" s="549"/>
    </row>
    <row r="45" spans="1:3" x14ac:dyDescent="0.25">
      <c r="A45" s="549"/>
      <c r="B45" s="549"/>
      <c r="C45" s="549"/>
    </row>
    <row r="46" spans="1:3" x14ac:dyDescent="0.25">
      <c r="A46" s="549"/>
      <c r="B46" s="549"/>
      <c r="C46" s="549"/>
    </row>
    <row r="47" spans="1:3" x14ac:dyDescent="0.25">
      <c r="A47" s="549"/>
      <c r="B47" s="549"/>
      <c r="C47" s="549"/>
    </row>
    <row r="48" spans="1:3" x14ac:dyDescent="0.25">
      <c r="A48" s="549"/>
      <c r="B48" s="549"/>
      <c r="C48" s="549"/>
    </row>
    <row r="49" spans="1:3" x14ac:dyDescent="0.25">
      <c r="A49" s="549"/>
      <c r="B49" s="549"/>
      <c r="C49" s="549"/>
    </row>
    <row r="50" spans="1:3" x14ac:dyDescent="0.25">
      <c r="A50" s="122"/>
      <c r="B50" s="122"/>
      <c r="C50" s="122"/>
    </row>
    <row r="51" spans="1:3" x14ac:dyDescent="0.25">
      <c r="A51" s="122"/>
      <c r="B51" s="122"/>
      <c r="C51" s="122"/>
    </row>
    <row r="52" spans="1:3" x14ac:dyDescent="0.25">
      <c r="A52" s="545" t="s">
        <v>203</v>
      </c>
      <c r="B52" s="549"/>
      <c r="C52" s="549"/>
    </row>
    <row r="53" spans="1:3" ht="38.25" x14ac:dyDescent="0.25">
      <c r="A53" s="123" t="s">
        <v>197</v>
      </c>
      <c r="B53" s="122"/>
      <c r="C53" s="122"/>
    </row>
    <row r="54" spans="1:3" x14ac:dyDescent="0.25">
      <c r="A54" s="122"/>
      <c r="B54" s="122"/>
      <c r="C54" s="122"/>
    </row>
    <row r="55" spans="1:3" x14ac:dyDescent="0.25">
      <c r="A55" s="545" t="s">
        <v>204</v>
      </c>
      <c r="B55" s="549"/>
      <c r="C55" s="549"/>
    </row>
    <row r="56" spans="1:3" x14ac:dyDescent="0.25">
      <c r="A56" s="549"/>
      <c r="B56" s="549"/>
      <c r="C56" s="549"/>
    </row>
    <row r="57" spans="1:3" ht="22.5" x14ac:dyDescent="0.25">
      <c r="A57" s="124" t="s">
        <v>198</v>
      </c>
      <c r="B57" s="122"/>
      <c r="C57" s="122"/>
    </row>
    <row r="58" spans="1:3" x14ac:dyDescent="0.25">
      <c r="A58" s="122"/>
      <c r="B58" s="122"/>
      <c r="C58" s="122"/>
    </row>
    <row r="59" spans="1:3" x14ac:dyDescent="0.25">
      <c r="A59" s="550" t="s">
        <v>205</v>
      </c>
      <c r="B59" s="551"/>
      <c r="C59" s="551"/>
    </row>
    <row r="60" spans="1:3" x14ac:dyDescent="0.25">
      <c r="A60" s="552"/>
      <c r="B60" s="552"/>
      <c r="C60" s="552"/>
    </row>
    <row r="61" spans="1:3" x14ac:dyDescent="0.25">
      <c r="A61" s="552"/>
      <c r="B61" s="552"/>
      <c r="C61" s="552"/>
    </row>
    <row r="62" spans="1:3" x14ac:dyDescent="0.25">
      <c r="A62" s="552"/>
      <c r="B62" s="552"/>
      <c r="C62" s="552"/>
    </row>
    <row r="63" spans="1:3" x14ac:dyDescent="0.25">
      <c r="A63" s="552"/>
      <c r="B63" s="552"/>
      <c r="C63" s="552"/>
    </row>
    <row r="64" spans="1:3" x14ac:dyDescent="0.25">
      <c r="A64" s="125" t="s">
        <v>198</v>
      </c>
      <c r="B64" s="126"/>
      <c r="C64" s="126"/>
    </row>
    <row r="65" spans="1:3" x14ac:dyDescent="0.25">
      <c r="A65" s="126"/>
      <c r="B65" s="126"/>
      <c r="C65" s="126"/>
    </row>
    <row r="66" spans="1:3" x14ac:dyDescent="0.25">
      <c r="A66" s="539" t="s">
        <v>206</v>
      </c>
      <c r="B66" s="540"/>
      <c r="C66" s="540"/>
    </row>
    <row r="67" spans="1:3" x14ac:dyDescent="0.25">
      <c r="A67" s="540"/>
      <c r="B67" s="540"/>
      <c r="C67" s="540"/>
    </row>
    <row r="68" spans="1:3" x14ac:dyDescent="0.25">
      <c r="A68" s="540"/>
      <c r="B68" s="540"/>
      <c r="C68" s="540"/>
    </row>
    <row r="69" spans="1:3" x14ac:dyDescent="0.25">
      <c r="A69" s="127" t="s">
        <v>198</v>
      </c>
      <c r="B69" s="126"/>
      <c r="C69" s="126"/>
    </row>
    <row r="70" spans="1:3" x14ac:dyDescent="0.25">
      <c r="A70" s="126"/>
      <c r="B70" s="126"/>
      <c r="C70" s="126"/>
    </row>
    <row r="71" spans="1:3" x14ac:dyDescent="0.25">
      <c r="A71" s="539" t="s">
        <v>207</v>
      </c>
      <c r="B71" s="540"/>
      <c r="C71" s="540"/>
    </row>
    <row r="72" spans="1:3" x14ac:dyDescent="0.25">
      <c r="A72" s="540"/>
      <c r="B72" s="540"/>
      <c r="C72" s="540"/>
    </row>
    <row r="73" spans="1:3" ht="39" x14ac:dyDescent="0.25">
      <c r="A73" s="128" t="s">
        <v>198</v>
      </c>
      <c r="B73" s="129"/>
      <c r="C73" s="129"/>
    </row>
    <row r="74" spans="1:3" x14ac:dyDescent="0.25">
      <c r="A74" s="126"/>
      <c r="B74" s="126"/>
      <c r="C74" s="126"/>
    </row>
    <row r="75" spans="1:3" x14ac:dyDescent="0.25">
      <c r="A75" s="539" t="s">
        <v>208</v>
      </c>
      <c r="B75" s="540"/>
      <c r="C75" s="540"/>
    </row>
    <row r="76" spans="1:3" x14ac:dyDescent="0.25">
      <c r="A76" s="540"/>
      <c r="B76" s="540"/>
      <c r="C76" s="540"/>
    </row>
    <row r="77" spans="1:3" x14ac:dyDescent="0.25">
      <c r="A77" s="540"/>
      <c r="B77" s="540"/>
      <c r="C77" s="540"/>
    </row>
    <row r="78" spans="1:3" x14ac:dyDescent="0.25">
      <c r="A78" s="540"/>
      <c r="B78" s="540"/>
      <c r="C78" s="540"/>
    </row>
    <row r="79" spans="1:3" x14ac:dyDescent="0.25">
      <c r="A79" s="540"/>
      <c r="B79" s="540"/>
      <c r="C79" s="540"/>
    </row>
    <row r="80" spans="1:3" x14ac:dyDescent="0.25">
      <c r="A80" s="540"/>
      <c r="B80" s="540"/>
      <c r="C80" s="540"/>
    </row>
    <row r="81" spans="1:3" x14ac:dyDescent="0.25">
      <c r="A81" s="540"/>
      <c r="B81" s="540"/>
      <c r="C81" s="540"/>
    </row>
    <row r="82" spans="1:3" x14ac:dyDescent="0.25">
      <c r="A82" s="544"/>
      <c r="B82" s="544"/>
      <c r="C82" s="544"/>
    </row>
    <row r="83" spans="1:3" x14ac:dyDescent="0.25">
      <c r="A83" s="127" t="s">
        <v>198</v>
      </c>
      <c r="B83" s="126"/>
      <c r="C83" s="126"/>
    </row>
    <row r="84" spans="1:3" x14ac:dyDescent="0.25">
      <c r="A84" s="126"/>
      <c r="B84" s="126"/>
      <c r="C84" s="126"/>
    </row>
    <row r="85" spans="1:3" x14ac:dyDescent="0.25">
      <c r="A85" s="126"/>
      <c r="B85" s="126"/>
      <c r="C85" s="126"/>
    </row>
    <row r="86" spans="1:3" x14ac:dyDescent="0.25">
      <c r="A86" s="126"/>
      <c r="B86" s="126"/>
      <c r="C86" s="126"/>
    </row>
    <row r="87" spans="1:3" x14ac:dyDescent="0.25">
      <c r="A87" s="539" t="s">
        <v>209</v>
      </c>
      <c r="B87" s="540"/>
      <c r="C87" s="540"/>
    </row>
    <row r="88" spans="1:3" x14ac:dyDescent="0.25">
      <c r="A88" s="540"/>
      <c r="B88" s="540"/>
      <c r="C88" s="540"/>
    </row>
    <row r="89" spans="1:3" x14ac:dyDescent="0.25">
      <c r="A89" s="544"/>
      <c r="B89" s="544"/>
      <c r="C89" s="544"/>
    </row>
    <row r="90" spans="1:3" x14ac:dyDescent="0.25">
      <c r="A90" s="544"/>
      <c r="B90" s="544"/>
      <c r="C90" s="544"/>
    </row>
    <row r="91" spans="1:3" x14ac:dyDescent="0.25">
      <c r="A91" s="125" t="s">
        <v>198</v>
      </c>
      <c r="B91" s="126"/>
      <c r="C91" s="126"/>
    </row>
    <row r="92" spans="1:3" x14ac:dyDescent="0.25">
      <c r="A92" s="126"/>
      <c r="B92" s="126"/>
      <c r="C92" s="126"/>
    </row>
    <row r="93" spans="1:3" x14ac:dyDescent="0.25">
      <c r="A93" s="539" t="s">
        <v>210</v>
      </c>
      <c r="B93" s="548"/>
      <c r="C93" s="548"/>
    </row>
    <row r="94" spans="1:3" x14ac:dyDescent="0.25">
      <c r="A94" s="548"/>
      <c r="B94" s="548"/>
      <c r="C94" s="548"/>
    </row>
    <row r="95" spans="1:3" x14ac:dyDescent="0.25">
      <c r="A95" s="548"/>
      <c r="B95" s="548"/>
      <c r="C95" s="548"/>
    </row>
    <row r="96" spans="1:3" x14ac:dyDescent="0.25">
      <c r="A96" s="548"/>
      <c r="B96" s="548"/>
      <c r="C96" s="548"/>
    </row>
    <row r="97" spans="1:3" x14ac:dyDescent="0.25">
      <c r="A97" s="548"/>
      <c r="B97" s="548"/>
      <c r="C97" s="548"/>
    </row>
    <row r="98" spans="1:3" x14ac:dyDescent="0.25">
      <c r="A98" s="540" t="s">
        <v>199</v>
      </c>
      <c r="B98" s="540"/>
      <c r="C98" s="540"/>
    </row>
    <row r="99" spans="1:3" x14ac:dyDescent="0.25">
      <c r="A99" s="540"/>
      <c r="B99" s="540"/>
      <c r="C99" s="540"/>
    </row>
    <row r="100" spans="1:3" x14ac:dyDescent="0.25">
      <c r="A100" s="540"/>
      <c r="B100" s="540"/>
      <c r="C100" s="540"/>
    </row>
    <row r="101" spans="1:3" x14ac:dyDescent="0.25">
      <c r="A101" s="540"/>
      <c r="B101" s="540"/>
      <c r="C101" s="540"/>
    </row>
    <row r="102" spans="1:3" x14ac:dyDescent="0.25">
      <c r="A102" s="126"/>
      <c r="B102" s="126"/>
      <c r="C102" s="126"/>
    </row>
    <row r="103" spans="1:3" x14ac:dyDescent="0.25">
      <c r="A103" s="545" t="s">
        <v>211</v>
      </c>
      <c r="B103" s="546"/>
      <c r="C103" s="546"/>
    </row>
    <row r="104" spans="1:3" x14ac:dyDescent="0.25">
      <c r="A104" s="546"/>
      <c r="B104" s="546"/>
      <c r="C104" s="546"/>
    </row>
    <row r="105" spans="1:3" x14ac:dyDescent="0.25">
      <c r="A105" s="546"/>
      <c r="B105" s="546"/>
      <c r="C105" s="546"/>
    </row>
    <row r="106" spans="1:3" x14ac:dyDescent="0.25">
      <c r="A106" s="546"/>
      <c r="B106" s="546"/>
      <c r="C106" s="546"/>
    </row>
    <row r="107" spans="1:3" x14ac:dyDescent="0.25">
      <c r="A107" s="546"/>
      <c r="B107" s="546"/>
      <c r="C107" s="546"/>
    </row>
    <row r="108" spans="1:3" x14ac:dyDescent="0.25">
      <c r="A108" s="546"/>
      <c r="B108" s="546"/>
      <c r="C108" s="546"/>
    </row>
    <row r="109" spans="1:3" x14ac:dyDescent="0.25">
      <c r="A109" s="546"/>
      <c r="B109" s="546"/>
      <c r="C109" s="546"/>
    </row>
    <row r="110" spans="1:3" x14ac:dyDescent="0.25">
      <c r="A110" s="546"/>
      <c r="B110" s="546"/>
      <c r="C110" s="546"/>
    </row>
    <row r="111" spans="1:3" x14ac:dyDescent="0.25">
      <c r="A111" s="546"/>
      <c r="B111" s="546"/>
      <c r="C111" s="546"/>
    </row>
    <row r="112" spans="1:3" x14ac:dyDescent="0.25">
      <c r="A112" s="539" t="s">
        <v>212</v>
      </c>
      <c r="B112" s="544"/>
      <c r="C112" s="544"/>
    </row>
    <row r="113" spans="1:3" x14ac:dyDescent="0.25">
      <c r="A113" s="544"/>
      <c r="B113" s="544"/>
      <c r="C113" s="544"/>
    </row>
    <row r="114" spans="1:3" x14ac:dyDescent="0.25">
      <c r="A114" s="544"/>
      <c r="B114" s="544"/>
      <c r="C114" s="544"/>
    </row>
    <row r="115" spans="1:3" x14ac:dyDescent="0.25">
      <c r="A115" s="544"/>
      <c r="B115" s="544"/>
      <c r="C115" s="544"/>
    </row>
    <row r="116" spans="1:3" x14ac:dyDescent="0.25">
      <c r="A116" s="544"/>
      <c r="B116" s="544"/>
      <c r="C116" s="544"/>
    </row>
    <row r="117" spans="1:3" x14ac:dyDescent="0.25">
      <c r="A117" s="126"/>
      <c r="B117" s="126"/>
      <c r="C117" s="126"/>
    </row>
    <row r="118" spans="1:3" x14ac:dyDescent="0.25">
      <c r="A118" s="539" t="s">
        <v>213</v>
      </c>
      <c r="B118" s="544"/>
      <c r="C118" s="544"/>
    </row>
    <row r="119" spans="1:3" x14ac:dyDescent="0.25">
      <c r="A119" s="544"/>
      <c r="B119" s="544"/>
      <c r="C119" s="544"/>
    </row>
    <row r="120" spans="1:3" x14ac:dyDescent="0.25">
      <c r="A120" s="544"/>
      <c r="B120" s="544"/>
      <c r="C120" s="544"/>
    </row>
    <row r="121" spans="1:3" x14ac:dyDescent="0.25">
      <c r="A121" s="544"/>
      <c r="B121" s="544"/>
      <c r="C121" s="544"/>
    </row>
    <row r="122" spans="1:3" x14ac:dyDescent="0.25">
      <c r="A122" s="129"/>
      <c r="B122" s="129"/>
      <c r="C122" s="129"/>
    </row>
    <row r="123" spans="1:3" x14ac:dyDescent="0.25">
      <c r="A123" s="540" t="s">
        <v>200</v>
      </c>
      <c r="B123" s="540"/>
      <c r="C123" s="540"/>
    </row>
    <row r="124" spans="1:3" x14ac:dyDescent="0.25">
      <c r="A124" s="540"/>
      <c r="B124" s="540"/>
      <c r="C124" s="540"/>
    </row>
    <row r="125" spans="1:3" x14ac:dyDescent="0.25">
      <c r="A125" s="126"/>
      <c r="B125" s="126"/>
      <c r="C125" s="126"/>
    </row>
    <row r="126" spans="1:3" x14ac:dyDescent="0.25">
      <c r="A126" s="539" t="s">
        <v>214</v>
      </c>
      <c r="B126" s="544"/>
      <c r="C126" s="544"/>
    </row>
    <row r="127" spans="1:3" x14ac:dyDescent="0.25">
      <c r="A127" s="544"/>
      <c r="B127" s="544"/>
      <c r="C127" s="544"/>
    </row>
    <row r="128" spans="1:3" x14ac:dyDescent="0.25">
      <c r="A128" s="544"/>
      <c r="B128" s="544"/>
      <c r="C128" s="544"/>
    </row>
    <row r="129" spans="1:3" x14ac:dyDescent="0.25">
      <c r="A129" s="544"/>
      <c r="B129" s="544"/>
      <c r="C129" s="544"/>
    </row>
    <row r="130" spans="1:3" x14ac:dyDescent="0.25">
      <c r="A130" s="544"/>
      <c r="B130" s="544"/>
      <c r="C130" s="544"/>
    </row>
    <row r="131" spans="1:3" x14ac:dyDescent="0.25">
      <c r="A131" s="544"/>
      <c r="B131" s="544"/>
      <c r="C131" s="544"/>
    </row>
    <row r="132" spans="1:3" x14ac:dyDescent="0.25">
      <c r="A132" s="126"/>
      <c r="B132" s="126"/>
      <c r="C132" s="126"/>
    </row>
    <row r="133" spans="1:3" x14ac:dyDescent="0.25">
      <c r="A133" s="539" t="s">
        <v>215</v>
      </c>
      <c r="B133" s="544"/>
      <c r="C133" s="544"/>
    </row>
    <row r="134" spans="1:3" x14ac:dyDescent="0.25">
      <c r="A134" s="544"/>
      <c r="B134" s="544"/>
      <c r="C134" s="544"/>
    </row>
    <row r="135" spans="1:3" x14ac:dyDescent="0.25">
      <c r="A135" s="544"/>
      <c r="B135" s="544"/>
      <c r="C135" s="544"/>
    </row>
    <row r="136" spans="1:3" x14ac:dyDescent="0.25">
      <c r="A136" s="130"/>
      <c r="B136" s="130"/>
      <c r="C136" s="130"/>
    </row>
    <row r="137" spans="1:3" x14ac:dyDescent="0.25">
      <c r="A137" s="126"/>
      <c r="B137" s="126"/>
      <c r="C137" s="126"/>
    </row>
    <row r="138" spans="1:3" x14ac:dyDescent="0.25">
      <c r="A138" s="539" t="s">
        <v>216</v>
      </c>
      <c r="B138" s="544"/>
      <c r="C138" s="544"/>
    </row>
    <row r="139" spans="1:3" x14ac:dyDescent="0.25">
      <c r="A139" s="544"/>
      <c r="B139" s="544"/>
      <c r="C139" s="544"/>
    </row>
    <row r="140" spans="1:3" x14ac:dyDescent="0.25">
      <c r="A140" s="544"/>
      <c r="B140" s="544"/>
      <c r="C140" s="544"/>
    </row>
    <row r="141" spans="1:3" x14ac:dyDescent="0.25">
      <c r="A141" s="544"/>
      <c r="B141" s="544"/>
      <c r="C141" s="544"/>
    </row>
    <row r="142" spans="1:3" x14ac:dyDescent="0.25">
      <c r="A142" s="126"/>
      <c r="B142" s="126"/>
      <c r="C142" s="126"/>
    </row>
    <row r="143" spans="1:3" x14ac:dyDescent="0.25">
      <c r="A143" s="539" t="s">
        <v>217</v>
      </c>
      <c r="B143" s="540"/>
      <c r="C143" s="540"/>
    </row>
    <row r="144" spans="1:3" x14ac:dyDescent="0.25">
      <c r="A144" s="540"/>
      <c r="B144" s="540"/>
      <c r="C144" s="540"/>
    </row>
    <row r="145" spans="1:3" x14ac:dyDescent="0.25">
      <c r="A145" s="544"/>
      <c r="B145" s="544"/>
      <c r="C145" s="544"/>
    </row>
    <row r="146" spans="1:3" x14ac:dyDescent="0.25">
      <c r="A146" s="131" t="s">
        <v>201</v>
      </c>
      <c r="B146" s="126"/>
      <c r="C146" s="126"/>
    </row>
    <row r="147" spans="1:3" x14ac:dyDescent="0.25">
      <c r="A147" s="126"/>
      <c r="B147" s="126"/>
      <c r="C147" s="126"/>
    </row>
    <row r="148" spans="1:3" x14ac:dyDescent="0.25">
      <c r="A148" s="539" t="s">
        <v>218</v>
      </c>
      <c r="B148" s="540"/>
      <c r="C148" s="540"/>
    </row>
    <row r="149" spans="1:3" x14ac:dyDescent="0.25">
      <c r="A149" s="540"/>
      <c r="B149" s="540"/>
      <c r="C149" s="540"/>
    </row>
    <row r="150" spans="1:3" x14ac:dyDescent="0.25">
      <c r="A150" s="544"/>
      <c r="B150" s="544"/>
      <c r="C150" s="544"/>
    </row>
    <row r="151" spans="1:3" x14ac:dyDescent="0.25">
      <c r="A151" s="126"/>
      <c r="B151" s="126"/>
      <c r="C151" s="126"/>
    </row>
    <row r="152" spans="1:3" x14ac:dyDescent="0.25">
      <c r="A152" s="132" t="s">
        <v>219</v>
      </c>
      <c r="B152" s="126"/>
      <c r="C152" s="126"/>
    </row>
    <row r="153" spans="1:3" x14ac:dyDescent="0.25">
      <c r="A153" s="126"/>
      <c r="B153" s="126"/>
      <c r="C153" s="126"/>
    </row>
    <row r="154" spans="1:3" x14ac:dyDescent="0.25">
      <c r="A154" s="133" t="s">
        <v>220</v>
      </c>
      <c r="B154" s="126"/>
      <c r="C154" s="126"/>
    </row>
    <row r="155" spans="1:3" x14ac:dyDescent="0.25">
      <c r="A155" s="126"/>
      <c r="B155" s="126"/>
      <c r="C155" s="126"/>
    </row>
    <row r="156" spans="1:3" x14ac:dyDescent="0.25">
      <c r="A156" s="132" t="s">
        <v>221</v>
      </c>
      <c r="B156" s="126"/>
      <c r="C156" s="126"/>
    </row>
    <row r="157" spans="1:3" x14ac:dyDescent="0.25">
      <c r="A157" s="126"/>
      <c r="B157" s="126"/>
      <c r="C157" s="126"/>
    </row>
    <row r="158" spans="1:3" x14ac:dyDescent="0.25">
      <c r="A158" s="539" t="s">
        <v>222</v>
      </c>
      <c r="B158" s="540"/>
      <c r="C158" s="540"/>
    </row>
    <row r="159" spans="1:3" x14ac:dyDescent="0.25">
      <c r="A159" s="540"/>
      <c r="B159" s="540"/>
      <c r="C159" s="540"/>
    </row>
    <row r="160" spans="1:3" x14ac:dyDescent="0.25">
      <c r="A160" s="126"/>
      <c r="B160" s="126"/>
      <c r="C160" s="126"/>
    </row>
    <row r="161" spans="1:3" x14ac:dyDescent="0.25">
      <c r="A161" s="134"/>
      <c r="B161" s="135"/>
      <c r="C161" s="135"/>
    </row>
  </sheetData>
  <mergeCells count="25">
    <mergeCell ref="B28:K28"/>
    <mergeCell ref="B29:K29"/>
    <mergeCell ref="A75:C82"/>
    <mergeCell ref="A87:C90"/>
    <mergeCell ref="A93:C97"/>
    <mergeCell ref="A36:C49"/>
    <mergeCell ref="A52:C52"/>
    <mergeCell ref="A55:C56"/>
    <mergeCell ref="A59:C63"/>
    <mergeCell ref="A158:C159"/>
    <mergeCell ref="A7:I7"/>
    <mergeCell ref="A6:I6"/>
    <mergeCell ref="A12:J12"/>
    <mergeCell ref="A126:C131"/>
    <mergeCell ref="A133:C135"/>
    <mergeCell ref="A138:C141"/>
    <mergeCell ref="A143:C145"/>
    <mergeCell ref="A148:C150"/>
    <mergeCell ref="A98:C101"/>
    <mergeCell ref="A103:C111"/>
    <mergeCell ref="A112:C116"/>
    <mergeCell ref="A118:C121"/>
    <mergeCell ref="A123:C124"/>
    <mergeCell ref="A66:C68"/>
    <mergeCell ref="A71:C72"/>
  </mergeCells>
  <hyperlinks>
    <hyperlink ref="A53" r:id="rId1" display="https://outside.ices.on.ca/Forms and Templates/PAW Central.xls"/>
    <hyperlink ref="A57" location="'Project Activation'!A20" display="Project Description:"/>
    <hyperlink ref="A64" r:id="rId2" display="https://outside.ices.on.ca/Forms and Templates/PAW Central.xls"/>
    <hyperlink ref="A69" location="'Project Activation'!A53" display="Research Methodology:"/>
    <hyperlink ref="A73" r:id="rId3" display="https://outside.ices.on.ca/Forms and Templates/PAW Central.xls"/>
    <hyperlink ref="A83" location="'Project Activation'!A88" display="Project Management: Type the name of the person who will provide updates on the project."/>
    <hyperlink ref="A91" r:id="rId4" display="https://outside.ices.on.ca/Forms and Templates/PAW Central.xls"/>
  </hyperlinks>
  <pageMargins left="0.45" right="0.45" top="0.75" bottom="0.75" header="0.3" footer="0.3"/>
  <pageSetup orientation="portrait" verticalDpi="0"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E1B121FDCC674489BD7DE2CF39791D" ma:contentTypeVersion="1" ma:contentTypeDescription="Create a new document." ma:contentTypeScope="" ma:versionID="72f998ece0dce4ca57dc92c8c2f6ca0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073CD9-0529-4C46-A3BE-0076864EAD6F}">
  <ds:schemaRefs>
    <ds:schemaRef ds:uri="http://schemas.microsoft.com/office/2006/documentManagement/types"/>
    <ds:schemaRef ds:uri="http://purl.org/dc/dcmitype/"/>
    <ds:schemaRef ds:uri="http://purl.org/dc/terms/"/>
    <ds:schemaRef ds:uri="http://schemas.microsoft.com/sharepoint/v3"/>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BC54AE95-CFEF-4D31-81D7-34915D21ADC3}">
  <ds:schemaRefs>
    <ds:schemaRef ds:uri="http://schemas.microsoft.com/sharepoint/v3/contenttype/forms"/>
  </ds:schemaRefs>
</ds:datastoreItem>
</file>

<file path=customXml/itemProps3.xml><?xml version="1.0" encoding="utf-8"?>
<ds:datastoreItem xmlns:ds="http://schemas.openxmlformats.org/officeDocument/2006/customXml" ds:itemID="{0193CF9C-3064-44D3-8514-A3C3446A20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Project Activation</vt:lpstr>
      <vt:lpstr>Budget</vt:lpstr>
      <vt:lpstr>Data Integration Cost Estimator</vt:lpstr>
      <vt:lpstr>ICES rates</vt:lpstr>
      <vt:lpstr>Lists</vt:lpstr>
      <vt:lpstr>PAW Instructions</vt:lpstr>
      <vt:lpstr>Budget!Print_Area</vt:lpstr>
      <vt:lpstr>'Data Integration Cost Estimator'!Print_Area</vt:lpstr>
      <vt:lpstr>'ICES rates'!Print_Area</vt:lpstr>
      <vt:lpstr>'Project Activation'!Print_Area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 Conrad</dc:creator>
  <cp:lastModifiedBy>OLeary, Erin</cp:lastModifiedBy>
  <cp:lastPrinted>2019-04-30T17:41:19Z</cp:lastPrinted>
  <dcterms:created xsi:type="dcterms:W3CDTF">2013-02-21T17:49:15Z</dcterms:created>
  <dcterms:modified xsi:type="dcterms:W3CDTF">2019-05-06T20:33:49Z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0x01010054E1B121FDCC674489BD7DE2CF39791D</vt:lpwstr>
  </property>
</Properties>
</file>