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開帳號名單" sheetId="1" r:id="rId4"/>
    <sheet state="visible" name="送交老師成績" sheetId="2" r:id="rId5"/>
    <sheet state="visible" name="Total Score (學期原始成績)" sheetId="3" r:id="rId6"/>
    <sheet state="visible" name="Lab01" sheetId="4" r:id="rId7"/>
    <sheet state="visible" name="Lab02" sheetId="5" r:id="rId8"/>
    <sheet state="visible" name="Lab03" sheetId="6" r:id="rId9"/>
    <sheet state="visible" name="Lab04" sheetId="7" r:id="rId10"/>
    <sheet state="visible" name="Lab05" sheetId="8" r:id="rId11"/>
    <sheet state="visible" name="Lab06" sheetId="9" r:id="rId12"/>
    <sheet state="visible" name="OT" sheetId="10" r:id="rId13"/>
    <sheet state="visible" name="Midterm Project" sheetId="11" r:id="rId14"/>
    <sheet state="visible" name="Midterm Exam" sheetId="12" r:id="rId15"/>
    <sheet state="visible" name="Lab07" sheetId="13" r:id="rId16"/>
    <sheet state="visible" name="Lab08" sheetId="14" r:id="rId17"/>
    <sheet state="visible" name="Lab09" sheetId="15" r:id="rId18"/>
    <sheet state="visible" name="Lab10" sheetId="16" r:id="rId19"/>
    <sheet state="visible" name="Lab11" sheetId="17" r:id="rId20"/>
    <sheet state="visible" name="Lab11_apr" sheetId="18" r:id="rId21"/>
    <sheet state="visible" name="Lab12" sheetId="19" r:id="rId22"/>
    <sheet state="visible" name="Final Exam" sheetId="20" r:id="rId23"/>
    <sheet state="visible" name="Final Project" sheetId="21" r:id="rId24"/>
  </sheets>
  <definedNames/>
  <calcPr/>
</workbook>
</file>

<file path=xl/sharedStrings.xml><?xml version="1.0" encoding="utf-8"?>
<sst xmlns="http://schemas.openxmlformats.org/spreadsheetml/2006/main" count="24141" uniqueCount="446">
  <si>
    <t>TA</t>
  </si>
  <si>
    <t>學號</t>
  </si>
  <si>
    <t>帳號</t>
  </si>
  <si>
    <t>王鈺翔</t>
  </si>
  <si>
    <t>iclab001</t>
  </si>
  <si>
    <t>iclab002</t>
  </si>
  <si>
    <t>iclab003</t>
  </si>
  <si>
    <t>iclab004</t>
  </si>
  <si>
    <t>iclab005</t>
  </si>
  <si>
    <t>iclab006</t>
  </si>
  <si>
    <t>iclab007</t>
  </si>
  <si>
    <t>iclab008</t>
  </si>
  <si>
    <t>iclab009</t>
  </si>
  <si>
    <t>iclab010</t>
  </si>
  <si>
    <t>iclab011</t>
  </si>
  <si>
    <t>iclab012</t>
  </si>
  <si>
    <t>iclab013</t>
  </si>
  <si>
    <t>iclab014</t>
  </si>
  <si>
    <t>iclab015</t>
  </si>
  <si>
    <t>iclab016</t>
  </si>
  <si>
    <t>iclab017</t>
  </si>
  <si>
    <t>iclab018</t>
  </si>
  <si>
    <t>iclab019</t>
  </si>
  <si>
    <t>iclab020</t>
  </si>
  <si>
    <t>許于軒</t>
  </si>
  <si>
    <t>iclab021</t>
  </si>
  <si>
    <t>iclab022</t>
  </si>
  <si>
    <t>iclab023</t>
  </si>
  <si>
    <t>iclab024</t>
  </si>
  <si>
    <t>iclab025</t>
  </si>
  <si>
    <t>a111091</t>
  </si>
  <si>
    <t>iclab026</t>
  </si>
  <si>
    <t>iclab027</t>
  </si>
  <si>
    <t>iclab028</t>
  </si>
  <si>
    <t>iclab029</t>
  </si>
  <si>
    <t>iclab030</t>
  </si>
  <si>
    <t>iclab031</t>
  </si>
  <si>
    <t>iclab032</t>
  </si>
  <si>
    <t>iclab033</t>
  </si>
  <si>
    <t>iclab034</t>
  </si>
  <si>
    <t>iclab035</t>
  </si>
  <si>
    <t>iclab036</t>
  </si>
  <si>
    <t>iclab037</t>
  </si>
  <si>
    <t>iclab038</t>
  </si>
  <si>
    <t>iclab039</t>
  </si>
  <si>
    <t>iclab040</t>
  </si>
  <si>
    <t>林毓麒</t>
  </si>
  <si>
    <t>iclab041</t>
  </si>
  <si>
    <t>iclab042</t>
  </si>
  <si>
    <t>iclab043</t>
  </si>
  <si>
    <t>iclab044</t>
  </si>
  <si>
    <t>iclab045</t>
  </si>
  <si>
    <t>iclab046</t>
  </si>
  <si>
    <t>iclab047</t>
  </si>
  <si>
    <t>iclab048</t>
  </si>
  <si>
    <t>iclab049</t>
  </si>
  <si>
    <t>iclab050</t>
  </si>
  <si>
    <t>iclab051</t>
  </si>
  <si>
    <t>iclab052</t>
  </si>
  <si>
    <t>iclab053</t>
  </si>
  <si>
    <t>iclab054</t>
  </si>
  <si>
    <t>iclab055</t>
  </si>
  <si>
    <t>iclab056</t>
  </si>
  <si>
    <t>iclab057</t>
  </si>
  <si>
    <t>iclab058</t>
  </si>
  <si>
    <t>iclab059</t>
  </si>
  <si>
    <t>iclab060</t>
  </si>
  <si>
    <t>蕭邦原</t>
  </si>
  <si>
    <t>iclab061</t>
  </si>
  <si>
    <t>iclab062</t>
  </si>
  <si>
    <t>iclab063</t>
  </si>
  <si>
    <t>iclab064</t>
  </si>
  <si>
    <t>iclab065</t>
  </si>
  <si>
    <t>iclab066</t>
  </si>
  <si>
    <t>iclab067</t>
  </si>
  <si>
    <t>iclab068</t>
  </si>
  <si>
    <t>iclab069</t>
  </si>
  <si>
    <t>iclab070</t>
  </si>
  <si>
    <t>iclab071</t>
  </si>
  <si>
    <t>iclab072</t>
  </si>
  <si>
    <t>iclab073</t>
  </si>
  <si>
    <t>iclab074</t>
  </si>
  <si>
    <t>iclab075</t>
  </si>
  <si>
    <t>iclab076</t>
  </si>
  <si>
    <t>iclab077</t>
  </si>
  <si>
    <t>iclab078</t>
  </si>
  <si>
    <t>iclab079</t>
  </si>
  <si>
    <t>iclab080</t>
  </si>
  <si>
    <t>劉震緯</t>
  </si>
  <si>
    <t>iclab081</t>
  </si>
  <si>
    <t>iclab082</t>
  </si>
  <si>
    <t>iclab083</t>
  </si>
  <si>
    <t>iclab084</t>
  </si>
  <si>
    <t>iclab085</t>
  </si>
  <si>
    <t>iclab086</t>
  </si>
  <si>
    <t>iclab087</t>
  </si>
  <si>
    <t>iclab088</t>
  </si>
  <si>
    <t>iclab089</t>
  </si>
  <si>
    <t>iclab090</t>
  </si>
  <si>
    <t>iclab091</t>
  </si>
  <si>
    <t>iclab092</t>
  </si>
  <si>
    <t>iclab093</t>
  </si>
  <si>
    <t>iclab094</t>
  </si>
  <si>
    <t>iclab095</t>
  </si>
  <si>
    <t>iclab096</t>
  </si>
  <si>
    <t>iclab097</t>
  </si>
  <si>
    <t>iclab098</t>
  </si>
  <si>
    <t>iclab099</t>
  </si>
  <si>
    <t>iclab100</t>
  </si>
  <si>
    <t>童嬿寧</t>
  </si>
  <si>
    <t>iclab101</t>
  </si>
  <si>
    <t>iclab102</t>
  </si>
  <si>
    <t>iclab103</t>
  </si>
  <si>
    <t>iclab104</t>
  </si>
  <si>
    <t>iclab105</t>
  </si>
  <si>
    <t>iclab106</t>
  </si>
  <si>
    <t>iclab107</t>
  </si>
  <si>
    <t>iclab108</t>
  </si>
  <si>
    <t>iclab109</t>
  </si>
  <si>
    <t>iclab110</t>
  </si>
  <si>
    <t>iclab111</t>
  </si>
  <si>
    <t>iclab112</t>
  </si>
  <si>
    <t>iclab113</t>
  </si>
  <si>
    <t>iclab114</t>
  </si>
  <si>
    <t>iclab115</t>
  </si>
  <si>
    <t>iclab116</t>
  </si>
  <si>
    <t>林冠君</t>
  </si>
  <si>
    <t>iclab117</t>
  </si>
  <si>
    <t>iclab118</t>
  </si>
  <si>
    <t>iclab119</t>
  </si>
  <si>
    <t>iclab120</t>
  </si>
  <si>
    <t>iclab121</t>
  </si>
  <si>
    <t>iclab122</t>
  </si>
  <si>
    <t>iclab123</t>
  </si>
  <si>
    <t>iclab124</t>
  </si>
  <si>
    <t>iclab125</t>
  </si>
  <si>
    <t>iclab126</t>
  </si>
  <si>
    <t>iclab127</t>
  </si>
  <si>
    <t>iclab128</t>
  </si>
  <si>
    <t>iclab129</t>
  </si>
  <si>
    <t>iclab130</t>
  </si>
  <si>
    <t>iclab131</t>
  </si>
  <si>
    <t>iclab132</t>
  </si>
  <si>
    <t>蔡睿煌</t>
  </si>
  <si>
    <t>iclab133</t>
  </si>
  <si>
    <t>iclab134</t>
  </si>
  <si>
    <t>iclab135</t>
  </si>
  <si>
    <t>備用帳號勿使用</t>
  </si>
  <si>
    <t>iclab136</t>
  </si>
  <si>
    <t>iclab137</t>
  </si>
  <si>
    <t>iclab138</t>
  </si>
  <si>
    <t>iclab139</t>
  </si>
  <si>
    <t>iclab140</t>
  </si>
  <si>
    <t>iclab141</t>
  </si>
  <si>
    <t>iclab142</t>
  </si>
  <si>
    <t>iclab143</t>
  </si>
  <si>
    <t>iclab144</t>
  </si>
  <si>
    <t>iclab145</t>
  </si>
  <si>
    <t>iclab146</t>
  </si>
  <si>
    <t>iclab147</t>
  </si>
  <si>
    <t>iclab148</t>
  </si>
  <si>
    <t>iclab149</t>
  </si>
  <si>
    <t>iclab150</t>
  </si>
  <si>
    <t>iclab151</t>
  </si>
  <si>
    <t>iclab152</t>
  </si>
  <si>
    <t>iclab153</t>
  </si>
  <si>
    <t>iclab154</t>
  </si>
  <si>
    <t>iclab155</t>
  </si>
  <si>
    <t>iclab156</t>
  </si>
  <si>
    <t>iclab157</t>
  </si>
  <si>
    <t>iclab158</t>
  </si>
  <si>
    <t>iclab159</t>
  </si>
  <si>
    <t>iclab160</t>
  </si>
  <si>
    <t>iclab161</t>
  </si>
  <si>
    <t>iclab162</t>
  </si>
  <si>
    <t>iclab163</t>
  </si>
  <si>
    <t>iclab164</t>
  </si>
  <si>
    <t>iclab165</t>
  </si>
  <si>
    <t>iclab166</t>
  </si>
  <si>
    <t>iclab167</t>
  </si>
  <si>
    <t>iclab168</t>
  </si>
  <si>
    <t>iclab169</t>
  </si>
  <si>
    <t>iclab170</t>
  </si>
  <si>
    <t>v092503</t>
  </si>
  <si>
    <t>iclab171</t>
  </si>
  <si>
    <t>iclab172</t>
  </si>
  <si>
    <t>iclab173</t>
  </si>
  <si>
    <t>分數</t>
  </si>
  <si>
    <t>A131004</t>
  </si>
  <si>
    <t>V092503</t>
  </si>
  <si>
    <t>A111091</t>
  </si>
  <si>
    <t>Lab01</t>
  </si>
  <si>
    <t>Lab02</t>
  </si>
  <si>
    <t>Lab03</t>
  </si>
  <si>
    <t>Lab04</t>
  </si>
  <si>
    <t>Lab05</t>
  </si>
  <si>
    <t>Lab06</t>
  </si>
  <si>
    <t>Midterm Exam</t>
  </si>
  <si>
    <t>Online Test</t>
  </si>
  <si>
    <t>Midterm Project</t>
  </si>
  <si>
    <t>Lab07</t>
  </si>
  <si>
    <t>Lab08</t>
  </si>
  <si>
    <t>Lab09</t>
  </si>
  <si>
    <t>Lab10</t>
  </si>
  <si>
    <t>Bonus Lab</t>
  </si>
  <si>
    <t>Lab11</t>
  </si>
  <si>
    <t>Lab12</t>
  </si>
  <si>
    <t>Final Exam</t>
  </si>
  <si>
    <t>Final Project</t>
  </si>
  <si>
    <t>Best Code</t>
  </si>
  <si>
    <t>Total</t>
  </si>
  <si>
    <t>Remark</t>
  </si>
  <si>
    <t>參加期末演講或上機實作</t>
  </si>
  <si>
    <t>交由老師斟酌調整分數</t>
  </si>
  <si>
    <t>Lab08 Best Code</t>
  </si>
  <si>
    <t>FP Best Code</t>
  </si>
  <si>
    <t>MP Best Code</t>
  </si>
  <si>
    <t>Lab03 Best Code</t>
  </si>
  <si>
    <t>Lab01 Best Code</t>
  </si>
  <si>
    <t>Lab06 Best Code</t>
  </si>
  <si>
    <t>Lab02 Best Code, Lab05 Best Code</t>
  </si>
  <si>
    <t>Lab07 Best Code</t>
  </si>
  <si>
    <t>Lab04 Best Code</t>
  </si>
  <si>
    <t>平均分數(扣除0分)</t>
  </si>
  <si>
    <t xml:space="preserve"> </t>
  </si>
  <si>
    <t>Demo result (70%)</t>
  </si>
  <si>
    <t>Note</t>
  </si>
  <si>
    <t>Performance (30%)</t>
  </si>
  <si>
    <t>Penalty (5%)</t>
  </si>
  <si>
    <t>Score</t>
  </si>
  <si>
    <t>PASS or NOT</t>
  </si>
  <si>
    <t>Message</t>
  </si>
  <si>
    <t>Files</t>
  </si>
  <si>
    <t>01_RTL</t>
  </si>
  <si>
    <t>02_SYN</t>
  </si>
  <si>
    <t>03_GATE</t>
  </si>
  <si>
    <t>Cycle Time</t>
  </si>
  <si>
    <t>Area</t>
  </si>
  <si>
    <t>Latency</t>
  </si>
  <si>
    <t>Performance</t>
  </si>
  <si>
    <t>Rank</t>
  </si>
  <si>
    <t>Z-Score</t>
  </si>
  <si>
    <t>Naming error</t>
  </si>
  <si>
    <t>Perf. Score</t>
  </si>
  <si>
    <t>Lab01 Score</t>
  </si>
  <si>
    <t>1st_demo</t>
  </si>
  <si>
    <t>O</t>
  </si>
  <si>
    <t>X</t>
  </si>
  <si>
    <t>No tar File</t>
  </si>
  <si>
    <t>03_GATE Run Error</t>
  </si>
  <si>
    <t>total</t>
  </si>
  <si>
    <t>2nd_demo</t>
  </si>
  <si>
    <t>Demo result (80%)</t>
  </si>
  <si>
    <t>Performance (20%)</t>
  </si>
  <si>
    <t>PAT PASS or NOT</t>
  </si>
  <si>
    <t>Message_Pat</t>
  </si>
  <si>
    <t>2 ERROR Message FAIL</t>
  </si>
  <si>
    <t>SPEC_4</t>
  </si>
  <si>
    <t>SPEC_5</t>
  </si>
  <si>
    <t>SPEC_6</t>
  </si>
  <si>
    <t>SPEC_7</t>
  </si>
  <si>
    <t>SPEC_8</t>
  </si>
  <si>
    <t>CORRECT</t>
  </si>
  <si>
    <t>Pattern score</t>
  </si>
  <si>
    <t>Pattern Extra Score</t>
  </si>
  <si>
    <t>Lab03 Score</t>
  </si>
  <si>
    <t>SPEC_8 check Fail, Correct design check Fail,</t>
  </si>
  <si>
    <t>SPEC_7 check Fail, Correct design check Fail,</t>
  </si>
  <si>
    <t>01_RTL Pattern Fail</t>
  </si>
  <si>
    <t>SPEC_4 check Fail, SPEC_5 check Fail, SPEC_6 check Fail, SPEC_7 check Fail, SPEC_8 check Fail, Correct design check Fail,</t>
  </si>
  <si>
    <t>SPEC_5 check Fail, no Pattern file in 2nd_demo folder</t>
  </si>
  <si>
    <t>O/X</t>
  </si>
  <si>
    <t>./</t>
  </si>
  <si>
    <t xml:space="preserve">SPEC_7 check Fail, SPEC_8 check Fail, </t>
  </si>
  <si>
    <t>SPEC_6 check Fail, SPEC_7 check Fail, SPEC_8 check Fail, Correct design check Fail,</t>
  </si>
  <si>
    <t>SPEC_4 check Fail,</t>
  </si>
  <si>
    <t>02_SYN Timing (violated)</t>
  </si>
  <si>
    <t>SPEC_5 check Fail, SPEC_7 check Fail,</t>
  </si>
  <si>
    <t>SPEC_5 check Fail, SPEC_6 check Fail, SPEC_8 check Fail, Correct design check Fail,</t>
  </si>
  <si>
    <t>SPEC_5 check Fail, SPEC_6 check Fail, SPEC_7 check Fail, SPEC_8 check Fail, Correct design check Fail,</t>
  </si>
  <si>
    <t>SPEC_7 check Fail, SPEC_8 check Fail, Correct design check Fail,</t>
  </si>
  <si>
    <t>include wrong file</t>
  </si>
  <si>
    <t>23 173</t>
  </si>
  <si>
    <t>Lab04 Score</t>
  </si>
  <si>
    <t>3rd_demo</t>
  </si>
  <si>
    <t>partial</t>
  </si>
  <si>
    <t>02_SYN Area&gt;5e6</t>
  </si>
  <si>
    <t>03_GATE Pattern Fail</t>
  </si>
  <si>
    <t>Lab05 Score</t>
  </si>
  <si>
    <t>-</t>
  </si>
  <si>
    <t>01_RTL Run Error</t>
  </si>
  <si>
    <t>02_SYN Latch</t>
  </si>
  <si>
    <t>Demo result (50%)</t>
  </si>
  <si>
    <t>IP_FILE</t>
  </si>
  <si>
    <t>IP_BIT_5</t>
  </si>
  <si>
    <t>IP_BIT_6</t>
  </si>
  <si>
    <t>IP_BIT_7</t>
  </si>
  <si>
    <t>IP_BIT_8</t>
  </si>
  <si>
    <t>IP_BIT_9</t>
  </si>
  <si>
    <t>IP_BIT_10</t>
  </si>
  <si>
    <t>IP_BIT_11</t>
  </si>
  <si>
    <t>Lab06 Score</t>
  </si>
  <si>
    <t>IP_BIT_7 Pattern Fail</t>
  </si>
  <si>
    <t>Demo result (100%)</t>
  </si>
  <si>
    <t>OT Score</t>
  </si>
  <si>
    <t>1st_Demo</t>
  </si>
  <si>
    <t>Pass</t>
  </si>
  <si>
    <t>Design score</t>
  </si>
  <si>
    <t>MP Score</t>
  </si>
  <si>
    <t>01_RTL Pattern Fail dram1.dat</t>
  </si>
  <si>
    <t>人數</t>
  </si>
  <si>
    <t>通過率</t>
  </si>
  <si>
    <t>缺考</t>
  </si>
  <si>
    <t>實際成績</t>
  </si>
  <si>
    <t>成績級距</t>
  </si>
  <si>
    <t>區間</t>
  </si>
  <si>
    <t>各級距人數</t>
  </si>
  <si>
    <t>0 ~ 10</t>
  </si>
  <si>
    <t>10 ~ 20</t>
  </si>
  <si>
    <t>20 ~ 30</t>
  </si>
  <si>
    <t>30 ~ 40</t>
  </si>
  <si>
    <t>40 ~ 50</t>
  </si>
  <si>
    <t>50 ~ 60</t>
  </si>
  <si>
    <t>60 ~ 70</t>
  </si>
  <si>
    <t>70 ~ 80</t>
  </si>
  <si>
    <t>80 ~ 90</t>
  </si>
  <si>
    <t>90 ~ 100</t>
  </si>
  <si>
    <t>&gt;100</t>
  </si>
  <si>
    <t>(超過100分者，實際成績以100分計算)</t>
  </si>
  <si>
    <t>平均分數</t>
  </si>
  <si>
    <t>缺考人數</t>
  </si>
  <si>
    <t>JG</t>
  </si>
  <si>
    <t>Performance (5%)</t>
  </si>
  <si>
    <t>05_JG</t>
  </si>
  <si>
    <t>JG score</t>
  </si>
  <si>
    <t>05_JG Run Out of Time05_JG Error</t>
  </si>
  <si>
    <t>Demo result (60%)</t>
  </si>
  <si>
    <t>04_PTPX</t>
  </si>
  <si>
    <t>05_JG1 (5%)</t>
  </si>
  <si>
    <t>05_JG2 (5%)</t>
  </si>
  <si>
    <t>Total Latency</t>
  </si>
  <si>
    <t>Power_wocg</t>
  </si>
  <si>
    <t>Power_CG</t>
  </si>
  <si>
    <t>Lab08 Score</t>
  </si>
  <si>
    <t>Demo result (90%)</t>
  </si>
  <si>
    <t>Demo Note</t>
  </si>
  <si>
    <t>Performance (10%)</t>
  </si>
  <si>
    <t>Pattern_Pass</t>
  </si>
  <si>
    <t>Pattern_FAIL_SPEC</t>
  </si>
  <si>
    <t>Checker_Pass</t>
  </si>
  <si>
    <t>Checker_Spec1</t>
  </si>
  <si>
    <t>Checker_Spec2</t>
  </si>
  <si>
    <t>Checker_Spec3</t>
  </si>
  <si>
    <t>Checker_Spec4</t>
  </si>
  <si>
    <t>Checker_Spec5</t>
  </si>
  <si>
    <t>Checker_Spec6</t>
  </si>
  <si>
    <t>Checker_Spec7</t>
  </si>
  <si>
    <t>Checker_Spec8</t>
  </si>
  <si>
    <t>Checker_Spec9</t>
  </si>
  <si>
    <t>Coverage_Pass</t>
  </si>
  <si>
    <t>TA_Coverage_Pass</t>
  </si>
  <si>
    <t>Simulation time</t>
  </si>
  <si>
    <t>V</t>
  </si>
  <si>
    <t>Pattern_FAIL_SPEC1 NOT FIND; Pattern_FAIL_SPEC2 NOT FIND; Pattern_FAIL_SPEC3 NOT FIND; Pattern_FAIL_SPEC4 NOT FIND;</t>
  </si>
  <si>
    <t>Pattern_Pass Error; Spec 3 NOT FIND; Spec 5 more than 1 assertion exist!; Spec 8 NOT FIND; Pattern_Pass Error; Pattern_Pass Error;</t>
  </si>
  <si>
    <t>Penalty (10%)</t>
  </si>
  <si>
    <t>05_APR</t>
  </si>
  <si>
    <t>06_POST</t>
  </si>
  <si>
    <t>bywho</t>
  </si>
  <si>
    <t>Cell area</t>
  </si>
  <si>
    <t>Latency_03</t>
  </si>
  <si>
    <t>Chip Area</t>
  </si>
  <si>
    <t>Latency_06</t>
  </si>
  <si>
    <t>Performance_TA</t>
  </si>
  <si>
    <t>Rank_TA</t>
  </si>
  <si>
    <t>Z-Score_TA</t>
  </si>
  <si>
    <t>Performance_ME</t>
  </si>
  <si>
    <t>Rank_ME</t>
  </si>
  <si>
    <t>Z-Score_ME</t>
  </si>
  <si>
    <t>Perf. Score_TA</t>
  </si>
  <si>
    <t>Perf. Score_ME</t>
  </si>
  <si>
    <t>Total Score</t>
  </si>
  <si>
    <t>ME</t>
  </si>
  <si>
    <t>Floorplan</t>
  </si>
  <si>
    <t>Powerplan</t>
  </si>
  <si>
    <t>PostRoute</t>
  </si>
  <si>
    <t>Pad</t>
  </si>
  <si>
    <t>core_to_top</t>
  </si>
  <si>
    <t>core_to_bottom</t>
  </si>
  <si>
    <t>core_to_left</t>
  </si>
  <si>
    <t>core_to_right</t>
  </si>
  <si>
    <t>pass or not</t>
  </si>
  <si>
    <t>power_ring_width</t>
  </si>
  <si>
    <t>power_ring_pairs</t>
  </si>
  <si>
    <t>wire_group</t>
  </si>
  <si>
    <t>interleaving</t>
  </si>
  <si>
    <t>power_ring</t>
  </si>
  <si>
    <t>vertical_power_stripe_width</t>
  </si>
  <si>
    <t>vertical_set_to_set_distance</t>
  </si>
  <si>
    <t>horizontal_power_stripe_width</t>
  </si>
  <si>
    <t>horizontal_set_to_set_distance</t>
  </si>
  <si>
    <t>power_stripe</t>
  </si>
  <si>
    <t>WNS (setup)</t>
  </si>
  <si>
    <t>TNS (setup)</t>
  </si>
  <si>
    <t>setup check</t>
  </si>
  <si>
    <t>WNS (hold)</t>
  </si>
  <si>
    <t>TNS (hold)</t>
  </si>
  <si>
    <t>hold check</t>
  </si>
  <si>
    <t>DRV (cap)</t>
  </si>
  <si>
    <t>DRV (tran)</t>
  </si>
  <si>
    <t>DRV (fanout)</t>
  </si>
  <si>
    <t>DRV (length)</t>
  </si>
  <si>
    <t>DRV</t>
  </si>
  <si>
    <t>DRC</t>
  </si>
  <si>
    <t>LVS</t>
  </si>
  <si>
    <t>io_filler</t>
  </si>
  <si>
    <t>core_filler</t>
  </si>
  <si>
    <t>Filler</t>
  </si>
  <si>
    <t>input pad</t>
  </si>
  <si>
    <t>output pad</t>
  </si>
  <si>
    <t>core power pad (VCC)</t>
  </si>
  <si>
    <t>core power pad (GND)</t>
  </si>
  <si>
    <t>IO power pad (VCC)</t>
  </si>
  <si>
    <t>IO power pad (GND)</t>
  </si>
  <si>
    <t>Corner pad</t>
  </si>
  <si>
    <t>9 9 9 9</t>
  </si>
  <si>
    <t>Demo result</t>
  </si>
  <si>
    <t>Lab12 Score</t>
  </si>
  <si>
    <t>Part A 是非題</t>
  </si>
  <si>
    <t>Part B 選擇題</t>
  </si>
  <si>
    <t>Part C 簡答題</t>
  </si>
  <si>
    <t>原始總分</t>
  </si>
  <si>
    <t>APR Lab 11/12</t>
  </si>
  <si>
    <t>SV Lab 09/10</t>
  </si>
  <si>
    <t>Low Power Lab08</t>
  </si>
  <si>
    <t>CDC Lab07</t>
  </si>
  <si>
    <t>No.1</t>
  </si>
  <si>
    <t>No.2</t>
  </si>
  <si>
    <t>No.3</t>
  </si>
  <si>
    <t>&gt;=100</t>
  </si>
  <si>
    <t>Naming Error (-5)</t>
  </si>
  <si>
    <t>CT</t>
  </si>
  <si>
    <t>FP Score</t>
  </si>
  <si>
    <t>06_POST Run Error (Not Change the module name in CHIP.v)</t>
  </si>
  <si>
    <t>06_POST Run Error (Wrong Answer)</t>
  </si>
  <si>
    <t>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</si>
</sst>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1">
    <font>
      <sz val="10.0"/>
      <color rgb="FF000000"/>
      <name val="Arial"/>
      <scheme val="minor"/>
    </font>
    <font>
      <sz val="12.0"/>
      <color theme="1"/>
      <name val="Calibri"/>
    </font>
    <font/>
    <font>
      <sz val="12.0"/>
      <color rgb="FF000000"/>
      <name val="Calibri"/>
    </font>
    <font>
      <sz val="12.0"/>
      <color theme="1"/>
      <name val="Arial"/>
    </font>
    <font>
      <sz val="11.0"/>
      <color theme="1"/>
      <name val="Calibri"/>
    </font>
    <font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strike/>
      <sz val="12.0"/>
      <color theme="1"/>
      <name val="Calibri"/>
    </font>
    <font>
      <color rgb="FFB7B7B7"/>
      <name val="Arial"/>
    </font>
    <font>
      <sz val="10.0"/>
      <color theme="1"/>
      <name val="Arial"/>
    </font>
    <font>
      <color rgb="FF000000"/>
      <name val="Arial"/>
    </font>
    <font>
      <sz val="9.0"/>
      <color rgb="FF000000"/>
      <name val="&quot;Google Sans Mono&quot;"/>
    </font>
    <font>
      <sz val="9.0"/>
      <color theme="1"/>
      <name val="Google Sans Mono"/>
    </font>
    <font>
      <sz val="11.0"/>
      <color rgb="FF000000"/>
      <name val="Calibri"/>
    </font>
    <font>
      <strike/>
      <sz val="12.0"/>
      <color rgb="FF000000"/>
      <name val="Calibri"/>
    </font>
    <font>
      <sz val="12.0"/>
      <color rgb="FF000000"/>
      <name val="Arial"/>
    </font>
    <font>
      <b/>
      <sz val="12.0"/>
      <color theme="1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D0E0E3"/>
        <bgColor rgb="FFD0E0E3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2" fontId="1" numFmtId="0" xfId="0" applyAlignment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vertical="center"/>
    </xf>
    <xf borderId="0" fillId="3" fontId="1" numFmtId="0" xfId="0" applyAlignment="1" applyFont="1">
      <alignment horizontal="center" vertical="bottom"/>
    </xf>
    <xf borderId="0" fillId="3" fontId="1" numFmtId="0" xfId="0" applyAlignment="1" applyFont="1">
      <alignment horizontal="center" readingOrder="0" vertical="bottom"/>
    </xf>
    <xf borderId="1" fillId="4" fontId="1" numFmtId="0" xfId="0" applyAlignment="1" applyBorder="1" applyFill="1" applyFont="1">
      <alignment horizontal="center" vertical="center"/>
    </xf>
    <xf borderId="0" fillId="4" fontId="1" numFmtId="0" xfId="0" applyAlignment="1" applyFont="1">
      <alignment horizontal="center" vertical="bottom"/>
    </xf>
    <xf borderId="0" fillId="4" fontId="1" numFmtId="0" xfId="0" applyAlignment="1" applyFont="1">
      <alignment horizontal="center" vertical="bottom"/>
    </xf>
    <xf borderId="0" fillId="0" fontId="3" numFmtId="0" xfId="0" applyAlignment="1" applyFont="1">
      <alignment readingOrder="0" shrinkToFit="0" vertical="bottom" wrapText="0"/>
    </xf>
    <xf borderId="1" fillId="5" fontId="1" numFmtId="0" xfId="0" applyAlignment="1" applyBorder="1" applyFill="1" applyFont="1">
      <alignment horizontal="center" vertical="center"/>
    </xf>
    <xf borderId="0" fillId="5" fontId="1" numFmtId="0" xfId="0" applyAlignment="1" applyFont="1">
      <alignment horizontal="center" vertical="bottom"/>
    </xf>
    <xf borderId="1" fillId="6" fontId="1" numFmtId="0" xfId="0" applyAlignment="1" applyBorder="1" applyFill="1" applyFont="1">
      <alignment horizontal="center" vertical="center"/>
    </xf>
    <xf borderId="0" fillId="6" fontId="1" numFmtId="0" xfId="0" applyAlignment="1" applyFont="1">
      <alignment horizontal="center" vertical="bottom"/>
    </xf>
    <xf borderId="1" fillId="7" fontId="4" numFmtId="0" xfId="0" applyAlignment="1" applyBorder="1" applyFill="1" applyFont="1">
      <alignment horizontal="center" vertical="center"/>
    </xf>
    <xf borderId="0" fillId="7" fontId="1" numFmtId="0" xfId="0" applyAlignment="1" applyFont="1">
      <alignment horizontal="center" vertical="bottom"/>
    </xf>
    <xf borderId="1" fillId="8" fontId="4" numFmtId="0" xfId="0" applyAlignment="1" applyBorder="1" applyFill="1" applyFont="1">
      <alignment horizontal="center" vertical="center"/>
    </xf>
    <xf borderId="0" fillId="8" fontId="1" numFmtId="0" xfId="0" applyAlignment="1" applyFont="1">
      <alignment horizontal="center" vertical="bottom"/>
    </xf>
    <xf borderId="0" fillId="8" fontId="1" numFmtId="0" xfId="0" applyAlignment="1" applyFont="1">
      <alignment horizontal="center" readingOrder="0" vertical="bottom"/>
    </xf>
    <xf borderId="0" fillId="6" fontId="4" numFmtId="0" xfId="0" applyAlignment="1" applyFont="1">
      <alignment horizontal="center" vertical="center"/>
    </xf>
    <xf borderId="0" fillId="6" fontId="1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 vertical="bottom"/>
    </xf>
    <xf borderId="0" fillId="0" fontId="7" numFmtId="9" xfId="0" applyAlignment="1" applyFont="1" applyNumberFormat="1">
      <alignment horizontal="center"/>
    </xf>
    <xf borderId="0" fillId="0" fontId="7" numFmtId="9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 vertical="bottom"/>
    </xf>
    <xf borderId="0" fillId="0" fontId="7" numFmtId="2" xfId="0" applyAlignment="1" applyFont="1" applyNumberFormat="1">
      <alignment horizontal="center" vertical="bottom"/>
    </xf>
    <xf borderId="0" fillId="0" fontId="7" numFmtId="2" xfId="0" applyAlignment="1" applyFont="1" applyNumberFormat="1">
      <alignment horizontal="center" vertical="center"/>
    </xf>
    <xf borderId="0" fillId="9" fontId="9" numFmtId="2" xfId="0" applyAlignment="1" applyFill="1" applyFont="1" applyNumberFormat="1">
      <alignment horizontal="center" vertical="center"/>
    </xf>
    <xf borderId="0" fillId="0" fontId="7" numFmtId="2" xfId="0" applyAlignment="1" applyFont="1" applyNumberForma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7" numFmtId="2" xfId="0" applyAlignment="1" applyFont="1" applyNumberFormat="1">
      <alignment horizontal="center"/>
    </xf>
    <xf borderId="0" fillId="0" fontId="7" numFmtId="2" xfId="0" applyAlignment="1" applyFont="1" applyNumberFormat="1">
      <alignment horizontal="center" readingOrder="0" vertical="bottom"/>
    </xf>
    <xf borderId="0" fillId="0" fontId="8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1" fillId="6" fontId="4" numFmtId="0" xfId="0" applyAlignment="1" applyBorder="1" applyFont="1">
      <alignment horizontal="center" vertical="center"/>
    </xf>
    <xf borderId="0" fillId="0" fontId="7" numFmtId="2" xfId="0" applyAlignment="1" applyFont="1" applyNumberFormat="1">
      <alignment horizontal="center" readingOrder="0"/>
    </xf>
    <xf borderId="0" fillId="10" fontId="10" numFmtId="0" xfId="0" applyAlignment="1" applyFill="1" applyFont="1">
      <alignment horizontal="center" readingOrder="0" vertical="center"/>
    </xf>
    <xf borderId="0" fillId="8" fontId="7" numFmtId="2" xfId="0" applyAlignment="1" applyFont="1" applyNumberFormat="1">
      <alignment horizontal="center" vertical="bottom"/>
    </xf>
    <xf borderId="0" fillId="8" fontId="7" numFmtId="0" xfId="0" applyAlignment="1" applyFont="1">
      <alignment horizontal="center" vertical="center"/>
    </xf>
    <xf borderId="0" fillId="8" fontId="7" numFmtId="2" xfId="0" applyAlignment="1" applyFont="1" applyNumberFormat="1">
      <alignment horizontal="center" vertical="center"/>
    </xf>
    <xf borderId="0" fillId="0" fontId="7" numFmtId="2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1" numFmtId="0" xfId="0" applyAlignment="1" applyFont="1">
      <alignment horizontal="center"/>
    </xf>
    <xf borderId="4" fillId="10" fontId="7" numFmtId="0" xfId="0" applyAlignment="1" applyBorder="1" applyFont="1">
      <alignment horizontal="center" vertical="bottom"/>
    </xf>
    <xf borderId="5" fillId="0" fontId="2" numFmtId="0" xfId="0" applyBorder="1" applyFont="1"/>
    <xf borderId="6" fillId="11" fontId="7" numFmtId="0" xfId="0" applyAlignment="1" applyBorder="1" applyFill="1" applyFont="1">
      <alignment horizontal="center" vertical="bottom"/>
    </xf>
    <xf borderId="6" fillId="0" fontId="2" numFmtId="0" xfId="0" applyBorder="1" applyFont="1"/>
    <xf borderId="6" fillId="12" fontId="7" numFmtId="0" xfId="0" applyAlignment="1" applyBorder="1" applyFill="1" applyFont="1">
      <alignment horizontal="center" vertical="bottom"/>
    </xf>
    <xf borderId="5" fillId="13" fontId="7" numFmtId="0" xfId="0" applyAlignment="1" applyBorder="1" applyFill="1" applyFont="1">
      <alignment horizontal="center" vertical="bottom"/>
    </xf>
    <xf borderId="6" fillId="14" fontId="7" numFmtId="0" xfId="0" applyAlignment="1" applyBorder="1" applyFill="1" applyFont="1">
      <alignment horizontal="center" vertical="bottom"/>
    </xf>
    <xf borderId="3" fillId="10" fontId="7" numFmtId="0" xfId="0" applyAlignment="1" applyBorder="1" applyFont="1">
      <alignment horizontal="center" vertical="bottom"/>
    </xf>
    <xf borderId="7" fillId="10" fontId="7" numFmtId="0" xfId="0" applyAlignment="1" applyBorder="1" applyFont="1">
      <alignment horizontal="center" vertical="bottom"/>
    </xf>
    <xf borderId="7" fillId="11" fontId="7" numFmtId="0" xfId="0" applyAlignment="1" applyBorder="1" applyFont="1">
      <alignment horizontal="center" vertical="bottom"/>
    </xf>
    <xf borderId="7" fillId="12" fontId="7" numFmtId="0" xfId="0" applyAlignment="1" applyBorder="1" applyFont="1">
      <alignment horizontal="center" vertical="bottom"/>
    </xf>
    <xf borderId="7" fillId="13" fontId="7" numFmtId="0" xfId="0" applyAlignment="1" applyBorder="1" applyFont="1">
      <alignment horizontal="center" vertical="bottom"/>
    </xf>
    <xf borderId="7" fillId="14" fontId="7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/>
    </xf>
    <xf borderId="0" fillId="2" fontId="1" numFmtId="0" xfId="0" applyAlignment="1" applyFont="1">
      <alignment vertical="bottom"/>
    </xf>
    <xf borderId="3" fillId="0" fontId="7" numFmtId="0" xfId="0" applyAlignment="1" applyBorder="1" applyFont="1">
      <alignment horizontal="center" vertical="bottom"/>
    </xf>
    <xf borderId="7" fillId="0" fontId="7" numFmtId="0" xfId="0" applyAlignment="1" applyBorder="1" applyFont="1">
      <alignment vertical="bottom"/>
    </xf>
    <xf borderId="7" fillId="0" fontId="7" numFmtId="0" xfId="0" applyAlignment="1" applyBorder="1" applyFont="1">
      <alignment horizontal="center" vertical="bottom"/>
    </xf>
    <xf borderId="5" fillId="0" fontId="7" numFmtId="0" xfId="0" applyAlignment="1" applyBorder="1" applyFont="1">
      <alignment horizontal="center" vertical="bottom"/>
    </xf>
    <xf borderId="0" fillId="0" fontId="11" numFmtId="0" xfId="0" applyAlignment="1" applyFont="1">
      <alignment vertical="bottom"/>
    </xf>
    <xf borderId="7" fillId="0" fontId="12" numFmtId="0" xfId="0" applyAlignment="1" applyBorder="1" applyFont="1">
      <alignment horizontal="center" vertical="bottom"/>
    </xf>
    <xf borderId="1" fillId="3" fontId="1" numFmtId="0" xfId="0" applyAlignment="1" applyBorder="1" applyFont="1">
      <alignment horizontal="center"/>
    </xf>
    <xf borderId="0" fillId="3" fontId="1" numFmtId="0" xfId="0" applyAlignment="1" applyFont="1">
      <alignment vertical="bottom"/>
    </xf>
    <xf borderId="1" fillId="4" fontId="1" numFmtId="0" xfId="0" applyAlignment="1" applyBorder="1" applyFont="1">
      <alignment horizontal="center"/>
    </xf>
    <xf borderId="0" fillId="4" fontId="1" numFmtId="0" xfId="0" applyAlignment="1" applyFont="1">
      <alignment vertical="bottom"/>
    </xf>
    <xf borderId="1" fillId="5" fontId="1" numFmtId="0" xfId="0" applyAlignment="1" applyBorder="1" applyFont="1">
      <alignment horizontal="center"/>
    </xf>
    <xf borderId="0" fillId="5" fontId="1" numFmtId="0" xfId="0" applyAlignment="1" applyFont="1">
      <alignment vertical="bottom"/>
    </xf>
    <xf borderId="1" fillId="6" fontId="1" numFmtId="0" xfId="0" applyAlignment="1" applyBorder="1" applyFont="1">
      <alignment horizontal="center"/>
    </xf>
    <xf borderId="0" fillId="6" fontId="1" numFmtId="0" xfId="0" applyAlignment="1" applyFont="1">
      <alignment vertical="bottom"/>
    </xf>
    <xf borderId="1" fillId="7" fontId="4" numFmtId="0" xfId="0" applyAlignment="1" applyBorder="1" applyFont="1">
      <alignment horizontal="center"/>
    </xf>
    <xf borderId="0" fillId="7" fontId="1" numFmtId="0" xfId="0" applyAlignment="1" applyFont="1">
      <alignment vertical="bottom"/>
    </xf>
    <xf borderId="1" fillId="8" fontId="4" numFmtId="0" xfId="0" applyAlignment="1" applyBorder="1" applyFont="1">
      <alignment horizontal="center"/>
    </xf>
    <xf borderId="0" fillId="8" fontId="1" numFmtId="0" xfId="0" applyAlignment="1" applyFont="1">
      <alignment vertical="bottom"/>
    </xf>
    <xf borderId="1" fillId="15" fontId="1" numFmtId="0" xfId="0" applyAlignment="1" applyBorder="1" applyFill="1" applyFont="1">
      <alignment horizontal="center" readingOrder="0" vertical="center"/>
    </xf>
    <xf borderId="0" fillId="15" fontId="1" numFmtId="0" xfId="0" applyAlignment="1" applyFont="1">
      <alignment vertical="bottom"/>
    </xf>
    <xf borderId="0" fillId="15" fontId="11" numFmtId="0" xfId="0" applyAlignment="1" applyFont="1">
      <alignment vertical="bottom"/>
    </xf>
    <xf borderId="2" fillId="9" fontId="2" numFmtId="0" xfId="0" applyBorder="1" applyFont="1"/>
    <xf borderId="3" fillId="9" fontId="1" numFmtId="0" xfId="0" applyAlignment="1" applyBorder="1" applyFont="1">
      <alignment horizontal="center" vertical="bottom"/>
    </xf>
    <xf borderId="7" fillId="9" fontId="7" numFmtId="0" xfId="0" applyAlignment="1" applyBorder="1" applyFont="1">
      <alignment vertical="bottom"/>
    </xf>
    <xf borderId="7" fillId="9" fontId="1" numFmtId="0" xfId="0" applyAlignment="1" applyBorder="1" applyFont="1">
      <alignment horizontal="center" vertical="bottom"/>
    </xf>
    <xf borderId="2" fillId="16" fontId="2" numFmtId="0" xfId="0" applyBorder="1" applyFill="1" applyFont="1"/>
    <xf borderId="3" fillId="16" fontId="1" numFmtId="0" xfId="0" applyAlignment="1" applyBorder="1" applyFont="1">
      <alignment horizontal="center" vertical="bottom"/>
    </xf>
    <xf borderId="7" fillId="16" fontId="7" numFmtId="0" xfId="0" applyAlignment="1" applyBorder="1" applyFont="1">
      <alignment vertical="bottom"/>
    </xf>
    <xf borderId="7" fillId="16" fontId="1" numFmtId="0" xfId="0" applyAlignment="1" applyBorder="1" applyFont="1">
      <alignment horizontal="center" vertical="bottom"/>
    </xf>
    <xf borderId="8" fillId="0" fontId="7" numFmtId="0" xfId="0" applyAlignment="1" applyBorder="1" applyFont="1">
      <alignment vertical="bottom"/>
    </xf>
    <xf borderId="8" fillId="0" fontId="7" numFmtId="0" xfId="0" applyAlignment="1" applyBorder="1" applyFont="1">
      <alignment horizontal="right" vertical="bottom"/>
    </xf>
    <xf borderId="0" fillId="0" fontId="7" numFmtId="10" xfId="0" applyAlignment="1" applyFont="1" applyNumberFormat="1">
      <alignment horizontal="right" vertical="bottom"/>
    </xf>
    <xf borderId="8" fillId="0" fontId="3" numFmtId="0" xfId="0" applyAlignment="1" applyBorder="1" applyFont="1">
      <alignment horizontal="center" readingOrder="0" shrinkToFit="0" wrapText="0"/>
    </xf>
    <xf borderId="8" fillId="0" fontId="3" numFmtId="0" xfId="0" applyAlignment="1" applyBorder="1" applyFont="1">
      <alignment horizontal="center" shrinkToFit="0" wrapText="0"/>
    </xf>
    <xf borderId="8" fillId="0" fontId="3" numFmtId="0" xfId="0" applyAlignment="1" applyBorder="1" applyFont="1">
      <alignment horizontal="center" shrinkToFit="0" wrapText="0"/>
    </xf>
    <xf borderId="0" fillId="17" fontId="11" numFmtId="0" xfId="0" applyAlignment="1" applyFill="1" applyFont="1">
      <alignment vertical="bottom"/>
    </xf>
    <xf borderId="0" fillId="9" fontId="11" numFmtId="0" xfId="0" applyAlignment="1" applyFont="1">
      <alignment vertical="bottom"/>
    </xf>
    <xf borderId="0" fillId="17" fontId="11" numFmtId="0" xfId="0" applyAlignment="1" applyFont="1">
      <alignment readingOrder="0" vertical="bottom"/>
    </xf>
    <xf borderId="0" fillId="15" fontId="11" numFmtId="0" xfId="0" applyAlignment="1" applyFont="1">
      <alignment vertical="bottom"/>
    </xf>
    <xf borderId="0" fillId="15" fontId="11" numFmtId="0" xfId="0" applyAlignment="1" applyFont="1">
      <alignment readingOrder="0" vertical="bottom"/>
    </xf>
    <xf borderId="0" fillId="0" fontId="8" numFmtId="0" xfId="0" applyAlignment="1" applyFont="1">
      <alignment horizontal="center" vertical="center"/>
    </xf>
    <xf borderId="7" fillId="14" fontId="7" numFmtId="0" xfId="0" applyAlignment="1" applyBorder="1" applyFont="1">
      <alignment horizontal="center" readingOrder="0" vertical="bottom"/>
    </xf>
    <xf borderId="8" fillId="0" fontId="1" numFmtId="0" xfId="0" applyAlignment="1" applyBorder="1" applyFont="1">
      <alignment horizontal="center" vertical="bottom"/>
    </xf>
    <xf borderId="8" fillId="0" fontId="7" numFmtId="0" xfId="0" applyAlignment="1" applyBorder="1" applyFont="1">
      <alignment vertical="bottom"/>
    </xf>
    <xf borderId="8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5" fillId="0" fontId="7" numFmtId="0" xfId="0" applyAlignment="1" applyBorder="1" applyFont="1">
      <alignment vertical="bottom"/>
    </xf>
    <xf borderId="0" fillId="9" fontId="11" numFmtId="0" xfId="0" applyAlignment="1" applyFont="1">
      <alignment vertical="bottom"/>
    </xf>
    <xf borderId="8" fillId="0" fontId="1" numFmtId="0" xfId="0" applyAlignment="1" applyBorder="1" applyFont="1">
      <alignment horizontal="center" readingOrder="0" vertical="bottom"/>
    </xf>
    <xf borderId="8" fillId="0" fontId="7" numFmtId="0" xfId="0" applyAlignment="1" applyBorder="1" applyFont="1">
      <alignment readingOrder="0" vertical="bottom"/>
    </xf>
    <xf borderId="8" fillId="0" fontId="13" numFmtId="0" xfId="0" applyAlignment="1" applyBorder="1" applyFont="1">
      <alignment horizontal="center" readingOrder="0" vertical="bottom"/>
    </xf>
    <xf borderId="1" fillId="15" fontId="1" numFmtId="0" xfId="0" applyAlignment="1" applyBorder="1" applyFont="1">
      <alignment horizontal="center" vertical="center"/>
    </xf>
    <xf borderId="8" fillId="9" fontId="1" numFmtId="0" xfId="0" applyAlignment="1" applyBorder="1" applyFont="1">
      <alignment horizontal="center" vertical="bottom"/>
    </xf>
    <xf borderId="8" fillId="9" fontId="7" numFmtId="0" xfId="0" applyAlignment="1" applyBorder="1" applyFont="1">
      <alignment vertical="bottom"/>
    </xf>
    <xf borderId="8" fillId="16" fontId="1" numFmtId="0" xfId="0" applyAlignment="1" applyBorder="1" applyFont="1">
      <alignment horizontal="center" vertical="bottom"/>
    </xf>
    <xf borderId="8" fillId="16" fontId="7" numFmtId="0" xfId="0" applyAlignment="1" applyBorder="1" applyFont="1">
      <alignment vertical="bottom"/>
    </xf>
    <xf borderId="0" fillId="9" fontId="7" numFmtId="0" xfId="0" applyAlignment="1" applyFont="1">
      <alignment horizontal="center" vertical="bottom"/>
    </xf>
    <xf borderId="0" fillId="16" fontId="7" numFmtId="0" xfId="0" applyAlignment="1" applyFont="1">
      <alignment horizontal="center" vertical="bottom"/>
    </xf>
    <xf borderId="0" fillId="18" fontId="1" numFmtId="0" xfId="0" applyAlignment="1" applyFill="1" applyFont="1">
      <alignment vertical="bottom"/>
    </xf>
    <xf borderId="0" fillId="0" fontId="7" numFmtId="0" xfId="0" applyAlignment="1" applyFont="1">
      <alignment vertical="bottom"/>
    </xf>
    <xf borderId="0" fillId="0" fontId="7" numFmtId="10" xfId="0" applyAlignment="1" applyFont="1" applyNumberFormat="1">
      <alignment vertical="bottom"/>
    </xf>
    <xf borderId="0" fillId="0" fontId="1" numFmtId="0" xfId="0" applyAlignment="1" applyFont="1">
      <alignment horizontal="center" vertical="bottom"/>
    </xf>
    <xf borderId="7" fillId="12" fontId="7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11" numFmtId="0" xfId="0" applyAlignment="1" applyFont="1">
      <alignment horizontal="center" vertical="bottom"/>
    </xf>
    <xf borderId="0" fillId="9" fontId="11" numFmtId="0" xfId="0" applyAlignment="1" applyFont="1">
      <alignment horizontal="center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readingOrder="0" vertical="bottom"/>
    </xf>
    <xf borderId="0" fillId="15" fontId="1" numFmtId="0" xfId="0" applyAlignment="1" applyFont="1">
      <alignment horizontal="center" vertical="bottom"/>
    </xf>
    <xf borderId="0" fillId="15" fontId="11" numFmtId="0" xfId="0" applyAlignment="1" applyFont="1">
      <alignment horizontal="center" vertical="bottom"/>
    </xf>
    <xf borderId="0" fillId="9" fontId="4" numFmtId="0" xfId="0" applyAlignment="1" applyFont="1">
      <alignment vertical="bottom"/>
    </xf>
    <xf borderId="0" fillId="9" fontId="7" numFmtId="0" xfId="0" applyAlignment="1" applyFont="1">
      <alignment vertical="bottom"/>
    </xf>
    <xf borderId="0" fillId="9" fontId="4" numFmtId="0" xfId="0" applyAlignment="1" applyFont="1">
      <alignment horizontal="center" vertical="bottom"/>
    </xf>
    <xf borderId="0" fillId="9" fontId="4" numFmtId="0" xfId="0" applyAlignment="1" applyFont="1">
      <alignment horizontal="center" vertical="bottom"/>
    </xf>
    <xf borderId="0" fillId="16" fontId="4" numFmtId="0" xfId="0" applyAlignment="1" applyFont="1">
      <alignment vertical="bottom"/>
    </xf>
    <xf borderId="0" fillId="16" fontId="7" numFmtId="0" xfId="0" applyAlignment="1" applyFont="1">
      <alignment vertical="bottom"/>
    </xf>
    <xf borderId="0" fillId="16" fontId="4" numFmtId="0" xfId="0" applyAlignment="1" applyFont="1">
      <alignment horizontal="center" vertical="bottom"/>
    </xf>
    <xf borderId="0" fillId="16" fontId="4" numFmtId="0" xfId="0" applyAlignment="1" applyFont="1">
      <alignment horizontal="center" vertical="bottom"/>
    </xf>
    <xf borderId="0" fillId="9" fontId="7" numFmtId="0" xfId="0" applyAlignment="1" applyFont="1">
      <alignment horizontal="center" vertical="bottom"/>
    </xf>
    <xf borderId="0" fillId="16" fontId="7" numFmtId="0" xfId="0" applyAlignment="1" applyFont="1">
      <alignment horizontal="center" vertical="bottom"/>
    </xf>
    <xf borderId="0" fillId="0" fontId="8" numFmtId="2" xfId="0" applyFont="1" applyNumberFormat="1"/>
    <xf borderId="3" fillId="0" fontId="7" numFmtId="0" xfId="0" applyAlignment="1" applyBorder="1" applyFont="1">
      <alignment horizontal="center" readingOrder="0" vertical="bottom"/>
    </xf>
    <xf borderId="7" fillId="0" fontId="7" numFmtId="0" xfId="0" applyAlignment="1" applyBorder="1" applyFont="1">
      <alignment horizontal="center" readingOrder="0" vertical="bottom"/>
    </xf>
    <xf borderId="5" fillId="0" fontId="7" numFmtId="0" xfId="0" applyAlignment="1" applyBorder="1" applyFont="1">
      <alignment horizontal="center" readingOrder="0" vertical="bottom"/>
    </xf>
    <xf borderId="5" fillId="0" fontId="7" numFmtId="11" xfId="0" applyAlignment="1" applyBorder="1" applyFont="1" applyNumberFormat="1">
      <alignment horizontal="center" readingOrder="0" vertical="bottom"/>
    </xf>
    <xf borderId="7" fillId="0" fontId="14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ont="1">
      <alignment horizontal="center" readingOrder="0" vertical="bottom"/>
    </xf>
    <xf borderId="3" fillId="16" fontId="1" numFmtId="0" xfId="0" applyAlignment="1" applyBorder="1" applyFont="1">
      <alignment horizontal="center" readingOrder="0" vertical="bottom"/>
    </xf>
    <xf borderId="7" fillId="9" fontId="7" numFmtId="0" xfId="0" applyAlignment="1" applyBorder="1" applyFont="1">
      <alignment horizontal="center" readingOrder="0" vertical="bottom"/>
    </xf>
    <xf borderId="7" fillId="16" fontId="7" numFmtId="0" xfId="0" applyAlignment="1" applyBorder="1" applyFont="1">
      <alignment horizontal="center" readingOrder="0" vertical="bottom"/>
    </xf>
    <xf borderId="7" fillId="16" fontId="7" numFmtId="0" xfId="0" applyAlignment="1" applyBorder="1" applyFont="1">
      <alignment horizontal="center" vertical="bottom"/>
    </xf>
    <xf borderId="8" fillId="0" fontId="7" numFmtId="0" xfId="0" applyAlignment="1" applyBorder="1" applyFont="1">
      <alignment horizontal="center" readingOrder="0" vertical="bottom"/>
    </xf>
    <xf borderId="0" fillId="9" fontId="15" numFmtId="2" xfId="0" applyFont="1" applyNumberFormat="1"/>
    <xf borderId="5" fillId="11" fontId="7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0" fillId="0" fontId="8" numFmtId="11" xfId="0" applyAlignment="1" applyFont="1" applyNumberFormat="1">
      <alignment readingOrder="0"/>
    </xf>
    <xf borderId="0" fillId="0" fontId="8" numFmtId="0" xfId="0" applyFont="1"/>
    <xf borderId="0" fillId="0" fontId="8" numFmtId="11" xfId="0" applyFont="1" applyNumberFormat="1"/>
    <xf borderId="0" fillId="9" fontId="7" numFmtId="0" xfId="0" applyAlignment="1" applyFont="1">
      <alignment readingOrder="0" vertical="bottom"/>
    </xf>
    <xf borderId="0" fillId="9" fontId="7" numFmtId="0" xfId="0" applyAlignment="1" applyFont="1">
      <alignment vertical="bottom"/>
    </xf>
    <xf borderId="0" fillId="16" fontId="7" numFmtId="0" xfId="0" applyAlignment="1" applyFont="1">
      <alignment readingOrder="0" vertical="bottom"/>
    </xf>
    <xf borderId="0" fillId="16" fontId="7" numFmtId="0" xfId="0" applyAlignment="1" applyFont="1">
      <alignment vertical="bottom"/>
    </xf>
    <xf borderId="0" fillId="9" fontId="1" numFmtId="0" xfId="0" applyAlignment="1" applyFont="1">
      <alignment readingOrder="0" vertical="bottom"/>
    </xf>
    <xf borderId="0" fillId="16" fontId="1" numFmtId="0" xfId="0" applyAlignment="1" applyFont="1">
      <alignment readingOrder="0" vertical="bottom"/>
    </xf>
    <xf borderId="0" fillId="16" fontId="1" numFmtId="0" xfId="0" applyAlignment="1" applyFont="1">
      <alignment vertical="bottom"/>
    </xf>
    <xf borderId="0" fillId="18" fontId="1" numFmtId="0" xfId="0" applyAlignment="1" applyFont="1">
      <alignment readingOrder="0" vertical="bottom"/>
    </xf>
    <xf borderId="0" fillId="18" fontId="7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9" fontId="1" numFmtId="0" xfId="0" applyAlignment="1" applyFont="1">
      <alignment vertical="bottom"/>
    </xf>
    <xf borderId="0" fillId="9" fontId="4" numFmtId="0" xfId="0" applyAlignment="1" applyFont="1">
      <alignment vertical="bottom"/>
    </xf>
    <xf borderId="0" fillId="9" fontId="7" numFmtId="0" xfId="0" applyAlignment="1" applyFont="1">
      <alignment horizontal="center"/>
    </xf>
    <xf borderId="0" fillId="9" fontId="7" numFmtId="0" xfId="0" applyAlignment="1" applyFont="1">
      <alignment horizontal="right" vertical="bottom"/>
    </xf>
    <xf borderId="0" fillId="16" fontId="4" numFmtId="0" xfId="0" applyAlignment="1" applyFont="1">
      <alignment vertical="bottom"/>
    </xf>
    <xf borderId="0" fillId="16" fontId="7" numFmtId="0" xfId="0" applyAlignment="1" applyFont="1">
      <alignment horizontal="center"/>
    </xf>
    <xf borderId="0" fillId="16" fontId="7" numFmtId="0" xfId="0" applyAlignment="1" applyFont="1">
      <alignment horizontal="right" vertical="bottom"/>
    </xf>
    <xf borderId="0" fillId="16" fontId="11" numFmtId="0" xfId="0" applyAlignment="1" applyFont="1">
      <alignment vertical="bottom"/>
    </xf>
    <xf borderId="0" fillId="16" fontId="4" numFmtId="0" xfId="0" applyAlignment="1" applyFont="1">
      <alignment vertical="bottom"/>
    </xf>
    <xf borderId="0" fillId="16" fontId="7" numFmtId="0" xfId="0" applyAlignment="1" applyFont="1">
      <alignment horizontal="right" vertical="bottom"/>
    </xf>
    <xf borderId="0" fillId="0" fontId="7" numFmtId="10" xfId="0" applyAlignment="1" applyFont="1" applyNumberFormat="1">
      <alignment readingOrder="0" vertical="bottom"/>
    </xf>
    <xf borderId="0" fillId="9" fontId="16" numFmtId="0" xfId="0" applyAlignment="1" applyFont="1">
      <alignment horizontal="right" vertical="bottom"/>
    </xf>
    <xf borderId="4" fillId="10" fontId="7" numFmtId="0" xfId="0" applyAlignment="1" applyBorder="1" applyFont="1">
      <alignment horizontal="center" vertical="bottom"/>
    </xf>
    <xf borderId="4" fillId="14" fontId="7" numFmtId="0" xfId="0" applyAlignment="1" applyBorder="1" applyFont="1">
      <alignment horizontal="center" vertical="bottom"/>
    </xf>
    <xf borderId="2" fillId="10" fontId="7" numFmtId="0" xfId="0" applyAlignment="1" applyBorder="1" applyFont="1">
      <alignment horizontal="center" vertical="bottom"/>
    </xf>
    <xf borderId="9" fillId="10" fontId="7" numFmtId="0" xfId="0" applyAlignment="1" applyBorder="1" applyFont="1">
      <alignment horizontal="center" vertical="bottom"/>
    </xf>
    <xf borderId="9" fillId="11" fontId="7" numFmtId="0" xfId="0" applyAlignment="1" applyBorder="1" applyFont="1">
      <alignment horizontal="center" vertical="bottom"/>
    </xf>
    <xf borderId="9" fillId="12" fontId="7" numFmtId="0" xfId="0" applyAlignment="1" applyBorder="1" applyFont="1">
      <alignment horizontal="center" vertical="bottom"/>
    </xf>
    <xf borderId="9" fillId="12" fontId="7" numFmtId="164" xfId="0" applyAlignment="1" applyBorder="1" applyFont="1" applyNumberFormat="1">
      <alignment horizontal="center" vertical="bottom"/>
    </xf>
    <xf borderId="9" fillId="14" fontId="7" numFmtId="0" xfId="0" applyAlignment="1" applyBorder="1" applyFont="1">
      <alignment horizontal="center" vertical="bottom"/>
    </xf>
    <xf borderId="9" fillId="14" fontId="7" numFmtId="2" xfId="0" applyAlignment="1" applyBorder="1" applyFont="1" applyNumberFormat="1">
      <alignment horizontal="center" vertical="bottom"/>
    </xf>
    <xf borderId="9" fillId="14" fontId="6" numFmtId="2" xfId="0" applyAlignment="1" applyBorder="1" applyFont="1" applyNumberFormat="1">
      <alignment horizontal="center" vertical="bottom"/>
    </xf>
    <xf borderId="0" fillId="0" fontId="6" numFmtId="0" xfId="0" applyAlignment="1" applyFont="1">
      <alignment horizontal="center"/>
    </xf>
    <xf borderId="0" fillId="0" fontId="7" numFmtId="0" xfId="0" applyFont="1"/>
    <xf borderId="0" fillId="9" fontId="6" numFmtId="0" xfId="0" applyAlignment="1" applyFont="1">
      <alignment horizontal="center" vertical="bottom"/>
    </xf>
    <xf borderId="0" fillId="9" fontId="6" numFmtId="164" xfId="0" applyAlignment="1" applyFont="1" applyNumberFormat="1">
      <alignment horizontal="center" vertical="bottom"/>
    </xf>
    <xf borderId="0" fillId="9" fontId="6" numFmtId="2" xfId="0" applyAlignment="1" applyFont="1" applyNumberFormat="1">
      <alignment horizontal="center" vertical="bottom"/>
    </xf>
    <xf borderId="0" fillId="6" fontId="6" numFmtId="2" xfId="0" applyAlignment="1" applyFont="1" applyNumberFormat="1">
      <alignment horizontal="center" vertical="bottom"/>
    </xf>
    <xf borderId="0" fillId="0" fontId="6" numFmtId="0" xfId="0" applyFont="1"/>
    <xf borderId="0" fillId="9" fontId="6" numFmtId="0" xfId="0" applyAlignment="1" applyFont="1">
      <alignment vertical="bottom"/>
    </xf>
    <xf borderId="0" fillId="9" fontId="6" numFmtId="0" xfId="0" applyAlignment="1" applyFont="1">
      <alignment horizontal="center" vertical="bottom"/>
    </xf>
    <xf borderId="0" fillId="9" fontId="6" numFmtId="0" xfId="0" applyAlignment="1" applyFont="1">
      <alignment vertical="bottom"/>
    </xf>
    <xf borderId="0" fillId="0" fontId="6" numFmtId="2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10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center"/>
    </xf>
    <xf borderId="0" fillId="19" fontId="7" numFmtId="0" xfId="0" applyAlignment="1" applyFill="1" applyFont="1">
      <alignment horizontal="center" vertical="center"/>
    </xf>
    <xf borderId="0" fillId="13" fontId="7" numFmtId="0" xfId="0" applyAlignment="1" applyFont="1">
      <alignment horizontal="center" vertical="center"/>
    </xf>
    <xf borderId="0" fillId="20" fontId="7" numFmtId="0" xfId="0" applyAlignment="1" applyFill="1" applyFont="1">
      <alignment horizontal="center" vertical="center"/>
    </xf>
    <xf borderId="0" fillId="10" fontId="7" numFmtId="0" xfId="0" applyAlignment="1" applyFont="1">
      <alignment horizontal="center" vertical="center"/>
    </xf>
    <xf borderId="0" fillId="12" fontId="7" numFmtId="0" xfId="0" applyAlignment="1" applyFont="1">
      <alignment horizontal="center" vertical="center"/>
    </xf>
    <xf borderId="0" fillId="21" fontId="7" numFmtId="0" xfId="0" applyAlignment="1" applyFill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2" fontId="7" numFmtId="0" xfId="0" applyAlignment="1" applyFont="1">
      <alignment horizontal="center"/>
    </xf>
    <xf borderId="0" fillId="7" fontId="7" numFmtId="0" xfId="0" applyAlignment="1" applyFont="1">
      <alignment horizontal="center"/>
    </xf>
    <xf borderId="0" fillId="3" fontId="7" numFmtId="0" xfId="0" applyAlignment="1" applyFont="1">
      <alignment horizontal="center"/>
    </xf>
    <xf borderId="0" fillId="8" fontId="7" numFmtId="0" xfId="0" applyAlignment="1" applyFont="1">
      <alignment horizontal="center"/>
    </xf>
    <xf borderId="0" fillId="4" fontId="7" numFmtId="0" xfId="0" applyAlignment="1" applyFont="1">
      <alignment horizontal="center"/>
    </xf>
    <xf borderId="0" fillId="5" fontId="7" numFmtId="0" xfId="0" applyAlignment="1" applyFont="1">
      <alignment horizontal="center"/>
    </xf>
    <xf borderId="0" fillId="2" fontId="7" numFmtId="0" xfId="0" applyFont="1"/>
    <xf borderId="0" fillId="7" fontId="7" numFmtId="0" xfId="0" applyFont="1"/>
    <xf borderId="0" fillId="3" fontId="7" numFmtId="0" xfId="0" applyFont="1"/>
    <xf borderId="0" fillId="8" fontId="7" numFmtId="0" xfId="0" applyFont="1"/>
    <xf borderId="0" fillId="4" fontId="7" numFmtId="0" xfId="0" applyFont="1"/>
    <xf borderId="0" fillId="5" fontId="7" numFmtId="0" xfId="0" applyFont="1"/>
    <xf borderId="0" fillId="0" fontId="7" numFmtId="0" xfId="0" applyAlignment="1" applyFont="1">
      <alignment vertical="center"/>
    </xf>
    <xf borderId="0" fillId="3" fontId="7" numFmtId="0" xfId="0" applyAlignment="1" applyFont="1">
      <alignment horizontal="center"/>
    </xf>
    <xf borderId="0" fillId="7" fontId="7" numFmtId="0" xfId="0" applyAlignment="1" applyFont="1">
      <alignment horizontal="center" readingOrder="0"/>
    </xf>
    <xf borderId="0" fillId="4" fontId="7" numFmtId="0" xfId="0" applyAlignment="1" applyFont="1">
      <alignment horizontal="center" readingOrder="0"/>
    </xf>
    <xf borderId="0" fillId="8" fontId="7" numFmtId="0" xfId="0" applyAlignment="1" applyFont="1">
      <alignment horizontal="center"/>
    </xf>
    <xf borderId="0" fillId="9" fontId="7" numFmtId="0" xfId="0" applyAlignment="1" applyFont="1">
      <alignment horizontal="center" vertical="center"/>
    </xf>
    <xf borderId="0" fillId="2" fontId="1" numFmtId="0" xfId="0" applyAlignment="1" applyFont="1">
      <alignment horizontal="center" vertical="bottom"/>
    </xf>
    <xf borderId="0" fillId="7" fontId="1" numFmtId="0" xfId="0" applyAlignment="1" applyFont="1">
      <alignment horizontal="center" vertical="bottom"/>
    </xf>
    <xf borderId="0" fillId="16" fontId="7" numFmtId="0" xfId="0" applyAlignment="1" applyFont="1">
      <alignment horizontal="center" vertical="center"/>
    </xf>
    <xf borderId="0" fillId="2" fontId="7" numFmtId="0" xfId="0" applyAlignment="1" applyFont="1">
      <alignment vertical="bottom"/>
    </xf>
    <xf borderId="0" fillId="7" fontId="7" numFmtId="0" xfId="0" applyAlignment="1" applyFont="1">
      <alignment vertical="bottom"/>
    </xf>
    <xf borderId="0" fillId="5" fontId="7" numFmtId="0" xfId="0" applyAlignment="1" applyFont="1">
      <alignment horizontal="center" readingOrder="0"/>
    </xf>
    <xf borderId="0" fillId="0" fontId="7" numFmtId="1" xfId="0" applyAlignment="1" applyFont="1" applyNumberFormat="1">
      <alignment horizontal="center" vertical="bottom"/>
    </xf>
    <xf borderId="5" fillId="21" fontId="7" numFmtId="0" xfId="0" applyAlignment="1" applyBorder="1" applyFont="1">
      <alignment horizontal="center" vertical="bottom"/>
    </xf>
    <xf borderId="7" fillId="21" fontId="7" numFmtId="0" xfId="0" applyAlignment="1" applyBorder="1" applyFont="1">
      <alignment horizontal="center" vertical="bottom"/>
    </xf>
    <xf borderId="7" fillId="12" fontId="7" numFmtId="0" xfId="0" applyAlignment="1" applyBorder="1" applyFont="1">
      <alignment horizontal="center"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7" fillId="0" fontId="7" numFmtId="0" xfId="0" applyAlignment="1" applyBorder="1" applyFont="1">
      <alignment horizontal="center" vertical="bottom"/>
    </xf>
    <xf borderId="0" fillId="0" fontId="17" numFmtId="0" xfId="0" applyAlignment="1" applyFont="1">
      <alignment horizontal="right" readingOrder="0" shrinkToFit="0" vertical="bottom" wrapText="0"/>
    </xf>
    <xf borderId="1" fillId="15" fontId="4" numFmtId="0" xfId="0" applyAlignment="1" applyBorder="1" applyFont="1">
      <alignment horizontal="center"/>
    </xf>
    <xf borderId="0" fillId="15" fontId="1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9" fontId="5" numFmtId="0" xfId="0" applyAlignment="1" applyFont="1">
      <alignment horizontal="right" vertical="bottom"/>
    </xf>
    <xf borderId="0" fillId="16" fontId="5" numFmtId="0" xfId="0" applyAlignment="1" applyFont="1">
      <alignment vertical="bottom"/>
    </xf>
    <xf borderId="0" fillId="16" fontId="5" numFmtId="0" xfId="0" applyAlignment="1" applyFont="1">
      <alignment horizontal="right" vertical="bottom"/>
    </xf>
    <xf borderId="0" fillId="18" fontId="1" numFmtId="0" xfId="0" applyAlignment="1" applyFont="1">
      <alignment vertical="bottom"/>
    </xf>
    <xf borderId="0" fillId="17" fontId="1" numFmtId="0" xfId="0" applyAlignment="1" applyFont="1">
      <alignment vertical="bottom"/>
    </xf>
    <xf borderId="0" fillId="0" fontId="3" numFmtId="0" xfId="0" applyAlignment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6" fillId="10" fontId="14" numFmtId="0" xfId="0" applyAlignment="1" applyBorder="1" applyFont="1">
      <alignment horizontal="center" readingOrder="0" vertical="bottom"/>
    </xf>
    <xf borderId="6" fillId="11" fontId="14" numFmtId="0" xfId="0" applyAlignment="1" applyBorder="1" applyFont="1">
      <alignment horizontal="center" readingOrder="0" vertical="bottom"/>
    </xf>
    <xf borderId="5" fillId="21" fontId="14" numFmtId="0" xfId="0" applyAlignment="1" applyBorder="1" applyFont="1">
      <alignment horizontal="center" readingOrder="0" vertical="bottom"/>
    </xf>
    <xf borderId="6" fillId="12" fontId="14" numFmtId="0" xfId="0" applyAlignment="1" applyBorder="1" applyFont="1">
      <alignment horizontal="center" readingOrder="0" shrinkToFit="0" vertical="bottom" wrapText="0"/>
    </xf>
    <xf borderId="5" fillId="13" fontId="14" numFmtId="0" xfId="0" applyAlignment="1" applyBorder="1" applyFont="1">
      <alignment horizontal="center" readingOrder="0" shrinkToFit="0" vertical="bottom" wrapText="0"/>
    </xf>
    <xf borderId="6" fillId="14" fontId="14" numFmtId="0" xfId="0" applyAlignment="1" applyBorder="1" applyFont="1">
      <alignment horizontal="center" readingOrder="0" shrinkToFit="0" vertical="bottom" wrapText="0"/>
    </xf>
    <xf borderId="10" fillId="0" fontId="2" numFmtId="0" xfId="0" applyBorder="1" applyFont="1"/>
    <xf borderId="9" fillId="0" fontId="2" numFmtId="0" xfId="0" applyBorder="1" applyFont="1"/>
    <xf borderId="7" fillId="10" fontId="14" numFmtId="0" xfId="0" applyAlignment="1" applyBorder="1" applyFont="1">
      <alignment horizontal="center" readingOrder="0" vertical="bottom"/>
    </xf>
    <xf borderId="7" fillId="11" fontId="14" numFmtId="0" xfId="0" applyAlignment="1" applyBorder="1" applyFont="1">
      <alignment horizontal="center" readingOrder="0" vertical="bottom"/>
    </xf>
    <xf borderId="7" fillId="21" fontId="14" numFmtId="0" xfId="0" applyAlignment="1" applyBorder="1" applyFont="1">
      <alignment horizontal="center" readingOrder="0" vertical="bottom"/>
    </xf>
    <xf borderId="7" fillId="12" fontId="14" numFmtId="0" xfId="0" applyAlignment="1" applyBorder="1" applyFont="1">
      <alignment horizontal="center" readingOrder="0" shrinkToFit="0" vertical="bottom" wrapText="0"/>
    </xf>
    <xf borderId="7" fillId="13" fontId="14" numFmtId="0" xfId="0" applyAlignment="1" applyBorder="1" applyFont="1">
      <alignment horizontal="center" readingOrder="0" shrinkToFit="0" vertical="bottom" wrapText="0"/>
    </xf>
    <xf borderId="7" fillId="14" fontId="14" numFmtId="0" xfId="0" applyAlignment="1" applyBorder="1" applyFont="1">
      <alignment horizontal="center" readingOrder="0" shrinkToFit="0" vertical="bottom" wrapText="0"/>
    </xf>
    <xf borderId="2" fillId="2" fontId="3" numFmtId="0" xfId="0" applyAlignment="1" applyBorder="1" applyFont="1">
      <alignment horizontal="center" readingOrder="0"/>
    </xf>
    <xf borderId="0" fillId="2" fontId="3" numFmtId="0" xfId="0" applyAlignment="1" applyFont="1">
      <alignment readingOrder="0" vertical="bottom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0" fillId="0" fontId="14" numFmtId="0" xfId="0" applyAlignment="1" applyFont="1">
      <alignment horizontal="right" readingOrder="0" shrinkToFit="0" wrapText="0"/>
    </xf>
    <xf borderId="0" fillId="0" fontId="14" numFmtId="0" xfId="0" applyAlignment="1" applyFont="1">
      <alignment horizontal="right" readingOrder="0" shrinkToFit="0" vertical="bottom" wrapText="0"/>
    </xf>
    <xf borderId="0" fillId="9" fontId="0" numFmtId="0" xfId="0" applyAlignment="1" applyFont="1">
      <alignment horizontal="right" readingOrder="0" shrinkToFit="0" vertical="bottom" wrapText="0"/>
    </xf>
    <xf borderId="0" fillId="9" fontId="0" numFmtId="0" xfId="0" applyFont="1"/>
    <xf borderId="0" fillId="0" fontId="14" numFmtId="0" xfId="0" applyAlignment="1" applyFont="1">
      <alignment vertical="bottom"/>
    </xf>
    <xf borderId="0" fillId="0" fontId="14" numFmtId="11" xfId="0" applyAlignment="1" applyFont="1" applyNumberFormat="1">
      <alignment horizontal="right" readingOrder="0" shrinkToFit="0" wrapText="0"/>
    </xf>
    <xf borderId="0" fillId="0" fontId="18" numFmtId="0" xfId="0" applyAlignment="1" applyFont="1">
      <alignment readingOrder="0" vertical="bottom"/>
    </xf>
    <xf borderId="0" fillId="0" fontId="14" numFmtId="0" xfId="0" applyAlignment="1" applyFont="1">
      <alignment shrinkToFit="0" wrapText="0"/>
    </xf>
    <xf borderId="2" fillId="3" fontId="3" numFmtId="0" xfId="0" applyAlignment="1" applyBorder="1" applyFont="1">
      <alignment horizontal="center" readingOrder="0"/>
    </xf>
    <xf borderId="0" fillId="3" fontId="3" numFmtId="0" xfId="0" applyAlignment="1" applyFont="1">
      <alignment readingOrder="0" vertical="bottom"/>
    </xf>
    <xf borderId="0" fillId="0" fontId="14" numFmtId="0" xfId="0" applyAlignment="1" applyFont="1">
      <alignment readingOrder="0" shrinkToFit="0" wrapText="0"/>
    </xf>
    <xf borderId="0" fillId="0" fontId="17" numFmtId="0" xfId="0" applyAlignment="1" applyFont="1">
      <alignment vertical="bottom"/>
    </xf>
    <xf borderId="0" fillId="0" fontId="14" numFmtId="11" xfId="0" applyAlignment="1" applyFont="1" applyNumberFormat="1">
      <alignment horizontal="right" readingOrder="0" shrinkToFit="0" vertical="bottom" wrapText="0"/>
    </xf>
    <xf borderId="2" fillId="4" fontId="3" numFmtId="0" xfId="0" applyAlignment="1" applyBorder="1" applyFont="1">
      <alignment horizontal="center" readingOrder="0"/>
    </xf>
    <xf borderId="0" fillId="4" fontId="3" numFmtId="0" xfId="0" applyAlignment="1" applyFont="1">
      <alignment readingOrder="0" vertical="bottom"/>
    </xf>
    <xf borderId="2" fillId="5" fontId="3" numFmtId="0" xfId="0" applyAlignment="1" applyBorder="1" applyFont="1">
      <alignment horizontal="center" readingOrder="0"/>
    </xf>
    <xf borderId="0" fillId="5" fontId="3" numFmtId="0" xfId="0" applyAlignment="1" applyFont="1">
      <alignment readingOrder="0" vertical="bottom"/>
    </xf>
    <xf borderId="0" fillId="9" fontId="18" numFmtId="0" xfId="0" applyAlignment="1" applyFont="1">
      <alignment readingOrder="0" vertical="bottom"/>
    </xf>
    <xf borderId="2" fillId="6" fontId="3" numFmtId="0" xfId="0" applyAlignment="1" applyBorder="1" applyFont="1">
      <alignment horizontal="center" readingOrder="0"/>
    </xf>
    <xf borderId="0" fillId="6" fontId="3" numFmtId="0" xfId="0" applyAlignment="1" applyFont="1">
      <alignment readingOrder="0" vertical="bottom"/>
    </xf>
    <xf borderId="2" fillId="7" fontId="19" numFmtId="0" xfId="0" applyAlignment="1" applyBorder="1" applyFont="1">
      <alignment horizontal="center" readingOrder="0"/>
    </xf>
    <xf borderId="0" fillId="7" fontId="3" numFmtId="0" xfId="0" applyAlignment="1" applyFont="1">
      <alignment readingOrder="0" vertical="bottom"/>
    </xf>
    <xf borderId="2" fillId="8" fontId="19" numFmtId="0" xfId="0" applyAlignment="1" applyBorder="1" applyFont="1">
      <alignment horizontal="center" readingOrder="0"/>
    </xf>
    <xf borderId="0" fillId="8" fontId="3" numFmtId="0" xfId="0" applyAlignment="1" applyFont="1">
      <alignment readingOrder="0" vertical="bottom"/>
    </xf>
    <xf borderId="1" fillId="15" fontId="19" numFmtId="0" xfId="0" applyAlignment="1" applyBorder="1" applyFont="1">
      <alignment horizontal="center" readingOrder="0" shrinkToFit="0" vertical="bottom" wrapText="0"/>
    </xf>
    <xf borderId="0" fillId="15" fontId="3" numFmtId="0" xfId="0" applyAlignment="1" applyFont="1">
      <alignment readingOrder="0" shrinkToFit="0" vertical="bottom" wrapText="0"/>
    </xf>
    <xf borderId="0" fillId="0" fontId="14" numFmtId="0" xfId="0" applyAlignment="1" applyFont="1">
      <alignment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4" numFmtId="0" xfId="0" applyAlignment="1" applyFont="1">
      <alignment shrinkToFit="0" wrapText="0"/>
    </xf>
    <xf borderId="0" fillId="0" fontId="14" numFmtId="0" xfId="0" applyAlignment="1" applyFont="1">
      <alignment shrinkToFit="0" vertical="bottom" wrapText="0"/>
    </xf>
    <xf borderId="0" fillId="9" fontId="14" numFmtId="0" xfId="0" applyAlignment="1" applyFont="1">
      <alignment readingOrder="0" shrinkToFit="0" wrapText="0"/>
    </xf>
    <xf borderId="0" fillId="9" fontId="14" numFmtId="0" xfId="0" applyAlignment="1" applyFont="1">
      <alignment shrinkToFit="0" vertical="bottom" wrapText="0"/>
    </xf>
    <xf borderId="0" fillId="9" fontId="17" numFmtId="0" xfId="0" applyAlignment="1" applyFont="1">
      <alignment readingOrder="0" shrinkToFit="0" vertical="bottom" wrapText="0"/>
    </xf>
    <xf borderId="0" fillId="9" fontId="14" numFmtId="0" xfId="0" applyAlignment="1" applyFont="1">
      <alignment readingOrder="0" vertical="bottom"/>
    </xf>
    <xf borderId="0" fillId="9" fontId="14" numFmtId="0" xfId="0" applyAlignment="1" applyFont="1">
      <alignment horizontal="right" readingOrder="0" shrinkToFit="0" wrapText="0"/>
    </xf>
    <xf borderId="0" fillId="16" fontId="14" numFmtId="0" xfId="0" applyAlignment="1" applyFont="1">
      <alignment readingOrder="0" shrinkToFit="0" wrapText="0"/>
    </xf>
    <xf borderId="0" fillId="16" fontId="14" numFmtId="0" xfId="0" applyAlignment="1" applyFont="1">
      <alignment shrinkToFit="0" vertical="bottom" wrapText="0"/>
    </xf>
    <xf borderId="0" fillId="16" fontId="14" numFmtId="0" xfId="0" applyAlignment="1" applyFont="1">
      <alignment readingOrder="0" vertical="bottom"/>
    </xf>
    <xf borderId="0" fillId="16" fontId="14" numFmtId="0" xfId="0" applyAlignment="1" applyFont="1">
      <alignment horizontal="right" readingOrder="0" shrinkToFit="0" wrapText="0"/>
    </xf>
    <xf borderId="0" fillId="18" fontId="3" numFmtId="0" xfId="0" applyAlignment="1" applyFont="1">
      <alignment readingOrder="0" shrinkToFit="0" vertical="bottom" wrapText="0"/>
    </xf>
    <xf borderId="0" fillId="16" fontId="14" numFmtId="0" xfId="0" applyAlignment="1" applyFont="1">
      <alignment shrinkToFit="0" vertical="bottom" wrapText="0"/>
    </xf>
    <xf borderId="0" fillId="16" fontId="17" numFmtId="0" xfId="0" applyAlignment="1" applyFont="1">
      <alignment readingOrder="0" shrinkToFit="0" vertical="bottom" wrapText="0"/>
    </xf>
    <xf borderId="0" fillId="9" fontId="14" numFmtId="0" xfId="0" applyAlignment="1" applyFont="1">
      <alignment shrinkToFit="0" wrapText="0"/>
    </xf>
    <xf borderId="0" fillId="9" fontId="14" numFmtId="0" xfId="0" applyAlignment="1" applyFont="1">
      <alignment vertical="bottom"/>
    </xf>
    <xf borderId="0" fillId="16" fontId="14" numFmtId="0" xfId="0" applyAlignment="1" applyFont="1">
      <alignment shrinkToFit="0" wrapText="0"/>
    </xf>
    <xf borderId="0" fillId="16" fontId="14" numFmtId="0" xfId="0" applyAlignment="1" applyFont="1">
      <alignment vertical="bottom"/>
    </xf>
    <xf borderId="0" fillId="9" fontId="14" numFmtId="0" xfId="0" applyAlignment="1" applyFont="1">
      <alignment shrinkToFit="0" vertical="bottom" wrapText="0"/>
    </xf>
    <xf borderId="0" fillId="9" fontId="3" numFmtId="0" xfId="0" applyAlignment="1" applyFont="1">
      <alignment readingOrder="0" shrinkToFit="0" vertical="bottom" wrapText="0"/>
    </xf>
    <xf borderId="0" fillId="9" fontId="15" numFmtId="0" xfId="0" applyAlignment="1" applyFont="1">
      <alignment horizontal="right" shrinkToFit="0" vertical="bottom" wrapText="0"/>
    </xf>
    <xf borderId="0" fillId="0" fontId="1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vertical="bottom"/>
    </xf>
    <xf borderId="0" fillId="9" fontId="16" numFmtId="0" xfId="0" applyAlignment="1" applyFont="1">
      <alignment vertical="bottom"/>
    </xf>
    <xf borderId="0" fillId="9" fontId="4" numFmtId="0" xfId="0" applyAlignment="1" applyFont="1">
      <alignment horizontal="right" vertical="bottom"/>
    </xf>
    <xf borderId="0" fillId="16" fontId="4" numFmtId="0" xfId="0" applyAlignment="1" applyFont="1">
      <alignment horizontal="right" vertical="bottom"/>
    </xf>
    <xf borderId="8" fillId="11" fontId="7" numFmtId="0" xfId="0" applyAlignment="1" applyBorder="1" applyFont="1">
      <alignment vertical="bottom"/>
    </xf>
    <xf borderId="4" fillId="11" fontId="20" numFmtId="0" xfId="0" applyAlignment="1" applyBorder="1" applyFont="1">
      <alignment horizontal="center" vertical="bottom"/>
    </xf>
    <xf borderId="4" fillId="12" fontId="20" numFmtId="0" xfId="0" applyAlignment="1" applyBorder="1" applyFont="1">
      <alignment horizontal="center" vertical="bottom"/>
    </xf>
    <xf borderId="0" fillId="11" fontId="4" numFmtId="0" xfId="0" applyAlignment="1" applyFont="1">
      <alignment vertical="bottom"/>
    </xf>
    <xf borderId="0" fillId="11" fontId="4" numFmtId="0" xfId="0" applyAlignment="1" applyFont="1">
      <alignment vertical="bottom"/>
    </xf>
    <xf borderId="8" fillId="12" fontId="7" numFmtId="0" xfId="0" applyAlignment="1" applyBorder="1" applyFont="1">
      <alignment horizontal="center" vertical="bottom"/>
    </xf>
    <xf borderId="8" fillId="12" fontId="7" numFmtId="164" xfId="0" applyAlignment="1" applyBorder="1" applyFont="1" applyNumberFormat="1">
      <alignment horizontal="center" vertical="bottom"/>
    </xf>
    <xf borderId="0" fillId="9" fontId="4" numFmtId="0" xfId="0" applyAlignment="1" applyFont="1">
      <alignment vertical="bottom"/>
    </xf>
    <xf borderId="7" fillId="9" fontId="7" numFmtId="0" xfId="0" applyAlignment="1" applyBorder="1" applyFont="1">
      <alignment horizontal="center" vertical="bottom"/>
    </xf>
    <xf borderId="3" fillId="0" fontId="7" numFmtId="0" xfId="0" applyAlignment="1" applyBorder="1" applyFont="1">
      <alignment vertical="bottom"/>
    </xf>
    <xf borderId="3" fillId="0" fontId="7" numFmtId="0" xfId="0" applyAlignment="1" applyBorder="1" applyFont="1">
      <alignment horizontal="center" vertical="bottom"/>
    </xf>
    <xf borderId="7" fillId="16" fontId="1" numFmtId="0" xfId="0" applyAlignment="1" applyBorder="1" applyFont="1">
      <alignment horizontal="center" readingOrder="0" vertical="bottom"/>
    </xf>
    <xf borderId="3" fillId="9" fontId="7" numFmtId="0" xfId="0" applyAlignment="1" applyBorder="1" applyFont="1">
      <alignment vertical="bottom"/>
    </xf>
    <xf borderId="3" fillId="16" fontId="7" numFmtId="0" xfId="0" applyAlignment="1" applyBorder="1" applyFont="1">
      <alignment vertical="bottom"/>
    </xf>
    <xf borderId="3" fillId="16" fontId="7" numFmtId="0" xfId="0" applyAlignment="1" applyBorder="1" applyFont="1">
      <alignment horizontal="center" vertical="bottom"/>
    </xf>
    <xf borderId="3" fillId="9" fontId="1" numFmtId="0" xfId="0" applyAlignment="1" applyBorder="1" applyFont="1">
      <alignment horizontal="center" vertical="bottom"/>
    </xf>
    <xf borderId="7" fillId="9" fontId="1" numFmtId="0" xfId="0" applyAlignment="1" applyBorder="1" applyFont="1">
      <alignment horizontal="center" vertical="bottom"/>
    </xf>
    <xf borderId="7" fillId="9" fontId="7" numFmtId="0" xfId="0" applyAlignment="1" applyBorder="1" applyFont="1">
      <alignment horizontal="center" vertical="bottom"/>
    </xf>
    <xf borderId="8" fillId="0" fontId="7" numFmtId="0" xfId="0" applyAlignment="1" applyBorder="1" applyFont="1">
      <alignment horizontal="center" vertical="bottom"/>
    </xf>
    <xf borderId="3" fillId="9" fontId="7" numFmtId="0" xfId="0" applyAlignment="1" applyBorder="1" applyFont="1">
      <alignment horizontal="center" readingOrder="0" vertical="bottom"/>
    </xf>
    <xf borderId="10" fillId="11" fontId="7" numFmtId="0" xfId="0" applyAlignment="1" applyBorder="1" applyFont="1">
      <alignment horizontal="center" vertical="bottom"/>
    </xf>
    <xf borderId="7" fillId="0" fontId="2" numFmtId="0" xfId="0" applyBorder="1" applyFont="1"/>
    <xf borderId="10" fillId="14" fontId="7" numFmtId="0" xfId="0" applyAlignment="1" applyBorder="1" applyFont="1">
      <alignment horizontal="center" vertical="bottom"/>
    </xf>
    <xf borderId="10" fillId="20" fontId="7" numFmtId="0" xfId="0" applyAlignment="1" applyBorder="1" applyFont="1">
      <alignment horizontal="center" vertical="bottom"/>
    </xf>
    <xf borderId="7" fillId="20" fontId="7" numFmtId="0" xfId="0" applyAlignment="1" applyBorder="1" applyFont="1">
      <alignment horizontal="center" vertical="bottom"/>
    </xf>
    <xf borderId="7" fillId="22" fontId="7" numFmtId="0" xfId="0" applyAlignment="1" applyBorder="1" applyFill="1" applyFont="1">
      <alignment horizontal="center" vertical="bottom"/>
    </xf>
    <xf borderId="7" fillId="4" fontId="7" numFmtId="0" xfId="0" applyAlignment="1" applyBorder="1" applyFont="1">
      <alignment horizontal="center" vertical="bottom"/>
    </xf>
    <xf borderId="7" fillId="6" fontId="7" numFmtId="0" xfId="0" applyAlignment="1" applyBorder="1" applyFont="1">
      <alignment horizontal="center" vertical="bottom"/>
    </xf>
    <xf borderId="7" fillId="3" fontId="7" numFmtId="0" xfId="0" applyAlignment="1" applyBorder="1" applyFont="1">
      <alignment horizontal="center" vertical="bottom"/>
    </xf>
    <xf borderId="7" fillId="22" fontId="7" numFmtId="0" xfId="0" applyAlignment="1" applyBorder="1" applyFont="1">
      <alignment vertical="bottom"/>
    </xf>
    <xf borderId="7" fillId="4" fontId="7" numFmtId="0" xfId="0" applyAlignment="1" applyBorder="1" applyFont="1">
      <alignment vertical="bottom"/>
    </xf>
    <xf borderId="7" fillId="6" fontId="7" numFmtId="0" xfId="0" applyAlignment="1" applyBorder="1" applyFont="1">
      <alignment vertical="bottom"/>
    </xf>
    <xf borderId="7" fillId="3" fontId="7" numFmtId="0" xfId="0" applyAlignment="1" applyBorder="1" applyFont="1">
      <alignment vertical="bottom"/>
    </xf>
    <xf borderId="7" fillId="22" fontId="7" numFmtId="0" xfId="0" applyAlignment="1" applyBorder="1" applyFont="1">
      <alignment horizontal="center" vertical="bottom"/>
    </xf>
    <xf borderId="7" fillId="4" fontId="7" numFmtId="0" xfId="0" applyAlignment="1" applyBorder="1" applyFont="1">
      <alignment horizontal="center" vertical="bottom"/>
    </xf>
    <xf borderId="7" fillId="6" fontId="7" numFmtId="0" xfId="0" applyAlignment="1" applyBorder="1" applyFont="1">
      <alignment horizontal="center" vertical="bottom"/>
    </xf>
    <xf borderId="7" fillId="3" fontId="7" numFmtId="0" xfId="0" applyAlignment="1" applyBorder="1" applyFont="1">
      <alignment horizontal="center" vertical="bottom"/>
    </xf>
    <xf borderId="5" fillId="0" fontId="7" numFmtId="0" xfId="0" applyAlignment="1" applyBorder="1" applyFont="1">
      <alignment horizontal="center" vertical="bottom"/>
    </xf>
    <xf borderId="7" fillId="22" fontId="7" numFmtId="0" xfId="0" applyAlignment="1" applyBorder="1" applyFont="1">
      <alignment horizontal="center" readingOrder="0" vertical="bottom"/>
    </xf>
    <xf borderId="7" fillId="4" fontId="7" numFmtId="0" xfId="0" applyAlignment="1" applyBorder="1" applyFont="1">
      <alignment horizontal="center" readingOrder="0" vertical="bottom"/>
    </xf>
    <xf borderId="7" fillId="6" fontId="7" numFmtId="0" xfId="0" applyAlignment="1" applyBorder="1" applyFont="1">
      <alignment horizontal="center" readingOrder="0" vertical="bottom"/>
    </xf>
    <xf borderId="7" fillId="3" fontId="7" numFmtId="0" xfId="0" applyAlignment="1" applyBorder="1" applyFont="1">
      <alignment horizontal="center" readingOrder="0" vertical="bottom"/>
    </xf>
    <xf borderId="3" fillId="9" fontId="7" numFmtId="0" xfId="0" applyAlignment="1" applyBorder="1" applyFont="1">
      <alignment horizontal="center" vertical="bottom"/>
    </xf>
    <xf borderId="7" fillId="22" fontId="1" numFmtId="0" xfId="0" applyAlignment="1" applyBorder="1" applyFont="1">
      <alignment horizontal="center" vertical="bottom"/>
    </xf>
    <xf borderId="5" fillId="9" fontId="1" numFmtId="0" xfId="0" applyAlignment="1" applyBorder="1" applyFont="1">
      <alignment horizontal="center" vertical="bottom"/>
    </xf>
    <xf borderId="7" fillId="4" fontId="1" numFmtId="0" xfId="0" applyAlignment="1" applyBorder="1" applyFont="1">
      <alignment horizontal="center" vertical="bottom"/>
    </xf>
    <xf borderId="7" fillId="6" fontId="1" numFmtId="0" xfId="0" applyAlignment="1" applyBorder="1" applyFont="1">
      <alignment horizontal="center" vertical="bottom"/>
    </xf>
    <xf borderId="7" fillId="3" fontId="1" numFmtId="0" xfId="0" applyAlignment="1" applyBorder="1" applyFont="1">
      <alignment horizontal="center" vertical="bottom"/>
    </xf>
    <xf borderId="5" fillId="16" fontId="1" numFmtId="0" xfId="0" applyAlignment="1" applyBorder="1" applyFont="1">
      <alignment horizontal="center" vertical="bottom"/>
    </xf>
    <xf borderId="7" fillId="22" fontId="7" numFmtId="0" xfId="0" applyAlignment="1" applyBorder="1" applyFont="1">
      <alignment vertical="bottom"/>
    </xf>
    <xf borderId="5" fillId="9" fontId="7" numFmtId="0" xfId="0" applyAlignment="1" applyBorder="1" applyFont="1">
      <alignment vertical="bottom"/>
    </xf>
    <xf borderId="7" fillId="4" fontId="7" numFmtId="0" xfId="0" applyAlignment="1" applyBorder="1" applyFont="1">
      <alignment vertical="bottom"/>
    </xf>
    <xf borderId="7" fillId="6" fontId="7" numFmtId="0" xfId="0" applyAlignment="1" applyBorder="1" applyFont="1">
      <alignment vertical="bottom"/>
    </xf>
    <xf borderId="7" fillId="3" fontId="7" numFmtId="0" xfId="0" applyAlignment="1" applyBorder="1" applyFont="1">
      <alignment vertical="bottom"/>
    </xf>
    <xf borderId="5" fillId="16" fontId="7" numFmtId="0" xfId="0" applyAlignment="1" applyBorder="1" applyFont="1">
      <alignment vertical="bottom"/>
    </xf>
    <xf borderId="3" fillId="9" fontId="7" numFmtId="0" xfId="0" applyAlignment="1" applyBorder="1" applyFont="1">
      <alignment horizontal="center" vertical="bottom"/>
    </xf>
    <xf borderId="7" fillId="22" fontId="1" numFmtId="0" xfId="0" applyAlignment="1" applyBorder="1" applyFont="1">
      <alignment horizontal="center" vertical="bottom"/>
    </xf>
    <xf borderId="5" fillId="9" fontId="1" numFmtId="0" xfId="0" applyAlignment="1" applyBorder="1" applyFont="1">
      <alignment horizontal="center" vertical="bottom"/>
    </xf>
    <xf borderId="7" fillId="4" fontId="1" numFmtId="0" xfId="0" applyAlignment="1" applyBorder="1" applyFont="1">
      <alignment horizontal="center" vertical="bottom"/>
    </xf>
    <xf borderId="7" fillId="6" fontId="1" numFmtId="0" xfId="0" applyAlignment="1" applyBorder="1" applyFont="1">
      <alignment horizontal="center" vertical="bottom"/>
    </xf>
    <xf borderId="7" fillId="3" fontId="1" numFmtId="0" xfId="0" applyAlignment="1" applyBorder="1" applyFont="1">
      <alignment horizontal="center" vertical="bottom"/>
    </xf>
    <xf borderId="8" fillId="16" fontId="7" numFmtId="0" xfId="0" applyAlignment="1" applyBorder="1" applyFont="1">
      <alignment horizontal="center" vertical="bottom"/>
    </xf>
    <xf borderId="5" fillId="16" fontId="7" numFmtId="0" xfId="0" applyAlignment="1" applyBorder="1" applyFont="1">
      <alignment horizontal="center" vertical="bottom"/>
    </xf>
    <xf borderId="8" fillId="9" fontId="7" numFmtId="0" xfId="0" applyAlignment="1" applyBorder="1" applyFont="1">
      <alignment horizontal="center" vertical="bottom"/>
    </xf>
    <xf borderId="5" fillId="9" fontId="7" numFmtId="0" xfId="0" applyAlignment="1" applyBorder="1" applyFont="1">
      <alignment horizontal="center" vertical="bottom"/>
    </xf>
    <xf borderId="8" fillId="16" fontId="7" numFmtId="0" xfId="0" applyAlignment="1" applyBorder="1" applyFont="1">
      <alignment horizontal="center" readingOrder="0" vertical="bottom"/>
    </xf>
    <xf borderId="7" fillId="22" fontId="1" numFmtId="0" xfId="0" applyAlignment="1" applyBorder="1" applyFont="1">
      <alignment horizontal="center" readingOrder="0" vertical="bottom"/>
    </xf>
    <xf borderId="5" fillId="16" fontId="7" numFmtId="0" xfId="0" applyAlignment="1" applyBorder="1" applyFont="1">
      <alignment horizontal="center" readingOrder="0" vertical="bottom"/>
    </xf>
    <xf borderId="7" fillId="4" fontId="1" numFmtId="0" xfId="0" applyAlignment="1" applyBorder="1" applyFont="1">
      <alignment horizontal="center" readingOrder="0" vertical="bottom"/>
    </xf>
    <xf borderId="7" fillId="6" fontId="1" numFmtId="0" xfId="0" applyAlignment="1" applyBorder="1" applyFont="1">
      <alignment horizontal="center" readingOrder="0" vertical="bottom"/>
    </xf>
    <xf borderId="7" fillId="3" fontId="1" numFmtId="0" xfId="0" applyAlignment="1" applyBorder="1" applyFont="1">
      <alignment horizontal="center" readingOrder="0" vertical="bottom"/>
    </xf>
    <xf borderId="6" fillId="10" fontId="7" numFmtId="0" xfId="0" applyAlignment="1" applyBorder="1" applyFont="1">
      <alignment horizontal="center" vertical="bottom"/>
    </xf>
    <xf borderId="5" fillId="14" fontId="7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0" fillId="9" fontId="7" numFmtId="0" xfId="0" applyAlignment="1" applyFont="1">
      <alignment horizontal="right" readingOrder="0" vertical="bottom"/>
    </xf>
    <xf borderId="0" fillId="9" fontId="7" numFmtId="0" xfId="0" applyAlignment="1" applyFont="1">
      <alignment horizontal="right" vertical="bottom"/>
    </xf>
    <xf borderId="2" fillId="3" fontId="1" numFmtId="0" xfId="0" applyAlignment="1" applyBorder="1" applyFont="1">
      <alignment horizontal="center" vertical="bottom"/>
    </xf>
    <xf borderId="2" fillId="4" fontId="1" numFmtId="0" xfId="0" applyAlignment="1" applyBorder="1" applyFont="1">
      <alignment horizontal="center" vertical="bottom"/>
    </xf>
    <xf borderId="2" fillId="5" fontId="1" numFmtId="0" xfId="0" applyAlignment="1" applyBorder="1" applyFont="1">
      <alignment horizontal="center" vertical="bottom"/>
    </xf>
    <xf borderId="2" fillId="6" fontId="1" numFmtId="0" xfId="0" applyAlignment="1" applyBorder="1" applyFont="1">
      <alignment horizontal="center" vertical="bottom"/>
    </xf>
    <xf borderId="2" fillId="7" fontId="4" numFmtId="0" xfId="0" applyAlignment="1" applyBorder="1" applyFont="1">
      <alignment horizontal="center" vertical="bottom"/>
    </xf>
    <xf borderId="2" fillId="8" fontId="4" numFmtId="0" xfId="0" applyAlignment="1" applyBorder="1" applyFont="1">
      <alignment horizontal="center" vertical="bottom"/>
    </xf>
    <xf borderId="2" fillId="15" fontId="4" numFmtId="0" xfId="0" applyAlignment="1" applyBorder="1" applyFont="1">
      <alignment horizontal="center" vertical="bottom"/>
    </xf>
    <xf borderId="0" fillId="16" fontId="5" numFmtId="0" xfId="0" applyAlignment="1" applyFont="1">
      <alignment vertical="bottom"/>
    </xf>
    <xf borderId="0" fillId="9" fontId="1" numFmtId="0" xfId="0" applyAlignment="1" applyFont="1">
      <alignment vertical="bottom"/>
    </xf>
    <xf borderId="1" fillId="0" fontId="4" numFmtId="0" xfId="0" applyAlignment="1" applyBorder="1" applyFont="1">
      <alignment horizontal="center" vertical="center"/>
    </xf>
    <xf borderId="4" fillId="7" fontId="7" numFmtId="0" xfId="0" applyAlignment="1" applyBorder="1" applyFont="1">
      <alignment horizontal="center" vertical="center"/>
    </xf>
    <xf borderId="4" fillId="4" fontId="7" numFmtId="0" xfId="0" applyAlignment="1" applyBorder="1" applyFont="1">
      <alignment horizontal="center" vertical="center"/>
    </xf>
    <xf borderId="4" fillId="6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8" fillId="7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8" fillId="6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center"/>
    </xf>
    <xf borderId="8" fillId="6" fontId="7" numFmtId="0" xfId="0" applyAlignment="1" applyBorder="1" applyFont="1">
      <alignment horizontal="center" readingOrder="0" vertical="center"/>
    </xf>
    <xf borderId="8" fillId="7" fontId="1" numFmtId="0" xfId="0" applyAlignment="1" applyBorder="1" applyFont="1">
      <alignment horizontal="center" vertical="center"/>
    </xf>
    <xf borderId="8" fillId="9" fontId="7" numFmtId="0" xfId="0" applyAlignment="1" applyBorder="1" applyFont="1">
      <alignment horizontal="center" vertical="center"/>
    </xf>
    <xf borderId="8" fillId="4" fontId="1" numFmtId="0" xfId="0" applyAlignment="1" applyBorder="1" applyFont="1">
      <alignment horizontal="center" vertical="center"/>
    </xf>
    <xf borderId="8" fillId="16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4" fillId="14" fontId="7" numFmtId="0" xfId="0" applyAlignment="1" applyBorder="1" applyFont="1">
      <alignment horizontal="center" vertical="center"/>
    </xf>
    <xf borderId="8" fillId="14" fontId="7" numFmtId="0" xfId="0" applyAlignment="1" applyBorder="1" applyFont="1">
      <alignment horizontal="center" vertical="center"/>
    </xf>
    <xf borderId="8" fillId="14" fontId="7" numFmtId="2" xfId="0" applyAlignment="1" applyBorder="1" applyFont="1" applyNumberFormat="1">
      <alignment horizontal="center" vertical="center"/>
    </xf>
    <xf borderId="8" fillId="14" fontId="6" numFmtId="0" xfId="0" applyAlignment="1" applyBorder="1" applyFont="1">
      <alignment horizontal="center" vertical="center"/>
    </xf>
    <xf borderId="8" fillId="0" fontId="1" numFmtId="0" xfId="0" applyAlignment="1" applyBorder="1" applyFont="1">
      <alignment vertical="bottom"/>
    </xf>
    <xf borderId="8" fillId="0" fontId="7" numFmtId="0" xfId="0" applyAlignment="1" applyBorder="1" applyFont="1">
      <alignment horizontal="center"/>
    </xf>
    <xf borderId="8" fillId="0" fontId="7" numFmtId="0" xfId="0" applyBorder="1" applyFont="1"/>
    <xf borderId="8" fillId="0" fontId="7" numFmtId="2" xfId="0" applyAlignment="1" applyBorder="1" applyFont="1" applyNumberFormat="1">
      <alignment horizontal="right" vertical="bottom"/>
    </xf>
    <xf borderId="8" fillId="6" fontId="7" numFmtId="2" xfId="0" applyAlignment="1" applyBorder="1" applyFont="1" applyNumberFormat="1">
      <alignment horizontal="center" vertical="bottom"/>
    </xf>
    <xf borderId="8" fillId="0" fontId="11" numFmtId="0" xfId="0" applyAlignment="1" applyBorder="1" applyFont="1">
      <alignment vertical="bottom"/>
    </xf>
    <xf borderId="8" fillId="0" fontId="7" numFmtId="0" xfId="0" applyAlignment="1" applyBorder="1" applyFont="1">
      <alignment horizontal="center"/>
    </xf>
    <xf borderId="8" fillId="9" fontId="1" numFmtId="0" xfId="0" applyAlignment="1" applyBorder="1" applyFont="1">
      <alignment vertical="bottom"/>
    </xf>
    <xf borderId="8" fillId="9" fontId="1" numFmtId="0" xfId="0" applyAlignment="1" applyBorder="1" applyFont="1">
      <alignment horizontal="center"/>
    </xf>
    <xf borderId="8" fillId="9" fontId="7" numFmtId="0" xfId="0" applyBorder="1" applyFont="1"/>
    <xf borderId="8" fillId="16" fontId="1" numFmtId="0" xfId="0" applyAlignment="1" applyBorder="1" applyFont="1">
      <alignment vertical="bottom"/>
    </xf>
    <xf borderId="8" fillId="16" fontId="1" numFmtId="0" xfId="0" applyAlignment="1" applyBorder="1" applyFont="1">
      <alignment horizontal="center"/>
    </xf>
    <xf borderId="8" fillId="16" fontId="7" numFmtId="0" xfId="0" applyBorder="1" applyFont="1"/>
    <xf borderId="8" fillId="9" fontId="1" numFmtId="0" xfId="0" applyBorder="1" applyFont="1"/>
    <xf borderId="8" fillId="16" fontId="11" numFmtId="0" xfId="0" applyAlignment="1" applyBorder="1" applyFont="1">
      <alignment vertical="bottom"/>
    </xf>
    <xf borderId="8" fillId="16" fontId="11" numFmtId="0" xfId="0" applyAlignment="1" applyBorder="1" applyFont="1">
      <alignment horizontal="center"/>
    </xf>
    <xf borderId="8" fillId="16" fontId="11" numFmtId="0" xfId="0" applyBorder="1" applyFont="1"/>
    <xf borderId="0" fillId="0" fontId="7" numFmtId="0" xfId="0" applyAlignment="1" applyFont="1">
      <alignment horizontal="left" vertical="center"/>
    </xf>
    <xf borderId="0" fillId="9" fontId="6" numFmtId="0" xfId="0" applyAlignment="1" applyFont="1">
      <alignment horizontal="center"/>
    </xf>
    <xf borderId="0" fillId="0" fontId="6" numFmtId="10" xfId="0" applyAlignment="1" applyFont="1" applyNumberFormat="1">
      <alignment horizontal="center"/>
    </xf>
    <xf borderId="0" fillId="0" fontId="8" numFmtId="0" xfId="0" applyAlignment="1" applyFont="1">
      <alignment horizontal="left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4">
    <tableStyle count="2" pivot="0" name="開帳號名單-style">
      <tableStyleElement dxfId="1" type="firstRowStripe"/>
      <tableStyleElement dxfId="2" type="secondRowStripe"/>
    </tableStyle>
    <tableStyle count="2" pivot="0" name="Total Score (學期原始成績)-style">
      <tableStyleElement dxfId="1" type="firstRowStripe"/>
      <tableStyleElement dxfId="2" type="secondRowStripe"/>
    </tableStyle>
    <tableStyle count="2" pivot="0" name="Lab01-style">
      <tableStyleElement dxfId="1" type="firstRowStripe"/>
      <tableStyleElement dxfId="2" type="secondRowStripe"/>
    </tableStyle>
    <tableStyle count="2" pivot="0" name="Lab02-style">
      <tableStyleElement dxfId="1" type="firstRowStripe"/>
      <tableStyleElement dxfId="2" type="secondRowStripe"/>
    </tableStyle>
    <tableStyle count="2" pivot="0" name="Lab03-style">
      <tableStyleElement dxfId="1" type="firstRowStripe"/>
      <tableStyleElement dxfId="2" type="secondRowStripe"/>
    </tableStyle>
    <tableStyle count="2" pivot="0" name="Lab05-style">
      <tableStyleElement dxfId="1" type="firstRowStripe"/>
      <tableStyleElement dxfId="2" type="secondRowStripe"/>
    </tableStyle>
    <tableStyle count="2" pivot="0" name="Lab06-style">
      <tableStyleElement dxfId="1" type="firstRowStripe"/>
      <tableStyleElement dxfId="2" type="secondRowStripe"/>
    </tableStyle>
    <tableStyle count="2" pivot="0" name="OT-style">
      <tableStyleElement dxfId="1" type="firstRowStripe"/>
      <tableStyleElement dxfId="2" type="secondRowStripe"/>
    </tableStyle>
    <tableStyle count="2" pivot="0" name="OT-style 2">
      <tableStyleElement dxfId="2" type="firstRowStripe"/>
      <tableStyleElement dxfId="1" type="secondRowStripe"/>
    </tableStyle>
    <tableStyle count="2" pivot="0" name="Midterm Project-style">
      <tableStyleElement dxfId="1" type="firstRowStripe"/>
      <tableStyleElement dxfId="2" type="secondRowStripe"/>
    </tableStyle>
    <tableStyle count="2" pivot="0" name="Midterm Exam-style">
      <tableStyleElement dxfId="1" type="firstRowStripe"/>
      <tableStyleElement dxfId="2" type="secondRowStripe"/>
    </tableStyle>
    <tableStyle count="2" pivot="0" name="Lab07-style">
      <tableStyleElement dxfId="1" type="firstRowStripe"/>
      <tableStyleElement dxfId="2" type="secondRowStripe"/>
    </tableStyle>
    <tableStyle count="2" pivot="0" name="Lab09-style">
      <tableStyleElement dxfId="1" type="firstRowStripe"/>
      <tableStyleElement dxfId="2" type="secondRowStripe"/>
    </tableStyle>
    <tableStyle count="2" pivot="0" name="Lab10-style">
      <tableStyleElement dxfId="1" type="firstRowStripe"/>
      <tableStyleElement dxfId="2" type="secondRowStripe"/>
    </tableStyle>
    <tableStyle count="2" pivot="0" name="Lab11-style">
      <tableStyleElement dxfId="1" type="firstRowStripe"/>
      <tableStyleElement dxfId="2" type="secondRowStripe"/>
    </tableStyle>
    <tableStyle count="2" pivot="0" name="Lab11-style 2">
      <tableStyleElement dxfId="1" type="firstRowStripe"/>
      <tableStyleElement dxfId="2" type="secondRowStripe"/>
    </tableStyle>
    <tableStyle count="2" pivot="0" name="Lab11-style 3">
      <tableStyleElement dxfId="2" type="firstRowStripe"/>
      <tableStyleElement dxfId="1" type="secondRowStripe"/>
    </tableStyle>
    <tableStyle count="2" pivot="0" name="Lab11-style 4">
      <tableStyleElement dxfId="1" type="firstRowStripe"/>
      <tableStyleElement dxfId="2" type="secondRowStripe"/>
    </tableStyle>
    <tableStyle count="2" pivot="0" name="Lab11-style 5">
      <tableStyleElement dxfId="2" type="firstRowStripe"/>
      <tableStyleElement dxfId="1" type="secondRowStripe"/>
    </tableStyle>
    <tableStyle count="2" pivot="0" name="Lab11-style 6">
      <tableStyleElement dxfId="1" type="firstRowStripe"/>
      <tableStyleElement dxfId="2" type="secondRowStripe"/>
    </tableStyle>
    <tableStyle count="2" pivot="0" name="Lab11-style 7">
      <tableStyleElement dxfId="1" type="firstRowStripe"/>
      <tableStyleElement dxfId="2" type="secondRowStripe"/>
    </tableStyle>
    <tableStyle count="2" pivot="0" name="Lab11-style 8">
      <tableStyleElement dxfId="2" type="firstRowStripe"/>
      <tableStyleElement dxfId="1" type="secondRowStripe"/>
    </tableStyle>
    <tableStyle count="2" pivot="0" name="Lab11_apr-style">
      <tableStyleElement dxfId="1" type="firstRowStripe"/>
      <tableStyleElement dxfId="2" type="secondRowStripe"/>
    </tableStyle>
    <tableStyle count="2" pivot="0" name="Lab11_apr-style 2">
      <tableStyleElement dxfId="2" type="firstRowStripe"/>
      <tableStyleElement dxfId="1" type="secondRowStripe"/>
    </tableStyle>
    <tableStyle count="2" pivot="0" name="Lab11_apr-style 3">
      <tableStyleElement dxfId="2" type="firstRowStripe"/>
      <tableStyleElement dxfId="1" type="secondRowStripe"/>
    </tableStyle>
    <tableStyle count="2" pivot="0" name="Lab11_apr-style 4">
      <tableStyleElement dxfId="2" type="firstRowStripe"/>
      <tableStyleElement dxfId="1" type="secondRowStripe"/>
    </tableStyle>
    <tableStyle count="2" pivot="0" name="Lab11_apr-style 5">
      <tableStyleElement dxfId="2" type="firstRowStripe"/>
      <tableStyleElement dxfId="1" type="secondRowStripe"/>
    </tableStyle>
    <tableStyle count="2" pivot="0" name="Final Exam-style">
      <tableStyleElement dxfId="1" type="firstRowStripe"/>
      <tableStyleElement dxfId="2" type="secondRowStripe"/>
    </tableStyle>
    <tableStyle count="2" pivot="0" name="Final Exam-style 2">
      <tableStyleElement dxfId="1" type="firstRowStripe"/>
      <tableStyleElement dxfId="2" type="secondRowStripe"/>
    </tableStyle>
    <tableStyle count="2" pivot="0" name="Final Exam-style 3">
      <tableStyleElement dxfId="1" type="firstRowStripe"/>
      <tableStyleElement dxfId="2" type="secondRowStripe"/>
    </tableStyle>
    <tableStyle count="2" pivot="0" name="Final Exam-style 4">
      <tableStyleElement dxfId="1" type="firstRowStripe"/>
      <tableStyleElement dxfId="2" type="secondRowStripe"/>
    </tableStyle>
    <tableStyle count="2" pivot="0" name="Final Exam-style 5">
      <tableStyleElement dxfId="1" type="firstRowStripe"/>
      <tableStyleElement dxfId="2" type="secondRowStripe"/>
    </tableStyle>
    <tableStyle count="2" pivot="0" name="Final Exam-style 6">
      <tableStyleElement dxfId="1" type="firstRowStripe"/>
      <tableStyleElement dxfId="2" type="secondRowStripe"/>
    </tableStyle>
    <tableStyle count="2" pivot="0" name="Final Project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成績分布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'Midterm Exam'!$R$3:$R$13</c:f>
            </c:strRef>
          </c:cat>
          <c:val>
            <c:numRef>
              <c:f>'Midterm Exam'!$S$3:$S$13</c:f>
              <c:numCache/>
            </c:numRef>
          </c:val>
        </c:ser>
        <c:axId val="214242396"/>
        <c:axId val="111346399"/>
      </c:barChart>
      <c:catAx>
        <c:axId val="214242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分數區間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46399"/>
      </c:catAx>
      <c:valAx>
        <c:axId val="111346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各級距人數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42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695325</xdr:colOff>
      <xdr:row>14</xdr:row>
      <xdr:rowOff>133350</xdr:rowOff>
    </xdr:from>
    <xdr:ext cx="6486525" cy="3533775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52:C175" displayName="Table_1" name="Table_1" id="1">
  <tableColumns count="2">
    <tableColumn name="Column1" id="1"/>
    <tableColumn name="Column2" id="2"/>
  </tableColumns>
  <tableStyleInfo name="開帳號名單-style" showColumnStripes="0" showFirstColumn="1" showLastColumn="1" showRowStripes="1"/>
</table>
</file>

<file path=xl/tables/table10.xml><?xml version="1.0" encoding="utf-8"?>
<table xmlns="http://schemas.openxmlformats.org/spreadsheetml/2006/main" headerRowCount="0" ref="B149:Q170" displayName="Table_10" name="Table_10" id="10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Midterm Project-style" showColumnStripes="0" showFirstColumn="1" showLastColumn="1" showRowStripes="1"/>
</table>
</file>

<file path=xl/tables/table11.xml><?xml version="1.0" encoding="utf-8"?>
<table xmlns="http://schemas.openxmlformats.org/spreadsheetml/2006/main" headerRowCount="0" ref="B149:P170" displayName="Table_11" name="Table_11" id="1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Midterm Exam-style" showColumnStripes="0" showFirstColumn="1" showLastColumn="1" showRowStripes="1"/>
</table>
</file>

<file path=xl/tables/table12.xml><?xml version="1.0" encoding="utf-8"?>
<table xmlns="http://schemas.openxmlformats.org/spreadsheetml/2006/main" headerRowCount="0" ref="B149:L170" displayName="Table_12" name="Table_12" id="1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Lab07-style" showColumnStripes="0" showFirstColumn="1" showLastColumn="1" showRowStripes="1"/>
</table>
</file>

<file path=xl/tables/table13.xml><?xml version="1.0" encoding="utf-8"?>
<table xmlns="http://schemas.openxmlformats.org/spreadsheetml/2006/main" headerRowCount="0" ref="B149:K170" displayName="Table_13" name="Table_13" id="1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Lab09-style" showColumnStripes="0" showFirstColumn="1" showLastColumn="1" showRowStripes="1"/>
</table>
</file>

<file path=xl/tables/table14.xml><?xml version="1.0" encoding="utf-8"?>
<table xmlns="http://schemas.openxmlformats.org/spreadsheetml/2006/main" headerRowCount="0" ref="B149:U170" displayName="Table_14" name="Table_14" id="14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Lab10-style" showColumnStripes="0" showFirstColumn="1" showLastColumn="1" showRowStripes="1"/>
</table>
</file>

<file path=xl/tables/table15.xml><?xml version="1.0" encoding="utf-8"?>
<table xmlns="http://schemas.openxmlformats.org/spreadsheetml/2006/main" headerRowCount="0" ref="B149:Z170" displayName="Table_15" name="Table_15" id="15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Lab11-style" showColumnStripes="0" showFirstColumn="1" showLastColumn="1" showRowStripes="1"/>
</table>
</file>

<file path=xl/tables/table16.xml><?xml version="1.0" encoding="utf-8"?>
<table xmlns="http://schemas.openxmlformats.org/spreadsheetml/2006/main" headerRowCount="0" ref="C171:D171" displayName="Table_16" name="Table_16" id="16">
  <tableColumns count="2">
    <tableColumn name="Column1" id="1"/>
    <tableColumn name="Column2" id="2"/>
  </tableColumns>
  <tableStyleInfo name="Lab11-style 2" showColumnStripes="0" showFirstColumn="1" showLastColumn="1" showRowStripes="1"/>
</table>
</file>

<file path=xl/tables/table17.xml><?xml version="1.0" encoding="utf-8"?>
<table xmlns="http://schemas.openxmlformats.org/spreadsheetml/2006/main" headerRowCount="0" ref="I171" displayName="Table_17" name="Table_17" id="17">
  <tableColumns count="1">
    <tableColumn name="Column1" id="1"/>
  </tableColumns>
  <tableStyleInfo name="Lab11-style 3" showColumnStripes="0" showFirstColumn="1" showLastColumn="1" showRowStripes="1"/>
</table>
</file>

<file path=xl/tables/table18.xml><?xml version="1.0" encoding="utf-8"?>
<table xmlns="http://schemas.openxmlformats.org/spreadsheetml/2006/main" headerRowCount="0" ref="C172:D172" displayName="Table_18" name="Table_18" id="18">
  <tableColumns count="2">
    <tableColumn name="Column1" id="1"/>
    <tableColumn name="Column2" id="2"/>
  </tableColumns>
  <tableStyleInfo name="Lab11-style 4" showColumnStripes="0" showFirstColumn="1" showLastColumn="1" showRowStripes="1"/>
</table>
</file>

<file path=xl/tables/table19.xml><?xml version="1.0" encoding="utf-8"?>
<table xmlns="http://schemas.openxmlformats.org/spreadsheetml/2006/main" headerRowCount="0" ref="I172:I173" displayName="Table_19" name="Table_19" id="19">
  <tableColumns count="1">
    <tableColumn name="Column1" id="1"/>
  </tableColumns>
  <tableStyleInfo name="Lab11-style 5" showColumnStripes="0" showFirstColumn="1" showLastColumn="1" showRowStripes="1"/>
</table>
</file>

<file path=xl/tables/table2.xml><?xml version="1.0" encoding="utf-8"?>
<table xmlns="http://schemas.openxmlformats.org/spreadsheetml/2006/main" headerRowCount="0" ref="B152:X175" displayName="Table_2" 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Total Score (學期原始成績)-style" showColumnStripes="0" showFirstColumn="1" showLastColumn="1" showRowStripes="1"/>
</table>
</file>

<file path=xl/tables/table20.xml><?xml version="1.0" encoding="utf-8"?>
<table xmlns="http://schemas.openxmlformats.org/spreadsheetml/2006/main" headerRowCount="0" ref="C173:D173" displayName="Table_20" name="Table_20" id="20">
  <tableColumns count="2">
    <tableColumn name="Column1" id="1"/>
    <tableColumn name="Column2" id="2"/>
  </tableColumns>
  <tableStyleInfo name="Lab11-style 6" showColumnStripes="0" showFirstColumn="1" showLastColumn="1" showRowStripes="1"/>
</table>
</file>

<file path=xl/tables/table21.xml><?xml version="1.0" encoding="utf-8"?>
<table xmlns="http://schemas.openxmlformats.org/spreadsheetml/2006/main" headerRowCount="0" ref="C174:D174" displayName="Table_21" name="Table_21" id="21">
  <tableColumns count="2">
    <tableColumn name="Column1" id="1"/>
    <tableColumn name="Column2" id="2"/>
  </tableColumns>
  <tableStyleInfo name="Lab11-style 7" showColumnStripes="0" showFirstColumn="1" showLastColumn="1" showRowStripes="1"/>
</table>
</file>

<file path=xl/tables/table22.xml><?xml version="1.0" encoding="utf-8"?>
<table xmlns="http://schemas.openxmlformats.org/spreadsheetml/2006/main" headerRowCount="0" ref="I174" displayName="Table_22" name="Table_22" id="22">
  <tableColumns count="1">
    <tableColumn name="Column1" id="1"/>
  </tableColumns>
  <tableStyleInfo name="Lab11-style 8" showColumnStripes="0" showFirstColumn="1" showLastColumn="1" showRowStripes="1"/>
</table>
</file>

<file path=xl/tables/table23.xml><?xml version="1.0" encoding="utf-8"?>
<table xmlns="http://schemas.openxmlformats.org/spreadsheetml/2006/main" headerRowCount="0" ref="B149:AS170" displayName="Table_23" name="Table_23" id="23">
  <tableColumns count="4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</tableColumns>
  <tableStyleInfo name="Lab11_apr-style" showColumnStripes="0" showFirstColumn="1" showLastColumn="1" showRowStripes="1"/>
</table>
</file>

<file path=xl/tables/table24.xml><?xml version="1.0" encoding="utf-8"?>
<table xmlns="http://schemas.openxmlformats.org/spreadsheetml/2006/main" headerRowCount="0" ref="C171:AS171" displayName="Table_24" name="Table_24" id="24">
  <tableColumns count="4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</tableColumns>
  <tableStyleInfo name="Lab11_apr-style 2" showColumnStripes="0" showFirstColumn="1" showLastColumn="1" showRowStripes="1"/>
</table>
</file>

<file path=xl/tables/table25.xml><?xml version="1.0" encoding="utf-8"?>
<table xmlns="http://schemas.openxmlformats.org/spreadsheetml/2006/main" headerRowCount="0" ref="C172:AS173" displayName="Table_25" name="Table_25" id="25">
  <tableColumns count="4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</tableColumns>
  <tableStyleInfo name="Lab11_apr-style 3" showColumnStripes="0" showFirstColumn="1" showLastColumn="1" showRowStripes="1"/>
</table>
</file>

<file path=xl/tables/table26.xml><?xml version="1.0" encoding="utf-8"?>
<table xmlns="http://schemas.openxmlformats.org/spreadsheetml/2006/main" headerRowCount="0" ref="C174:AS174" displayName="Table_26" name="Table_26" id="26">
  <tableColumns count="4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</tableColumns>
  <tableStyleInfo name="Lab11_apr-style 4" showColumnStripes="0" showFirstColumn="1" showLastColumn="1" showRowStripes="1"/>
</table>
</file>

<file path=xl/tables/table27.xml><?xml version="1.0" encoding="utf-8"?>
<table xmlns="http://schemas.openxmlformats.org/spreadsheetml/2006/main" headerRowCount="0" ref="E175:AS175" displayName="Table_27" name="Table_27" id="27">
  <tableColumns count="4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</tableColumns>
  <tableStyleInfo name="Lab11_apr-style 5" showColumnStripes="0" showFirstColumn="1" showLastColumn="1" showRowStripes="1"/>
</table>
</file>

<file path=xl/tables/table28.xml><?xml version="1.0" encoding="utf-8"?>
<table xmlns="http://schemas.openxmlformats.org/spreadsheetml/2006/main" headerRowCount="0" ref="L137:O137" displayName="Table_28" name="Table_28" id="28">
  <tableColumns count="4">
    <tableColumn name="Column1" id="1"/>
    <tableColumn name="Column2" id="2"/>
    <tableColumn name="Column3" id="3"/>
    <tableColumn name="Column4" id="4"/>
  </tableColumns>
  <tableStyleInfo name="Final Exam-style" showColumnStripes="0" showFirstColumn="1" showLastColumn="1" showRowStripes="1"/>
</table>
</file>

<file path=xl/tables/table29.xml><?xml version="1.0" encoding="utf-8"?>
<table xmlns="http://schemas.openxmlformats.org/spreadsheetml/2006/main" headerRowCount="0" ref="L142:O142" displayName="Table_29" name="Table_29" id="29">
  <tableColumns count="4">
    <tableColumn name="Column1" id="1"/>
    <tableColumn name="Column2" id="2"/>
    <tableColumn name="Column3" id="3"/>
    <tableColumn name="Column4" id="4"/>
  </tableColumns>
  <tableStyleInfo name="Final Exam-style 2" showColumnStripes="0" showFirstColumn="1" showLastColumn="1" showRowStripes="1"/>
</table>
</file>

<file path=xl/tables/table3.xml><?xml version="1.0" encoding="utf-8"?>
<table xmlns="http://schemas.openxmlformats.org/spreadsheetml/2006/main" headerRowCount="0" ref="B149:Q170" displayName="Table_3" name="Table_3" id="3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Lab01-style" showColumnStripes="0" showFirstColumn="1" showLastColumn="1" showRowStripes="1"/>
</table>
</file>

<file path=xl/tables/table30.xml><?xml version="1.0" encoding="utf-8"?>
<table xmlns="http://schemas.openxmlformats.org/spreadsheetml/2006/main" headerRowCount="0" ref="L143:O143" displayName="Table_30" name="Table_30" id="30">
  <tableColumns count="4">
    <tableColumn name="Column1" id="1"/>
    <tableColumn name="Column2" id="2"/>
    <tableColumn name="Column3" id="3"/>
    <tableColumn name="Column4" id="4"/>
  </tableColumns>
  <tableStyleInfo name="Final Exam-style 3" showColumnStripes="0" showFirstColumn="1" showLastColumn="1" showRowStripes="1"/>
</table>
</file>

<file path=xl/tables/table31.xml><?xml version="1.0" encoding="utf-8"?>
<table xmlns="http://schemas.openxmlformats.org/spreadsheetml/2006/main" headerRowCount="0" ref="L144:O144" displayName="Table_31" name="Table_31" id="31">
  <tableColumns count="4">
    <tableColumn name="Column1" id="1"/>
    <tableColumn name="Column2" id="2"/>
    <tableColumn name="Column3" id="3"/>
    <tableColumn name="Column4" id="4"/>
  </tableColumns>
  <tableStyleInfo name="Final Exam-style 4" showColumnStripes="0" showFirstColumn="1" showLastColumn="1" showRowStripes="1"/>
</table>
</file>

<file path=xl/tables/table32.xml><?xml version="1.0" encoding="utf-8"?>
<table xmlns="http://schemas.openxmlformats.org/spreadsheetml/2006/main" headerRowCount="0" ref="L148:O148" displayName="Table_32" name="Table_32" id="32">
  <tableColumns count="4">
    <tableColumn name="Column1" id="1"/>
    <tableColumn name="Column2" id="2"/>
    <tableColumn name="Column3" id="3"/>
    <tableColumn name="Column4" id="4"/>
  </tableColumns>
  <tableStyleInfo name="Final Exam-style 5" showColumnStripes="0" showFirstColumn="1" showLastColumn="1" showRowStripes="1"/>
</table>
</file>

<file path=xl/tables/table33.xml><?xml version="1.0" encoding="utf-8"?>
<table xmlns="http://schemas.openxmlformats.org/spreadsheetml/2006/main" headerRowCount="0" ref="B149:X170" displayName="Table_33" name="Table_33" id="33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Final Exam-style 6" showColumnStripes="0" showFirstColumn="1" showLastColumn="1" showRowStripes="1"/>
</table>
</file>

<file path=xl/tables/table34.xml><?xml version="1.0" encoding="utf-8"?>
<table xmlns="http://schemas.openxmlformats.org/spreadsheetml/2006/main" headerRowCount="0" ref="B149:S170" displayName="Table_34" name="Table_34" id="34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Final Project-style" showColumnStripes="0" showFirstColumn="1" showLastColumn="1" showRowStripes="1"/>
</table>
</file>

<file path=xl/tables/table4.xml><?xml version="1.0" encoding="utf-8"?>
<table xmlns="http://schemas.openxmlformats.org/spreadsheetml/2006/main" headerRowCount="0" ref="B149:Q170" displayName="Table_4" name="Table_4" id="4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Lab02-style" showColumnStripes="0" showFirstColumn="1" showLastColumn="1" showRowStripes="1"/>
</table>
</file>

<file path=xl/tables/table5.xml><?xml version="1.0" encoding="utf-8"?>
<table xmlns="http://schemas.openxmlformats.org/spreadsheetml/2006/main" headerRowCount="0" ref="B149:N170" displayName="Table_5" name="Table_5" id="5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Lab03-style" showColumnStripes="0" showFirstColumn="1" showLastColumn="1" showRowStripes="1"/>
</table>
</file>

<file path=xl/tables/table6.xml><?xml version="1.0" encoding="utf-8"?>
<table xmlns="http://schemas.openxmlformats.org/spreadsheetml/2006/main" headerRowCount="0" ref="B149:Q170" displayName="Table_6" name="Table_6" id="6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Lab05-style" showColumnStripes="0" showFirstColumn="1" showLastColumn="1" showRowStripes="1"/>
</table>
</file>

<file path=xl/tables/table7.xml><?xml version="1.0" encoding="utf-8"?>
<table xmlns="http://schemas.openxmlformats.org/spreadsheetml/2006/main" headerRowCount="0" ref="B149:T170" displayName="Table_7" name="Table_7" id="7">
  <tableColumns count="1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</tableColumns>
  <tableStyleInfo name="Lab06-style" showColumnStripes="0" showFirstColumn="1" showLastColumn="1" showRowStripes="1"/>
</table>
</file>

<file path=xl/tables/table8.xml><?xml version="1.0" encoding="utf-8"?>
<table xmlns="http://schemas.openxmlformats.org/spreadsheetml/2006/main" headerRowCount="0" ref="B149:J170" displayName="Table_8" name="Table_8" id="8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OT-style" showColumnStripes="0" showFirstColumn="1" showLastColumn="1" showRowStripes="1"/>
</table>
</file>

<file path=xl/tables/table9.xml><?xml version="1.0" encoding="utf-8"?>
<table xmlns="http://schemas.openxmlformats.org/spreadsheetml/2006/main" headerRowCount="0" ref="C173:E173" displayName="Table_9" name="Table_9" id="9">
  <tableColumns count="3">
    <tableColumn name="Column1" id="1"/>
    <tableColumn name="Column2" id="2"/>
    <tableColumn name="Column3" id="3"/>
  </tableColumns>
  <tableStyleInfo name="OT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4" Type="http://schemas.openxmlformats.org/officeDocument/2006/relationships/table" Target="../tables/table8.xml"/><Relationship Id="rId5" Type="http://schemas.openxmlformats.org/officeDocument/2006/relationships/table" Target="../tables/table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0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1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2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3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4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11" Type="http://schemas.openxmlformats.org/officeDocument/2006/relationships/table" Target="../tables/table16.xml"/><Relationship Id="rId10" Type="http://schemas.openxmlformats.org/officeDocument/2006/relationships/table" Target="../tables/table15.xml"/><Relationship Id="rId13" Type="http://schemas.openxmlformats.org/officeDocument/2006/relationships/table" Target="../tables/table18.xml"/><Relationship Id="rId12" Type="http://schemas.openxmlformats.org/officeDocument/2006/relationships/table" Target="../tables/table17.xml"/><Relationship Id="rId15" Type="http://schemas.openxmlformats.org/officeDocument/2006/relationships/table" Target="../tables/table20.xml"/><Relationship Id="rId14" Type="http://schemas.openxmlformats.org/officeDocument/2006/relationships/table" Target="../tables/table19.xml"/><Relationship Id="rId17" Type="http://schemas.openxmlformats.org/officeDocument/2006/relationships/table" Target="../tables/table22.xml"/><Relationship Id="rId16" Type="http://schemas.openxmlformats.org/officeDocument/2006/relationships/table" Target="../tables/table21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11" Type="http://schemas.openxmlformats.org/officeDocument/2006/relationships/table" Target="../tables/table27.xml"/><Relationship Id="rId10" Type="http://schemas.openxmlformats.org/officeDocument/2006/relationships/table" Target="../tables/table26.xml"/><Relationship Id="rId9" Type="http://schemas.openxmlformats.org/officeDocument/2006/relationships/table" Target="../tables/table25.xml"/><Relationship Id="rId7" Type="http://schemas.openxmlformats.org/officeDocument/2006/relationships/table" Target="../tables/table23.xml"/><Relationship Id="rId8" Type="http://schemas.openxmlformats.org/officeDocument/2006/relationships/table" Target="../tables/table24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Relationship Id="rId11" Type="http://schemas.openxmlformats.org/officeDocument/2006/relationships/table" Target="../tables/table31.xml"/><Relationship Id="rId10" Type="http://schemas.openxmlformats.org/officeDocument/2006/relationships/table" Target="../tables/table30.xml"/><Relationship Id="rId13" Type="http://schemas.openxmlformats.org/officeDocument/2006/relationships/table" Target="../tables/table33.xml"/><Relationship Id="rId12" Type="http://schemas.openxmlformats.org/officeDocument/2006/relationships/table" Target="../tables/table32.xml"/><Relationship Id="rId9" Type="http://schemas.openxmlformats.org/officeDocument/2006/relationships/table" Target="../tables/table29.xml"/><Relationship Id="rId8" Type="http://schemas.openxmlformats.org/officeDocument/2006/relationships/table" Target="../tables/table28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Relationship Id="rId3" Type="http://schemas.openxmlformats.org/officeDocument/2006/relationships/table" Target="../tables/table3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6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1" t="s">
        <v>0</v>
      </c>
      <c r="B1" s="1" t="s">
        <v>1</v>
      </c>
      <c r="C1" s="1" t="s">
        <v>2</v>
      </c>
    </row>
    <row r="3">
      <c r="A3" s="2" t="s">
        <v>3</v>
      </c>
      <c r="B3" s="3">
        <v>4.12510029E8</v>
      </c>
      <c r="C3" s="3" t="s">
        <v>4</v>
      </c>
    </row>
    <row r="4">
      <c r="A4" s="4"/>
      <c r="B4" s="3">
        <v>4.1251003E8</v>
      </c>
      <c r="C4" s="3" t="s">
        <v>5</v>
      </c>
    </row>
    <row r="5">
      <c r="A5" s="4"/>
      <c r="B5" s="3">
        <v>4.13510025E8</v>
      </c>
      <c r="C5" s="3" t="s">
        <v>6</v>
      </c>
    </row>
    <row r="6">
      <c r="A6" s="4"/>
      <c r="B6" s="3">
        <v>4.1251002E8</v>
      </c>
      <c r="C6" s="3" t="s">
        <v>7</v>
      </c>
    </row>
    <row r="7">
      <c r="A7" s="4"/>
      <c r="B7" s="3">
        <v>3.13510196E8</v>
      </c>
      <c r="C7" s="3" t="s">
        <v>8</v>
      </c>
    </row>
    <row r="8">
      <c r="A8" s="4"/>
      <c r="B8" s="3">
        <v>3.1351002E8</v>
      </c>
      <c r="C8" s="3" t="s">
        <v>9</v>
      </c>
    </row>
    <row r="9">
      <c r="A9" s="4"/>
      <c r="B9" s="3">
        <v>3.12510053E8</v>
      </c>
      <c r="C9" s="3" t="s">
        <v>10</v>
      </c>
    </row>
    <row r="10">
      <c r="A10" s="4"/>
      <c r="B10" s="3">
        <v>3.12510113E8</v>
      </c>
      <c r="C10" s="3" t="s">
        <v>11</v>
      </c>
    </row>
    <row r="11">
      <c r="A11" s="4"/>
      <c r="B11" s="3">
        <v>3.13510192E8</v>
      </c>
      <c r="C11" s="3" t="s">
        <v>12</v>
      </c>
    </row>
    <row r="12">
      <c r="A12" s="4"/>
      <c r="B12" s="3">
        <v>3.13510194E8</v>
      </c>
      <c r="C12" s="3" t="s">
        <v>13</v>
      </c>
    </row>
    <row r="13">
      <c r="A13" s="4"/>
      <c r="B13" s="3">
        <v>3.13510217E8</v>
      </c>
      <c r="C13" s="3" t="s">
        <v>14</v>
      </c>
    </row>
    <row r="14">
      <c r="A14" s="4"/>
      <c r="B14" s="3">
        <v>3.13510203E8</v>
      </c>
      <c r="C14" s="3" t="s">
        <v>15</v>
      </c>
    </row>
    <row r="15">
      <c r="A15" s="4"/>
      <c r="B15" s="3">
        <v>3.13510226E8</v>
      </c>
      <c r="C15" s="3" t="s">
        <v>16</v>
      </c>
    </row>
    <row r="16">
      <c r="A16" s="4"/>
      <c r="B16" s="3">
        <v>3.12510096E8</v>
      </c>
      <c r="C16" s="3" t="s">
        <v>17</v>
      </c>
    </row>
    <row r="17">
      <c r="A17" s="4"/>
      <c r="B17" s="3">
        <v>3.13510103E8</v>
      </c>
      <c r="C17" s="3" t="s">
        <v>18</v>
      </c>
    </row>
    <row r="18">
      <c r="A18" s="4"/>
      <c r="B18" s="3">
        <v>3.12510199E8</v>
      </c>
      <c r="C18" s="3" t="s">
        <v>19</v>
      </c>
    </row>
    <row r="19">
      <c r="A19" s="4"/>
      <c r="B19" s="3">
        <v>3.10510058E8</v>
      </c>
      <c r="C19" s="3" t="s">
        <v>20</v>
      </c>
    </row>
    <row r="20">
      <c r="A20" s="4"/>
      <c r="B20" s="3">
        <v>3.1351016E8</v>
      </c>
      <c r="C20" s="3" t="s">
        <v>21</v>
      </c>
    </row>
    <row r="21">
      <c r="A21" s="4"/>
      <c r="B21" s="3">
        <v>3.13510155E8</v>
      </c>
      <c r="C21" s="3" t="s">
        <v>22</v>
      </c>
    </row>
    <row r="22">
      <c r="A22" s="5"/>
      <c r="B22" s="3">
        <v>3.12510217E8</v>
      </c>
      <c r="C22" s="3" t="s">
        <v>23</v>
      </c>
    </row>
    <row r="23">
      <c r="A23" s="6" t="s">
        <v>24</v>
      </c>
      <c r="B23" s="7">
        <v>3.13510178E8</v>
      </c>
      <c r="C23" s="7" t="s">
        <v>25</v>
      </c>
    </row>
    <row r="24">
      <c r="A24" s="4"/>
      <c r="B24" s="7">
        <v>3.12510124E8</v>
      </c>
      <c r="C24" s="7" t="s">
        <v>26</v>
      </c>
    </row>
    <row r="25">
      <c r="A25" s="4"/>
      <c r="B25" s="7">
        <v>3.13510041E8</v>
      </c>
      <c r="C25" s="7" t="s">
        <v>27</v>
      </c>
    </row>
    <row r="26">
      <c r="A26" s="4"/>
      <c r="B26" s="7">
        <v>3.13510141E8</v>
      </c>
      <c r="C26" s="7" t="s">
        <v>28</v>
      </c>
    </row>
    <row r="27">
      <c r="A27" s="4"/>
      <c r="B27" s="7">
        <v>3.1351021E8</v>
      </c>
      <c r="C27" s="7" t="s">
        <v>29</v>
      </c>
    </row>
    <row r="28">
      <c r="A28" s="4"/>
      <c r="B28" s="8" t="s">
        <v>30</v>
      </c>
      <c r="C28" s="8" t="s">
        <v>31</v>
      </c>
    </row>
    <row r="29">
      <c r="A29" s="4"/>
      <c r="B29" s="7">
        <v>3.13510033E8</v>
      </c>
      <c r="C29" s="7" t="s">
        <v>32</v>
      </c>
    </row>
    <row r="30">
      <c r="A30" s="4"/>
      <c r="B30" s="7">
        <v>3.13510228E8</v>
      </c>
      <c r="C30" s="7" t="s">
        <v>33</v>
      </c>
    </row>
    <row r="31">
      <c r="A31" s="4"/>
      <c r="B31" s="7">
        <v>3.12510207E8</v>
      </c>
      <c r="C31" s="7" t="s">
        <v>34</v>
      </c>
    </row>
    <row r="32">
      <c r="A32" s="4"/>
      <c r="B32" s="7">
        <v>3.13510167E8</v>
      </c>
      <c r="C32" s="7" t="s">
        <v>35</v>
      </c>
    </row>
    <row r="33">
      <c r="A33" s="4"/>
      <c r="B33" s="7">
        <v>3.13510193E8</v>
      </c>
      <c r="C33" s="7" t="s">
        <v>36</v>
      </c>
    </row>
    <row r="34">
      <c r="A34" s="4"/>
      <c r="B34" s="7">
        <v>3.1351018E8</v>
      </c>
      <c r="C34" s="7" t="s">
        <v>37</v>
      </c>
    </row>
    <row r="35">
      <c r="A35" s="4"/>
      <c r="B35" s="7">
        <v>3.13510214E8</v>
      </c>
      <c r="C35" s="7" t="s">
        <v>38</v>
      </c>
    </row>
    <row r="36">
      <c r="A36" s="4"/>
      <c r="B36" s="7">
        <v>3.13510222E8</v>
      </c>
      <c r="C36" s="7" t="s">
        <v>39</v>
      </c>
    </row>
    <row r="37">
      <c r="A37" s="4"/>
      <c r="B37" s="7">
        <v>3.13510128E8</v>
      </c>
      <c r="C37" s="7" t="s">
        <v>40</v>
      </c>
    </row>
    <row r="38">
      <c r="A38" s="4"/>
      <c r="B38" s="7">
        <v>3.13510172E8</v>
      </c>
      <c r="C38" s="7" t="s">
        <v>41</v>
      </c>
    </row>
    <row r="39">
      <c r="A39" s="4"/>
      <c r="B39" s="7">
        <v>3.13510168E8</v>
      </c>
      <c r="C39" s="7" t="s">
        <v>42</v>
      </c>
    </row>
    <row r="40">
      <c r="A40" s="4"/>
      <c r="B40" s="7">
        <v>3.13510204E8</v>
      </c>
      <c r="C40" s="7" t="s">
        <v>43</v>
      </c>
    </row>
    <row r="41">
      <c r="A41" s="4"/>
      <c r="B41" s="7">
        <v>3.13510164E8</v>
      </c>
      <c r="C41" s="7" t="s">
        <v>44</v>
      </c>
    </row>
    <row r="42">
      <c r="A42" s="5"/>
      <c r="B42" s="7">
        <v>3.1351001E8</v>
      </c>
      <c r="C42" s="7" t="s">
        <v>45</v>
      </c>
    </row>
    <row r="43">
      <c r="A43" s="9" t="s">
        <v>46</v>
      </c>
      <c r="B43" s="10">
        <v>3.13510179E8</v>
      </c>
      <c r="C43" s="10" t="s">
        <v>47</v>
      </c>
    </row>
    <row r="44">
      <c r="A44" s="4"/>
      <c r="B44" s="11">
        <v>3.13510186E8</v>
      </c>
      <c r="C44" s="11" t="s">
        <v>48</v>
      </c>
      <c r="D44" s="12"/>
    </row>
    <row r="45">
      <c r="A45" s="4"/>
      <c r="B45" s="11">
        <v>3.13510093E8</v>
      </c>
      <c r="C45" s="11" t="s">
        <v>49</v>
      </c>
      <c r="D45" s="12"/>
    </row>
    <row r="46">
      <c r="A46" s="4"/>
      <c r="B46" s="11">
        <v>3.13510177E8</v>
      </c>
      <c r="C46" s="11" t="s">
        <v>50</v>
      </c>
      <c r="D46" s="12"/>
    </row>
    <row r="47">
      <c r="A47" s="4"/>
      <c r="B47" s="11">
        <v>3.13510213E8</v>
      </c>
      <c r="C47" s="11" t="s">
        <v>51</v>
      </c>
      <c r="D47" s="12"/>
    </row>
    <row r="48">
      <c r="A48" s="4"/>
      <c r="B48" s="10">
        <v>3.12510202E8</v>
      </c>
      <c r="C48" s="10" t="s">
        <v>52</v>
      </c>
    </row>
    <row r="49">
      <c r="A49" s="4"/>
      <c r="B49" s="10">
        <v>3.13510227E8</v>
      </c>
      <c r="C49" s="10" t="s">
        <v>53</v>
      </c>
    </row>
    <row r="50">
      <c r="A50" s="4"/>
      <c r="B50" s="11">
        <v>3.13510125E8</v>
      </c>
      <c r="C50" s="11" t="s">
        <v>54</v>
      </c>
      <c r="D50" s="12"/>
    </row>
    <row r="51">
      <c r="A51" s="4"/>
      <c r="B51" s="11">
        <v>3.12510221E8</v>
      </c>
      <c r="C51" s="11" t="s">
        <v>55</v>
      </c>
      <c r="D51" s="12"/>
    </row>
    <row r="52">
      <c r="A52" s="4"/>
      <c r="B52" s="11">
        <v>3.13510187E8</v>
      </c>
      <c r="C52" s="11" t="s">
        <v>56</v>
      </c>
      <c r="D52" s="12"/>
    </row>
    <row r="53">
      <c r="A53" s="4"/>
      <c r="B53" s="11">
        <v>3.13510184E8</v>
      </c>
      <c r="C53" s="11" t="s">
        <v>57</v>
      </c>
      <c r="D53" s="12"/>
    </row>
    <row r="54">
      <c r="A54" s="4"/>
      <c r="B54" s="10">
        <v>3.1351017E8</v>
      </c>
      <c r="C54" s="10" t="s">
        <v>58</v>
      </c>
    </row>
    <row r="55">
      <c r="A55" s="4"/>
      <c r="B55" s="10">
        <v>3.13510157E8</v>
      </c>
      <c r="C55" s="10" t="s">
        <v>59</v>
      </c>
    </row>
    <row r="56">
      <c r="A56" s="4"/>
      <c r="B56" s="10">
        <v>3.12510024E8</v>
      </c>
      <c r="C56" s="10" t="s">
        <v>60</v>
      </c>
    </row>
    <row r="57">
      <c r="A57" s="4"/>
      <c r="B57" s="10">
        <v>3.13510162E8</v>
      </c>
      <c r="C57" s="10" t="s">
        <v>61</v>
      </c>
    </row>
    <row r="58">
      <c r="A58" s="4"/>
      <c r="B58" s="10">
        <v>3.13510156E8</v>
      </c>
      <c r="C58" s="10" t="s">
        <v>62</v>
      </c>
    </row>
    <row r="59">
      <c r="A59" s="4"/>
      <c r="B59" s="10">
        <v>3.12510186E8</v>
      </c>
      <c r="C59" s="10" t="s">
        <v>63</v>
      </c>
    </row>
    <row r="60">
      <c r="A60" s="4"/>
      <c r="B60" s="10">
        <v>3.13510138E8</v>
      </c>
      <c r="C60" s="10" t="s">
        <v>64</v>
      </c>
    </row>
    <row r="61">
      <c r="A61" s="4"/>
      <c r="B61" s="10">
        <v>3.13510158E8</v>
      </c>
      <c r="C61" s="10" t="s">
        <v>65</v>
      </c>
    </row>
    <row r="62">
      <c r="A62" s="5"/>
      <c r="B62" s="10">
        <v>3.13510224E8</v>
      </c>
      <c r="C62" s="10" t="s">
        <v>66</v>
      </c>
    </row>
    <row r="63">
      <c r="A63" s="13" t="s">
        <v>67</v>
      </c>
      <c r="B63" s="14">
        <v>3.13510151E8</v>
      </c>
      <c r="C63" s="14" t="s">
        <v>68</v>
      </c>
    </row>
    <row r="64">
      <c r="A64" s="4"/>
      <c r="B64" s="14">
        <v>3.13510223E8</v>
      </c>
      <c r="C64" s="14" t="s">
        <v>69</v>
      </c>
    </row>
    <row r="65">
      <c r="A65" s="4"/>
      <c r="B65" s="14">
        <v>3.1251017E8</v>
      </c>
      <c r="C65" s="14" t="s">
        <v>70</v>
      </c>
    </row>
    <row r="66">
      <c r="A66" s="4"/>
      <c r="B66" s="14">
        <v>3.12510184E8</v>
      </c>
      <c r="C66" s="14" t="s">
        <v>71</v>
      </c>
    </row>
    <row r="67">
      <c r="A67" s="4"/>
      <c r="B67" s="14">
        <v>3.13510202E8</v>
      </c>
      <c r="C67" s="14" t="s">
        <v>72</v>
      </c>
    </row>
    <row r="68">
      <c r="A68" s="4"/>
      <c r="B68" s="14">
        <v>3.12510198E8</v>
      </c>
      <c r="C68" s="14" t="s">
        <v>73</v>
      </c>
    </row>
    <row r="69">
      <c r="A69" s="4"/>
      <c r="B69" s="14">
        <v>3.13510067E8</v>
      </c>
      <c r="C69" s="14" t="s">
        <v>74</v>
      </c>
    </row>
    <row r="70">
      <c r="A70" s="4"/>
      <c r="B70" s="14">
        <v>3.13510176E8</v>
      </c>
      <c r="C70" s="14" t="s">
        <v>75</v>
      </c>
    </row>
    <row r="71">
      <c r="A71" s="4"/>
      <c r="B71" s="14">
        <v>3.11512048E8</v>
      </c>
      <c r="C71" s="14" t="s">
        <v>76</v>
      </c>
    </row>
    <row r="72">
      <c r="A72" s="4"/>
      <c r="B72" s="14">
        <v>5.1150603E8</v>
      </c>
      <c r="C72" s="14" t="s">
        <v>77</v>
      </c>
    </row>
    <row r="73">
      <c r="A73" s="4"/>
      <c r="B73" s="14">
        <v>5.10506003E8</v>
      </c>
      <c r="C73" s="14" t="s">
        <v>78</v>
      </c>
    </row>
    <row r="74">
      <c r="A74" s="4"/>
      <c r="B74" s="14">
        <v>3.13511044E8</v>
      </c>
      <c r="C74" s="14" t="s">
        <v>79</v>
      </c>
    </row>
    <row r="75">
      <c r="A75" s="4"/>
      <c r="B75" s="14">
        <v>3.13511034E8</v>
      </c>
      <c r="C75" s="14" t="s">
        <v>80</v>
      </c>
    </row>
    <row r="76">
      <c r="A76" s="4"/>
      <c r="B76" s="14">
        <v>3.11511026E8</v>
      </c>
      <c r="C76" s="14" t="s">
        <v>81</v>
      </c>
    </row>
    <row r="77">
      <c r="A77" s="4"/>
      <c r="B77" s="14">
        <v>3.12511032E8</v>
      </c>
      <c r="C77" s="14" t="s">
        <v>82</v>
      </c>
    </row>
    <row r="78">
      <c r="A78" s="4"/>
      <c r="B78" s="14">
        <v>3.12511024E8</v>
      </c>
      <c r="C78" s="14" t="s">
        <v>83</v>
      </c>
    </row>
    <row r="79">
      <c r="A79" s="4"/>
      <c r="B79" s="14">
        <v>1.10511187E8</v>
      </c>
      <c r="C79" s="14" t="s">
        <v>84</v>
      </c>
    </row>
    <row r="80">
      <c r="A80" s="4"/>
      <c r="B80" s="14">
        <v>1.10511235E8</v>
      </c>
      <c r="C80" s="14" t="s">
        <v>85</v>
      </c>
    </row>
    <row r="81">
      <c r="A81" s="4"/>
      <c r="B81" s="14">
        <v>1.10511214E8</v>
      </c>
      <c r="C81" s="14" t="s">
        <v>86</v>
      </c>
    </row>
    <row r="82">
      <c r="A82" s="5"/>
      <c r="B82" s="14">
        <v>1.10511225E8</v>
      </c>
      <c r="C82" s="14" t="s">
        <v>87</v>
      </c>
    </row>
    <row r="83">
      <c r="A83" s="15" t="s">
        <v>88</v>
      </c>
      <c r="B83" s="16">
        <v>1.10511194E8</v>
      </c>
      <c r="C83" s="16" t="s">
        <v>89</v>
      </c>
    </row>
    <row r="84">
      <c r="A84" s="4"/>
      <c r="B84" s="16">
        <v>1.10511074E8</v>
      </c>
      <c r="C84" s="16" t="s">
        <v>90</v>
      </c>
    </row>
    <row r="85">
      <c r="A85" s="4"/>
      <c r="B85" s="16">
        <v>1.10511179E8</v>
      </c>
      <c r="C85" s="16" t="s">
        <v>91</v>
      </c>
    </row>
    <row r="86">
      <c r="A86" s="4"/>
      <c r="B86" s="16">
        <v>1.10511323E8</v>
      </c>
      <c r="C86" s="16" t="s">
        <v>92</v>
      </c>
    </row>
    <row r="87">
      <c r="A87" s="4"/>
      <c r="B87" s="16">
        <v>1.10511164E8</v>
      </c>
      <c r="C87" s="16" t="s">
        <v>93</v>
      </c>
    </row>
    <row r="88">
      <c r="A88" s="4"/>
      <c r="B88" s="16">
        <v>1.10511069E8</v>
      </c>
      <c r="C88" s="16" t="s">
        <v>94</v>
      </c>
    </row>
    <row r="89">
      <c r="A89" s="4"/>
      <c r="B89" s="16">
        <v>1.10511159E8</v>
      </c>
      <c r="C89" s="16" t="s">
        <v>95</v>
      </c>
    </row>
    <row r="90">
      <c r="A90" s="4"/>
      <c r="B90" s="16">
        <v>1.10511254E8</v>
      </c>
      <c r="C90" s="16" t="s">
        <v>96</v>
      </c>
    </row>
    <row r="91">
      <c r="A91" s="4"/>
      <c r="B91" s="16">
        <v>1.1051121E8</v>
      </c>
      <c r="C91" s="16" t="s">
        <v>97</v>
      </c>
    </row>
    <row r="92">
      <c r="A92" s="4"/>
      <c r="B92" s="16">
        <v>1.10511161E8</v>
      </c>
      <c r="C92" s="16" t="s">
        <v>98</v>
      </c>
    </row>
    <row r="93">
      <c r="A93" s="4"/>
      <c r="B93" s="16">
        <v>1.10511109E8</v>
      </c>
      <c r="C93" s="16" t="s">
        <v>99</v>
      </c>
    </row>
    <row r="94">
      <c r="A94" s="4"/>
      <c r="B94" s="16">
        <v>1.10511233E8</v>
      </c>
      <c r="C94" s="16" t="s">
        <v>100</v>
      </c>
    </row>
    <row r="95">
      <c r="A95" s="4"/>
      <c r="B95" s="16">
        <v>1.10511168E8</v>
      </c>
      <c r="C95" s="16" t="s">
        <v>101</v>
      </c>
    </row>
    <row r="96">
      <c r="A96" s="4"/>
      <c r="B96" s="16">
        <v>1.10511093E8</v>
      </c>
      <c r="C96" s="16" t="s">
        <v>102</v>
      </c>
    </row>
    <row r="97">
      <c r="A97" s="4"/>
      <c r="B97" s="16">
        <v>1.10511288E8</v>
      </c>
      <c r="C97" s="16" t="s">
        <v>103</v>
      </c>
    </row>
    <row r="98">
      <c r="A98" s="4"/>
      <c r="B98" s="16">
        <v>1.10511008E8</v>
      </c>
      <c r="C98" s="16" t="s">
        <v>104</v>
      </c>
    </row>
    <row r="99">
      <c r="A99" s="4"/>
      <c r="B99" s="16">
        <v>1.10511239E8</v>
      </c>
      <c r="C99" s="16" t="s">
        <v>105</v>
      </c>
    </row>
    <row r="100">
      <c r="A100" s="4"/>
      <c r="B100" s="16">
        <v>1.1051101E8</v>
      </c>
      <c r="C100" s="16" t="s">
        <v>106</v>
      </c>
    </row>
    <row r="101">
      <c r="A101" s="4"/>
      <c r="B101" s="16">
        <v>1.10511203E8</v>
      </c>
      <c r="C101" s="16" t="s">
        <v>107</v>
      </c>
    </row>
    <row r="102">
      <c r="A102" s="5"/>
      <c r="B102" s="16">
        <v>1.10511006E8</v>
      </c>
      <c r="C102" s="16" t="s">
        <v>108</v>
      </c>
    </row>
    <row r="103">
      <c r="A103" s="17" t="s">
        <v>109</v>
      </c>
      <c r="B103" s="18">
        <v>1.10511212E8</v>
      </c>
      <c r="C103" s="18" t="s">
        <v>110</v>
      </c>
    </row>
    <row r="104">
      <c r="A104" s="4"/>
      <c r="B104" s="18">
        <v>1.10511113E8</v>
      </c>
      <c r="C104" s="18" t="s">
        <v>111</v>
      </c>
    </row>
    <row r="105">
      <c r="A105" s="4"/>
      <c r="B105" s="18">
        <v>1.1051107E8</v>
      </c>
      <c r="C105" s="18" t="s">
        <v>112</v>
      </c>
    </row>
    <row r="106">
      <c r="A106" s="4"/>
      <c r="B106" s="18">
        <v>1.10511119E8</v>
      </c>
      <c r="C106" s="18" t="s">
        <v>113</v>
      </c>
    </row>
    <row r="107">
      <c r="A107" s="4"/>
      <c r="B107" s="18">
        <v>1.10511083E8</v>
      </c>
      <c r="C107" s="18" t="s">
        <v>114</v>
      </c>
    </row>
    <row r="108">
      <c r="A108" s="4"/>
      <c r="B108" s="18">
        <v>1.10511067E8</v>
      </c>
      <c r="C108" s="18" t="s">
        <v>115</v>
      </c>
    </row>
    <row r="109">
      <c r="A109" s="4"/>
      <c r="B109" s="18">
        <v>1.10511123E8</v>
      </c>
      <c r="C109" s="18" t="s">
        <v>116</v>
      </c>
    </row>
    <row r="110">
      <c r="A110" s="4"/>
      <c r="B110" s="18">
        <v>1.10511277E8</v>
      </c>
      <c r="C110" s="18" t="s">
        <v>117</v>
      </c>
    </row>
    <row r="111">
      <c r="A111" s="4"/>
      <c r="B111" s="18">
        <v>1.10511139E8</v>
      </c>
      <c r="C111" s="18" t="s">
        <v>118</v>
      </c>
    </row>
    <row r="112">
      <c r="A112" s="4"/>
      <c r="B112" s="18">
        <v>1.10511206E8</v>
      </c>
      <c r="C112" s="18" t="s">
        <v>119</v>
      </c>
    </row>
    <row r="113">
      <c r="A113" s="4"/>
      <c r="B113" s="18">
        <v>1.10511253E8</v>
      </c>
      <c r="C113" s="18" t="s">
        <v>120</v>
      </c>
    </row>
    <row r="114">
      <c r="A114" s="4"/>
      <c r="B114" s="18">
        <v>1.10652052E8</v>
      </c>
      <c r="C114" s="18" t="s">
        <v>121</v>
      </c>
    </row>
    <row r="115">
      <c r="A115" s="4"/>
      <c r="B115" s="18">
        <v>1.10511118E8</v>
      </c>
      <c r="C115" s="18" t="s">
        <v>122</v>
      </c>
    </row>
    <row r="116">
      <c r="A116" s="4"/>
      <c r="B116" s="18">
        <v>1.10511082E8</v>
      </c>
      <c r="C116" s="18" t="s">
        <v>123</v>
      </c>
    </row>
    <row r="117">
      <c r="A117" s="4"/>
      <c r="B117" s="18">
        <v>1.10511066E8</v>
      </c>
      <c r="C117" s="18" t="s">
        <v>124</v>
      </c>
    </row>
    <row r="118">
      <c r="A118" s="5"/>
      <c r="B118" s="18">
        <v>1.10511218E8</v>
      </c>
      <c r="C118" s="18" t="s">
        <v>125</v>
      </c>
    </row>
    <row r="119">
      <c r="A119" s="19" t="s">
        <v>126</v>
      </c>
      <c r="B119" s="20">
        <v>1.10511311E8</v>
      </c>
      <c r="C119" s="20" t="s">
        <v>127</v>
      </c>
    </row>
    <row r="120">
      <c r="A120" s="4"/>
      <c r="B120" s="20">
        <v>3.13540006E8</v>
      </c>
      <c r="C120" s="20" t="s">
        <v>128</v>
      </c>
    </row>
    <row r="121">
      <c r="A121" s="4"/>
      <c r="B121" s="20">
        <v>3.13505004E8</v>
      </c>
      <c r="C121" s="20" t="s">
        <v>129</v>
      </c>
    </row>
    <row r="122">
      <c r="A122" s="4"/>
      <c r="B122" s="20">
        <v>3.13505012E8</v>
      </c>
      <c r="C122" s="20" t="s">
        <v>130</v>
      </c>
    </row>
    <row r="123">
      <c r="A123" s="4"/>
      <c r="B123" s="20">
        <v>3.13505001E8</v>
      </c>
      <c r="C123" s="20" t="s">
        <v>131</v>
      </c>
    </row>
    <row r="124">
      <c r="A124" s="4"/>
      <c r="B124" s="20">
        <v>3.13505011E8</v>
      </c>
      <c r="C124" s="20" t="s">
        <v>132</v>
      </c>
    </row>
    <row r="125">
      <c r="A125" s="4"/>
      <c r="B125" s="20">
        <v>3.13514005E8</v>
      </c>
      <c r="C125" s="20" t="s">
        <v>133</v>
      </c>
    </row>
    <row r="126">
      <c r="A126" s="4"/>
      <c r="B126" s="20">
        <v>3.1359101E8</v>
      </c>
      <c r="C126" s="20" t="s">
        <v>134</v>
      </c>
    </row>
    <row r="127">
      <c r="A127" s="4"/>
      <c r="B127" s="20">
        <v>3.13591021E8</v>
      </c>
      <c r="C127" s="20" t="s">
        <v>135</v>
      </c>
    </row>
    <row r="128">
      <c r="A128" s="4"/>
      <c r="B128" s="20">
        <v>3.13591025E8</v>
      </c>
      <c r="C128" s="20" t="s">
        <v>136</v>
      </c>
    </row>
    <row r="129">
      <c r="A129" s="4"/>
      <c r="B129" s="21">
        <v>3.12651057E8</v>
      </c>
      <c r="C129" s="21" t="s">
        <v>137</v>
      </c>
    </row>
    <row r="130">
      <c r="A130" s="4"/>
      <c r="B130" s="20">
        <v>3.12515019E8</v>
      </c>
      <c r="C130" s="20" t="s">
        <v>138</v>
      </c>
    </row>
    <row r="131">
      <c r="A131" s="4"/>
      <c r="B131" s="20">
        <v>3.12552058E8</v>
      </c>
      <c r="C131" s="20" t="s">
        <v>139</v>
      </c>
    </row>
    <row r="132">
      <c r="A132" s="4"/>
      <c r="B132" s="20">
        <v>3.12513038E8</v>
      </c>
      <c r="C132" s="20" t="s">
        <v>140</v>
      </c>
    </row>
    <row r="133">
      <c r="A133" s="4"/>
      <c r="B133" s="20">
        <v>3.12513066E8</v>
      </c>
      <c r="C133" s="20" t="s">
        <v>141</v>
      </c>
    </row>
    <row r="134">
      <c r="A134" s="5"/>
      <c r="B134" s="20">
        <v>3.11613059E8</v>
      </c>
      <c r="C134" s="20" t="s">
        <v>142</v>
      </c>
    </row>
    <row r="135">
      <c r="A135" s="22" t="s">
        <v>143</v>
      </c>
      <c r="B135" s="16">
        <v>3.12580069E8</v>
      </c>
      <c r="C135" s="16" t="s">
        <v>144</v>
      </c>
    </row>
    <row r="136">
      <c r="B136" s="16">
        <v>3.12580059E8</v>
      </c>
      <c r="C136" s="16" t="s">
        <v>145</v>
      </c>
    </row>
    <row r="137">
      <c r="B137" s="16">
        <v>3.13580057E8</v>
      </c>
      <c r="C137" s="16" t="s">
        <v>146</v>
      </c>
    </row>
    <row r="138">
      <c r="B138" s="23" t="s">
        <v>147</v>
      </c>
      <c r="C138" s="23" t="s">
        <v>148</v>
      </c>
    </row>
    <row r="139">
      <c r="B139" s="16">
        <v>3.12580064E8</v>
      </c>
      <c r="C139" s="16" t="s">
        <v>149</v>
      </c>
    </row>
    <row r="140">
      <c r="B140" s="16">
        <v>3.1358005E8</v>
      </c>
      <c r="C140" s="16" t="s">
        <v>150</v>
      </c>
    </row>
    <row r="141">
      <c r="B141" s="16">
        <v>3.1358006E8</v>
      </c>
      <c r="C141" s="16" t="s">
        <v>151</v>
      </c>
    </row>
    <row r="142">
      <c r="B142" s="16">
        <v>3.13580058E8</v>
      </c>
      <c r="C142" s="16" t="s">
        <v>152</v>
      </c>
    </row>
    <row r="143">
      <c r="B143" s="16">
        <v>3.12580066E8</v>
      </c>
      <c r="C143" s="16" t="s">
        <v>153</v>
      </c>
    </row>
    <row r="144">
      <c r="B144" s="16">
        <v>3.13580064E8</v>
      </c>
      <c r="C144" s="16" t="s">
        <v>154</v>
      </c>
    </row>
    <row r="145">
      <c r="B145" s="16">
        <v>3.13580048E8</v>
      </c>
      <c r="C145" s="16" t="s">
        <v>155</v>
      </c>
    </row>
    <row r="146">
      <c r="B146" s="16">
        <v>3.11580038E8</v>
      </c>
      <c r="C146" s="16" t="s">
        <v>156</v>
      </c>
    </row>
    <row r="147">
      <c r="B147" s="16">
        <v>3.12580072E8</v>
      </c>
      <c r="C147" s="16" t="s">
        <v>157</v>
      </c>
    </row>
    <row r="148">
      <c r="B148" s="16">
        <v>3.13580053E8</v>
      </c>
      <c r="C148" s="16" t="s">
        <v>158</v>
      </c>
    </row>
    <row r="149">
      <c r="B149" s="16">
        <v>3.13512053E8</v>
      </c>
      <c r="C149" s="16" t="s">
        <v>159</v>
      </c>
    </row>
    <row r="150">
      <c r="B150" s="16">
        <v>3.13581012E8</v>
      </c>
      <c r="C150" s="16" t="s">
        <v>160</v>
      </c>
    </row>
    <row r="151">
      <c r="B151" s="16">
        <v>3.13512024E8</v>
      </c>
      <c r="C151" s="16" t="s">
        <v>161</v>
      </c>
    </row>
    <row r="152">
      <c r="B152" s="16">
        <v>3.13591006E8</v>
      </c>
      <c r="C152" s="16" t="s">
        <v>162</v>
      </c>
    </row>
    <row r="153">
      <c r="B153" s="16">
        <v>3.13512007E8</v>
      </c>
      <c r="C153" s="16" t="s">
        <v>163</v>
      </c>
    </row>
    <row r="154">
      <c r="B154" s="23" t="s">
        <v>147</v>
      </c>
      <c r="C154" s="16" t="s">
        <v>164</v>
      </c>
    </row>
    <row r="155">
      <c r="B155" s="16">
        <v>3.11514094E8</v>
      </c>
      <c r="C155" s="16" t="s">
        <v>165</v>
      </c>
    </row>
    <row r="156">
      <c r="B156" s="16">
        <v>3.13591005E8</v>
      </c>
      <c r="C156" s="16" t="s">
        <v>166</v>
      </c>
    </row>
    <row r="157">
      <c r="B157" s="16">
        <v>3.13551129E8</v>
      </c>
      <c r="C157" s="16" t="s">
        <v>167</v>
      </c>
    </row>
    <row r="158">
      <c r="B158" s="23">
        <v>1.13064502E8</v>
      </c>
      <c r="C158" s="16" t="s">
        <v>168</v>
      </c>
    </row>
    <row r="159">
      <c r="B159" s="16">
        <v>3.13552003E8</v>
      </c>
      <c r="C159" s="16" t="s">
        <v>169</v>
      </c>
    </row>
    <row r="160">
      <c r="B160" s="16">
        <v>3.1355201E8</v>
      </c>
      <c r="C160" s="16" t="s">
        <v>170</v>
      </c>
    </row>
    <row r="161">
      <c r="B161" s="16">
        <v>3.11515034E8</v>
      </c>
      <c r="C161" s="16" t="s">
        <v>171</v>
      </c>
    </row>
    <row r="162">
      <c r="B162" s="16">
        <v>3.13591023E8</v>
      </c>
      <c r="C162" s="16" t="s">
        <v>172</v>
      </c>
    </row>
    <row r="163">
      <c r="B163" s="16">
        <v>3.13551089E8</v>
      </c>
      <c r="C163" s="16" t="s">
        <v>173</v>
      </c>
    </row>
    <row r="164">
      <c r="B164" s="16">
        <v>3.13552025E8</v>
      </c>
      <c r="C164" s="16" t="s">
        <v>174</v>
      </c>
    </row>
    <row r="165">
      <c r="B165" s="16">
        <v>3.13591004E8</v>
      </c>
      <c r="C165" s="16" t="s">
        <v>175</v>
      </c>
    </row>
    <row r="166">
      <c r="B166" s="16">
        <v>5.12660021E8</v>
      </c>
      <c r="C166" s="16" t="s">
        <v>176</v>
      </c>
    </row>
    <row r="167">
      <c r="B167" s="23">
        <v>3.13591015E8</v>
      </c>
      <c r="C167" s="23" t="s">
        <v>177</v>
      </c>
    </row>
    <row r="168">
      <c r="B168" s="16">
        <v>3.13581019E8</v>
      </c>
      <c r="C168" s="16" t="s">
        <v>178</v>
      </c>
    </row>
    <row r="169">
      <c r="B169" s="16">
        <v>3.11514082E8</v>
      </c>
      <c r="C169" s="16" t="s">
        <v>179</v>
      </c>
    </row>
    <row r="170">
      <c r="B170" s="23" t="s">
        <v>147</v>
      </c>
      <c r="C170" s="23" t="s">
        <v>180</v>
      </c>
    </row>
    <row r="171">
      <c r="B171" s="16">
        <v>3.13511046E8</v>
      </c>
      <c r="C171" s="16" t="s">
        <v>181</v>
      </c>
    </row>
    <row r="172">
      <c r="B172" s="16">
        <v>3.1359103E8</v>
      </c>
      <c r="C172" s="16" t="s">
        <v>182</v>
      </c>
    </row>
    <row r="173">
      <c r="B173" s="23" t="s">
        <v>183</v>
      </c>
      <c r="C173" s="16" t="s">
        <v>184</v>
      </c>
    </row>
    <row r="174">
      <c r="B174" s="16">
        <v>3.12515003E8</v>
      </c>
      <c r="C174" s="16" t="s">
        <v>185</v>
      </c>
    </row>
    <row r="175">
      <c r="B175" s="16">
        <v>3.13580068E8</v>
      </c>
      <c r="C175" s="16" t="s">
        <v>186</v>
      </c>
    </row>
  </sheetData>
  <mergeCells count="11">
    <mergeCell ref="A83:A102"/>
    <mergeCell ref="A103:A118"/>
    <mergeCell ref="A119:A134"/>
    <mergeCell ref="A135:A175"/>
    <mergeCell ref="A1:A2"/>
    <mergeCell ref="B1:B2"/>
    <mergeCell ref="C1:C2"/>
    <mergeCell ref="A3:A22"/>
    <mergeCell ref="A23:A42"/>
    <mergeCell ref="A43:A62"/>
    <mergeCell ref="A63:A82"/>
  </mergeCell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0</v>
      </c>
      <c r="B1" s="129" t="s">
        <v>2</v>
      </c>
      <c r="C1" s="53" t="s">
        <v>303</v>
      </c>
      <c r="D1" s="54"/>
      <c r="E1" s="55" t="s">
        <v>226</v>
      </c>
      <c r="F1" s="56"/>
      <c r="G1" s="56"/>
      <c r="H1" s="54"/>
      <c r="I1" s="58" t="s">
        <v>228</v>
      </c>
      <c r="J1" s="59" t="s">
        <v>229</v>
      </c>
    </row>
    <row r="2">
      <c r="C2" s="60" t="s">
        <v>230</v>
      </c>
      <c r="D2" s="61" t="s">
        <v>231</v>
      </c>
      <c r="E2" s="62" t="s">
        <v>232</v>
      </c>
      <c r="F2" s="62" t="s">
        <v>233</v>
      </c>
      <c r="G2" s="62" t="s">
        <v>234</v>
      </c>
      <c r="H2" s="62" t="s">
        <v>235</v>
      </c>
      <c r="I2" s="64" t="s">
        <v>242</v>
      </c>
      <c r="J2" s="65" t="s">
        <v>304</v>
      </c>
    </row>
    <row r="3">
      <c r="A3" s="2" t="s">
        <v>3</v>
      </c>
      <c r="B3" s="67" t="s">
        <v>4</v>
      </c>
      <c r="C3" s="177" t="s">
        <v>245</v>
      </c>
      <c r="D3" s="50"/>
      <c r="E3" s="177" t="s">
        <v>246</v>
      </c>
      <c r="F3" s="177" t="s">
        <v>246</v>
      </c>
      <c r="G3" s="177" t="s">
        <v>246</v>
      </c>
      <c r="H3" s="177" t="s">
        <v>246</v>
      </c>
      <c r="I3" s="28" t="b">
        <v>0</v>
      </c>
      <c r="J3" s="178">
        <v>100.0</v>
      </c>
    </row>
    <row r="4">
      <c r="A4" s="4"/>
      <c r="B4" s="67" t="s">
        <v>5</v>
      </c>
      <c r="C4" s="177" t="s">
        <v>245</v>
      </c>
      <c r="D4" s="50"/>
      <c r="E4" s="177" t="s">
        <v>246</v>
      </c>
      <c r="F4" s="177" t="s">
        <v>246</v>
      </c>
      <c r="G4" s="177" t="s">
        <v>246</v>
      </c>
      <c r="H4" s="177" t="s">
        <v>246</v>
      </c>
      <c r="I4" s="28" t="b">
        <v>0</v>
      </c>
      <c r="J4" s="178">
        <v>100.0</v>
      </c>
    </row>
    <row r="5">
      <c r="A5" s="4"/>
      <c r="B5" s="67" t="s">
        <v>6</v>
      </c>
      <c r="C5" s="177" t="s">
        <v>245</v>
      </c>
      <c r="D5" s="50"/>
      <c r="E5" s="177" t="s">
        <v>246</v>
      </c>
      <c r="F5" s="177" t="s">
        <v>246</v>
      </c>
      <c r="G5" s="177" t="s">
        <v>246</v>
      </c>
      <c r="H5" s="177" t="s">
        <v>246</v>
      </c>
      <c r="I5" s="28" t="b">
        <v>0</v>
      </c>
      <c r="J5" s="178">
        <v>100.0</v>
      </c>
    </row>
    <row r="6">
      <c r="A6" s="4"/>
      <c r="B6" s="67" t="s">
        <v>7</v>
      </c>
      <c r="C6" s="177" t="s">
        <v>245</v>
      </c>
      <c r="D6" s="50"/>
      <c r="E6" s="177" t="s">
        <v>246</v>
      </c>
      <c r="F6" s="177" t="s">
        <v>246</v>
      </c>
      <c r="G6" s="177" t="s">
        <v>246</v>
      </c>
      <c r="H6" s="177" t="s">
        <v>246</v>
      </c>
      <c r="I6" s="28" t="b">
        <v>0</v>
      </c>
      <c r="J6" s="178">
        <v>100.0</v>
      </c>
    </row>
    <row r="7">
      <c r="A7" s="4"/>
      <c r="B7" s="67" t="s">
        <v>8</v>
      </c>
      <c r="C7" s="177" t="s">
        <v>245</v>
      </c>
      <c r="D7" s="50"/>
      <c r="E7" s="177" t="s">
        <v>246</v>
      </c>
      <c r="F7" s="177" t="s">
        <v>246</v>
      </c>
      <c r="G7" s="177" t="s">
        <v>246</v>
      </c>
      <c r="H7" s="177" t="s">
        <v>246</v>
      </c>
      <c r="I7" s="28" t="b">
        <v>0</v>
      </c>
      <c r="J7" s="178">
        <v>100.0</v>
      </c>
    </row>
    <row r="8">
      <c r="A8" s="4"/>
      <c r="B8" s="67" t="s">
        <v>9</v>
      </c>
      <c r="C8" s="177" t="s">
        <v>245</v>
      </c>
      <c r="D8" s="50"/>
      <c r="E8" s="177" t="s">
        <v>246</v>
      </c>
      <c r="F8" s="177" t="s">
        <v>246</v>
      </c>
      <c r="G8" s="177" t="s">
        <v>246</v>
      </c>
      <c r="H8" s="177" t="s">
        <v>246</v>
      </c>
      <c r="I8" s="28" t="b">
        <v>0</v>
      </c>
      <c r="J8" s="178">
        <v>100.0</v>
      </c>
    </row>
    <row r="9">
      <c r="A9" s="4"/>
      <c r="B9" s="72" t="s">
        <v>10</v>
      </c>
      <c r="C9" s="177" t="s">
        <v>247</v>
      </c>
      <c r="D9" s="177" t="s">
        <v>248</v>
      </c>
      <c r="E9" s="177" t="s">
        <v>247</v>
      </c>
      <c r="F9" s="50"/>
      <c r="G9" s="50"/>
      <c r="H9" s="50"/>
      <c r="I9" s="28" t="b">
        <v>0</v>
      </c>
      <c r="J9" s="50"/>
    </row>
    <row r="10">
      <c r="A10" s="4"/>
      <c r="B10" s="67" t="s">
        <v>11</v>
      </c>
      <c r="C10" s="177" t="s">
        <v>245</v>
      </c>
      <c r="D10" s="50"/>
      <c r="E10" s="177" t="s">
        <v>246</v>
      </c>
      <c r="F10" s="177" t="s">
        <v>246</v>
      </c>
      <c r="G10" s="177" t="s">
        <v>246</v>
      </c>
      <c r="H10" s="177" t="s">
        <v>246</v>
      </c>
      <c r="I10" s="28" t="b">
        <v>0</v>
      </c>
      <c r="J10" s="178">
        <v>100.0</v>
      </c>
    </row>
    <row r="11">
      <c r="A11" s="4"/>
      <c r="B11" s="67" t="s">
        <v>12</v>
      </c>
      <c r="C11" s="177" t="s">
        <v>245</v>
      </c>
      <c r="D11" s="50"/>
      <c r="E11" s="177" t="s">
        <v>246</v>
      </c>
      <c r="F11" s="177" t="s">
        <v>246</v>
      </c>
      <c r="G11" s="177" t="s">
        <v>246</v>
      </c>
      <c r="H11" s="177" t="s">
        <v>246</v>
      </c>
      <c r="I11" s="28" t="b">
        <v>0</v>
      </c>
      <c r="J11" s="178">
        <v>100.0</v>
      </c>
    </row>
    <row r="12">
      <c r="A12" s="4"/>
      <c r="B12" s="67" t="s">
        <v>13</v>
      </c>
      <c r="C12" s="177" t="s">
        <v>247</v>
      </c>
      <c r="D12" s="177" t="s">
        <v>248</v>
      </c>
      <c r="E12" s="177" t="s">
        <v>247</v>
      </c>
      <c r="F12" s="50"/>
      <c r="G12" s="50"/>
      <c r="H12" s="50"/>
      <c r="I12" s="28" t="b">
        <v>0</v>
      </c>
      <c r="J12" s="50"/>
    </row>
    <row r="13">
      <c r="A13" s="4"/>
      <c r="B13" s="67" t="s">
        <v>14</v>
      </c>
      <c r="C13" s="177" t="s">
        <v>245</v>
      </c>
      <c r="D13" s="50"/>
      <c r="E13" s="177" t="s">
        <v>246</v>
      </c>
      <c r="F13" s="177" t="s">
        <v>246</v>
      </c>
      <c r="G13" s="177" t="s">
        <v>246</v>
      </c>
      <c r="H13" s="177" t="s">
        <v>246</v>
      </c>
      <c r="I13" s="28" t="b">
        <v>0</v>
      </c>
      <c r="J13" s="178">
        <v>100.0</v>
      </c>
    </row>
    <row r="14">
      <c r="A14" s="4"/>
      <c r="B14" s="67" t="s">
        <v>15</v>
      </c>
      <c r="C14" s="177" t="s">
        <v>245</v>
      </c>
      <c r="D14" s="50"/>
      <c r="E14" s="177" t="s">
        <v>246</v>
      </c>
      <c r="F14" s="177" t="s">
        <v>246</v>
      </c>
      <c r="G14" s="177" t="s">
        <v>246</v>
      </c>
      <c r="H14" s="177" t="s">
        <v>246</v>
      </c>
      <c r="I14" s="28" t="b">
        <v>0</v>
      </c>
      <c r="J14" s="178">
        <v>100.0</v>
      </c>
    </row>
    <row r="15">
      <c r="A15" s="4"/>
      <c r="B15" s="67" t="s">
        <v>16</v>
      </c>
      <c r="C15" s="177" t="s">
        <v>245</v>
      </c>
      <c r="D15" s="50"/>
      <c r="E15" s="177" t="s">
        <v>246</v>
      </c>
      <c r="F15" s="177" t="s">
        <v>246</v>
      </c>
      <c r="G15" s="177" t="s">
        <v>246</v>
      </c>
      <c r="H15" s="177" t="s">
        <v>246</v>
      </c>
      <c r="I15" s="28" t="b">
        <v>0</v>
      </c>
      <c r="J15" s="178">
        <v>100.0</v>
      </c>
    </row>
    <row r="16">
      <c r="A16" s="4"/>
      <c r="B16" s="72" t="s">
        <v>17</v>
      </c>
      <c r="C16" s="177" t="s">
        <v>247</v>
      </c>
      <c r="D16" s="177" t="s">
        <v>248</v>
      </c>
      <c r="E16" s="177" t="s">
        <v>247</v>
      </c>
      <c r="F16" s="50"/>
      <c r="G16" s="50"/>
      <c r="H16" s="50"/>
      <c r="I16" s="28" t="b">
        <v>0</v>
      </c>
      <c r="J16" s="50"/>
    </row>
    <row r="17">
      <c r="A17" s="4"/>
      <c r="B17" s="67" t="s">
        <v>18</v>
      </c>
      <c r="C17" s="177" t="s">
        <v>245</v>
      </c>
      <c r="D17" s="50"/>
      <c r="E17" s="177" t="s">
        <v>246</v>
      </c>
      <c r="F17" s="177" t="s">
        <v>246</v>
      </c>
      <c r="G17" s="177" t="s">
        <v>246</v>
      </c>
      <c r="H17" s="177" t="s">
        <v>246</v>
      </c>
      <c r="I17" s="28" t="b">
        <v>0</v>
      </c>
      <c r="J17" s="178">
        <v>100.0</v>
      </c>
    </row>
    <row r="18">
      <c r="A18" s="4"/>
      <c r="B18" s="67" t="s">
        <v>19</v>
      </c>
      <c r="C18" s="177" t="s">
        <v>251</v>
      </c>
      <c r="D18" s="50"/>
      <c r="E18" s="177" t="s">
        <v>246</v>
      </c>
      <c r="F18" s="177" t="s">
        <v>246</v>
      </c>
      <c r="G18" s="177" t="s">
        <v>246</v>
      </c>
      <c r="H18" s="177" t="s">
        <v>246</v>
      </c>
      <c r="I18" s="28" t="b">
        <v>0</v>
      </c>
      <c r="J18" s="178">
        <v>50.0</v>
      </c>
    </row>
    <row r="19">
      <c r="A19" s="4"/>
      <c r="B19" s="67" t="s">
        <v>20</v>
      </c>
      <c r="C19" s="177" t="s">
        <v>251</v>
      </c>
      <c r="D19" s="50"/>
      <c r="E19" s="177" t="s">
        <v>246</v>
      </c>
      <c r="F19" s="177" t="s">
        <v>246</v>
      </c>
      <c r="G19" s="177" t="s">
        <v>246</v>
      </c>
      <c r="H19" s="177" t="s">
        <v>246</v>
      </c>
      <c r="I19" s="28" t="b">
        <v>0</v>
      </c>
      <c r="J19" s="178">
        <v>50.0</v>
      </c>
    </row>
    <row r="20">
      <c r="A20" s="4"/>
      <c r="B20" s="67" t="s">
        <v>21</v>
      </c>
      <c r="C20" s="177" t="s">
        <v>245</v>
      </c>
      <c r="D20" s="50"/>
      <c r="E20" s="177" t="s">
        <v>246</v>
      </c>
      <c r="F20" s="177" t="s">
        <v>246</v>
      </c>
      <c r="G20" s="177" t="s">
        <v>246</v>
      </c>
      <c r="H20" s="177" t="s">
        <v>246</v>
      </c>
      <c r="I20" s="28" t="b">
        <v>0</v>
      </c>
      <c r="J20" s="178">
        <v>100.0</v>
      </c>
    </row>
    <row r="21">
      <c r="A21" s="4"/>
      <c r="B21" s="67" t="s">
        <v>22</v>
      </c>
      <c r="C21" s="177" t="s">
        <v>245</v>
      </c>
      <c r="D21" s="50"/>
      <c r="E21" s="177" t="s">
        <v>246</v>
      </c>
      <c r="F21" s="177" t="s">
        <v>246</v>
      </c>
      <c r="G21" s="177" t="s">
        <v>246</v>
      </c>
      <c r="H21" s="177" t="s">
        <v>246</v>
      </c>
      <c r="I21" s="28" t="b">
        <v>0</v>
      </c>
      <c r="J21" s="178">
        <v>100.0</v>
      </c>
    </row>
    <row r="22">
      <c r="A22" s="5"/>
      <c r="B22" s="115" t="s">
        <v>23</v>
      </c>
      <c r="C22" s="177" t="s">
        <v>247</v>
      </c>
      <c r="D22" s="177" t="s">
        <v>248</v>
      </c>
      <c r="E22" s="177" t="s">
        <v>247</v>
      </c>
      <c r="F22" s="50"/>
      <c r="G22" s="50"/>
      <c r="H22" s="50"/>
      <c r="I22" s="28" t="b">
        <v>0</v>
      </c>
      <c r="J22" s="50"/>
    </row>
    <row r="23">
      <c r="A23" s="6" t="s">
        <v>24</v>
      </c>
      <c r="B23" s="75" t="s">
        <v>25</v>
      </c>
      <c r="C23" s="177" t="s">
        <v>251</v>
      </c>
      <c r="D23" s="50"/>
      <c r="E23" s="177" t="s">
        <v>246</v>
      </c>
      <c r="F23" s="177" t="s">
        <v>246</v>
      </c>
      <c r="G23" s="177" t="s">
        <v>246</v>
      </c>
      <c r="H23" s="177" t="s">
        <v>246</v>
      </c>
      <c r="I23" s="28" t="b">
        <v>0</v>
      </c>
      <c r="J23" s="178">
        <v>50.0</v>
      </c>
    </row>
    <row r="24">
      <c r="A24" s="4"/>
      <c r="B24" s="75" t="s">
        <v>26</v>
      </c>
      <c r="C24" s="177" t="s">
        <v>251</v>
      </c>
      <c r="D24" s="50"/>
      <c r="E24" s="177" t="s">
        <v>246</v>
      </c>
      <c r="F24" s="177" t="s">
        <v>246</v>
      </c>
      <c r="G24" s="177" t="s">
        <v>246</v>
      </c>
      <c r="H24" s="177" t="s">
        <v>246</v>
      </c>
      <c r="I24" s="28" t="b">
        <v>0</v>
      </c>
      <c r="J24" s="178">
        <v>50.0</v>
      </c>
    </row>
    <row r="25">
      <c r="A25" s="4"/>
      <c r="B25" s="75" t="s">
        <v>27</v>
      </c>
      <c r="C25" s="177" t="s">
        <v>247</v>
      </c>
      <c r="D25" s="177" t="s">
        <v>248</v>
      </c>
      <c r="E25" s="177" t="s">
        <v>247</v>
      </c>
      <c r="F25" s="50"/>
      <c r="G25" s="50"/>
      <c r="H25" s="50"/>
      <c r="I25" s="28" t="b">
        <v>0</v>
      </c>
      <c r="J25" s="50"/>
    </row>
    <row r="26">
      <c r="A26" s="4"/>
      <c r="B26" s="75" t="s">
        <v>28</v>
      </c>
      <c r="C26" s="177" t="s">
        <v>245</v>
      </c>
      <c r="D26" s="50"/>
      <c r="E26" s="177" t="s">
        <v>246</v>
      </c>
      <c r="F26" s="177" t="s">
        <v>246</v>
      </c>
      <c r="G26" s="177" t="s">
        <v>246</v>
      </c>
      <c r="H26" s="177" t="s">
        <v>246</v>
      </c>
      <c r="I26" s="28" t="b">
        <v>0</v>
      </c>
      <c r="J26" s="178">
        <v>100.0</v>
      </c>
    </row>
    <row r="27">
      <c r="A27" s="4"/>
      <c r="B27" s="75" t="s">
        <v>29</v>
      </c>
      <c r="C27" s="177" t="s">
        <v>247</v>
      </c>
      <c r="D27" s="177" t="s">
        <v>248</v>
      </c>
      <c r="E27" s="177" t="s">
        <v>247</v>
      </c>
      <c r="F27" s="50"/>
      <c r="G27" s="50"/>
      <c r="H27" s="50"/>
      <c r="I27" s="28" t="b">
        <v>0</v>
      </c>
      <c r="J27" s="50"/>
    </row>
    <row r="28">
      <c r="A28" s="4"/>
      <c r="B28" s="75" t="s">
        <v>31</v>
      </c>
      <c r="C28" s="177" t="s">
        <v>245</v>
      </c>
      <c r="D28" s="50"/>
      <c r="E28" s="177" t="s">
        <v>246</v>
      </c>
      <c r="F28" s="177" t="s">
        <v>246</v>
      </c>
      <c r="G28" s="177" t="s">
        <v>246</v>
      </c>
      <c r="H28" s="177" t="s">
        <v>246</v>
      </c>
      <c r="I28" s="28" t="b">
        <v>0</v>
      </c>
      <c r="J28" s="178">
        <v>100.0</v>
      </c>
    </row>
    <row r="29">
      <c r="A29" s="4"/>
      <c r="B29" s="75" t="s">
        <v>32</v>
      </c>
      <c r="C29" s="177" t="s">
        <v>245</v>
      </c>
      <c r="D29" s="50"/>
      <c r="E29" s="177" t="s">
        <v>246</v>
      </c>
      <c r="F29" s="177" t="s">
        <v>246</v>
      </c>
      <c r="G29" s="177" t="s">
        <v>246</v>
      </c>
      <c r="H29" s="177" t="s">
        <v>246</v>
      </c>
      <c r="I29" s="28" t="b">
        <v>0</v>
      </c>
      <c r="J29" s="178">
        <v>100.0</v>
      </c>
    </row>
    <row r="30">
      <c r="A30" s="4"/>
      <c r="B30" s="75" t="s">
        <v>33</v>
      </c>
      <c r="C30" s="177" t="s">
        <v>245</v>
      </c>
      <c r="D30" s="50"/>
      <c r="E30" s="177" t="s">
        <v>246</v>
      </c>
      <c r="F30" s="177" t="s">
        <v>246</v>
      </c>
      <c r="G30" s="177" t="s">
        <v>246</v>
      </c>
      <c r="H30" s="177" t="s">
        <v>246</v>
      </c>
      <c r="I30" s="28" t="b">
        <v>0</v>
      </c>
      <c r="J30" s="178">
        <v>100.0</v>
      </c>
    </row>
    <row r="31">
      <c r="A31" s="4"/>
      <c r="B31" s="115" t="s">
        <v>34</v>
      </c>
      <c r="C31" s="177" t="s">
        <v>247</v>
      </c>
      <c r="D31" s="177" t="s">
        <v>248</v>
      </c>
      <c r="E31" s="177" t="s">
        <v>247</v>
      </c>
      <c r="F31" s="50"/>
      <c r="G31" s="50"/>
      <c r="H31" s="50"/>
      <c r="I31" s="28" t="b">
        <v>0</v>
      </c>
      <c r="J31" s="50"/>
    </row>
    <row r="32">
      <c r="A32" s="4"/>
      <c r="B32" s="75" t="s">
        <v>35</v>
      </c>
      <c r="C32" s="177" t="s">
        <v>245</v>
      </c>
      <c r="D32" s="50"/>
      <c r="E32" s="177" t="s">
        <v>246</v>
      </c>
      <c r="F32" s="177" t="s">
        <v>246</v>
      </c>
      <c r="G32" s="177" t="s">
        <v>246</v>
      </c>
      <c r="H32" s="177" t="s">
        <v>246</v>
      </c>
      <c r="I32" s="28" t="b">
        <v>0</v>
      </c>
      <c r="J32" s="178">
        <v>100.0</v>
      </c>
    </row>
    <row r="33">
      <c r="A33" s="4"/>
      <c r="B33" s="75" t="s">
        <v>36</v>
      </c>
      <c r="C33" s="177" t="s">
        <v>245</v>
      </c>
      <c r="D33" s="50"/>
      <c r="E33" s="177" t="s">
        <v>246</v>
      </c>
      <c r="F33" s="177" t="s">
        <v>246</v>
      </c>
      <c r="G33" s="177" t="s">
        <v>246</v>
      </c>
      <c r="H33" s="177" t="s">
        <v>246</v>
      </c>
      <c r="I33" s="28" t="b">
        <v>0</v>
      </c>
      <c r="J33" s="178">
        <v>100.0</v>
      </c>
    </row>
    <row r="34">
      <c r="A34" s="4"/>
      <c r="B34" s="75" t="s">
        <v>37</v>
      </c>
      <c r="C34" s="177" t="s">
        <v>245</v>
      </c>
      <c r="D34" s="50"/>
      <c r="E34" s="177" t="s">
        <v>246</v>
      </c>
      <c r="F34" s="177" t="s">
        <v>246</v>
      </c>
      <c r="G34" s="177" t="s">
        <v>246</v>
      </c>
      <c r="H34" s="177" t="s">
        <v>246</v>
      </c>
      <c r="I34" s="28" t="b">
        <v>0</v>
      </c>
      <c r="J34" s="178">
        <v>100.0</v>
      </c>
    </row>
    <row r="35">
      <c r="A35" s="4"/>
      <c r="B35" s="75" t="s">
        <v>38</v>
      </c>
      <c r="C35" s="177" t="s">
        <v>245</v>
      </c>
      <c r="D35" s="50"/>
      <c r="E35" s="177" t="s">
        <v>246</v>
      </c>
      <c r="F35" s="177" t="s">
        <v>246</v>
      </c>
      <c r="G35" s="177" t="s">
        <v>246</v>
      </c>
      <c r="H35" s="177" t="s">
        <v>246</v>
      </c>
      <c r="I35" s="28" t="b">
        <v>0</v>
      </c>
      <c r="J35" s="178">
        <v>100.0</v>
      </c>
    </row>
    <row r="36">
      <c r="A36" s="4"/>
      <c r="B36" s="75" t="s">
        <v>39</v>
      </c>
      <c r="C36" s="177" t="s">
        <v>245</v>
      </c>
      <c r="D36" s="50"/>
      <c r="E36" s="177" t="s">
        <v>246</v>
      </c>
      <c r="F36" s="177" t="s">
        <v>246</v>
      </c>
      <c r="G36" s="177" t="s">
        <v>246</v>
      </c>
      <c r="H36" s="177" t="s">
        <v>246</v>
      </c>
      <c r="I36" s="28" t="b">
        <v>0</v>
      </c>
      <c r="J36" s="178">
        <v>100.0</v>
      </c>
    </row>
    <row r="37">
      <c r="A37" s="4"/>
      <c r="B37" s="115" t="s">
        <v>40</v>
      </c>
      <c r="C37" s="177" t="s">
        <v>247</v>
      </c>
      <c r="D37" s="177" t="s">
        <v>248</v>
      </c>
      <c r="E37" s="177" t="s">
        <v>247</v>
      </c>
      <c r="F37" s="50"/>
      <c r="G37" s="50"/>
      <c r="H37" s="50"/>
      <c r="I37" s="28" t="b">
        <v>0</v>
      </c>
      <c r="J37" s="50"/>
    </row>
    <row r="38">
      <c r="A38" s="4"/>
      <c r="B38" s="75" t="s">
        <v>41</v>
      </c>
      <c r="C38" s="177" t="s">
        <v>245</v>
      </c>
      <c r="D38" s="50"/>
      <c r="E38" s="177" t="s">
        <v>246</v>
      </c>
      <c r="F38" s="177" t="s">
        <v>246</v>
      </c>
      <c r="G38" s="177" t="s">
        <v>246</v>
      </c>
      <c r="H38" s="177" t="s">
        <v>246</v>
      </c>
      <c r="I38" s="28" t="b">
        <v>0</v>
      </c>
      <c r="J38" s="178">
        <v>100.0</v>
      </c>
    </row>
    <row r="39">
      <c r="A39" s="4"/>
      <c r="B39" s="75" t="s">
        <v>42</v>
      </c>
      <c r="C39" s="177" t="s">
        <v>245</v>
      </c>
      <c r="D39" s="50"/>
      <c r="E39" s="177" t="s">
        <v>246</v>
      </c>
      <c r="F39" s="177" t="s">
        <v>246</v>
      </c>
      <c r="G39" s="177" t="s">
        <v>246</v>
      </c>
      <c r="H39" s="177" t="s">
        <v>246</v>
      </c>
      <c r="I39" s="28" t="b">
        <v>0</v>
      </c>
      <c r="J39" s="178">
        <v>100.0</v>
      </c>
    </row>
    <row r="40">
      <c r="A40" s="4"/>
      <c r="B40" s="75" t="s">
        <v>43</v>
      </c>
      <c r="C40" s="177" t="s">
        <v>245</v>
      </c>
      <c r="D40" s="50"/>
      <c r="E40" s="177" t="s">
        <v>246</v>
      </c>
      <c r="F40" s="177" t="s">
        <v>246</v>
      </c>
      <c r="G40" s="177" t="s">
        <v>246</v>
      </c>
      <c r="H40" s="177" t="s">
        <v>246</v>
      </c>
      <c r="I40" s="28" t="b">
        <v>0</v>
      </c>
      <c r="J40" s="178">
        <v>100.0</v>
      </c>
    </row>
    <row r="41">
      <c r="A41" s="4"/>
      <c r="B41" s="75" t="s">
        <v>44</v>
      </c>
      <c r="C41" s="177" t="s">
        <v>245</v>
      </c>
      <c r="D41" s="50"/>
      <c r="E41" s="177" t="s">
        <v>246</v>
      </c>
      <c r="F41" s="177" t="s">
        <v>246</v>
      </c>
      <c r="G41" s="177" t="s">
        <v>246</v>
      </c>
      <c r="H41" s="177" t="s">
        <v>246</v>
      </c>
      <c r="I41" s="28" t="b">
        <v>0</v>
      </c>
      <c r="J41" s="178">
        <v>100.0</v>
      </c>
    </row>
    <row r="42">
      <c r="A42" s="5"/>
      <c r="B42" s="75" t="s">
        <v>45</v>
      </c>
      <c r="C42" s="177" t="s">
        <v>247</v>
      </c>
      <c r="D42" s="177" t="s">
        <v>248</v>
      </c>
      <c r="E42" s="177" t="s">
        <v>247</v>
      </c>
      <c r="F42" s="50"/>
      <c r="G42" s="50"/>
      <c r="H42" s="50"/>
      <c r="I42" s="28" t="b">
        <v>0</v>
      </c>
      <c r="J42" s="50"/>
    </row>
    <row r="43">
      <c r="A43" s="9" t="s">
        <v>46</v>
      </c>
      <c r="B43" s="77" t="s">
        <v>47</v>
      </c>
      <c r="C43" s="177" t="s">
        <v>245</v>
      </c>
      <c r="D43" s="50"/>
      <c r="E43" s="177" t="s">
        <v>246</v>
      </c>
      <c r="F43" s="177" t="s">
        <v>246</v>
      </c>
      <c r="G43" s="177" t="s">
        <v>246</v>
      </c>
      <c r="H43" s="177" t="s">
        <v>246</v>
      </c>
      <c r="I43" s="28" t="b">
        <v>0</v>
      </c>
      <c r="J43" s="178">
        <v>100.0</v>
      </c>
    </row>
    <row r="44">
      <c r="A44" s="4"/>
      <c r="B44" s="77" t="s">
        <v>48</v>
      </c>
      <c r="C44" s="177" t="s">
        <v>245</v>
      </c>
      <c r="D44" s="50"/>
      <c r="E44" s="177" t="s">
        <v>246</v>
      </c>
      <c r="F44" s="177" t="s">
        <v>246</v>
      </c>
      <c r="G44" s="177" t="s">
        <v>246</v>
      </c>
      <c r="H44" s="177" t="s">
        <v>246</v>
      </c>
      <c r="I44" s="28" t="b">
        <v>0</v>
      </c>
      <c r="J44" s="178">
        <v>100.0</v>
      </c>
    </row>
    <row r="45">
      <c r="A45" s="4"/>
      <c r="B45" s="77" t="s">
        <v>49</v>
      </c>
      <c r="C45" s="177" t="s">
        <v>251</v>
      </c>
      <c r="D45" s="50"/>
      <c r="E45" s="177" t="s">
        <v>246</v>
      </c>
      <c r="F45" s="177" t="s">
        <v>246</v>
      </c>
      <c r="G45" s="177" t="s">
        <v>246</v>
      </c>
      <c r="H45" s="177" t="s">
        <v>246</v>
      </c>
      <c r="I45" s="28" t="b">
        <v>0</v>
      </c>
      <c r="J45" s="178">
        <v>50.0</v>
      </c>
    </row>
    <row r="46">
      <c r="A46" s="4"/>
      <c r="B46" s="77" t="s">
        <v>50</v>
      </c>
      <c r="C46" s="177" t="s">
        <v>245</v>
      </c>
      <c r="D46" s="50"/>
      <c r="E46" s="177" t="s">
        <v>246</v>
      </c>
      <c r="F46" s="177" t="s">
        <v>246</v>
      </c>
      <c r="G46" s="177" t="s">
        <v>246</v>
      </c>
      <c r="H46" s="177" t="s">
        <v>246</v>
      </c>
      <c r="I46" s="28" t="b">
        <v>0</v>
      </c>
      <c r="J46" s="178">
        <v>100.0</v>
      </c>
    </row>
    <row r="47">
      <c r="A47" s="4"/>
      <c r="B47" s="77" t="s">
        <v>51</v>
      </c>
      <c r="C47" s="177" t="s">
        <v>245</v>
      </c>
      <c r="D47" s="50"/>
      <c r="E47" s="177" t="s">
        <v>246</v>
      </c>
      <c r="F47" s="177" t="s">
        <v>246</v>
      </c>
      <c r="G47" s="177" t="s">
        <v>246</v>
      </c>
      <c r="H47" s="177" t="s">
        <v>246</v>
      </c>
      <c r="I47" s="28" t="b">
        <v>0</v>
      </c>
      <c r="J47" s="178">
        <v>100.0</v>
      </c>
    </row>
    <row r="48">
      <c r="A48" s="4"/>
      <c r="B48" s="77" t="s">
        <v>52</v>
      </c>
      <c r="C48" s="177" t="s">
        <v>245</v>
      </c>
      <c r="D48" s="50"/>
      <c r="E48" s="177" t="s">
        <v>246</v>
      </c>
      <c r="F48" s="177" t="s">
        <v>246</v>
      </c>
      <c r="G48" s="177" t="s">
        <v>246</v>
      </c>
      <c r="H48" s="177" t="s">
        <v>246</v>
      </c>
      <c r="I48" s="28" t="b">
        <v>0</v>
      </c>
      <c r="J48" s="178">
        <v>100.0</v>
      </c>
    </row>
    <row r="49">
      <c r="A49" s="4"/>
      <c r="B49" s="77" t="s">
        <v>53</v>
      </c>
      <c r="C49" s="177" t="s">
        <v>245</v>
      </c>
      <c r="D49" s="50"/>
      <c r="E49" s="177" t="s">
        <v>246</v>
      </c>
      <c r="F49" s="177" t="s">
        <v>246</v>
      </c>
      <c r="G49" s="177" t="s">
        <v>246</v>
      </c>
      <c r="H49" s="177" t="s">
        <v>246</v>
      </c>
      <c r="I49" s="28" t="b">
        <v>0</v>
      </c>
      <c r="J49" s="178">
        <v>100.0</v>
      </c>
    </row>
    <row r="50">
      <c r="A50" s="4"/>
      <c r="B50" s="77" t="s">
        <v>54</v>
      </c>
      <c r="C50" s="177" t="s">
        <v>251</v>
      </c>
      <c r="D50" s="50"/>
      <c r="E50" s="177" t="s">
        <v>246</v>
      </c>
      <c r="F50" s="177" t="s">
        <v>246</v>
      </c>
      <c r="G50" s="177" t="s">
        <v>246</v>
      </c>
      <c r="H50" s="177" t="s">
        <v>246</v>
      </c>
      <c r="I50" s="28" t="b">
        <v>0</v>
      </c>
      <c r="J50" s="178">
        <v>50.0</v>
      </c>
    </row>
    <row r="51">
      <c r="A51" s="4"/>
      <c r="B51" s="115" t="s">
        <v>55</v>
      </c>
      <c r="C51" s="177" t="s">
        <v>247</v>
      </c>
      <c r="D51" s="177" t="s">
        <v>248</v>
      </c>
      <c r="E51" s="177" t="s">
        <v>247</v>
      </c>
      <c r="F51" s="50"/>
      <c r="G51" s="50"/>
      <c r="H51" s="50"/>
      <c r="I51" s="28" t="b">
        <v>0</v>
      </c>
      <c r="J51" s="50"/>
    </row>
    <row r="52">
      <c r="A52" s="4"/>
      <c r="B52" s="77" t="s">
        <v>56</v>
      </c>
      <c r="C52" s="177" t="s">
        <v>245</v>
      </c>
      <c r="D52" s="50"/>
      <c r="E52" s="177" t="s">
        <v>246</v>
      </c>
      <c r="F52" s="177" t="s">
        <v>246</v>
      </c>
      <c r="G52" s="177" t="s">
        <v>246</v>
      </c>
      <c r="H52" s="177" t="s">
        <v>246</v>
      </c>
      <c r="I52" s="28" t="b">
        <v>0</v>
      </c>
      <c r="J52" s="178">
        <v>100.0</v>
      </c>
    </row>
    <row r="53">
      <c r="A53" s="4"/>
      <c r="B53" s="77" t="s">
        <v>57</v>
      </c>
      <c r="C53" s="177" t="s">
        <v>245</v>
      </c>
      <c r="D53" s="50"/>
      <c r="E53" s="177" t="s">
        <v>246</v>
      </c>
      <c r="F53" s="177" t="s">
        <v>246</v>
      </c>
      <c r="G53" s="177" t="s">
        <v>246</v>
      </c>
      <c r="H53" s="177" t="s">
        <v>246</v>
      </c>
      <c r="I53" s="28" t="b">
        <v>0</v>
      </c>
      <c r="J53" s="178">
        <v>100.0</v>
      </c>
    </row>
    <row r="54">
      <c r="A54" s="4"/>
      <c r="B54" s="77" t="s">
        <v>58</v>
      </c>
      <c r="C54" s="177" t="s">
        <v>245</v>
      </c>
      <c r="D54" s="50"/>
      <c r="E54" s="177" t="s">
        <v>246</v>
      </c>
      <c r="F54" s="177" t="s">
        <v>246</v>
      </c>
      <c r="G54" s="177" t="s">
        <v>246</v>
      </c>
      <c r="H54" s="177" t="s">
        <v>246</v>
      </c>
      <c r="I54" s="28" t="b">
        <v>0</v>
      </c>
      <c r="J54" s="178">
        <v>100.0</v>
      </c>
    </row>
    <row r="55">
      <c r="A55" s="4"/>
      <c r="B55" s="77" t="s">
        <v>59</v>
      </c>
      <c r="C55" s="177" t="s">
        <v>245</v>
      </c>
      <c r="D55" s="50"/>
      <c r="E55" s="177" t="s">
        <v>246</v>
      </c>
      <c r="F55" s="177" t="s">
        <v>246</v>
      </c>
      <c r="G55" s="177" t="s">
        <v>246</v>
      </c>
      <c r="H55" s="177" t="s">
        <v>246</v>
      </c>
      <c r="I55" s="28" t="b">
        <v>0</v>
      </c>
      <c r="J55" s="178">
        <v>100.0</v>
      </c>
    </row>
    <row r="56">
      <c r="A56" s="4"/>
      <c r="B56" s="77" t="s">
        <v>60</v>
      </c>
      <c r="C56" s="177" t="s">
        <v>247</v>
      </c>
      <c r="D56" s="177" t="s">
        <v>248</v>
      </c>
      <c r="E56" s="177" t="s">
        <v>247</v>
      </c>
      <c r="F56" s="50"/>
      <c r="G56" s="50"/>
      <c r="H56" s="50"/>
      <c r="I56" s="28" t="b">
        <v>0</v>
      </c>
      <c r="J56" s="50"/>
    </row>
    <row r="57">
      <c r="A57" s="4"/>
      <c r="B57" s="77" t="s">
        <v>61</v>
      </c>
      <c r="C57" s="177" t="s">
        <v>245</v>
      </c>
      <c r="D57" s="50"/>
      <c r="E57" s="177" t="s">
        <v>246</v>
      </c>
      <c r="F57" s="177" t="s">
        <v>246</v>
      </c>
      <c r="G57" s="177" t="s">
        <v>246</v>
      </c>
      <c r="H57" s="177" t="s">
        <v>246</v>
      </c>
      <c r="I57" s="28" t="b">
        <v>0</v>
      </c>
      <c r="J57" s="178">
        <v>100.0</v>
      </c>
    </row>
    <row r="58">
      <c r="A58" s="4"/>
      <c r="B58" s="77" t="s">
        <v>62</v>
      </c>
      <c r="C58" s="177" t="s">
        <v>245</v>
      </c>
      <c r="D58" s="50"/>
      <c r="E58" s="177" t="s">
        <v>246</v>
      </c>
      <c r="F58" s="177" t="s">
        <v>246</v>
      </c>
      <c r="G58" s="177" t="s">
        <v>246</v>
      </c>
      <c r="H58" s="177" t="s">
        <v>246</v>
      </c>
      <c r="I58" s="28" t="b">
        <v>0</v>
      </c>
      <c r="J58" s="178">
        <v>100.0</v>
      </c>
    </row>
    <row r="59">
      <c r="A59" s="4"/>
      <c r="B59" s="77" t="s">
        <v>63</v>
      </c>
      <c r="C59" s="177" t="s">
        <v>245</v>
      </c>
      <c r="D59" s="50"/>
      <c r="E59" s="177" t="s">
        <v>246</v>
      </c>
      <c r="F59" s="177" t="s">
        <v>246</v>
      </c>
      <c r="G59" s="177" t="s">
        <v>246</v>
      </c>
      <c r="H59" s="177" t="s">
        <v>246</v>
      </c>
      <c r="I59" s="28" t="b">
        <v>0</v>
      </c>
      <c r="J59" s="178">
        <v>100.0</v>
      </c>
    </row>
    <row r="60">
      <c r="A60" s="4"/>
      <c r="B60" s="77" t="s">
        <v>64</v>
      </c>
      <c r="C60" s="177" t="s">
        <v>245</v>
      </c>
      <c r="D60" s="50"/>
      <c r="E60" s="177" t="s">
        <v>246</v>
      </c>
      <c r="F60" s="177" t="s">
        <v>246</v>
      </c>
      <c r="G60" s="177" t="s">
        <v>246</v>
      </c>
      <c r="H60" s="177" t="s">
        <v>246</v>
      </c>
      <c r="I60" s="28" t="b">
        <v>0</v>
      </c>
      <c r="J60" s="178">
        <v>100.0</v>
      </c>
    </row>
    <row r="61">
      <c r="A61" s="4"/>
      <c r="B61" s="77" t="s">
        <v>65</v>
      </c>
      <c r="C61" s="177" t="s">
        <v>245</v>
      </c>
      <c r="D61" s="50"/>
      <c r="E61" s="177" t="s">
        <v>246</v>
      </c>
      <c r="F61" s="177" t="s">
        <v>246</v>
      </c>
      <c r="G61" s="177" t="s">
        <v>246</v>
      </c>
      <c r="H61" s="177" t="s">
        <v>246</v>
      </c>
      <c r="I61" s="28" t="b">
        <v>0</v>
      </c>
      <c r="J61" s="178">
        <v>100.0</v>
      </c>
    </row>
    <row r="62">
      <c r="A62" s="5"/>
      <c r="B62" s="77" t="s">
        <v>66</v>
      </c>
      <c r="C62" s="177" t="s">
        <v>251</v>
      </c>
      <c r="D62" s="50"/>
      <c r="E62" s="177" t="s">
        <v>246</v>
      </c>
      <c r="F62" s="177" t="s">
        <v>246</v>
      </c>
      <c r="G62" s="177" t="s">
        <v>246</v>
      </c>
      <c r="H62" s="177" t="s">
        <v>246</v>
      </c>
      <c r="I62" s="28" t="b">
        <v>0</v>
      </c>
      <c r="J62" s="178">
        <v>50.0</v>
      </c>
    </row>
    <row r="63">
      <c r="A63" s="13" t="s">
        <v>67</v>
      </c>
      <c r="B63" s="79" t="s">
        <v>68</v>
      </c>
      <c r="C63" s="177" t="s">
        <v>245</v>
      </c>
      <c r="D63" s="50"/>
      <c r="E63" s="177" t="s">
        <v>246</v>
      </c>
      <c r="F63" s="177" t="s">
        <v>246</v>
      </c>
      <c r="G63" s="177" t="s">
        <v>246</v>
      </c>
      <c r="H63" s="177" t="s">
        <v>246</v>
      </c>
      <c r="I63" s="28" t="b">
        <v>0</v>
      </c>
      <c r="J63" s="178">
        <v>100.0</v>
      </c>
    </row>
    <row r="64">
      <c r="A64" s="4"/>
      <c r="B64" s="79" t="s">
        <v>69</v>
      </c>
      <c r="C64" s="177" t="s">
        <v>251</v>
      </c>
      <c r="D64" s="50"/>
      <c r="E64" s="177" t="s">
        <v>246</v>
      </c>
      <c r="F64" s="177" t="s">
        <v>246</v>
      </c>
      <c r="G64" s="177" t="s">
        <v>246</v>
      </c>
      <c r="H64" s="177" t="s">
        <v>246</v>
      </c>
      <c r="I64" s="28" t="b">
        <v>0</v>
      </c>
      <c r="J64" s="178">
        <v>50.0</v>
      </c>
    </row>
    <row r="65">
      <c r="A65" s="4"/>
      <c r="B65" s="115" t="s">
        <v>70</v>
      </c>
      <c r="C65" s="177" t="s">
        <v>247</v>
      </c>
      <c r="D65" s="177" t="s">
        <v>248</v>
      </c>
      <c r="E65" s="177" t="s">
        <v>247</v>
      </c>
      <c r="F65" s="50"/>
      <c r="G65" s="50"/>
      <c r="H65" s="50"/>
      <c r="I65" s="28" t="b">
        <v>0</v>
      </c>
      <c r="J65" s="50"/>
    </row>
    <row r="66">
      <c r="A66" s="4"/>
      <c r="B66" s="72" t="s">
        <v>71</v>
      </c>
      <c r="C66" s="177" t="s">
        <v>247</v>
      </c>
      <c r="D66" s="177" t="s">
        <v>248</v>
      </c>
      <c r="E66" s="177" t="s">
        <v>247</v>
      </c>
      <c r="F66" s="50"/>
      <c r="G66" s="50"/>
      <c r="H66" s="50"/>
      <c r="I66" s="28" t="b">
        <v>0</v>
      </c>
      <c r="J66" s="50"/>
    </row>
    <row r="67">
      <c r="A67" s="4"/>
      <c r="B67" s="79" t="s">
        <v>72</v>
      </c>
      <c r="C67" s="177" t="s">
        <v>245</v>
      </c>
      <c r="D67" s="50"/>
      <c r="E67" s="177" t="s">
        <v>246</v>
      </c>
      <c r="F67" s="177" t="s">
        <v>246</v>
      </c>
      <c r="G67" s="177" t="s">
        <v>246</v>
      </c>
      <c r="H67" s="177" t="s">
        <v>246</v>
      </c>
      <c r="I67" s="28" t="b">
        <v>0</v>
      </c>
      <c r="J67" s="178">
        <v>100.0</v>
      </c>
    </row>
    <row r="68">
      <c r="A68" s="4"/>
      <c r="B68" s="115" t="s">
        <v>73</v>
      </c>
      <c r="C68" s="177" t="s">
        <v>247</v>
      </c>
      <c r="D68" s="177" t="s">
        <v>248</v>
      </c>
      <c r="E68" s="177" t="s">
        <v>247</v>
      </c>
      <c r="F68" s="50"/>
      <c r="G68" s="50"/>
      <c r="H68" s="50"/>
      <c r="I68" s="28" t="b">
        <v>0</v>
      </c>
      <c r="J68" s="50"/>
    </row>
    <row r="69">
      <c r="A69" s="4"/>
      <c r="B69" s="79" t="s">
        <v>74</v>
      </c>
      <c r="C69" s="177" t="s">
        <v>245</v>
      </c>
      <c r="D69" s="50"/>
      <c r="E69" s="177" t="s">
        <v>246</v>
      </c>
      <c r="F69" s="177" t="s">
        <v>246</v>
      </c>
      <c r="G69" s="177" t="s">
        <v>246</v>
      </c>
      <c r="H69" s="177" t="s">
        <v>246</v>
      </c>
      <c r="I69" s="28" t="b">
        <v>0</v>
      </c>
      <c r="J69" s="178">
        <v>100.0</v>
      </c>
    </row>
    <row r="70">
      <c r="A70" s="4"/>
      <c r="B70" s="79" t="s">
        <v>75</v>
      </c>
      <c r="C70" s="177" t="s">
        <v>245</v>
      </c>
      <c r="D70" s="50"/>
      <c r="E70" s="177" t="s">
        <v>246</v>
      </c>
      <c r="F70" s="177" t="s">
        <v>246</v>
      </c>
      <c r="G70" s="177" t="s">
        <v>246</v>
      </c>
      <c r="H70" s="177" t="s">
        <v>246</v>
      </c>
      <c r="I70" s="28" t="b">
        <v>0</v>
      </c>
      <c r="J70" s="178">
        <v>100.0</v>
      </c>
    </row>
    <row r="71">
      <c r="A71" s="4"/>
      <c r="B71" s="79" t="s">
        <v>76</v>
      </c>
      <c r="C71" s="177" t="s">
        <v>247</v>
      </c>
      <c r="D71" s="177" t="s">
        <v>248</v>
      </c>
      <c r="E71" s="177" t="s">
        <v>247</v>
      </c>
      <c r="F71" s="50"/>
      <c r="G71" s="50"/>
      <c r="H71" s="50"/>
      <c r="I71" s="28" t="b">
        <v>0</v>
      </c>
      <c r="J71" s="50"/>
    </row>
    <row r="72">
      <c r="A72" s="4"/>
      <c r="B72" s="79" t="s">
        <v>77</v>
      </c>
      <c r="C72" s="177" t="s">
        <v>251</v>
      </c>
      <c r="D72" s="50"/>
      <c r="E72" s="177" t="s">
        <v>246</v>
      </c>
      <c r="F72" s="177" t="s">
        <v>246</v>
      </c>
      <c r="G72" s="177" t="s">
        <v>246</v>
      </c>
      <c r="H72" s="177" t="s">
        <v>246</v>
      </c>
      <c r="I72" s="28" t="b">
        <v>0</v>
      </c>
      <c r="J72" s="178">
        <v>50.0</v>
      </c>
    </row>
    <row r="73">
      <c r="A73" s="4"/>
      <c r="B73" s="79" t="s">
        <v>78</v>
      </c>
      <c r="C73" s="177" t="s">
        <v>251</v>
      </c>
      <c r="D73" s="50"/>
      <c r="E73" s="177" t="s">
        <v>246</v>
      </c>
      <c r="F73" s="177" t="s">
        <v>246</v>
      </c>
      <c r="G73" s="177" t="s">
        <v>246</v>
      </c>
      <c r="H73" s="177" t="s">
        <v>246</v>
      </c>
      <c r="I73" s="28" t="b">
        <v>0</v>
      </c>
      <c r="J73" s="178">
        <v>50.0</v>
      </c>
    </row>
    <row r="74">
      <c r="A74" s="4"/>
      <c r="B74" s="79" t="s">
        <v>79</v>
      </c>
      <c r="C74" s="177" t="s">
        <v>245</v>
      </c>
      <c r="D74" s="50"/>
      <c r="E74" s="177" t="s">
        <v>246</v>
      </c>
      <c r="F74" s="177" t="s">
        <v>246</v>
      </c>
      <c r="G74" s="177" t="s">
        <v>246</v>
      </c>
      <c r="H74" s="177" t="s">
        <v>246</v>
      </c>
      <c r="I74" s="28" t="b">
        <v>0</v>
      </c>
      <c r="J74" s="178">
        <v>100.0</v>
      </c>
    </row>
    <row r="75">
      <c r="A75" s="4"/>
      <c r="B75" s="79" t="s">
        <v>80</v>
      </c>
      <c r="C75" s="177" t="s">
        <v>245</v>
      </c>
      <c r="D75" s="50"/>
      <c r="E75" s="177" t="s">
        <v>246</v>
      </c>
      <c r="F75" s="177" t="s">
        <v>246</v>
      </c>
      <c r="G75" s="177" t="s">
        <v>246</v>
      </c>
      <c r="H75" s="177" t="s">
        <v>246</v>
      </c>
      <c r="I75" s="28" t="b">
        <v>0</v>
      </c>
      <c r="J75" s="178">
        <v>100.0</v>
      </c>
    </row>
    <row r="76">
      <c r="A76" s="4"/>
      <c r="B76" s="79" t="s">
        <v>81</v>
      </c>
      <c r="C76" s="177" t="s">
        <v>245</v>
      </c>
      <c r="D76" s="50"/>
      <c r="E76" s="177" t="s">
        <v>246</v>
      </c>
      <c r="F76" s="177" t="s">
        <v>246</v>
      </c>
      <c r="G76" s="177" t="s">
        <v>246</v>
      </c>
      <c r="H76" s="177" t="s">
        <v>246</v>
      </c>
      <c r="I76" s="28" t="b">
        <v>0</v>
      </c>
      <c r="J76" s="178">
        <v>100.0</v>
      </c>
    </row>
    <row r="77">
      <c r="A77" s="4"/>
      <c r="B77" s="79" t="s">
        <v>82</v>
      </c>
      <c r="C77" s="177" t="s">
        <v>245</v>
      </c>
      <c r="D77" s="50"/>
      <c r="E77" s="177" t="s">
        <v>246</v>
      </c>
      <c r="F77" s="177" t="s">
        <v>246</v>
      </c>
      <c r="G77" s="177" t="s">
        <v>246</v>
      </c>
      <c r="H77" s="177" t="s">
        <v>246</v>
      </c>
      <c r="I77" s="28" t="b">
        <v>0</v>
      </c>
      <c r="J77" s="178">
        <v>100.0</v>
      </c>
    </row>
    <row r="78">
      <c r="A78" s="4"/>
      <c r="B78" s="79" t="s">
        <v>83</v>
      </c>
      <c r="C78" s="177" t="s">
        <v>245</v>
      </c>
      <c r="D78" s="50"/>
      <c r="E78" s="177" t="s">
        <v>246</v>
      </c>
      <c r="F78" s="177" t="s">
        <v>246</v>
      </c>
      <c r="G78" s="177" t="s">
        <v>246</v>
      </c>
      <c r="H78" s="177" t="s">
        <v>246</v>
      </c>
      <c r="I78" s="28" t="b">
        <v>0</v>
      </c>
      <c r="J78" s="178">
        <v>100.0</v>
      </c>
    </row>
    <row r="79">
      <c r="A79" s="4"/>
      <c r="B79" s="79" t="s">
        <v>84</v>
      </c>
      <c r="C79" s="177" t="s">
        <v>247</v>
      </c>
      <c r="D79" s="177" t="s">
        <v>248</v>
      </c>
      <c r="E79" s="177" t="s">
        <v>247</v>
      </c>
      <c r="F79" s="50"/>
      <c r="G79" s="50"/>
      <c r="H79" s="50"/>
      <c r="I79" s="28" t="b">
        <v>0</v>
      </c>
      <c r="J79" s="50"/>
    </row>
    <row r="80">
      <c r="A80" s="4"/>
      <c r="B80" s="79" t="s">
        <v>85</v>
      </c>
      <c r="C80" s="177" t="s">
        <v>245</v>
      </c>
      <c r="D80" s="50"/>
      <c r="E80" s="177" t="s">
        <v>246</v>
      </c>
      <c r="F80" s="177" t="s">
        <v>246</v>
      </c>
      <c r="G80" s="177" t="s">
        <v>246</v>
      </c>
      <c r="H80" s="177" t="s">
        <v>246</v>
      </c>
      <c r="I80" s="28" t="b">
        <v>0</v>
      </c>
      <c r="J80" s="178">
        <v>100.0</v>
      </c>
    </row>
    <row r="81">
      <c r="A81" s="4"/>
      <c r="B81" s="79" t="s">
        <v>86</v>
      </c>
      <c r="C81" s="177" t="s">
        <v>245</v>
      </c>
      <c r="D81" s="50"/>
      <c r="E81" s="177" t="s">
        <v>246</v>
      </c>
      <c r="F81" s="177" t="s">
        <v>246</v>
      </c>
      <c r="G81" s="177" t="s">
        <v>246</v>
      </c>
      <c r="H81" s="177" t="s">
        <v>246</v>
      </c>
      <c r="I81" s="28" t="b">
        <v>0</v>
      </c>
      <c r="J81" s="178">
        <v>100.0</v>
      </c>
    </row>
    <row r="82">
      <c r="A82" s="5"/>
      <c r="B82" s="79" t="s">
        <v>87</v>
      </c>
      <c r="C82" s="177" t="s">
        <v>245</v>
      </c>
      <c r="D82" s="50"/>
      <c r="E82" s="177" t="s">
        <v>246</v>
      </c>
      <c r="F82" s="177" t="s">
        <v>246</v>
      </c>
      <c r="G82" s="177" t="s">
        <v>246</v>
      </c>
      <c r="H82" s="177" t="s">
        <v>246</v>
      </c>
      <c r="I82" s="28" t="b">
        <v>0</v>
      </c>
      <c r="J82" s="178">
        <v>100.0</v>
      </c>
    </row>
    <row r="83">
      <c r="A83" s="15" t="s">
        <v>88</v>
      </c>
      <c r="B83" s="81" t="s">
        <v>89</v>
      </c>
      <c r="C83" s="177" t="s">
        <v>245</v>
      </c>
      <c r="D83" s="50"/>
      <c r="E83" s="177" t="s">
        <v>246</v>
      </c>
      <c r="F83" s="177" t="s">
        <v>246</v>
      </c>
      <c r="G83" s="177" t="s">
        <v>246</v>
      </c>
      <c r="H83" s="177" t="s">
        <v>246</v>
      </c>
      <c r="I83" s="28" t="b">
        <v>0</v>
      </c>
      <c r="J83" s="178">
        <v>100.0</v>
      </c>
    </row>
    <row r="84">
      <c r="A84" s="4"/>
      <c r="B84" s="81" t="s">
        <v>90</v>
      </c>
      <c r="C84" s="177" t="s">
        <v>245</v>
      </c>
      <c r="D84" s="50"/>
      <c r="E84" s="177" t="s">
        <v>246</v>
      </c>
      <c r="F84" s="177" t="s">
        <v>246</v>
      </c>
      <c r="G84" s="177" t="s">
        <v>246</v>
      </c>
      <c r="H84" s="177" t="s">
        <v>246</v>
      </c>
      <c r="I84" s="28" t="b">
        <v>0</v>
      </c>
      <c r="J84" s="178">
        <v>100.0</v>
      </c>
    </row>
    <row r="85">
      <c r="A85" s="4"/>
      <c r="B85" s="81" t="s">
        <v>91</v>
      </c>
      <c r="C85" s="177" t="s">
        <v>245</v>
      </c>
      <c r="D85" s="50"/>
      <c r="E85" s="177" t="s">
        <v>246</v>
      </c>
      <c r="F85" s="177" t="s">
        <v>246</v>
      </c>
      <c r="G85" s="177" t="s">
        <v>246</v>
      </c>
      <c r="H85" s="177" t="s">
        <v>246</v>
      </c>
      <c r="I85" s="28" t="b">
        <v>0</v>
      </c>
      <c r="J85" s="178">
        <v>100.0</v>
      </c>
    </row>
    <row r="86">
      <c r="A86" s="4"/>
      <c r="B86" s="81" t="s">
        <v>92</v>
      </c>
      <c r="C86" s="177" t="s">
        <v>245</v>
      </c>
      <c r="D86" s="50"/>
      <c r="E86" s="177" t="s">
        <v>246</v>
      </c>
      <c r="F86" s="177" t="s">
        <v>246</v>
      </c>
      <c r="G86" s="177" t="s">
        <v>246</v>
      </c>
      <c r="H86" s="177" t="s">
        <v>246</v>
      </c>
      <c r="I86" s="28" t="b">
        <v>0</v>
      </c>
      <c r="J86" s="178">
        <v>100.0</v>
      </c>
    </row>
    <row r="87">
      <c r="A87" s="4"/>
      <c r="B87" s="81" t="s">
        <v>93</v>
      </c>
      <c r="C87" s="177" t="s">
        <v>245</v>
      </c>
      <c r="D87" s="50"/>
      <c r="E87" s="177" t="s">
        <v>246</v>
      </c>
      <c r="F87" s="177" t="s">
        <v>246</v>
      </c>
      <c r="G87" s="177" t="s">
        <v>246</v>
      </c>
      <c r="H87" s="177" t="s">
        <v>246</v>
      </c>
      <c r="I87" s="28" t="b">
        <v>0</v>
      </c>
      <c r="J87" s="178">
        <v>100.0</v>
      </c>
    </row>
    <row r="88">
      <c r="A88" s="4"/>
      <c r="B88" s="81" t="s">
        <v>94</v>
      </c>
      <c r="C88" s="177" t="s">
        <v>245</v>
      </c>
      <c r="D88" s="50"/>
      <c r="E88" s="177" t="s">
        <v>246</v>
      </c>
      <c r="F88" s="177" t="s">
        <v>246</v>
      </c>
      <c r="G88" s="177" t="s">
        <v>246</v>
      </c>
      <c r="H88" s="177" t="s">
        <v>246</v>
      </c>
      <c r="I88" s="28" t="b">
        <v>0</v>
      </c>
      <c r="J88" s="178">
        <v>100.0</v>
      </c>
    </row>
    <row r="89">
      <c r="A89" s="4"/>
      <c r="B89" s="81" t="s">
        <v>95</v>
      </c>
      <c r="C89" s="177" t="s">
        <v>247</v>
      </c>
      <c r="D89" s="177" t="s">
        <v>248</v>
      </c>
      <c r="E89" s="177" t="s">
        <v>247</v>
      </c>
      <c r="F89" s="50"/>
      <c r="G89" s="50"/>
      <c r="H89" s="50"/>
      <c r="I89" s="28" t="b">
        <v>0</v>
      </c>
      <c r="J89" s="50"/>
    </row>
    <row r="90">
      <c r="A90" s="4"/>
      <c r="B90" s="81" t="s">
        <v>96</v>
      </c>
      <c r="C90" s="177" t="s">
        <v>245</v>
      </c>
      <c r="D90" s="50"/>
      <c r="E90" s="177" t="s">
        <v>246</v>
      </c>
      <c r="F90" s="177" t="s">
        <v>246</v>
      </c>
      <c r="G90" s="177" t="s">
        <v>246</v>
      </c>
      <c r="H90" s="177" t="s">
        <v>246</v>
      </c>
      <c r="I90" s="28" t="b">
        <v>0</v>
      </c>
      <c r="J90" s="178">
        <v>100.0</v>
      </c>
    </row>
    <row r="91">
      <c r="A91" s="4"/>
      <c r="B91" s="81" t="s">
        <v>97</v>
      </c>
      <c r="C91" s="177" t="s">
        <v>245</v>
      </c>
      <c r="D91" s="50"/>
      <c r="E91" s="177" t="s">
        <v>246</v>
      </c>
      <c r="F91" s="177" t="s">
        <v>246</v>
      </c>
      <c r="G91" s="177" t="s">
        <v>246</v>
      </c>
      <c r="H91" s="177" t="s">
        <v>246</v>
      </c>
      <c r="I91" s="28" t="b">
        <v>0</v>
      </c>
      <c r="J91" s="178">
        <v>100.0</v>
      </c>
    </row>
    <row r="92">
      <c r="A92" s="4"/>
      <c r="B92" s="81" t="s">
        <v>98</v>
      </c>
      <c r="C92" s="177" t="s">
        <v>245</v>
      </c>
      <c r="D92" s="50"/>
      <c r="E92" s="177" t="s">
        <v>246</v>
      </c>
      <c r="F92" s="177" t="s">
        <v>246</v>
      </c>
      <c r="G92" s="177" t="s">
        <v>246</v>
      </c>
      <c r="H92" s="177" t="s">
        <v>246</v>
      </c>
      <c r="I92" s="28" t="b">
        <v>0</v>
      </c>
      <c r="J92" s="178">
        <v>100.0</v>
      </c>
    </row>
    <row r="93">
      <c r="A93" s="4"/>
      <c r="B93" s="81" t="s">
        <v>99</v>
      </c>
      <c r="C93" s="177" t="s">
        <v>245</v>
      </c>
      <c r="D93" s="50"/>
      <c r="E93" s="177" t="s">
        <v>246</v>
      </c>
      <c r="F93" s="177" t="s">
        <v>246</v>
      </c>
      <c r="G93" s="177" t="s">
        <v>246</v>
      </c>
      <c r="H93" s="177" t="s">
        <v>246</v>
      </c>
      <c r="I93" s="28" t="b">
        <v>0</v>
      </c>
      <c r="J93" s="178">
        <v>100.0</v>
      </c>
    </row>
    <row r="94">
      <c r="A94" s="4"/>
      <c r="B94" s="81" t="s">
        <v>100</v>
      </c>
      <c r="C94" s="177" t="s">
        <v>245</v>
      </c>
      <c r="D94" s="50"/>
      <c r="E94" s="177" t="s">
        <v>246</v>
      </c>
      <c r="F94" s="177" t="s">
        <v>246</v>
      </c>
      <c r="G94" s="177" t="s">
        <v>246</v>
      </c>
      <c r="H94" s="177" t="s">
        <v>246</v>
      </c>
      <c r="I94" s="28" t="b">
        <v>0</v>
      </c>
      <c r="J94" s="178">
        <v>100.0</v>
      </c>
    </row>
    <row r="95">
      <c r="A95" s="4"/>
      <c r="B95" s="81" t="s">
        <v>101</v>
      </c>
      <c r="C95" s="177" t="s">
        <v>247</v>
      </c>
      <c r="D95" s="177" t="s">
        <v>248</v>
      </c>
      <c r="E95" s="177" t="s">
        <v>247</v>
      </c>
      <c r="F95" s="50"/>
      <c r="G95" s="50"/>
      <c r="H95" s="50"/>
      <c r="I95" s="28" t="b">
        <v>0</v>
      </c>
      <c r="J95" s="50"/>
    </row>
    <row r="96">
      <c r="A96" s="4"/>
      <c r="B96" s="81" t="s">
        <v>102</v>
      </c>
      <c r="C96" s="131" t="s">
        <v>245</v>
      </c>
      <c r="D96" s="50"/>
      <c r="E96" s="177" t="s">
        <v>246</v>
      </c>
      <c r="F96" s="177" t="s">
        <v>246</v>
      </c>
      <c r="G96" s="177" t="s">
        <v>246</v>
      </c>
      <c r="H96" s="177" t="s">
        <v>246</v>
      </c>
      <c r="I96" s="28" t="b">
        <v>0</v>
      </c>
      <c r="J96" s="179">
        <v>100.0</v>
      </c>
    </row>
    <row r="97">
      <c r="A97" s="4"/>
      <c r="B97" s="72" t="s">
        <v>103</v>
      </c>
      <c r="C97" s="177" t="s">
        <v>247</v>
      </c>
      <c r="D97" s="177" t="s">
        <v>248</v>
      </c>
      <c r="E97" s="177" t="s">
        <v>247</v>
      </c>
      <c r="F97" s="50"/>
      <c r="G97" s="50"/>
      <c r="H97" s="50"/>
      <c r="I97" s="28" t="b">
        <v>0</v>
      </c>
      <c r="J97" s="50"/>
    </row>
    <row r="98">
      <c r="A98" s="4"/>
      <c r="B98" s="81" t="s">
        <v>104</v>
      </c>
      <c r="C98" s="177" t="s">
        <v>245</v>
      </c>
      <c r="D98" s="50"/>
      <c r="E98" s="177" t="s">
        <v>246</v>
      </c>
      <c r="F98" s="177" t="s">
        <v>246</v>
      </c>
      <c r="G98" s="177" t="s">
        <v>246</v>
      </c>
      <c r="H98" s="177" t="s">
        <v>246</v>
      </c>
      <c r="I98" s="28" t="b">
        <v>0</v>
      </c>
      <c r="J98" s="178">
        <v>100.0</v>
      </c>
    </row>
    <row r="99">
      <c r="A99" s="4"/>
      <c r="B99" s="81" t="s">
        <v>105</v>
      </c>
      <c r="C99" s="177" t="s">
        <v>245</v>
      </c>
      <c r="D99" s="50"/>
      <c r="E99" s="177" t="s">
        <v>246</v>
      </c>
      <c r="F99" s="177" t="s">
        <v>246</v>
      </c>
      <c r="G99" s="177" t="s">
        <v>246</v>
      </c>
      <c r="H99" s="177" t="s">
        <v>246</v>
      </c>
      <c r="I99" s="28" t="b">
        <v>0</v>
      </c>
      <c r="J99" s="178">
        <v>100.0</v>
      </c>
    </row>
    <row r="100">
      <c r="A100" s="4"/>
      <c r="B100" s="81" t="s">
        <v>106</v>
      </c>
      <c r="C100" s="177" t="s">
        <v>245</v>
      </c>
      <c r="D100" s="50"/>
      <c r="E100" s="177" t="s">
        <v>246</v>
      </c>
      <c r="F100" s="177" t="s">
        <v>246</v>
      </c>
      <c r="G100" s="177" t="s">
        <v>246</v>
      </c>
      <c r="H100" s="177" t="s">
        <v>246</v>
      </c>
      <c r="I100" s="28" t="b">
        <v>0</v>
      </c>
      <c r="J100" s="178">
        <v>100.0</v>
      </c>
    </row>
    <row r="101">
      <c r="A101" s="4"/>
      <c r="B101" s="81" t="s">
        <v>107</v>
      </c>
      <c r="C101" s="177" t="s">
        <v>247</v>
      </c>
      <c r="D101" s="177" t="s">
        <v>248</v>
      </c>
      <c r="E101" s="177" t="s">
        <v>247</v>
      </c>
      <c r="F101" s="50"/>
      <c r="G101" s="50"/>
      <c r="H101" s="50"/>
      <c r="I101" s="28" t="b">
        <v>0</v>
      </c>
      <c r="J101" s="50"/>
    </row>
    <row r="102">
      <c r="A102" s="5"/>
      <c r="B102" s="81" t="s">
        <v>108</v>
      </c>
      <c r="C102" s="177" t="s">
        <v>245</v>
      </c>
      <c r="D102" s="50"/>
      <c r="E102" s="177" t="s">
        <v>246</v>
      </c>
      <c r="F102" s="177" t="s">
        <v>246</v>
      </c>
      <c r="G102" s="177" t="s">
        <v>246</v>
      </c>
      <c r="H102" s="177" t="s">
        <v>246</v>
      </c>
      <c r="I102" s="28" t="b">
        <v>0</v>
      </c>
      <c r="J102" s="178">
        <v>100.0</v>
      </c>
    </row>
    <row r="103">
      <c r="A103" s="17" t="s">
        <v>109</v>
      </c>
      <c r="B103" s="83" t="s">
        <v>110</v>
      </c>
      <c r="C103" s="177" t="s">
        <v>245</v>
      </c>
      <c r="D103" s="50"/>
      <c r="E103" s="177" t="s">
        <v>246</v>
      </c>
      <c r="F103" s="177" t="s">
        <v>246</v>
      </c>
      <c r="G103" s="177" t="s">
        <v>246</v>
      </c>
      <c r="H103" s="177" t="s">
        <v>246</v>
      </c>
      <c r="I103" s="28" t="b">
        <v>0</v>
      </c>
      <c r="J103" s="178">
        <v>100.0</v>
      </c>
    </row>
    <row r="104">
      <c r="A104" s="4"/>
      <c r="B104" s="83" t="s">
        <v>111</v>
      </c>
      <c r="C104" s="177" t="s">
        <v>245</v>
      </c>
      <c r="D104" s="50"/>
      <c r="E104" s="177" t="s">
        <v>246</v>
      </c>
      <c r="F104" s="177" t="s">
        <v>246</v>
      </c>
      <c r="G104" s="177" t="s">
        <v>246</v>
      </c>
      <c r="H104" s="177" t="s">
        <v>246</v>
      </c>
      <c r="I104" s="28" t="b">
        <v>0</v>
      </c>
      <c r="J104" s="178">
        <v>100.0</v>
      </c>
    </row>
    <row r="105">
      <c r="A105" s="4"/>
      <c r="B105" s="83" t="s">
        <v>112</v>
      </c>
      <c r="C105" s="177" t="s">
        <v>245</v>
      </c>
      <c r="D105" s="50"/>
      <c r="E105" s="177" t="s">
        <v>246</v>
      </c>
      <c r="F105" s="177" t="s">
        <v>246</v>
      </c>
      <c r="G105" s="177" t="s">
        <v>246</v>
      </c>
      <c r="H105" s="177" t="s">
        <v>246</v>
      </c>
      <c r="I105" s="28" t="b">
        <v>0</v>
      </c>
      <c r="J105" s="178">
        <v>100.0</v>
      </c>
    </row>
    <row r="106">
      <c r="A106" s="4"/>
      <c r="B106" s="83" t="s">
        <v>113</v>
      </c>
      <c r="C106" s="177" t="s">
        <v>245</v>
      </c>
      <c r="D106" s="50"/>
      <c r="E106" s="177" t="s">
        <v>246</v>
      </c>
      <c r="F106" s="177" t="s">
        <v>246</v>
      </c>
      <c r="G106" s="177" t="s">
        <v>246</v>
      </c>
      <c r="H106" s="177" t="s">
        <v>246</v>
      </c>
      <c r="I106" s="28" t="b">
        <v>0</v>
      </c>
      <c r="J106" s="178">
        <v>100.0</v>
      </c>
    </row>
    <row r="107">
      <c r="A107" s="4"/>
      <c r="B107" s="83" t="s">
        <v>114</v>
      </c>
      <c r="C107" s="177" t="s">
        <v>245</v>
      </c>
      <c r="D107" s="50"/>
      <c r="E107" s="177" t="s">
        <v>246</v>
      </c>
      <c r="F107" s="177" t="s">
        <v>246</v>
      </c>
      <c r="G107" s="177" t="s">
        <v>246</v>
      </c>
      <c r="H107" s="177" t="s">
        <v>246</v>
      </c>
      <c r="I107" s="28" t="b">
        <v>0</v>
      </c>
      <c r="J107" s="178">
        <v>100.0</v>
      </c>
    </row>
    <row r="108">
      <c r="A108" s="4"/>
      <c r="B108" s="83" t="s">
        <v>115</v>
      </c>
      <c r="C108" s="177" t="s">
        <v>245</v>
      </c>
      <c r="D108" s="50"/>
      <c r="E108" s="177" t="s">
        <v>246</v>
      </c>
      <c r="F108" s="177" t="s">
        <v>246</v>
      </c>
      <c r="G108" s="177" t="s">
        <v>246</v>
      </c>
      <c r="H108" s="177" t="s">
        <v>246</v>
      </c>
      <c r="I108" s="28" t="b">
        <v>0</v>
      </c>
      <c r="J108" s="178">
        <v>100.0</v>
      </c>
    </row>
    <row r="109">
      <c r="A109" s="4"/>
      <c r="B109" s="83" t="s">
        <v>116</v>
      </c>
      <c r="C109" s="177" t="s">
        <v>245</v>
      </c>
      <c r="D109" s="50"/>
      <c r="E109" s="177" t="s">
        <v>246</v>
      </c>
      <c r="F109" s="177" t="s">
        <v>246</v>
      </c>
      <c r="G109" s="177" t="s">
        <v>246</v>
      </c>
      <c r="H109" s="177" t="s">
        <v>246</v>
      </c>
      <c r="I109" s="28" t="b">
        <v>0</v>
      </c>
      <c r="J109" s="178">
        <v>100.0</v>
      </c>
    </row>
    <row r="110">
      <c r="A110" s="4"/>
      <c r="B110" s="83" t="s">
        <v>117</v>
      </c>
      <c r="C110" s="177" t="s">
        <v>245</v>
      </c>
      <c r="D110" s="50"/>
      <c r="E110" s="177" t="s">
        <v>246</v>
      </c>
      <c r="F110" s="177" t="s">
        <v>246</v>
      </c>
      <c r="G110" s="177" t="s">
        <v>246</v>
      </c>
      <c r="H110" s="177" t="s">
        <v>246</v>
      </c>
      <c r="I110" s="28" t="b">
        <v>0</v>
      </c>
      <c r="J110" s="178">
        <v>100.0</v>
      </c>
    </row>
    <row r="111">
      <c r="A111" s="4"/>
      <c r="B111" s="83" t="s">
        <v>118</v>
      </c>
      <c r="C111" s="177" t="s">
        <v>245</v>
      </c>
      <c r="D111" s="50"/>
      <c r="E111" s="177" t="s">
        <v>246</v>
      </c>
      <c r="F111" s="177" t="s">
        <v>246</v>
      </c>
      <c r="G111" s="177" t="s">
        <v>246</v>
      </c>
      <c r="H111" s="177" t="s">
        <v>246</v>
      </c>
      <c r="I111" s="28" t="b">
        <v>0</v>
      </c>
      <c r="J111" s="178">
        <v>100.0</v>
      </c>
    </row>
    <row r="112">
      <c r="A112" s="4"/>
      <c r="B112" s="83" t="s">
        <v>119</v>
      </c>
      <c r="C112" s="177" t="s">
        <v>245</v>
      </c>
      <c r="D112" s="50"/>
      <c r="E112" s="177" t="s">
        <v>246</v>
      </c>
      <c r="F112" s="177" t="s">
        <v>246</v>
      </c>
      <c r="G112" s="177" t="s">
        <v>246</v>
      </c>
      <c r="H112" s="177" t="s">
        <v>246</v>
      </c>
      <c r="I112" s="28" t="b">
        <v>0</v>
      </c>
      <c r="J112" s="178">
        <v>100.0</v>
      </c>
    </row>
    <row r="113">
      <c r="A113" s="4"/>
      <c r="B113" s="83" t="s">
        <v>120</v>
      </c>
      <c r="C113" s="177" t="s">
        <v>245</v>
      </c>
      <c r="D113" s="50"/>
      <c r="E113" s="177" t="s">
        <v>246</v>
      </c>
      <c r="F113" s="177" t="s">
        <v>246</v>
      </c>
      <c r="G113" s="177" t="s">
        <v>246</v>
      </c>
      <c r="H113" s="177" t="s">
        <v>246</v>
      </c>
      <c r="I113" s="28" t="b">
        <v>0</v>
      </c>
      <c r="J113" s="178">
        <v>100.0</v>
      </c>
    </row>
    <row r="114">
      <c r="A114" s="4"/>
      <c r="B114" s="83" t="s">
        <v>121</v>
      </c>
      <c r="C114" s="177" t="s">
        <v>245</v>
      </c>
      <c r="D114" s="50"/>
      <c r="E114" s="177" t="s">
        <v>246</v>
      </c>
      <c r="F114" s="177" t="s">
        <v>246</v>
      </c>
      <c r="G114" s="177" t="s">
        <v>246</v>
      </c>
      <c r="H114" s="177" t="s">
        <v>246</v>
      </c>
      <c r="I114" s="28" t="b">
        <v>0</v>
      </c>
      <c r="J114" s="178">
        <v>100.0</v>
      </c>
    </row>
    <row r="115">
      <c r="A115" s="4"/>
      <c r="B115" s="83" t="s">
        <v>122</v>
      </c>
      <c r="C115" s="177" t="s">
        <v>245</v>
      </c>
      <c r="D115" s="50"/>
      <c r="E115" s="177" t="s">
        <v>246</v>
      </c>
      <c r="F115" s="177" t="s">
        <v>246</v>
      </c>
      <c r="G115" s="177" t="s">
        <v>246</v>
      </c>
      <c r="H115" s="177" t="s">
        <v>246</v>
      </c>
      <c r="I115" s="28" t="b">
        <v>0</v>
      </c>
      <c r="J115" s="178">
        <v>100.0</v>
      </c>
    </row>
    <row r="116">
      <c r="A116" s="4"/>
      <c r="B116" s="83" t="s">
        <v>123</v>
      </c>
      <c r="C116" s="177" t="s">
        <v>245</v>
      </c>
      <c r="D116" s="50"/>
      <c r="E116" s="177" t="s">
        <v>246</v>
      </c>
      <c r="F116" s="177" t="s">
        <v>246</v>
      </c>
      <c r="G116" s="177" t="s">
        <v>246</v>
      </c>
      <c r="H116" s="177" t="s">
        <v>246</v>
      </c>
      <c r="I116" s="28" t="b">
        <v>0</v>
      </c>
      <c r="J116" s="178">
        <v>100.0</v>
      </c>
    </row>
    <row r="117">
      <c r="A117" s="4"/>
      <c r="B117" s="83" t="s">
        <v>124</v>
      </c>
      <c r="C117" s="177" t="s">
        <v>245</v>
      </c>
      <c r="D117" s="50"/>
      <c r="E117" s="177" t="s">
        <v>246</v>
      </c>
      <c r="F117" s="177" t="s">
        <v>246</v>
      </c>
      <c r="G117" s="177" t="s">
        <v>246</v>
      </c>
      <c r="H117" s="177" t="s">
        <v>246</v>
      </c>
      <c r="I117" s="28" t="b">
        <v>0</v>
      </c>
      <c r="J117" s="178">
        <v>100.0</v>
      </c>
    </row>
    <row r="118">
      <c r="A118" s="5"/>
      <c r="B118" s="83" t="s">
        <v>125</v>
      </c>
      <c r="C118" s="177" t="s">
        <v>245</v>
      </c>
      <c r="D118" s="50"/>
      <c r="E118" s="177" t="s">
        <v>246</v>
      </c>
      <c r="F118" s="177" t="s">
        <v>246</v>
      </c>
      <c r="G118" s="177" t="s">
        <v>246</v>
      </c>
      <c r="H118" s="177" t="s">
        <v>246</v>
      </c>
      <c r="I118" s="28" t="b">
        <v>0</v>
      </c>
      <c r="J118" s="178">
        <v>100.0</v>
      </c>
    </row>
    <row r="119">
      <c r="A119" s="19" t="s">
        <v>126</v>
      </c>
      <c r="B119" s="85" t="s">
        <v>127</v>
      </c>
      <c r="C119" s="177" t="s">
        <v>247</v>
      </c>
      <c r="D119" s="177" t="s">
        <v>248</v>
      </c>
      <c r="E119" s="177" t="s">
        <v>247</v>
      </c>
      <c r="F119" s="50"/>
      <c r="G119" s="50"/>
      <c r="H119" s="50"/>
      <c r="I119" s="28" t="b">
        <v>0</v>
      </c>
      <c r="J119" s="50"/>
    </row>
    <row r="120">
      <c r="A120" s="4"/>
      <c r="B120" s="85" t="s">
        <v>128</v>
      </c>
      <c r="C120" s="177" t="s">
        <v>245</v>
      </c>
      <c r="D120" s="50"/>
      <c r="E120" s="177" t="s">
        <v>246</v>
      </c>
      <c r="F120" s="177" t="s">
        <v>246</v>
      </c>
      <c r="G120" s="177" t="s">
        <v>246</v>
      </c>
      <c r="H120" s="177" t="s">
        <v>246</v>
      </c>
      <c r="I120" s="28" t="b">
        <v>0</v>
      </c>
      <c r="J120" s="178">
        <v>100.0</v>
      </c>
    </row>
    <row r="121">
      <c r="A121" s="4"/>
      <c r="B121" s="85" t="s">
        <v>129</v>
      </c>
      <c r="C121" s="177" t="s">
        <v>245</v>
      </c>
      <c r="D121" s="50"/>
      <c r="E121" s="177" t="s">
        <v>246</v>
      </c>
      <c r="F121" s="177" t="s">
        <v>246</v>
      </c>
      <c r="G121" s="177" t="s">
        <v>246</v>
      </c>
      <c r="H121" s="177" t="s">
        <v>246</v>
      </c>
      <c r="I121" s="28" t="b">
        <v>0</v>
      </c>
      <c r="J121" s="178">
        <v>100.0</v>
      </c>
    </row>
    <row r="122">
      <c r="A122" s="4"/>
      <c r="B122" s="85" t="s">
        <v>130</v>
      </c>
      <c r="C122" s="177" t="s">
        <v>245</v>
      </c>
      <c r="D122" s="50"/>
      <c r="E122" s="177" t="s">
        <v>246</v>
      </c>
      <c r="F122" s="177" t="s">
        <v>246</v>
      </c>
      <c r="G122" s="177" t="s">
        <v>246</v>
      </c>
      <c r="H122" s="177" t="s">
        <v>246</v>
      </c>
      <c r="I122" s="28" t="b">
        <v>0</v>
      </c>
      <c r="J122" s="178">
        <v>100.0</v>
      </c>
    </row>
    <row r="123">
      <c r="A123" s="4"/>
      <c r="B123" s="85" t="s">
        <v>131</v>
      </c>
      <c r="C123" s="177" t="s">
        <v>245</v>
      </c>
      <c r="D123" s="50"/>
      <c r="E123" s="177" t="s">
        <v>246</v>
      </c>
      <c r="F123" s="177" t="s">
        <v>246</v>
      </c>
      <c r="G123" s="177" t="s">
        <v>246</v>
      </c>
      <c r="H123" s="177" t="s">
        <v>246</v>
      </c>
      <c r="I123" s="28" t="b">
        <v>0</v>
      </c>
      <c r="J123" s="178">
        <v>100.0</v>
      </c>
    </row>
    <row r="124">
      <c r="A124" s="4"/>
      <c r="B124" s="85" t="s">
        <v>132</v>
      </c>
      <c r="C124" s="177" t="s">
        <v>245</v>
      </c>
      <c r="D124" s="50"/>
      <c r="E124" s="177" t="s">
        <v>246</v>
      </c>
      <c r="F124" s="177" t="s">
        <v>246</v>
      </c>
      <c r="G124" s="177" t="s">
        <v>246</v>
      </c>
      <c r="H124" s="177" t="s">
        <v>246</v>
      </c>
      <c r="I124" s="28" t="b">
        <v>0</v>
      </c>
      <c r="J124" s="178">
        <v>100.0</v>
      </c>
    </row>
    <row r="125">
      <c r="A125" s="4"/>
      <c r="B125" s="85" t="s">
        <v>133</v>
      </c>
      <c r="C125" s="177" t="s">
        <v>245</v>
      </c>
      <c r="D125" s="50"/>
      <c r="E125" s="177" t="s">
        <v>246</v>
      </c>
      <c r="F125" s="177" t="s">
        <v>246</v>
      </c>
      <c r="G125" s="177" t="s">
        <v>246</v>
      </c>
      <c r="H125" s="177" t="s">
        <v>246</v>
      </c>
      <c r="I125" s="28" t="b">
        <v>0</v>
      </c>
      <c r="J125" s="178">
        <v>100.0</v>
      </c>
    </row>
    <row r="126">
      <c r="A126" s="4"/>
      <c r="B126" s="85" t="s">
        <v>134</v>
      </c>
      <c r="C126" s="177" t="s">
        <v>245</v>
      </c>
      <c r="D126" s="50"/>
      <c r="E126" s="177" t="s">
        <v>246</v>
      </c>
      <c r="F126" s="177" t="s">
        <v>246</v>
      </c>
      <c r="G126" s="177" t="s">
        <v>246</v>
      </c>
      <c r="H126" s="177" t="s">
        <v>246</v>
      </c>
      <c r="I126" s="28" t="b">
        <v>0</v>
      </c>
      <c r="J126" s="178">
        <v>100.0</v>
      </c>
    </row>
    <row r="127">
      <c r="A127" s="4"/>
      <c r="B127" s="85" t="s">
        <v>135</v>
      </c>
      <c r="C127" s="177" t="s">
        <v>251</v>
      </c>
      <c r="D127" s="50"/>
      <c r="E127" s="177" t="s">
        <v>246</v>
      </c>
      <c r="F127" s="177" t="s">
        <v>246</v>
      </c>
      <c r="G127" s="177" t="s">
        <v>246</v>
      </c>
      <c r="H127" s="177" t="s">
        <v>246</v>
      </c>
      <c r="I127" s="28" t="b">
        <v>0</v>
      </c>
      <c r="J127" s="178">
        <v>50.0</v>
      </c>
    </row>
    <row r="128">
      <c r="A128" s="4"/>
      <c r="B128" s="85" t="s">
        <v>136</v>
      </c>
      <c r="C128" s="177" t="s">
        <v>251</v>
      </c>
      <c r="D128" s="50"/>
      <c r="E128" s="177" t="s">
        <v>246</v>
      </c>
      <c r="F128" s="177" t="s">
        <v>246</v>
      </c>
      <c r="G128" s="177" t="s">
        <v>246</v>
      </c>
      <c r="H128" s="177" t="s">
        <v>246</v>
      </c>
      <c r="I128" s="28" t="b">
        <v>0</v>
      </c>
      <c r="J128" s="178">
        <v>50.0</v>
      </c>
    </row>
    <row r="129">
      <c r="A129" s="4"/>
      <c r="B129" s="85" t="s">
        <v>137</v>
      </c>
      <c r="C129" s="177" t="s">
        <v>247</v>
      </c>
      <c r="D129" s="177" t="s">
        <v>248</v>
      </c>
      <c r="E129" s="177" t="s">
        <v>247</v>
      </c>
      <c r="F129" s="50"/>
      <c r="G129" s="50"/>
      <c r="H129" s="50"/>
      <c r="I129" s="28" t="b">
        <v>0</v>
      </c>
      <c r="J129" s="50"/>
    </row>
    <row r="130">
      <c r="A130" s="4"/>
      <c r="B130" s="85" t="s">
        <v>138</v>
      </c>
      <c r="C130" s="177" t="s">
        <v>251</v>
      </c>
      <c r="D130" s="50"/>
      <c r="E130" s="177" t="s">
        <v>246</v>
      </c>
      <c r="F130" s="177" t="s">
        <v>246</v>
      </c>
      <c r="G130" s="177" t="s">
        <v>246</v>
      </c>
      <c r="H130" s="177" t="s">
        <v>246</v>
      </c>
      <c r="I130" s="28" t="b">
        <v>0</v>
      </c>
      <c r="J130" s="178">
        <v>50.0</v>
      </c>
    </row>
    <row r="131">
      <c r="A131" s="4"/>
      <c r="B131" s="85" t="s">
        <v>139</v>
      </c>
      <c r="C131" s="177" t="s">
        <v>251</v>
      </c>
      <c r="D131" s="50"/>
      <c r="E131" s="177" t="s">
        <v>246</v>
      </c>
      <c r="F131" s="177" t="s">
        <v>246</v>
      </c>
      <c r="G131" s="177" t="s">
        <v>246</v>
      </c>
      <c r="H131" s="177" t="s">
        <v>246</v>
      </c>
      <c r="I131" s="28" t="b">
        <v>0</v>
      </c>
      <c r="J131" s="178">
        <v>50.0</v>
      </c>
    </row>
    <row r="132">
      <c r="A132" s="4"/>
      <c r="B132" s="85" t="s">
        <v>140</v>
      </c>
      <c r="C132" s="177" t="s">
        <v>245</v>
      </c>
      <c r="D132" s="50"/>
      <c r="E132" s="177" t="s">
        <v>246</v>
      </c>
      <c r="F132" s="177" t="s">
        <v>246</v>
      </c>
      <c r="G132" s="177" t="s">
        <v>246</v>
      </c>
      <c r="H132" s="177" t="s">
        <v>246</v>
      </c>
      <c r="I132" s="28" t="b">
        <v>0</v>
      </c>
      <c r="J132" s="178">
        <v>100.0</v>
      </c>
    </row>
    <row r="133">
      <c r="A133" s="4"/>
      <c r="B133" s="85" t="s">
        <v>141</v>
      </c>
      <c r="C133" s="177" t="s">
        <v>245</v>
      </c>
      <c r="D133" s="50"/>
      <c r="E133" s="177" t="s">
        <v>246</v>
      </c>
      <c r="F133" s="177" t="s">
        <v>246</v>
      </c>
      <c r="G133" s="177" t="s">
        <v>246</v>
      </c>
      <c r="H133" s="177" t="s">
        <v>246</v>
      </c>
      <c r="I133" s="28" t="b">
        <v>0</v>
      </c>
      <c r="J133" s="178">
        <v>100.0</v>
      </c>
    </row>
    <row r="134">
      <c r="A134" s="5"/>
      <c r="B134" s="85" t="s">
        <v>142</v>
      </c>
      <c r="C134" s="177" t="s">
        <v>247</v>
      </c>
      <c r="D134" s="177" t="s">
        <v>248</v>
      </c>
      <c r="E134" s="177" t="s">
        <v>247</v>
      </c>
      <c r="F134" s="50"/>
      <c r="G134" s="50"/>
      <c r="H134" s="50"/>
      <c r="I134" s="28" t="b">
        <v>0</v>
      </c>
      <c r="J134" s="50"/>
    </row>
    <row r="135">
      <c r="A135" s="119" t="s">
        <v>143</v>
      </c>
      <c r="B135" s="87" t="s">
        <v>144</v>
      </c>
      <c r="C135" s="177" t="s">
        <v>245</v>
      </c>
      <c r="D135" s="50"/>
      <c r="E135" s="177" t="s">
        <v>246</v>
      </c>
      <c r="F135" s="177" t="s">
        <v>246</v>
      </c>
      <c r="G135" s="177" t="s">
        <v>246</v>
      </c>
      <c r="H135" s="177" t="s">
        <v>246</v>
      </c>
      <c r="I135" s="28" t="b">
        <v>0</v>
      </c>
      <c r="J135" s="178">
        <v>100.0</v>
      </c>
    </row>
    <row r="136">
      <c r="A136" s="4"/>
      <c r="B136" s="88" t="s">
        <v>145</v>
      </c>
      <c r="C136" s="177" t="s">
        <v>247</v>
      </c>
      <c r="D136" s="177" t="s">
        <v>248</v>
      </c>
      <c r="E136" s="177" t="s">
        <v>247</v>
      </c>
      <c r="F136" s="50"/>
      <c r="G136" s="50"/>
      <c r="H136" s="50"/>
      <c r="I136" s="28" t="b">
        <v>0</v>
      </c>
      <c r="J136" s="50"/>
    </row>
    <row r="137">
      <c r="A137" s="4"/>
      <c r="B137" s="87" t="s">
        <v>146</v>
      </c>
      <c r="C137" s="177" t="s">
        <v>245</v>
      </c>
      <c r="D137" s="50"/>
      <c r="E137" s="177" t="s">
        <v>246</v>
      </c>
      <c r="F137" s="177" t="s">
        <v>246</v>
      </c>
      <c r="G137" s="177" t="s">
        <v>246</v>
      </c>
      <c r="H137" s="177" t="s">
        <v>246</v>
      </c>
      <c r="I137" s="28" t="b">
        <v>0</v>
      </c>
      <c r="J137" s="178">
        <v>100.0</v>
      </c>
    </row>
    <row r="138">
      <c r="A138" s="4"/>
      <c r="B138" s="88" t="s">
        <v>148</v>
      </c>
      <c r="C138" s="177" t="s">
        <v>247</v>
      </c>
      <c r="D138" s="177" t="s">
        <v>248</v>
      </c>
      <c r="E138" s="177" t="s">
        <v>247</v>
      </c>
      <c r="F138" s="50"/>
      <c r="G138" s="50"/>
      <c r="H138" s="50"/>
      <c r="I138" s="28" t="b">
        <v>0</v>
      </c>
      <c r="J138" s="50"/>
    </row>
    <row r="139">
      <c r="A139" s="4"/>
      <c r="B139" s="88" t="s">
        <v>149</v>
      </c>
      <c r="C139" s="177" t="s">
        <v>247</v>
      </c>
      <c r="D139" s="177" t="s">
        <v>248</v>
      </c>
      <c r="E139" s="177" t="s">
        <v>247</v>
      </c>
      <c r="F139" s="50"/>
      <c r="G139" s="50"/>
      <c r="H139" s="50"/>
      <c r="I139" s="28" t="b">
        <v>0</v>
      </c>
      <c r="J139" s="50"/>
    </row>
    <row r="140">
      <c r="A140" s="4"/>
      <c r="B140" s="87" t="s">
        <v>150</v>
      </c>
      <c r="C140" s="177" t="s">
        <v>245</v>
      </c>
      <c r="D140" s="50"/>
      <c r="E140" s="177" t="s">
        <v>246</v>
      </c>
      <c r="F140" s="177" t="s">
        <v>246</v>
      </c>
      <c r="G140" s="177" t="s">
        <v>246</v>
      </c>
      <c r="H140" s="177" t="s">
        <v>246</v>
      </c>
      <c r="I140" s="28" t="b">
        <v>0</v>
      </c>
      <c r="J140" s="178">
        <v>100.0</v>
      </c>
    </row>
    <row r="141">
      <c r="A141" s="4"/>
      <c r="B141" s="87" t="s">
        <v>151</v>
      </c>
      <c r="C141" s="177" t="s">
        <v>245</v>
      </c>
      <c r="D141" s="50"/>
      <c r="E141" s="177" t="s">
        <v>246</v>
      </c>
      <c r="F141" s="177" t="s">
        <v>246</v>
      </c>
      <c r="G141" s="177" t="s">
        <v>246</v>
      </c>
      <c r="H141" s="177" t="s">
        <v>246</v>
      </c>
      <c r="I141" s="28" t="b">
        <v>0</v>
      </c>
      <c r="J141" s="178">
        <v>100.0</v>
      </c>
    </row>
    <row r="142">
      <c r="A142" s="4"/>
      <c r="B142" s="87" t="s">
        <v>152</v>
      </c>
      <c r="C142" s="177" t="s">
        <v>245</v>
      </c>
      <c r="D142" s="50"/>
      <c r="E142" s="177" t="s">
        <v>246</v>
      </c>
      <c r="F142" s="177" t="s">
        <v>246</v>
      </c>
      <c r="G142" s="177" t="s">
        <v>246</v>
      </c>
      <c r="H142" s="177" t="s">
        <v>246</v>
      </c>
      <c r="I142" s="28" t="b">
        <v>0</v>
      </c>
      <c r="J142" s="178">
        <v>100.0</v>
      </c>
    </row>
    <row r="143">
      <c r="A143" s="4"/>
      <c r="B143" s="87" t="s">
        <v>153</v>
      </c>
      <c r="C143" s="177" t="s">
        <v>245</v>
      </c>
      <c r="D143" s="50"/>
      <c r="E143" s="177" t="s">
        <v>246</v>
      </c>
      <c r="F143" s="177" t="s">
        <v>246</v>
      </c>
      <c r="G143" s="177" t="s">
        <v>246</v>
      </c>
      <c r="H143" s="177" t="s">
        <v>246</v>
      </c>
      <c r="I143" s="28" t="b">
        <v>0</v>
      </c>
      <c r="J143" s="178">
        <v>100.0</v>
      </c>
    </row>
    <row r="144">
      <c r="A144" s="4"/>
      <c r="B144" s="87" t="s">
        <v>154</v>
      </c>
      <c r="C144" s="177" t="s">
        <v>245</v>
      </c>
      <c r="D144" s="50"/>
      <c r="E144" s="177" t="s">
        <v>246</v>
      </c>
      <c r="F144" s="177" t="s">
        <v>246</v>
      </c>
      <c r="G144" s="177" t="s">
        <v>246</v>
      </c>
      <c r="H144" s="177" t="s">
        <v>246</v>
      </c>
      <c r="I144" s="28" t="b">
        <v>0</v>
      </c>
      <c r="J144" s="178">
        <v>100.0</v>
      </c>
    </row>
    <row r="145">
      <c r="A145" s="4"/>
      <c r="B145" s="87" t="s">
        <v>155</v>
      </c>
      <c r="C145" s="177" t="s">
        <v>245</v>
      </c>
      <c r="D145" s="50"/>
      <c r="E145" s="177" t="s">
        <v>246</v>
      </c>
      <c r="F145" s="177" t="s">
        <v>246</v>
      </c>
      <c r="G145" s="177" t="s">
        <v>246</v>
      </c>
      <c r="H145" s="177" t="s">
        <v>246</v>
      </c>
      <c r="I145" s="28" t="b">
        <v>0</v>
      </c>
      <c r="J145" s="178">
        <v>100.0</v>
      </c>
    </row>
    <row r="146">
      <c r="A146" s="4"/>
      <c r="B146" s="88" t="s">
        <v>156</v>
      </c>
      <c r="C146" s="177" t="s">
        <v>247</v>
      </c>
      <c r="D146" s="177" t="s">
        <v>248</v>
      </c>
      <c r="E146" s="177" t="s">
        <v>247</v>
      </c>
      <c r="F146" s="50"/>
      <c r="G146" s="50"/>
      <c r="H146" s="50"/>
      <c r="I146" s="28" t="b">
        <v>0</v>
      </c>
      <c r="J146" s="50"/>
    </row>
    <row r="147">
      <c r="A147" s="4"/>
      <c r="B147" s="87" t="s">
        <v>157</v>
      </c>
      <c r="C147" s="177" t="s">
        <v>245</v>
      </c>
      <c r="D147" s="50"/>
      <c r="E147" s="177" t="s">
        <v>246</v>
      </c>
      <c r="F147" s="177" t="s">
        <v>246</v>
      </c>
      <c r="G147" s="177" t="s">
        <v>246</v>
      </c>
      <c r="H147" s="177" t="s">
        <v>246</v>
      </c>
      <c r="I147" s="28" t="b">
        <v>0</v>
      </c>
      <c r="J147" s="178">
        <v>100.0</v>
      </c>
    </row>
    <row r="148">
      <c r="A148" s="4"/>
      <c r="B148" s="87" t="s">
        <v>158</v>
      </c>
      <c r="C148" s="177" t="s">
        <v>245</v>
      </c>
      <c r="D148" s="50"/>
      <c r="E148" s="177" t="s">
        <v>246</v>
      </c>
      <c r="F148" s="177" t="s">
        <v>246</v>
      </c>
      <c r="G148" s="177" t="s">
        <v>246</v>
      </c>
      <c r="H148" s="177" t="s">
        <v>246</v>
      </c>
      <c r="I148" s="28" t="b">
        <v>0</v>
      </c>
      <c r="J148" s="178">
        <v>100.0</v>
      </c>
    </row>
    <row r="149">
      <c r="A149" s="89"/>
      <c r="B149" s="180" t="s">
        <v>159</v>
      </c>
      <c r="C149" s="181" t="s">
        <v>251</v>
      </c>
      <c r="D149" s="169"/>
      <c r="E149" s="181" t="s">
        <v>246</v>
      </c>
      <c r="F149" s="181" t="s">
        <v>246</v>
      </c>
      <c r="G149" s="181" t="s">
        <v>246</v>
      </c>
      <c r="H149" s="181" t="s">
        <v>246</v>
      </c>
      <c r="I149" s="182" t="b">
        <v>0</v>
      </c>
      <c r="J149" s="183">
        <v>50.0</v>
      </c>
    </row>
    <row r="150">
      <c r="A150" s="93"/>
      <c r="B150" s="174" t="s">
        <v>160</v>
      </c>
      <c r="C150" s="184" t="s">
        <v>251</v>
      </c>
      <c r="D150" s="171"/>
      <c r="E150" s="184" t="s">
        <v>246</v>
      </c>
      <c r="F150" s="184" t="s">
        <v>246</v>
      </c>
      <c r="G150" s="184" t="s">
        <v>246</v>
      </c>
      <c r="H150" s="184" t="s">
        <v>246</v>
      </c>
      <c r="I150" s="185" t="b">
        <v>0</v>
      </c>
      <c r="J150" s="186">
        <v>50.0</v>
      </c>
    </row>
    <row r="151">
      <c r="A151" s="89"/>
      <c r="B151" s="180" t="s">
        <v>161</v>
      </c>
      <c r="C151" s="181" t="s">
        <v>245</v>
      </c>
      <c r="D151" s="169"/>
      <c r="E151" s="181" t="s">
        <v>246</v>
      </c>
      <c r="F151" s="181" t="s">
        <v>246</v>
      </c>
      <c r="G151" s="181" t="s">
        <v>246</v>
      </c>
      <c r="H151" s="181" t="s">
        <v>246</v>
      </c>
      <c r="I151" s="182" t="b">
        <v>0</v>
      </c>
      <c r="J151" s="183">
        <v>100.0</v>
      </c>
    </row>
    <row r="152">
      <c r="A152" s="93"/>
      <c r="B152" s="174" t="s">
        <v>162</v>
      </c>
      <c r="C152" s="184" t="s">
        <v>245</v>
      </c>
      <c r="D152" s="171"/>
      <c r="E152" s="184" t="s">
        <v>246</v>
      </c>
      <c r="F152" s="184" t="s">
        <v>246</v>
      </c>
      <c r="G152" s="184" t="s">
        <v>246</v>
      </c>
      <c r="H152" s="184" t="s">
        <v>246</v>
      </c>
      <c r="I152" s="185" t="b">
        <v>0</v>
      </c>
      <c r="J152" s="186">
        <v>100.0</v>
      </c>
    </row>
    <row r="153">
      <c r="A153" s="89"/>
      <c r="B153" s="180" t="s">
        <v>163</v>
      </c>
      <c r="C153" s="181" t="s">
        <v>247</v>
      </c>
      <c r="D153" s="181" t="s">
        <v>248</v>
      </c>
      <c r="E153" s="181" t="s">
        <v>247</v>
      </c>
      <c r="F153" s="169"/>
      <c r="G153" s="169"/>
      <c r="H153" s="169"/>
      <c r="I153" s="182" t="b">
        <v>0</v>
      </c>
      <c r="J153" s="169"/>
    </row>
    <row r="154">
      <c r="A154" s="93"/>
      <c r="B154" s="187" t="s">
        <v>164</v>
      </c>
      <c r="C154" s="184" t="s">
        <v>247</v>
      </c>
      <c r="D154" s="184" t="s">
        <v>248</v>
      </c>
      <c r="E154" s="184" t="s">
        <v>247</v>
      </c>
      <c r="F154" s="171"/>
      <c r="G154" s="171"/>
      <c r="H154" s="171"/>
      <c r="I154" s="185" t="b">
        <v>0</v>
      </c>
      <c r="J154" s="171"/>
    </row>
    <row r="155">
      <c r="A155" s="89"/>
      <c r="B155" s="180" t="s">
        <v>165</v>
      </c>
      <c r="C155" s="181" t="s">
        <v>245</v>
      </c>
      <c r="D155" s="169"/>
      <c r="E155" s="181" t="s">
        <v>246</v>
      </c>
      <c r="F155" s="181" t="s">
        <v>246</v>
      </c>
      <c r="G155" s="181" t="s">
        <v>246</v>
      </c>
      <c r="H155" s="181" t="s">
        <v>246</v>
      </c>
      <c r="I155" s="182" t="b">
        <v>0</v>
      </c>
      <c r="J155" s="183">
        <v>100.0</v>
      </c>
    </row>
    <row r="156">
      <c r="A156" s="93"/>
      <c r="B156" s="174" t="s">
        <v>166</v>
      </c>
      <c r="C156" s="184" t="s">
        <v>245</v>
      </c>
      <c r="D156" s="171"/>
      <c r="E156" s="184" t="s">
        <v>246</v>
      </c>
      <c r="F156" s="184" t="s">
        <v>246</v>
      </c>
      <c r="G156" s="184" t="s">
        <v>246</v>
      </c>
      <c r="H156" s="184" t="s">
        <v>246</v>
      </c>
      <c r="I156" s="185" t="b">
        <v>0</v>
      </c>
      <c r="J156" s="186">
        <v>100.0</v>
      </c>
    </row>
    <row r="157">
      <c r="A157" s="89"/>
      <c r="B157" s="180" t="s">
        <v>167</v>
      </c>
      <c r="C157" s="181" t="s">
        <v>245</v>
      </c>
      <c r="D157" s="169"/>
      <c r="E157" s="181" t="s">
        <v>246</v>
      </c>
      <c r="F157" s="181" t="s">
        <v>246</v>
      </c>
      <c r="G157" s="181" t="s">
        <v>246</v>
      </c>
      <c r="H157" s="181" t="s">
        <v>246</v>
      </c>
      <c r="I157" s="182" t="b">
        <v>0</v>
      </c>
      <c r="J157" s="183">
        <v>100.0</v>
      </c>
    </row>
    <row r="158">
      <c r="A158" s="93"/>
      <c r="B158" s="174" t="s">
        <v>168</v>
      </c>
      <c r="C158" s="184" t="s">
        <v>251</v>
      </c>
      <c r="D158" s="171"/>
      <c r="E158" s="184" t="s">
        <v>246</v>
      </c>
      <c r="F158" s="184" t="s">
        <v>246</v>
      </c>
      <c r="G158" s="184" t="s">
        <v>246</v>
      </c>
      <c r="H158" s="184" t="s">
        <v>246</v>
      </c>
      <c r="I158" s="185" t="b">
        <v>0</v>
      </c>
      <c r="J158" s="186">
        <v>50.0</v>
      </c>
    </row>
    <row r="159">
      <c r="A159" s="89"/>
      <c r="B159" s="180" t="s">
        <v>169</v>
      </c>
      <c r="C159" s="181" t="s">
        <v>245</v>
      </c>
      <c r="D159" s="169"/>
      <c r="E159" s="181" t="s">
        <v>246</v>
      </c>
      <c r="F159" s="181" t="s">
        <v>246</v>
      </c>
      <c r="G159" s="181" t="s">
        <v>246</v>
      </c>
      <c r="H159" s="181" t="s">
        <v>246</v>
      </c>
      <c r="I159" s="182" t="b">
        <v>0</v>
      </c>
      <c r="J159" s="183">
        <v>100.0</v>
      </c>
    </row>
    <row r="160">
      <c r="A160" s="93"/>
      <c r="B160" s="174" t="s">
        <v>170</v>
      </c>
      <c r="C160" s="184" t="s">
        <v>245</v>
      </c>
      <c r="D160" s="171"/>
      <c r="E160" s="184" t="s">
        <v>246</v>
      </c>
      <c r="F160" s="184" t="s">
        <v>246</v>
      </c>
      <c r="G160" s="184" t="s">
        <v>246</v>
      </c>
      <c r="H160" s="184" t="s">
        <v>246</v>
      </c>
      <c r="I160" s="185" t="b">
        <v>0</v>
      </c>
      <c r="J160" s="186">
        <v>100.0</v>
      </c>
    </row>
    <row r="161">
      <c r="A161" s="89"/>
      <c r="B161" s="180" t="s">
        <v>171</v>
      </c>
      <c r="C161" s="181" t="s">
        <v>245</v>
      </c>
      <c r="D161" s="169"/>
      <c r="E161" s="181" t="s">
        <v>246</v>
      </c>
      <c r="F161" s="181" t="s">
        <v>246</v>
      </c>
      <c r="G161" s="181" t="s">
        <v>246</v>
      </c>
      <c r="H161" s="181" t="s">
        <v>246</v>
      </c>
      <c r="I161" s="182" t="b">
        <v>0</v>
      </c>
      <c r="J161" s="183">
        <v>100.0</v>
      </c>
    </row>
    <row r="162">
      <c r="A162" s="93"/>
      <c r="B162" s="174" t="s">
        <v>172</v>
      </c>
      <c r="C162" s="184" t="s">
        <v>245</v>
      </c>
      <c r="D162" s="171"/>
      <c r="E162" s="184" t="s">
        <v>246</v>
      </c>
      <c r="F162" s="184" t="s">
        <v>246</v>
      </c>
      <c r="G162" s="184" t="s">
        <v>246</v>
      </c>
      <c r="H162" s="184" t="s">
        <v>246</v>
      </c>
      <c r="I162" s="185" t="b">
        <v>0</v>
      </c>
      <c r="J162" s="186">
        <v>100.0</v>
      </c>
    </row>
    <row r="163">
      <c r="A163" s="89"/>
      <c r="B163" s="180" t="s">
        <v>173</v>
      </c>
      <c r="C163" s="181" t="s">
        <v>245</v>
      </c>
      <c r="D163" s="169"/>
      <c r="E163" s="181" t="s">
        <v>246</v>
      </c>
      <c r="F163" s="181" t="s">
        <v>246</v>
      </c>
      <c r="G163" s="181" t="s">
        <v>246</v>
      </c>
      <c r="H163" s="181" t="s">
        <v>246</v>
      </c>
      <c r="I163" s="182" t="b">
        <v>0</v>
      </c>
      <c r="J163" s="183">
        <v>100.0</v>
      </c>
    </row>
    <row r="164">
      <c r="A164" s="93"/>
      <c r="B164" s="174" t="s">
        <v>174</v>
      </c>
      <c r="C164" s="184" t="s">
        <v>245</v>
      </c>
      <c r="D164" s="171"/>
      <c r="E164" s="184" t="s">
        <v>246</v>
      </c>
      <c r="F164" s="184" t="s">
        <v>246</v>
      </c>
      <c r="G164" s="184" t="s">
        <v>246</v>
      </c>
      <c r="H164" s="184" t="s">
        <v>246</v>
      </c>
      <c r="I164" s="185" t="b">
        <v>0</v>
      </c>
      <c r="J164" s="186">
        <v>100.0</v>
      </c>
    </row>
    <row r="165">
      <c r="A165" s="89"/>
      <c r="B165" s="180" t="s">
        <v>175</v>
      </c>
      <c r="C165" s="181" t="s">
        <v>245</v>
      </c>
      <c r="D165" s="169"/>
      <c r="E165" s="181" t="s">
        <v>246</v>
      </c>
      <c r="F165" s="181" t="s">
        <v>246</v>
      </c>
      <c r="G165" s="181" t="s">
        <v>246</v>
      </c>
      <c r="H165" s="181" t="s">
        <v>246</v>
      </c>
      <c r="I165" s="182" t="b">
        <v>0</v>
      </c>
      <c r="J165" s="183">
        <v>100.0</v>
      </c>
    </row>
    <row r="166">
      <c r="A166" s="93"/>
      <c r="B166" s="174" t="s">
        <v>176</v>
      </c>
      <c r="C166" s="184" t="s">
        <v>251</v>
      </c>
      <c r="D166" s="171"/>
      <c r="E166" s="184" t="s">
        <v>246</v>
      </c>
      <c r="F166" s="184" t="s">
        <v>246</v>
      </c>
      <c r="G166" s="184" t="s">
        <v>246</v>
      </c>
      <c r="H166" s="184" t="s">
        <v>246</v>
      </c>
      <c r="I166" s="185" t="b">
        <v>0</v>
      </c>
      <c r="J166" s="186">
        <v>50.0</v>
      </c>
    </row>
    <row r="167">
      <c r="A167" s="89"/>
      <c r="B167" s="180" t="s">
        <v>177</v>
      </c>
      <c r="C167" s="188" t="s">
        <v>251</v>
      </c>
      <c r="D167" s="171"/>
      <c r="E167" s="184" t="s">
        <v>246</v>
      </c>
      <c r="F167" s="184" t="s">
        <v>246</v>
      </c>
      <c r="G167" s="184" t="s">
        <v>246</v>
      </c>
      <c r="H167" s="184" t="s">
        <v>246</v>
      </c>
      <c r="I167" s="185" t="b">
        <v>0</v>
      </c>
      <c r="J167" s="189">
        <v>50.0</v>
      </c>
    </row>
    <row r="168">
      <c r="A168" s="93"/>
      <c r="B168" s="174" t="s">
        <v>178</v>
      </c>
      <c r="C168" s="184" t="s">
        <v>245</v>
      </c>
      <c r="D168" s="171"/>
      <c r="E168" s="184" t="s">
        <v>246</v>
      </c>
      <c r="F168" s="184" t="s">
        <v>246</v>
      </c>
      <c r="G168" s="184" t="s">
        <v>246</v>
      </c>
      <c r="H168" s="184" t="s">
        <v>246</v>
      </c>
      <c r="I168" s="185" t="b">
        <v>0</v>
      </c>
      <c r="J168" s="186">
        <v>100.0</v>
      </c>
    </row>
    <row r="169">
      <c r="A169" s="89"/>
      <c r="B169" s="180" t="s">
        <v>179</v>
      </c>
      <c r="C169" s="181" t="s">
        <v>251</v>
      </c>
      <c r="D169" s="169"/>
      <c r="E169" s="181" t="s">
        <v>246</v>
      </c>
      <c r="F169" s="181" t="s">
        <v>246</v>
      </c>
      <c r="G169" s="181" t="s">
        <v>246</v>
      </c>
      <c r="H169" s="181" t="s">
        <v>246</v>
      </c>
      <c r="I169" s="182" t="b">
        <v>0</v>
      </c>
      <c r="J169" s="183">
        <v>50.0</v>
      </c>
    </row>
    <row r="170">
      <c r="A170" s="93"/>
      <c r="B170" s="187" t="s">
        <v>180</v>
      </c>
      <c r="C170" s="184" t="s">
        <v>247</v>
      </c>
      <c r="D170" s="184" t="s">
        <v>248</v>
      </c>
      <c r="E170" s="184" t="s">
        <v>247</v>
      </c>
      <c r="F170" s="171"/>
      <c r="G170" s="171"/>
      <c r="H170" s="171"/>
      <c r="I170" s="185" t="b">
        <v>0</v>
      </c>
      <c r="J170" s="171"/>
    </row>
    <row r="171">
      <c r="A171" s="4"/>
      <c r="B171" s="87" t="s">
        <v>181</v>
      </c>
      <c r="C171" s="177" t="s">
        <v>245</v>
      </c>
      <c r="D171" s="50"/>
      <c r="E171" s="177" t="s">
        <v>246</v>
      </c>
      <c r="F171" s="177" t="s">
        <v>246</v>
      </c>
      <c r="G171" s="177" t="s">
        <v>246</v>
      </c>
      <c r="H171" s="177" t="s">
        <v>246</v>
      </c>
      <c r="I171" s="28" t="b">
        <v>0</v>
      </c>
      <c r="J171" s="178">
        <v>100.0</v>
      </c>
    </row>
    <row r="172">
      <c r="A172" s="4"/>
      <c r="B172" s="87" t="s">
        <v>182</v>
      </c>
      <c r="C172" s="177" t="s">
        <v>245</v>
      </c>
      <c r="D172" s="50"/>
      <c r="E172" s="177" t="s">
        <v>246</v>
      </c>
      <c r="F172" s="177" t="s">
        <v>246</v>
      </c>
      <c r="G172" s="177" t="s">
        <v>246</v>
      </c>
      <c r="H172" s="177" t="s">
        <v>246</v>
      </c>
      <c r="I172" s="28" t="b">
        <v>0</v>
      </c>
      <c r="J172" s="178">
        <v>100.0</v>
      </c>
    </row>
    <row r="173">
      <c r="A173" s="4"/>
      <c r="B173" s="87" t="s">
        <v>184</v>
      </c>
      <c r="C173" s="184" t="s">
        <v>251</v>
      </c>
      <c r="D173" s="171"/>
      <c r="E173" s="184" t="s">
        <v>246</v>
      </c>
      <c r="F173" s="177" t="s">
        <v>246</v>
      </c>
      <c r="G173" s="177" t="s">
        <v>246</v>
      </c>
      <c r="H173" s="177" t="s">
        <v>246</v>
      </c>
      <c r="I173" s="28" t="b">
        <v>0</v>
      </c>
      <c r="J173" s="178">
        <v>50.0</v>
      </c>
    </row>
    <row r="174">
      <c r="A174" s="4"/>
      <c r="B174" s="87" t="s">
        <v>185</v>
      </c>
      <c r="C174" s="177" t="s">
        <v>245</v>
      </c>
      <c r="D174" s="50"/>
      <c r="E174" s="177" t="s">
        <v>246</v>
      </c>
      <c r="F174" s="177" t="s">
        <v>246</v>
      </c>
      <c r="G174" s="177" t="s">
        <v>246</v>
      </c>
      <c r="H174" s="177" t="s">
        <v>246</v>
      </c>
      <c r="I174" s="28" t="b">
        <v>0</v>
      </c>
      <c r="J174" s="178">
        <v>100.0</v>
      </c>
    </row>
    <row r="175">
      <c r="A175" s="5"/>
      <c r="B175" s="126" t="s">
        <v>186</v>
      </c>
      <c r="C175" s="177" t="s">
        <v>245</v>
      </c>
      <c r="D175" s="50"/>
      <c r="E175" s="177" t="s">
        <v>246</v>
      </c>
      <c r="F175" s="177" t="s">
        <v>246</v>
      </c>
      <c r="G175" s="177" t="s">
        <v>246</v>
      </c>
      <c r="H175" s="177" t="s">
        <v>246</v>
      </c>
      <c r="I175" s="28" t="b">
        <v>0</v>
      </c>
      <c r="J175" s="178">
        <v>100.0</v>
      </c>
    </row>
    <row r="176">
      <c r="B176" s="50"/>
      <c r="C176" s="50"/>
      <c r="D176" s="50"/>
      <c r="E176" s="50"/>
      <c r="F176" s="50"/>
      <c r="G176" s="50"/>
      <c r="H176" s="50"/>
      <c r="I176" s="50"/>
      <c r="J176" s="50"/>
    </row>
    <row r="177">
      <c r="B177" s="164" t="s">
        <v>305</v>
      </c>
      <c r="C177" s="190">
        <v>0.7052</v>
      </c>
      <c r="D177" s="50"/>
      <c r="E177" s="50"/>
      <c r="F177" s="50"/>
      <c r="G177" s="50"/>
      <c r="H177" s="50"/>
      <c r="I177" s="50"/>
      <c r="J177" s="50"/>
    </row>
    <row r="178">
      <c r="A178" s="50"/>
      <c r="B178" s="50"/>
      <c r="C178" s="191"/>
      <c r="E178" s="50"/>
      <c r="F178" s="50"/>
      <c r="G178" s="50"/>
      <c r="H178" s="50"/>
      <c r="I178" s="50"/>
      <c r="J178" s="50"/>
    </row>
  </sheetData>
  <mergeCells count="12">
    <mergeCell ref="A63:A82"/>
    <mergeCell ref="A83:A102"/>
    <mergeCell ref="A103:A118"/>
    <mergeCell ref="A119:A134"/>
    <mergeCell ref="A135:A175"/>
    <mergeCell ref="A1:A2"/>
    <mergeCell ref="B1:B2"/>
    <mergeCell ref="C1:D1"/>
    <mergeCell ref="E1:H1"/>
    <mergeCell ref="A3:A22"/>
    <mergeCell ref="A23:A42"/>
    <mergeCell ref="A43:A62"/>
  </mergeCells>
  <drawing r:id="rId1"/>
  <tableParts count="2"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  <c r="C1" s="192" t="s">
        <v>225</v>
      </c>
      <c r="D1" s="54"/>
      <c r="E1" s="55" t="s">
        <v>226</v>
      </c>
      <c r="F1" s="56"/>
      <c r="G1" s="56"/>
      <c r="H1" s="54"/>
      <c r="I1" s="57" t="s">
        <v>227</v>
      </c>
      <c r="J1" s="56"/>
      <c r="K1" s="56"/>
      <c r="L1" s="56"/>
      <c r="M1" s="56"/>
      <c r="N1" s="54"/>
      <c r="O1" s="193" t="s">
        <v>229</v>
      </c>
      <c r="P1" s="56"/>
      <c r="Q1" s="54"/>
    </row>
    <row r="2">
      <c r="C2" s="194" t="s">
        <v>306</v>
      </c>
      <c r="D2" s="195" t="s">
        <v>231</v>
      </c>
      <c r="E2" s="196" t="s">
        <v>232</v>
      </c>
      <c r="F2" s="196" t="s">
        <v>233</v>
      </c>
      <c r="G2" s="196" t="s">
        <v>234</v>
      </c>
      <c r="H2" s="196" t="s">
        <v>235</v>
      </c>
      <c r="I2" s="197" t="s">
        <v>236</v>
      </c>
      <c r="J2" s="197" t="s">
        <v>237</v>
      </c>
      <c r="K2" s="197" t="s">
        <v>238</v>
      </c>
      <c r="L2" s="197" t="s">
        <v>239</v>
      </c>
      <c r="M2" s="197" t="s">
        <v>240</v>
      </c>
      <c r="N2" s="198" t="s">
        <v>241</v>
      </c>
      <c r="O2" s="199" t="s">
        <v>307</v>
      </c>
      <c r="P2" s="200" t="s">
        <v>243</v>
      </c>
      <c r="Q2" s="201" t="s">
        <v>308</v>
      </c>
    </row>
    <row r="3">
      <c r="A3" s="2" t="s">
        <v>3</v>
      </c>
      <c r="B3" s="3" t="s">
        <v>4</v>
      </c>
      <c r="C3" s="202" t="s">
        <v>245</v>
      </c>
      <c r="D3" s="203"/>
      <c r="E3" s="202" t="s">
        <v>246</v>
      </c>
      <c r="F3" s="202" t="s">
        <v>246</v>
      </c>
      <c r="G3" s="202" t="s">
        <v>246</v>
      </c>
      <c r="H3" s="202" t="s">
        <v>246</v>
      </c>
      <c r="I3" s="202">
        <v>8.3</v>
      </c>
      <c r="J3" s="202">
        <v>552896.5</v>
      </c>
      <c r="K3" s="202">
        <v>266862.0</v>
      </c>
      <c r="L3" s="204">
        <f t="shared" ref="L3:L175" si="1">IF(ISBLANK(J3), "-", J3*((I3*K3)^2))</f>
        <v>2.71252E+18</v>
      </c>
      <c r="M3" s="204">
        <f t="shared" ref="M3:M175" si="2">IF(L3&lt;&gt;"-",RANK(L3,$L$3:$L$175,1),"-")</f>
        <v>138</v>
      </c>
      <c r="N3" s="205">
        <f t="shared" ref="N3:N175" si="3">IF(L3&lt;&gt;"-", -(L3- AVERAGE($L$3:$L$175))/_xlfn.STDEV.P($L$3:$L$175),"-")</f>
        <v>-2.174033069</v>
      </c>
      <c r="O3" s="204">
        <f t="shared" ref="O3:O175" si="4">IFS(
  C3="1st_demo", 70,
  C3="2nd_demo", 70,
  TRUE, 0
)</f>
        <v>70</v>
      </c>
      <c r="P3" s="206">
        <f t="shared" ref="P3:P175" si="5">IF(M3&lt;&gt;"-",ROUND(30*((COUNTIF(C:C, "1st_demo") + COUNTIF(C:C, "2nd_demo") + 1 - M3)) / (COUNTIF(C:C, "1st_demo") + COUNTIF(C:C, "2nd_demo")), 2), 0)</f>
        <v>0.85</v>
      </c>
      <c r="Q3" s="207">
        <f t="shared" ref="Q3:Q175" si="6">IFS(C3="1st_demo", O3+P3, C3="2nd_demo", 0.7*(O3+P3), True, 0)</f>
        <v>70.85</v>
      </c>
    </row>
    <row r="4">
      <c r="A4" s="4"/>
      <c r="B4" s="3" t="s">
        <v>5</v>
      </c>
      <c r="C4" s="202" t="s">
        <v>245</v>
      </c>
      <c r="D4" s="203"/>
      <c r="E4" s="202" t="s">
        <v>246</v>
      </c>
      <c r="F4" s="202" t="s">
        <v>246</v>
      </c>
      <c r="G4" s="202" t="s">
        <v>246</v>
      </c>
      <c r="H4" s="202" t="s">
        <v>246</v>
      </c>
      <c r="I4" s="202">
        <v>3.7</v>
      </c>
      <c r="J4" s="202">
        <v>242072.0</v>
      </c>
      <c r="K4" s="202">
        <v>59818.0</v>
      </c>
      <c r="L4" s="204">
        <f t="shared" si="1"/>
        <v>1.1858E+16</v>
      </c>
      <c r="M4" s="204">
        <f t="shared" si="2"/>
        <v>62</v>
      </c>
      <c r="N4" s="205">
        <f t="shared" si="3"/>
        <v>0.2339589691</v>
      </c>
      <c r="O4" s="204">
        <f t="shared" si="4"/>
        <v>70</v>
      </c>
      <c r="P4" s="206">
        <f t="shared" si="5"/>
        <v>17.02</v>
      </c>
      <c r="Q4" s="207">
        <f t="shared" si="6"/>
        <v>87.02</v>
      </c>
    </row>
    <row r="5">
      <c r="A5" s="4"/>
      <c r="B5" s="3" t="s">
        <v>6</v>
      </c>
      <c r="C5" s="202" t="s">
        <v>245</v>
      </c>
      <c r="D5" s="203"/>
      <c r="E5" s="202" t="s">
        <v>246</v>
      </c>
      <c r="F5" s="202" t="s">
        <v>246</v>
      </c>
      <c r="G5" s="202" t="s">
        <v>246</v>
      </c>
      <c r="H5" s="202" t="s">
        <v>246</v>
      </c>
      <c r="I5" s="202">
        <v>4.0</v>
      </c>
      <c r="J5" s="202">
        <v>197340.5</v>
      </c>
      <c r="K5" s="202">
        <v>54438.0</v>
      </c>
      <c r="L5" s="204">
        <f t="shared" si="1"/>
        <v>9.35708E+15</v>
      </c>
      <c r="M5" s="204">
        <f t="shared" si="2"/>
        <v>51</v>
      </c>
      <c r="N5" s="205">
        <f t="shared" si="3"/>
        <v>0.2361888669</v>
      </c>
      <c r="O5" s="204">
        <f t="shared" si="4"/>
        <v>70</v>
      </c>
      <c r="P5" s="206">
        <f t="shared" si="5"/>
        <v>19.36</v>
      </c>
      <c r="Q5" s="207">
        <f t="shared" si="6"/>
        <v>89.36</v>
      </c>
    </row>
    <row r="6">
      <c r="A6" s="4"/>
      <c r="B6" s="3" t="s">
        <v>7</v>
      </c>
      <c r="C6" s="202" t="s">
        <v>251</v>
      </c>
      <c r="D6" s="203"/>
      <c r="E6" s="202" t="s">
        <v>246</v>
      </c>
      <c r="F6" s="202" t="s">
        <v>246</v>
      </c>
      <c r="G6" s="202" t="s">
        <v>246</v>
      </c>
      <c r="H6" s="202" t="s">
        <v>246</v>
      </c>
      <c r="I6" s="202">
        <v>10.0</v>
      </c>
      <c r="J6" s="202">
        <v>321995.0</v>
      </c>
      <c r="K6" s="202">
        <v>584691.0</v>
      </c>
      <c r="L6" s="204">
        <f t="shared" si="1"/>
        <v>1.10078E+19</v>
      </c>
      <c r="M6" s="204">
        <f t="shared" si="2"/>
        <v>141</v>
      </c>
      <c r="N6" s="205">
        <f t="shared" si="3"/>
        <v>-9.570375522</v>
      </c>
      <c r="O6" s="204">
        <f t="shared" si="4"/>
        <v>70</v>
      </c>
      <c r="P6" s="206">
        <f t="shared" si="5"/>
        <v>0.21</v>
      </c>
      <c r="Q6" s="207">
        <f t="shared" si="6"/>
        <v>49.147</v>
      </c>
    </row>
    <row r="7">
      <c r="A7" s="4"/>
      <c r="B7" s="3" t="s">
        <v>8</v>
      </c>
      <c r="C7" s="202" t="s">
        <v>245</v>
      </c>
      <c r="D7" s="203"/>
      <c r="E7" s="202" t="s">
        <v>246</v>
      </c>
      <c r="F7" s="202" t="s">
        <v>246</v>
      </c>
      <c r="G7" s="202" t="s">
        <v>246</v>
      </c>
      <c r="H7" s="202" t="s">
        <v>246</v>
      </c>
      <c r="I7" s="202">
        <v>3.4</v>
      </c>
      <c r="J7" s="202">
        <v>198562.3</v>
      </c>
      <c r="K7" s="202">
        <v>47557.0</v>
      </c>
      <c r="L7" s="204">
        <f t="shared" si="1"/>
        <v>5.19139E+15</v>
      </c>
      <c r="M7" s="204">
        <f t="shared" si="2"/>
        <v>27</v>
      </c>
      <c r="N7" s="205">
        <f t="shared" si="3"/>
        <v>0.2399031225</v>
      </c>
      <c r="O7" s="204">
        <f t="shared" si="4"/>
        <v>70</v>
      </c>
      <c r="P7" s="206">
        <f t="shared" si="5"/>
        <v>24.47</v>
      </c>
      <c r="Q7" s="207">
        <f t="shared" si="6"/>
        <v>94.47</v>
      </c>
    </row>
    <row r="8">
      <c r="A8" s="4"/>
      <c r="B8" s="3" t="s">
        <v>9</v>
      </c>
      <c r="C8" s="202" t="s">
        <v>251</v>
      </c>
      <c r="D8" s="203"/>
      <c r="E8" s="202" t="s">
        <v>246</v>
      </c>
      <c r="F8" s="202" t="s">
        <v>246</v>
      </c>
      <c r="G8" s="202" t="s">
        <v>246</v>
      </c>
      <c r="H8" s="202" t="s">
        <v>246</v>
      </c>
      <c r="I8" s="202">
        <v>3.6</v>
      </c>
      <c r="J8" s="202">
        <v>437559.5</v>
      </c>
      <c r="K8" s="202">
        <v>127258.0</v>
      </c>
      <c r="L8" s="204">
        <f t="shared" si="1"/>
        <v>9.18359E+16</v>
      </c>
      <c r="M8" s="204">
        <f t="shared" si="2"/>
        <v>111</v>
      </c>
      <c r="N8" s="205">
        <f t="shared" si="3"/>
        <v>0.1626483836</v>
      </c>
      <c r="O8" s="204">
        <f t="shared" si="4"/>
        <v>70</v>
      </c>
      <c r="P8" s="206">
        <f t="shared" si="5"/>
        <v>6.6</v>
      </c>
      <c r="Q8" s="207">
        <f t="shared" si="6"/>
        <v>53.62</v>
      </c>
    </row>
    <row r="9">
      <c r="A9" s="4"/>
      <c r="B9" s="134" t="s">
        <v>10</v>
      </c>
      <c r="C9" s="202" t="s">
        <v>247</v>
      </c>
      <c r="D9" s="208" t="s">
        <v>309</v>
      </c>
      <c r="E9" s="202" t="s">
        <v>246</v>
      </c>
      <c r="F9" s="202" t="s">
        <v>247</v>
      </c>
      <c r="G9" s="203"/>
      <c r="H9" s="203"/>
      <c r="I9" s="202">
        <v>10.0</v>
      </c>
      <c r="J9" s="203"/>
      <c r="K9" s="203"/>
      <c r="L9" s="204" t="str">
        <f t="shared" si="1"/>
        <v>-</v>
      </c>
      <c r="M9" s="204" t="str">
        <f t="shared" si="2"/>
        <v>-</v>
      </c>
      <c r="N9" s="205" t="str">
        <f t="shared" si="3"/>
        <v>-</v>
      </c>
      <c r="O9" s="204">
        <f t="shared" si="4"/>
        <v>0</v>
      </c>
      <c r="P9" s="206">
        <f t="shared" si="5"/>
        <v>0</v>
      </c>
      <c r="Q9" s="207">
        <f t="shared" si="6"/>
        <v>0</v>
      </c>
    </row>
    <row r="10">
      <c r="A10" s="4"/>
      <c r="B10" s="3" t="s">
        <v>11</v>
      </c>
      <c r="C10" s="202" t="s">
        <v>245</v>
      </c>
      <c r="D10" s="203"/>
      <c r="E10" s="202" t="s">
        <v>246</v>
      </c>
      <c r="F10" s="202" t="s">
        <v>246</v>
      </c>
      <c r="G10" s="202" t="s">
        <v>246</v>
      </c>
      <c r="H10" s="202" t="s">
        <v>246</v>
      </c>
      <c r="I10" s="202">
        <v>3.7</v>
      </c>
      <c r="J10" s="202">
        <v>189825.4</v>
      </c>
      <c r="K10" s="202">
        <v>57814.0</v>
      </c>
      <c r="L10" s="204">
        <f t="shared" si="1"/>
        <v>8.68608E+15</v>
      </c>
      <c r="M10" s="204">
        <f t="shared" si="2"/>
        <v>49</v>
      </c>
      <c r="N10" s="205">
        <f t="shared" si="3"/>
        <v>0.2367871539</v>
      </c>
      <c r="O10" s="204">
        <f t="shared" si="4"/>
        <v>70</v>
      </c>
      <c r="P10" s="206">
        <f t="shared" si="5"/>
        <v>19.79</v>
      </c>
      <c r="Q10" s="207">
        <f t="shared" si="6"/>
        <v>89.79</v>
      </c>
    </row>
    <row r="11">
      <c r="A11" s="4"/>
      <c r="B11" s="3" t="s">
        <v>12</v>
      </c>
      <c r="C11" s="202" t="s">
        <v>245</v>
      </c>
      <c r="D11" s="203"/>
      <c r="E11" s="202" t="s">
        <v>246</v>
      </c>
      <c r="F11" s="202" t="s">
        <v>246</v>
      </c>
      <c r="G11" s="202" t="s">
        <v>246</v>
      </c>
      <c r="H11" s="202" t="s">
        <v>246</v>
      </c>
      <c r="I11" s="202">
        <v>9.0</v>
      </c>
      <c r="J11" s="202">
        <v>162042.8</v>
      </c>
      <c r="K11" s="202">
        <v>133698.0</v>
      </c>
      <c r="L11" s="204">
        <f t="shared" si="1"/>
        <v>2.3462E+17</v>
      </c>
      <c r="M11" s="204">
        <f t="shared" si="2"/>
        <v>119</v>
      </c>
      <c r="N11" s="205">
        <f t="shared" si="3"/>
        <v>0.03533810011</v>
      </c>
      <c r="O11" s="204">
        <f t="shared" si="4"/>
        <v>70</v>
      </c>
      <c r="P11" s="206">
        <f t="shared" si="5"/>
        <v>4.89</v>
      </c>
      <c r="Q11" s="207">
        <f t="shared" si="6"/>
        <v>74.89</v>
      </c>
    </row>
    <row r="12">
      <c r="A12" s="4"/>
      <c r="B12" s="3" t="s">
        <v>13</v>
      </c>
      <c r="C12" s="202" t="s">
        <v>247</v>
      </c>
      <c r="D12" s="208" t="s">
        <v>248</v>
      </c>
      <c r="E12" s="202" t="s">
        <v>247</v>
      </c>
      <c r="F12" s="203"/>
      <c r="G12" s="203"/>
      <c r="H12" s="203"/>
      <c r="I12" s="203"/>
      <c r="J12" s="203"/>
      <c r="K12" s="203"/>
      <c r="L12" s="204" t="str">
        <f t="shared" si="1"/>
        <v>-</v>
      </c>
      <c r="M12" s="204" t="str">
        <f t="shared" si="2"/>
        <v>-</v>
      </c>
      <c r="N12" s="205" t="str">
        <f t="shared" si="3"/>
        <v>-</v>
      </c>
      <c r="O12" s="204">
        <f t="shared" si="4"/>
        <v>0</v>
      </c>
      <c r="P12" s="206">
        <f t="shared" si="5"/>
        <v>0</v>
      </c>
      <c r="Q12" s="207">
        <f t="shared" si="6"/>
        <v>0</v>
      </c>
    </row>
    <row r="13">
      <c r="A13" s="4"/>
      <c r="B13" s="3" t="s">
        <v>14</v>
      </c>
      <c r="C13" s="202" t="s">
        <v>245</v>
      </c>
      <c r="D13" s="203"/>
      <c r="E13" s="202" t="s">
        <v>246</v>
      </c>
      <c r="F13" s="202" t="s">
        <v>246</v>
      </c>
      <c r="G13" s="202" t="s">
        <v>246</v>
      </c>
      <c r="H13" s="202" t="s">
        <v>246</v>
      </c>
      <c r="I13" s="202">
        <v>3.6</v>
      </c>
      <c r="J13" s="202">
        <v>160761.6</v>
      </c>
      <c r="K13" s="202">
        <v>82301.0</v>
      </c>
      <c r="L13" s="204">
        <f t="shared" si="1"/>
        <v>1.41123E+16</v>
      </c>
      <c r="M13" s="204">
        <f t="shared" si="2"/>
        <v>66</v>
      </c>
      <c r="N13" s="205">
        <f t="shared" si="3"/>
        <v>0.231948985</v>
      </c>
      <c r="O13" s="204">
        <f t="shared" si="4"/>
        <v>70</v>
      </c>
      <c r="P13" s="206">
        <f t="shared" si="5"/>
        <v>16.17</v>
      </c>
      <c r="Q13" s="207">
        <f t="shared" si="6"/>
        <v>86.17</v>
      </c>
    </row>
    <row r="14">
      <c r="A14" s="4"/>
      <c r="B14" s="3" t="s">
        <v>15</v>
      </c>
      <c r="C14" s="202" t="s">
        <v>245</v>
      </c>
      <c r="D14" s="203"/>
      <c r="E14" s="202" t="s">
        <v>246</v>
      </c>
      <c r="F14" s="202" t="s">
        <v>246</v>
      </c>
      <c r="G14" s="202" t="s">
        <v>246</v>
      </c>
      <c r="H14" s="202" t="s">
        <v>246</v>
      </c>
      <c r="I14" s="202">
        <v>3.9</v>
      </c>
      <c r="J14" s="202">
        <v>126235.7</v>
      </c>
      <c r="K14" s="202">
        <v>75852.0</v>
      </c>
      <c r="L14" s="204">
        <f t="shared" si="1"/>
        <v>1.1047E+16</v>
      </c>
      <c r="M14" s="204">
        <f t="shared" si="2"/>
        <v>57</v>
      </c>
      <c r="N14" s="205">
        <f t="shared" si="3"/>
        <v>0.234682063</v>
      </c>
      <c r="O14" s="204">
        <f t="shared" si="4"/>
        <v>70</v>
      </c>
      <c r="P14" s="206">
        <f t="shared" si="5"/>
        <v>18.09</v>
      </c>
      <c r="Q14" s="207">
        <f t="shared" si="6"/>
        <v>88.09</v>
      </c>
    </row>
    <row r="15">
      <c r="A15" s="4"/>
      <c r="B15" s="3" t="s">
        <v>16</v>
      </c>
      <c r="C15" s="202" t="s">
        <v>245</v>
      </c>
      <c r="D15" s="203"/>
      <c r="E15" s="202" t="s">
        <v>246</v>
      </c>
      <c r="F15" s="202" t="s">
        <v>246</v>
      </c>
      <c r="G15" s="202" t="s">
        <v>246</v>
      </c>
      <c r="H15" s="202" t="s">
        <v>246</v>
      </c>
      <c r="I15" s="202">
        <v>2.9</v>
      </c>
      <c r="J15" s="202">
        <v>178007.4</v>
      </c>
      <c r="K15" s="202">
        <v>136688.0</v>
      </c>
      <c r="L15" s="204">
        <f t="shared" si="1"/>
        <v>2.79702E+16</v>
      </c>
      <c r="M15" s="204">
        <f t="shared" si="2"/>
        <v>78</v>
      </c>
      <c r="N15" s="205">
        <f t="shared" si="3"/>
        <v>0.2195929125</v>
      </c>
      <c r="O15" s="204">
        <f t="shared" si="4"/>
        <v>70</v>
      </c>
      <c r="P15" s="206">
        <f t="shared" si="5"/>
        <v>13.62</v>
      </c>
      <c r="Q15" s="207">
        <f t="shared" si="6"/>
        <v>83.62</v>
      </c>
    </row>
    <row r="16">
      <c r="A16" s="4"/>
      <c r="B16" s="134" t="s">
        <v>17</v>
      </c>
      <c r="C16" s="202" t="s">
        <v>247</v>
      </c>
      <c r="D16" s="208" t="s">
        <v>248</v>
      </c>
      <c r="E16" s="202" t="s">
        <v>247</v>
      </c>
      <c r="F16" s="203"/>
      <c r="G16" s="203"/>
      <c r="H16" s="203"/>
      <c r="I16" s="203"/>
      <c r="J16" s="203"/>
      <c r="K16" s="203"/>
      <c r="L16" s="204" t="str">
        <f t="shared" si="1"/>
        <v>-</v>
      </c>
      <c r="M16" s="204" t="str">
        <f t="shared" si="2"/>
        <v>-</v>
      </c>
      <c r="N16" s="205" t="str">
        <f t="shared" si="3"/>
        <v>-</v>
      </c>
      <c r="O16" s="204">
        <f t="shared" si="4"/>
        <v>0</v>
      </c>
      <c r="P16" s="206">
        <f t="shared" si="5"/>
        <v>0</v>
      </c>
      <c r="Q16" s="207">
        <f t="shared" si="6"/>
        <v>0</v>
      </c>
    </row>
    <row r="17">
      <c r="A17" s="4"/>
      <c r="B17" s="3" t="s">
        <v>18</v>
      </c>
      <c r="C17" s="202" t="s">
        <v>245</v>
      </c>
      <c r="D17" s="203"/>
      <c r="E17" s="202" t="s">
        <v>246</v>
      </c>
      <c r="F17" s="202" t="s">
        <v>246</v>
      </c>
      <c r="G17" s="202" t="s">
        <v>246</v>
      </c>
      <c r="H17" s="202" t="s">
        <v>246</v>
      </c>
      <c r="I17" s="202">
        <v>5.5</v>
      </c>
      <c r="J17" s="202">
        <v>184641.3</v>
      </c>
      <c r="K17" s="202">
        <v>131927.0</v>
      </c>
      <c r="L17" s="204">
        <f t="shared" si="1"/>
        <v>9.72124E+16</v>
      </c>
      <c r="M17" s="204">
        <f t="shared" si="2"/>
        <v>112</v>
      </c>
      <c r="N17" s="205">
        <f t="shared" si="3"/>
        <v>0.1578545181</v>
      </c>
      <c r="O17" s="204">
        <f t="shared" si="4"/>
        <v>70</v>
      </c>
      <c r="P17" s="206">
        <f t="shared" si="5"/>
        <v>6.38</v>
      </c>
      <c r="Q17" s="207">
        <f t="shared" si="6"/>
        <v>76.38</v>
      </c>
    </row>
    <row r="18">
      <c r="A18" s="4"/>
      <c r="B18" s="3" t="s">
        <v>19</v>
      </c>
      <c r="C18" s="202" t="s">
        <v>245</v>
      </c>
      <c r="D18" s="203"/>
      <c r="E18" s="202" t="s">
        <v>246</v>
      </c>
      <c r="F18" s="202" t="s">
        <v>246</v>
      </c>
      <c r="G18" s="202" t="s">
        <v>246</v>
      </c>
      <c r="H18" s="202" t="s">
        <v>246</v>
      </c>
      <c r="I18" s="202">
        <v>4.5</v>
      </c>
      <c r="J18" s="202">
        <v>205921.2</v>
      </c>
      <c r="K18" s="202">
        <v>220525.0</v>
      </c>
      <c r="L18" s="204">
        <f t="shared" si="1"/>
        <v>2.02788E+17</v>
      </c>
      <c r="M18" s="204">
        <f t="shared" si="2"/>
        <v>117</v>
      </c>
      <c r="N18" s="205">
        <f t="shared" si="3"/>
        <v>0.0637204313</v>
      </c>
      <c r="O18" s="204">
        <f t="shared" si="4"/>
        <v>70</v>
      </c>
      <c r="P18" s="206">
        <f t="shared" si="5"/>
        <v>5.32</v>
      </c>
      <c r="Q18" s="207">
        <f t="shared" si="6"/>
        <v>75.32</v>
      </c>
    </row>
    <row r="19">
      <c r="A19" s="4"/>
      <c r="B19" s="3" t="s">
        <v>20</v>
      </c>
      <c r="C19" s="202" t="s">
        <v>245</v>
      </c>
      <c r="D19" s="203"/>
      <c r="E19" s="202" t="s">
        <v>246</v>
      </c>
      <c r="F19" s="202" t="s">
        <v>246</v>
      </c>
      <c r="G19" s="202" t="s">
        <v>246</v>
      </c>
      <c r="H19" s="202" t="s">
        <v>246</v>
      </c>
      <c r="I19" s="202">
        <v>3.6</v>
      </c>
      <c r="J19" s="202">
        <v>209274.1</v>
      </c>
      <c r="K19" s="202">
        <v>53787.0</v>
      </c>
      <c r="L19" s="204">
        <f t="shared" si="1"/>
        <v>7.84648E+15</v>
      </c>
      <c r="M19" s="204">
        <f t="shared" si="2"/>
        <v>41</v>
      </c>
      <c r="N19" s="205">
        <f t="shared" si="3"/>
        <v>0.2375357613</v>
      </c>
      <c r="O19" s="204">
        <f t="shared" si="4"/>
        <v>70</v>
      </c>
      <c r="P19" s="206">
        <f t="shared" si="5"/>
        <v>21.49</v>
      </c>
      <c r="Q19" s="207">
        <f t="shared" si="6"/>
        <v>91.49</v>
      </c>
    </row>
    <row r="20">
      <c r="A20" s="4"/>
      <c r="B20" s="3" t="s">
        <v>21</v>
      </c>
      <c r="C20" s="202" t="s">
        <v>245</v>
      </c>
      <c r="D20" s="203"/>
      <c r="E20" s="202" t="s">
        <v>246</v>
      </c>
      <c r="F20" s="202" t="s">
        <v>246</v>
      </c>
      <c r="G20" s="202" t="s">
        <v>246</v>
      </c>
      <c r="H20" s="202" t="s">
        <v>246</v>
      </c>
      <c r="I20" s="202">
        <v>3.6</v>
      </c>
      <c r="J20" s="202">
        <v>182785.2</v>
      </c>
      <c r="K20" s="202">
        <v>54324.0</v>
      </c>
      <c r="L20" s="204">
        <f t="shared" si="1"/>
        <v>6.99084E+15</v>
      </c>
      <c r="M20" s="204">
        <f t="shared" si="2"/>
        <v>36</v>
      </c>
      <c r="N20" s="205">
        <f t="shared" si="3"/>
        <v>0.2382986769</v>
      </c>
      <c r="O20" s="204">
        <f t="shared" si="4"/>
        <v>70</v>
      </c>
      <c r="P20" s="206">
        <f t="shared" si="5"/>
        <v>22.55</v>
      </c>
      <c r="Q20" s="207">
        <f t="shared" si="6"/>
        <v>92.55</v>
      </c>
    </row>
    <row r="21">
      <c r="A21" s="4"/>
      <c r="B21" s="3" t="s">
        <v>22</v>
      </c>
      <c r="C21" s="202" t="s">
        <v>245</v>
      </c>
      <c r="D21" s="203"/>
      <c r="E21" s="202" t="s">
        <v>246</v>
      </c>
      <c r="F21" s="202" t="s">
        <v>246</v>
      </c>
      <c r="G21" s="202" t="s">
        <v>246</v>
      </c>
      <c r="H21" s="202" t="s">
        <v>246</v>
      </c>
      <c r="I21" s="202">
        <v>4.09</v>
      </c>
      <c r="J21" s="202">
        <v>171026.6</v>
      </c>
      <c r="K21" s="202">
        <v>137818.0</v>
      </c>
      <c r="L21" s="204">
        <f t="shared" si="1"/>
        <v>5.43403E+16</v>
      </c>
      <c r="M21" s="204">
        <f t="shared" si="2"/>
        <v>100</v>
      </c>
      <c r="N21" s="205">
        <f t="shared" si="3"/>
        <v>0.1960805051</v>
      </c>
      <c r="O21" s="204">
        <f t="shared" si="4"/>
        <v>70</v>
      </c>
      <c r="P21" s="206">
        <f t="shared" si="5"/>
        <v>8.94</v>
      </c>
      <c r="Q21" s="207">
        <f t="shared" si="6"/>
        <v>78.94</v>
      </c>
    </row>
    <row r="22">
      <c r="A22" s="5"/>
      <c r="B22" s="135" t="s">
        <v>23</v>
      </c>
      <c r="C22" s="202" t="s">
        <v>247</v>
      </c>
      <c r="D22" s="208" t="s">
        <v>248</v>
      </c>
      <c r="E22" s="202" t="s">
        <v>247</v>
      </c>
      <c r="F22" s="203"/>
      <c r="G22" s="203"/>
      <c r="H22" s="203"/>
      <c r="I22" s="203"/>
      <c r="J22" s="203"/>
      <c r="K22" s="203"/>
      <c r="L22" s="204" t="str">
        <f t="shared" si="1"/>
        <v>-</v>
      </c>
      <c r="M22" s="204" t="str">
        <f t="shared" si="2"/>
        <v>-</v>
      </c>
      <c r="N22" s="205" t="str">
        <f t="shared" si="3"/>
        <v>-</v>
      </c>
      <c r="O22" s="204">
        <f t="shared" si="4"/>
        <v>0</v>
      </c>
      <c r="P22" s="206">
        <f t="shared" si="5"/>
        <v>0</v>
      </c>
      <c r="Q22" s="207">
        <f t="shared" si="6"/>
        <v>0</v>
      </c>
    </row>
    <row r="23">
      <c r="A23" s="6" t="s">
        <v>24</v>
      </c>
      <c r="B23" s="7" t="s">
        <v>25</v>
      </c>
      <c r="C23" s="202" t="s">
        <v>251</v>
      </c>
      <c r="D23" s="203"/>
      <c r="E23" s="202" t="s">
        <v>246</v>
      </c>
      <c r="F23" s="202" t="s">
        <v>246</v>
      </c>
      <c r="G23" s="202" t="s">
        <v>246</v>
      </c>
      <c r="H23" s="202" t="s">
        <v>246</v>
      </c>
      <c r="I23" s="202">
        <v>4.0</v>
      </c>
      <c r="J23" s="202">
        <v>189262.9</v>
      </c>
      <c r="K23" s="202">
        <v>86377.0</v>
      </c>
      <c r="L23" s="204">
        <f t="shared" si="1"/>
        <v>2.25934E+16</v>
      </c>
      <c r="M23" s="204">
        <f t="shared" si="2"/>
        <v>74</v>
      </c>
      <c r="N23" s="205">
        <f t="shared" si="3"/>
        <v>0.2243869763</v>
      </c>
      <c r="O23" s="204">
        <f t="shared" si="4"/>
        <v>70</v>
      </c>
      <c r="P23" s="206">
        <f t="shared" si="5"/>
        <v>14.47</v>
      </c>
      <c r="Q23" s="207">
        <f t="shared" si="6"/>
        <v>59.129</v>
      </c>
    </row>
    <row r="24">
      <c r="A24" s="4"/>
      <c r="B24" s="7" t="s">
        <v>26</v>
      </c>
      <c r="C24" s="202" t="s">
        <v>245</v>
      </c>
      <c r="D24" s="203"/>
      <c r="E24" s="202" t="s">
        <v>246</v>
      </c>
      <c r="F24" s="202" t="s">
        <v>246</v>
      </c>
      <c r="G24" s="202" t="s">
        <v>246</v>
      </c>
      <c r="H24" s="202" t="s">
        <v>246</v>
      </c>
      <c r="I24" s="202">
        <v>4.0</v>
      </c>
      <c r="J24" s="202">
        <v>524248.4</v>
      </c>
      <c r="K24" s="202">
        <v>174070.0</v>
      </c>
      <c r="L24" s="204">
        <f t="shared" si="1"/>
        <v>2.54159E+17</v>
      </c>
      <c r="M24" s="204">
        <f t="shared" si="2"/>
        <v>121</v>
      </c>
      <c r="N24" s="205">
        <f t="shared" si="3"/>
        <v>0.01791662136</v>
      </c>
      <c r="O24" s="204">
        <f t="shared" si="4"/>
        <v>70</v>
      </c>
      <c r="P24" s="206">
        <f t="shared" si="5"/>
        <v>4.47</v>
      </c>
      <c r="Q24" s="207">
        <f t="shared" si="6"/>
        <v>74.47</v>
      </c>
    </row>
    <row r="25">
      <c r="A25" s="4"/>
      <c r="B25" s="7" t="s">
        <v>27</v>
      </c>
      <c r="C25" s="202" t="s">
        <v>247</v>
      </c>
      <c r="D25" s="208" t="s">
        <v>248</v>
      </c>
      <c r="E25" s="202" t="s">
        <v>247</v>
      </c>
      <c r="F25" s="203"/>
      <c r="G25" s="203"/>
      <c r="H25" s="203"/>
      <c r="I25" s="203"/>
      <c r="J25" s="203"/>
      <c r="K25" s="203"/>
      <c r="L25" s="204" t="str">
        <f t="shared" si="1"/>
        <v>-</v>
      </c>
      <c r="M25" s="204" t="str">
        <f t="shared" si="2"/>
        <v>-</v>
      </c>
      <c r="N25" s="205" t="str">
        <f t="shared" si="3"/>
        <v>-</v>
      </c>
      <c r="O25" s="204">
        <f t="shared" si="4"/>
        <v>0</v>
      </c>
      <c r="P25" s="206">
        <f t="shared" si="5"/>
        <v>0</v>
      </c>
      <c r="Q25" s="207">
        <f t="shared" si="6"/>
        <v>0</v>
      </c>
    </row>
    <row r="26">
      <c r="A26" s="4"/>
      <c r="B26" s="7" t="s">
        <v>28</v>
      </c>
      <c r="C26" s="202" t="s">
        <v>245</v>
      </c>
      <c r="D26" s="203"/>
      <c r="E26" s="202" t="s">
        <v>246</v>
      </c>
      <c r="F26" s="202" t="s">
        <v>246</v>
      </c>
      <c r="G26" s="202" t="s">
        <v>246</v>
      </c>
      <c r="H26" s="202" t="s">
        <v>246</v>
      </c>
      <c r="I26" s="202">
        <v>3.2</v>
      </c>
      <c r="J26" s="202">
        <v>185228.8</v>
      </c>
      <c r="K26" s="202">
        <v>53550.0</v>
      </c>
      <c r="L26" s="204">
        <f t="shared" si="1"/>
        <v>5.4391E+15</v>
      </c>
      <c r="M26" s="204">
        <f t="shared" si="2"/>
        <v>30</v>
      </c>
      <c r="N26" s="205">
        <f t="shared" si="3"/>
        <v>0.2396822515</v>
      </c>
      <c r="O26" s="204">
        <f t="shared" si="4"/>
        <v>70</v>
      </c>
      <c r="P26" s="206">
        <f t="shared" si="5"/>
        <v>23.83</v>
      </c>
      <c r="Q26" s="207">
        <f t="shared" si="6"/>
        <v>93.83</v>
      </c>
    </row>
    <row r="27">
      <c r="A27" s="4"/>
      <c r="B27" s="7" t="s">
        <v>29</v>
      </c>
      <c r="C27" s="202" t="s">
        <v>247</v>
      </c>
      <c r="D27" s="208" t="s">
        <v>248</v>
      </c>
      <c r="E27" s="202" t="s">
        <v>247</v>
      </c>
      <c r="F27" s="203"/>
      <c r="G27" s="203"/>
      <c r="H27" s="203"/>
      <c r="I27" s="203"/>
      <c r="J27" s="203"/>
      <c r="K27" s="203"/>
      <c r="L27" s="204" t="str">
        <f t="shared" si="1"/>
        <v>-</v>
      </c>
      <c r="M27" s="204" t="str">
        <f t="shared" si="2"/>
        <v>-</v>
      </c>
      <c r="N27" s="205" t="str">
        <f t="shared" si="3"/>
        <v>-</v>
      </c>
      <c r="O27" s="204">
        <f t="shared" si="4"/>
        <v>0</v>
      </c>
      <c r="P27" s="206">
        <f t="shared" si="5"/>
        <v>0</v>
      </c>
      <c r="Q27" s="207">
        <f t="shared" si="6"/>
        <v>0</v>
      </c>
    </row>
    <row r="28">
      <c r="A28" s="4"/>
      <c r="B28" s="7" t="s">
        <v>31</v>
      </c>
      <c r="C28" s="202" t="s">
        <v>245</v>
      </c>
      <c r="D28" s="203"/>
      <c r="E28" s="202" t="s">
        <v>246</v>
      </c>
      <c r="F28" s="202" t="s">
        <v>246</v>
      </c>
      <c r="G28" s="202" t="s">
        <v>246</v>
      </c>
      <c r="H28" s="202" t="s">
        <v>246</v>
      </c>
      <c r="I28" s="202">
        <v>3.3</v>
      </c>
      <c r="J28" s="202">
        <v>185072.5</v>
      </c>
      <c r="K28" s="202">
        <v>135158.0</v>
      </c>
      <c r="L28" s="204">
        <f t="shared" si="1"/>
        <v>3.68174E+16</v>
      </c>
      <c r="M28" s="204">
        <f t="shared" si="2"/>
        <v>88</v>
      </c>
      <c r="N28" s="205">
        <f t="shared" si="3"/>
        <v>0.2117044357</v>
      </c>
      <c r="O28" s="204">
        <f t="shared" si="4"/>
        <v>70</v>
      </c>
      <c r="P28" s="206">
        <f t="shared" si="5"/>
        <v>11.49</v>
      </c>
      <c r="Q28" s="207">
        <f t="shared" si="6"/>
        <v>81.49</v>
      </c>
    </row>
    <row r="29">
      <c r="A29" s="4"/>
      <c r="B29" s="7" t="s">
        <v>32</v>
      </c>
      <c r="C29" s="202" t="s">
        <v>245</v>
      </c>
      <c r="D29" s="203"/>
      <c r="E29" s="202" t="s">
        <v>246</v>
      </c>
      <c r="F29" s="202" t="s">
        <v>246</v>
      </c>
      <c r="G29" s="202" t="s">
        <v>246</v>
      </c>
      <c r="H29" s="202" t="s">
        <v>246</v>
      </c>
      <c r="I29" s="202">
        <v>5.4</v>
      </c>
      <c r="J29" s="202">
        <v>201124.6</v>
      </c>
      <c r="K29" s="202">
        <v>364615.0</v>
      </c>
      <c r="L29" s="204">
        <f t="shared" si="1"/>
        <v>7.7969E+17</v>
      </c>
      <c r="M29" s="204">
        <f t="shared" si="2"/>
        <v>132</v>
      </c>
      <c r="N29" s="205">
        <f t="shared" si="3"/>
        <v>-0.4506621207</v>
      </c>
      <c r="O29" s="204">
        <f t="shared" si="4"/>
        <v>70</v>
      </c>
      <c r="P29" s="206">
        <f t="shared" si="5"/>
        <v>2.13</v>
      </c>
      <c r="Q29" s="207">
        <f t="shared" si="6"/>
        <v>72.13</v>
      </c>
    </row>
    <row r="30">
      <c r="A30" s="4"/>
      <c r="B30" s="7" t="s">
        <v>33</v>
      </c>
      <c r="C30" s="202" t="s">
        <v>245</v>
      </c>
      <c r="D30" s="203"/>
      <c r="E30" s="202" t="s">
        <v>246</v>
      </c>
      <c r="F30" s="202" t="s">
        <v>246</v>
      </c>
      <c r="G30" s="202" t="s">
        <v>246</v>
      </c>
      <c r="H30" s="202" t="s">
        <v>246</v>
      </c>
      <c r="I30" s="202">
        <v>3.66</v>
      </c>
      <c r="J30" s="202">
        <v>187409.9</v>
      </c>
      <c r="K30" s="202">
        <v>282678.0</v>
      </c>
      <c r="L30" s="204">
        <f t="shared" si="1"/>
        <v>2.00604E+17</v>
      </c>
      <c r="M30" s="204">
        <f t="shared" si="2"/>
        <v>116</v>
      </c>
      <c r="N30" s="205">
        <f t="shared" si="3"/>
        <v>0.06566789802</v>
      </c>
      <c r="O30" s="204">
        <f t="shared" si="4"/>
        <v>70</v>
      </c>
      <c r="P30" s="206">
        <f t="shared" si="5"/>
        <v>5.53</v>
      </c>
      <c r="Q30" s="207">
        <f t="shared" si="6"/>
        <v>75.53</v>
      </c>
    </row>
    <row r="31">
      <c r="A31" s="4"/>
      <c r="B31" s="135" t="s">
        <v>34</v>
      </c>
      <c r="C31" s="202" t="s">
        <v>247</v>
      </c>
      <c r="D31" s="208" t="s">
        <v>248</v>
      </c>
      <c r="E31" s="202" t="s">
        <v>247</v>
      </c>
      <c r="F31" s="203"/>
      <c r="G31" s="203"/>
      <c r="H31" s="203"/>
      <c r="I31" s="203"/>
      <c r="J31" s="203"/>
      <c r="K31" s="203"/>
      <c r="L31" s="204" t="str">
        <f t="shared" si="1"/>
        <v>-</v>
      </c>
      <c r="M31" s="204" t="str">
        <f t="shared" si="2"/>
        <v>-</v>
      </c>
      <c r="N31" s="205" t="str">
        <f t="shared" si="3"/>
        <v>-</v>
      </c>
      <c r="O31" s="204">
        <f t="shared" si="4"/>
        <v>0</v>
      </c>
      <c r="P31" s="206">
        <f t="shared" si="5"/>
        <v>0</v>
      </c>
      <c r="Q31" s="207">
        <f t="shared" si="6"/>
        <v>0</v>
      </c>
    </row>
    <row r="32">
      <c r="A32" s="4"/>
      <c r="B32" s="7" t="s">
        <v>35</v>
      </c>
      <c r="C32" s="202" t="s">
        <v>245</v>
      </c>
      <c r="D32" s="203"/>
      <c r="E32" s="202" t="s">
        <v>246</v>
      </c>
      <c r="F32" s="202" t="s">
        <v>246</v>
      </c>
      <c r="G32" s="202" t="s">
        <v>246</v>
      </c>
      <c r="H32" s="202" t="s">
        <v>246</v>
      </c>
      <c r="I32" s="202">
        <v>3.8</v>
      </c>
      <c r="J32" s="202">
        <v>225432.4</v>
      </c>
      <c r="K32" s="202">
        <v>47401.0</v>
      </c>
      <c r="L32" s="204">
        <f t="shared" si="1"/>
        <v>7.31406E+15</v>
      </c>
      <c r="M32" s="204">
        <f t="shared" si="2"/>
        <v>40</v>
      </c>
      <c r="N32" s="205">
        <f t="shared" si="3"/>
        <v>0.2380104864</v>
      </c>
      <c r="O32" s="204">
        <f t="shared" si="4"/>
        <v>70</v>
      </c>
      <c r="P32" s="206">
        <f t="shared" si="5"/>
        <v>21.7</v>
      </c>
      <c r="Q32" s="207">
        <f t="shared" si="6"/>
        <v>91.7</v>
      </c>
    </row>
    <row r="33">
      <c r="A33" s="4"/>
      <c r="B33" s="7" t="s">
        <v>36</v>
      </c>
      <c r="C33" s="202" t="s">
        <v>245</v>
      </c>
      <c r="D33" s="203"/>
      <c r="E33" s="202" t="s">
        <v>246</v>
      </c>
      <c r="F33" s="202" t="s">
        <v>246</v>
      </c>
      <c r="G33" s="202" t="s">
        <v>246</v>
      </c>
      <c r="H33" s="202" t="s">
        <v>246</v>
      </c>
      <c r="I33" s="202">
        <v>4.0</v>
      </c>
      <c r="J33" s="202">
        <v>157555.5</v>
      </c>
      <c r="K33" s="202">
        <v>74841.0</v>
      </c>
      <c r="L33" s="204">
        <f t="shared" si="1"/>
        <v>1.41199E+16</v>
      </c>
      <c r="M33" s="204">
        <f t="shared" si="2"/>
        <v>67</v>
      </c>
      <c r="N33" s="205">
        <f t="shared" si="3"/>
        <v>0.2319421696</v>
      </c>
      <c r="O33" s="204">
        <f t="shared" si="4"/>
        <v>70</v>
      </c>
      <c r="P33" s="206">
        <f t="shared" si="5"/>
        <v>15.96</v>
      </c>
      <c r="Q33" s="207">
        <f t="shared" si="6"/>
        <v>85.96</v>
      </c>
    </row>
    <row r="34">
      <c r="A34" s="4"/>
      <c r="B34" s="7" t="s">
        <v>37</v>
      </c>
      <c r="C34" s="202" t="s">
        <v>245</v>
      </c>
      <c r="D34" s="203"/>
      <c r="E34" s="202" t="s">
        <v>246</v>
      </c>
      <c r="F34" s="202" t="s">
        <v>246</v>
      </c>
      <c r="G34" s="202" t="s">
        <v>246</v>
      </c>
      <c r="H34" s="202" t="s">
        <v>246</v>
      </c>
      <c r="I34" s="202">
        <v>4.8</v>
      </c>
      <c r="J34" s="202">
        <v>187516.1</v>
      </c>
      <c r="K34" s="202">
        <v>85556.0</v>
      </c>
      <c r="L34" s="204">
        <f t="shared" si="1"/>
        <v>3.16244E+16</v>
      </c>
      <c r="M34" s="204">
        <f t="shared" si="2"/>
        <v>82</v>
      </c>
      <c r="N34" s="205">
        <f t="shared" si="3"/>
        <v>0.2163346991</v>
      </c>
      <c r="O34" s="204">
        <f t="shared" si="4"/>
        <v>70</v>
      </c>
      <c r="P34" s="206">
        <f t="shared" si="5"/>
        <v>12.77</v>
      </c>
      <c r="Q34" s="207">
        <f t="shared" si="6"/>
        <v>82.77</v>
      </c>
    </row>
    <row r="35">
      <c r="A35" s="4"/>
      <c r="B35" s="7" t="s">
        <v>38</v>
      </c>
      <c r="C35" s="202" t="s">
        <v>245</v>
      </c>
      <c r="D35" s="203"/>
      <c r="E35" s="202" t="s">
        <v>246</v>
      </c>
      <c r="F35" s="202" t="s">
        <v>246</v>
      </c>
      <c r="G35" s="202" t="s">
        <v>246</v>
      </c>
      <c r="H35" s="202" t="s">
        <v>246</v>
      </c>
      <c r="I35" s="202">
        <v>3.4</v>
      </c>
      <c r="J35" s="202">
        <v>305099.2</v>
      </c>
      <c r="K35" s="202">
        <v>75796.0</v>
      </c>
      <c r="L35" s="204">
        <f t="shared" si="1"/>
        <v>2.02624E+16</v>
      </c>
      <c r="M35" s="204">
        <f t="shared" si="2"/>
        <v>73</v>
      </c>
      <c r="N35" s="205">
        <f t="shared" si="3"/>
        <v>0.2264653445</v>
      </c>
      <c r="O35" s="204">
        <f t="shared" si="4"/>
        <v>70</v>
      </c>
      <c r="P35" s="206">
        <f t="shared" si="5"/>
        <v>14.68</v>
      </c>
      <c r="Q35" s="207">
        <f t="shared" si="6"/>
        <v>84.68</v>
      </c>
    </row>
    <row r="36">
      <c r="A36" s="4"/>
      <c r="B36" s="7" t="s">
        <v>39</v>
      </c>
      <c r="C36" s="202" t="s">
        <v>245</v>
      </c>
      <c r="D36" s="203"/>
      <c r="E36" s="202" t="s">
        <v>246</v>
      </c>
      <c r="F36" s="202" t="s">
        <v>246</v>
      </c>
      <c r="G36" s="202" t="s">
        <v>246</v>
      </c>
      <c r="H36" s="202" t="s">
        <v>246</v>
      </c>
      <c r="I36" s="202">
        <v>3.0</v>
      </c>
      <c r="J36" s="202">
        <v>194503.2</v>
      </c>
      <c r="K36" s="202">
        <v>78695.0</v>
      </c>
      <c r="L36" s="204">
        <f t="shared" si="1"/>
        <v>1.08409E+16</v>
      </c>
      <c r="M36" s="204">
        <f t="shared" si="2"/>
        <v>55</v>
      </c>
      <c r="N36" s="205">
        <f t="shared" si="3"/>
        <v>0.2348658933</v>
      </c>
      <c r="O36" s="204">
        <f t="shared" si="4"/>
        <v>70</v>
      </c>
      <c r="P36" s="206">
        <f t="shared" si="5"/>
        <v>18.51</v>
      </c>
      <c r="Q36" s="207">
        <f t="shared" si="6"/>
        <v>88.51</v>
      </c>
    </row>
    <row r="37">
      <c r="A37" s="4"/>
      <c r="B37" s="135" t="s">
        <v>40</v>
      </c>
      <c r="C37" s="202" t="s">
        <v>247</v>
      </c>
      <c r="D37" s="208" t="s">
        <v>248</v>
      </c>
      <c r="E37" s="202" t="s">
        <v>247</v>
      </c>
      <c r="F37" s="203"/>
      <c r="G37" s="203"/>
      <c r="H37" s="203"/>
      <c r="I37" s="203"/>
      <c r="J37" s="203"/>
      <c r="K37" s="203"/>
      <c r="L37" s="204" t="str">
        <f t="shared" si="1"/>
        <v>-</v>
      </c>
      <c r="M37" s="204" t="str">
        <f t="shared" si="2"/>
        <v>-</v>
      </c>
      <c r="N37" s="205" t="str">
        <f t="shared" si="3"/>
        <v>-</v>
      </c>
      <c r="O37" s="204">
        <f t="shared" si="4"/>
        <v>0</v>
      </c>
      <c r="P37" s="206">
        <f t="shared" si="5"/>
        <v>0</v>
      </c>
      <c r="Q37" s="207">
        <f t="shared" si="6"/>
        <v>0</v>
      </c>
    </row>
    <row r="38">
      <c r="A38" s="4"/>
      <c r="B38" s="7" t="s">
        <v>41</v>
      </c>
      <c r="C38" s="202" t="s">
        <v>245</v>
      </c>
      <c r="D38" s="203"/>
      <c r="E38" s="202" t="s">
        <v>246</v>
      </c>
      <c r="F38" s="202" t="s">
        <v>246</v>
      </c>
      <c r="G38" s="202" t="s">
        <v>246</v>
      </c>
      <c r="H38" s="202" t="s">
        <v>246</v>
      </c>
      <c r="I38" s="202">
        <v>4.2</v>
      </c>
      <c r="J38" s="202">
        <v>225773.0</v>
      </c>
      <c r="K38" s="202">
        <v>149342.0</v>
      </c>
      <c r="L38" s="204">
        <f t="shared" si="1"/>
        <v>8.88249E+16</v>
      </c>
      <c r="M38" s="204">
        <f t="shared" si="2"/>
        <v>110</v>
      </c>
      <c r="N38" s="205">
        <f t="shared" si="3"/>
        <v>0.1653330845</v>
      </c>
      <c r="O38" s="204">
        <f t="shared" si="4"/>
        <v>70</v>
      </c>
      <c r="P38" s="206">
        <f t="shared" si="5"/>
        <v>6.81</v>
      </c>
      <c r="Q38" s="207">
        <f t="shared" si="6"/>
        <v>76.81</v>
      </c>
    </row>
    <row r="39">
      <c r="A39" s="4"/>
      <c r="B39" s="7" t="s">
        <v>42</v>
      </c>
      <c r="C39" s="202" t="s">
        <v>245</v>
      </c>
      <c r="D39" s="203"/>
      <c r="E39" s="202" t="s">
        <v>246</v>
      </c>
      <c r="F39" s="202" t="s">
        <v>246</v>
      </c>
      <c r="G39" s="202" t="s">
        <v>246</v>
      </c>
      <c r="H39" s="202" t="s">
        <v>246</v>
      </c>
      <c r="I39" s="202">
        <v>5.7</v>
      </c>
      <c r="J39" s="202">
        <v>191884.6</v>
      </c>
      <c r="K39" s="202">
        <v>75071.0</v>
      </c>
      <c r="L39" s="204">
        <f t="shared" si="1"/>
        <v>3.51345E+16</v>
      </c>
      <c r="M39" s="204">
        <f t="shared" si="2"/>
        <v>87</v>
      </c>
      <c r="N39" s="205">
        <f t="shared" si="3"/>
        <v>0.2132049382</v>
      </c>
      <c r="O39" s="204">
        <f t="shared" si="4"/>
        <v>70</v>
      </c>
      <c r="P39" s="206">
        <f t="shared" si="5"/>
        <v>11.7</v>
      </c>
      <c r="Q39" s="207">
        <f t="shared" si="6"/>
        <v>81.7</v>
      </c>
    </row>
    <row r="40">
      <c r="A40" s="4"/>
      <c r="B40" s="7" t="s">
        <v>43</v>
      </c>
      <c r="C40" s="202" t="s">
        <v>245</v>
      </c>
      <c r="D40" s="203"/>
      <c r="E40" s="202" t="s">
        <v>246</v>
      </c>
      <c r="F40" s="202" t="s">
        <v>246</v>
      </c>
      <c r="G40" s="202" t="s">
        <v>246</v>
      </c>
      <c r="H40" s="202" t="s">
        <v>246</v>
      </c>
      <c r="I40" s="202">
        <v>6.4</v>
      </c>
      <c r="J40" s="202">
        <v>186847.4</v>
      </c>
      <c r="K40" s="202">
        <v>122858.0</v>
      </c>
      <c r="L40" s="204">
        <f t="shared" si="1"/>
        <v>1.15519E+17</v>
      </c>
      <c r="M40" s="204">
        <f t="shared" si="2"/>
        <v>114</v>
      </c>
      <c r="N40" s="205">
        <f t="shared" si="3"/>
        <v>0.141531696</v>
      </c>
      <c r="O40" s="204">
        <f t="shared" si="4"/>
        <v>70</v>
      </c>
      <c r="P40" s="206">
        <f t="shared" si="5"/>
        <v>5.96</v>
      </c>
      <c r="Q40" s="207">
        <f t="shared" si="6"/>
        <v>75.96</v>
      </c>
    </row>
    <row r="41">
      <c r="A41" s="4"/>
      <c r="B41" s="7" t="s">
        <v>44</v>
      </c>
      <c r="C41" s="202" t="s">
        <v>245</v>
      </c>
      <c r="D41" s="203"/>
      <c r="E41" s="202" t="s">
        <v>246</v>
      </c>
      <c r="F41" s="202" t="s">
        <v>246</v>
      </c>
      <c r="G41" s="202" t="s">
        <v>246</v>
      </c>
      <c r="H41" s="202" t="s">
        <v>246</v>
      </c>
      <c r="I41" s="202">
        <v>5.9</v>
      </c>
      <c r="J41" s="202">
        <v>179588.5</v>
      </c>
      <c r="K41" s="202">
        <v>230985.0</v>
      </c>
      <c r="L41" s="204">
        <f t="shared" si="1"/>
        <v>3.33542E+17</v>
      </c>
      <c r="M41" s="204">
        <f t="shared" si="2"/>
        <v>125</v>
      </c>
      <c r="N41" s="205">
        <f t="shared" si="3"/>
        <v>-0.05286356507</v>
      </c>
      <c r="O41" s="204">
        <f t="shared" si="4"/>
        <v>70</v>
      </c>
      <c r="P41" s="206">
        <f t="shared" si="5"/>
        <v>3.62</v>
      </c>
      <c r="Q41" s="207">
        <f t="shared" si="6"/>
        <v>73.62</v>
      </c>
    </row>
    <row r="42">
      <c r="A42" s="5"/>
      <c r="B42" s="7" t="s">
        <v>45</v>
      </c>
      <c r="C42" s="202" t="s">
        <v>247</v>
      </c>
      <c r="D42" s="208" t="s">
        <v>248</v>
      </c>
      <c r="E42" s="202" t="s">
        <v>247</v>
      </c>
      <c r="F42" s="203"/>
      <c r="G42" s="203"/>
      <c r="H42" s="203"/>
      <c r="I42" s="203"/>
      <c r="J42" s="203"/>
      <c r="K42" s="203"/>
      <c r="L42" s="204" t="str">
        <f t="shared" si="1"/>
        <v>-</v>
      </c>
      <c r="M42" s="204" t="str">
        <f t="shared" si="2"/>
        <v>-</v>
      </c>
      <c r="N42" s="205" t="str">
        <f t="shared" si="3"/>
        <v>-</v>
      </c>
      <c r="O42" s="204">
        <f t="shared" si="4"/>
        <v>0</v>
      </c>
      <c r="P42" s="206">
        <f t="shared" si="5"/>
        <v>0</v>
      </c>
      <c r="Q42" s="207">
        <f t="shared" si="6"/>
        <v>0</v>
      </c>
    </row>
    <row r="43">
      <c r="A43" s="9" t="s">
        <v>46</v>
      </c>
      <c r="B43" s="10" t="s">
        <v>47</v>
      </c>
      <c r="C43" s="202" t="s">
        <v>245</v>
      </c>
      <c r="D43" s="203"/>
      <c r="E43" s="202" t="s">
        <v>246</v>
      </c>
      <c r="F43" s="202" t="s">
        <v>246</v>
      </c>
      <c r="G43" s="202" t="s">
        <v>246</v>
      </c>
      <c r="H43" s="202" t="s">
        <v>246</v>
      </c>
      <c r="I43" s="202">
        <v>4.4</v>
      </c>
      <c r="J43" s="202">
        <v>145440.7</v>
      </c>
      <c r="K43" s="202">
        <v>74951.0</v>
      </c>
      <c r="L43" s="204">
        <f t="shared" si="1"/>
        <v>1.58178E+16</v>
      </c>
      <c r="M43" s="204">
        <f t="shared" si="2"/>
        <v>69</v>
      </c>
      <c r="N43" s="205">
        <f t="shared" si="3"/>
        <v>0.2304283011</v>
      </c>
      <c r="O43" s="204">
        <f t="shared" si="4"/>
        <v>70</v>
      </c>
      <c r="P43" s="206">
        <f t="shared" si="5"/>
        <v>15.53</v>
      </c>
      <c r="Q43" s="207">
        <f t="shared" si="6"/>
        <v>85.53</v>
      </c>
    </row>
    <row r="44">
      <c r="A44" s="4"/>
      <c r="B44" s="10" t="s">
        <v>48</v>
      </c>
      <c r="C44" s="202" t="s">
        <v>245</v>
      </c>
      <c r="D44" s="203"/>
      <c r="E44" s="202" t="s">
        <v>246</v>
      </c>
      <c r="F44" s="202" t="s">
        <v>246</v>
      </c>
      <c r="G44" s="202" t="s">
        <v>246</v>
      </c>
      <c r="H44" s="202" t="s">
        <v>246</v>
      </c>
      <c r="I44" s="202">
        <v>4.89</v>
      </c>
      <c r="J44" s="202">
        <v>230369.6</v>
      </c>
      <c r="K44" s="202">
        <v>54116.0</v>
      </c>
      <c r="L44" s="204">
        <f t="shared" si="1"/>
        <v>1.61322E+16</v>
      </c>
      <c r="M44" s="204">
        <f t="shared" si="2"/>
        <v>70</v>
      </c>
      <c r="N44" s="205">
        <f t="shared" si="3"/>
        <v>0.2301479539</v>
      </c>
      <c r="O44" s="204">
        <f t="shared" si="4"/>
        <v>70</v>
      </c>
      <c r="P44" s="206">
        <f t="shared" si="5"/>
        <v>15.32</v>
      </c>
      <c r="Q44" s="207">
        <f t="shared" si="6"/>
        <v>85.32</v>
      </c>
    </row>
    <row r="45">
      <c r="A45" s="4"/>
      <c r="B45" s="10" t="s">
        <v>49</v>
      </c>
      <c r="C45" s="202" t="s">
        <v>245</v>
      </c>
      <c r="D45" s="203"/>
      <c r="E45" s="202" t="s">
        <v>246</v>
      </c>
      <c r="F45" s="202" t="s">
        <v>246</v>
      </c>
      <c r="G45" s="202" t="s">
        <v>246</v>
      </c>
      <c r="H45" s="202" t="s">
        <v>246</v>
      </c>
      <c r="I45" s="202">
        <v>4.72</v>
      </c>
      <c r="J45" s="202">
        <v>185988.1</v>
      </c>
      <c r="K45" s="202">
        <v>136617.0</v>
      </c>
      <c r="L45" s="204">
        <f t="shared" si="1"/>
        <v>7.73355E+16</v>
      </c>
      <c r="M45" s="204">
        <f t="shared" si="2"/>
        <v>107</v>
      </c>
      <c r="N45" s="205">
        <f t="shared" si="3"/>
        <v>0.1755773694</v>
      </c>
      <c r="O45" s="204">
        <f t="shared" si="4"/>
        <v>70</v>
      </c>
      <c r="P45" s="206">
        <f t="shared" si="5"/>
        <v>7.45</v>
      </c>
      <c r="Q45" s="207">
        <f t="shared" si="6"/>
        <v>77.45</v>
      </c>
    </row>
    <row r="46">
      <c r="A46" s="4"/>
      <c r="B46" s="10" t="s">
        <v>50</v>
      </c>
      <c r="C46" s="202" t="s">
        <v>245</v>
      </c>
      <c r="D46" s="203"/>
      <c r="E46" s="202" t="s">
        <v>246</v>
      </c>
      <c r="F46" s="202" t="s">
        <v>246</v>
      </c>
      <c r="G46" s="202" t="s">
        <v>246</v>
      </c>
      <c r="H46" s="202" t="s">
        <v>246</v>
      </c>
      <c r="I46" s="202">
        <v>2.32</v>
      </c>
      <c r="J46" s="202">
        <v>170126.6</v>
      </c>
      <c r="K46" s="202">
        <v>48192.0</v>
      </c>
      <c r="L46" s="204">
        <f t="shared" si="1"/>
        <v>2.12666E+15</v>
      </c>
      <c r="M46" s="204">
        <f t="shared" si="2"/>
        <v>2</v>
      </c>
      <c r="N46" s="205">
        <f t="shared" si="3"/>
        <v>0.2426357236</v>
      </c>
      <c r="O46" s="204">
        <f t="shared" si="4"/>
        <v>70</v>
      </c>
      <c r="P46" s="206">
        <f t="shared" si="5"/>
        <v>29.79</v>
      </c>
      <c r="Q46" s="207">
        <f t="shared" si="6"/>
        <v>99.79</v>
      </c>
    </row>
    <row r="47">
      <c r="A47" s="4"/>
      <c r="B47" s="10" t="s">
        <v>51</v>
      </c>
      <c r="C47" s="202" t="s">
        <v>245</v>
      </c>
      <c r="D47" s="203"/>
      <c r="E47" s="202" t="s">
        <v>246</v>
      </c>
      <c r="F47" s="202" t="s">
        <v>246</v>
      </c>
      <c r="G47" s="202" t="s">
        <v>246</v>
      </c>
      <c r="H47" s="202" t="s">
        <v>246</v>
      </c>
      <c r="I47" s="202">
        <v>9.3</v>
      </c>
      <c r="J47" s="202">
        <v>251358.9</v>
      </c>
      <c r="K47" s="202">
        <v>231814.0</v>
      </c>
      <c r="L47" s="204">
        <f t="shared" si="1"/>
        <v>1.16826E+18</v>
      </c>
      <c r="M47" s="204">
        <f t="shared" si="2"/>
        <v>135</v>
      </c>
      <c r="N47" s="205">
        <f t="shared" si="3"/>
        <v>-0.7971227139</v>
      </c>
      <c r="O47" s="204">
        <f t="shared" si="4"/>
        <v>70</v>
      </c>
      <c r="P47" s="206">
        <f t="shared" si="5"/>
        <v>1.49</v>
      </c>
      <c r="Q47" s="207">
        <f t="shared" si="6"/>
        <v>71.49</v>
      </c>
    </row>
    <row r="48">
      <c r="A48" s="4"/>
      <c r="B48" s="10" t="s">
        <v>52</v>
      </c>
      <c r="C48" s="202" t="s">
        <v>245</v>
      </c>
      <c r="D48" s="203"/>
      <c r="E48" s="202" t="s">
        <v>246</v>
      </c>
      <c r="F48" s="202" t="s">
        <v>246</v>
      </c>
      <c r="G48" s="202" t="s">
        <v>246</v>
      </c>
      <c r="H48" s="202" t="s">
        <v>246</v>
      </c>
      <c r="I48" s="202">
        <v>4.6</v>
      </c>
      <c r="J48" s="202">
        <v>220454.6</v>
      </c>
      <c r="K48" s="202">
        <v>257352.0</v>
      </c>
      <c r="L48" s="204">
        <f t="shared" si="1"/>
        <v>3.08951E+17</v>
      </c>
      <c r="M48" s="204">
        <f t="shared" si="2"/>
        <v>124</v>
      </c>
      <c r="N48" s="205">
        <f t="shared" si="3"/>
        <v>-0.03093800644</v>
      </c>
      <c r="O48" s="204">
        <f t="shared" si="4"/>
        <v>70</v>
      </c>
      <c r="P48" s="206">
        <f t="shared" si="5"/>
        <v>3.83</v>
      </c>
      <c r="Q48" s="207">
        <f t="shared" si="6"/>
        <v>73.83</v>
      </c>
    </row>
    <row r="49">
      <c r="A49" s="4"/>
      <c r="B49" s="10" t="s">
        <v>53</v>
      </c>
      <c r="C49" s="202" t="s">
        <v>245</v>
      </c>
      <c r="D49" s="203"/>
      <c r="E49" s="202" t="s">
        <v>246</v>
      </c>
      <c r="F49" s="202" t="s">
        <v>246</v>
      </c>
      <c r="G49" s="202" t="s">
        <v>246</v>
      </c>
      <c r="H49" s="202" t="s">
        <v>246</v>
      </c>
      <c r="I49" s="202">
        <v>2.7</v>
      </c>
      <c r="J49" s="202">
        <v>211552.1</v>
      </c>
      <c r="K49" s="202">
        <v>150574.0</v>
      </c>
      <c r="L49" s="204">
        <f t="shared" si="1"/>
        <v>3.49659E+16</v>
      </c>
      <c r="M49" s="204">
        <f t="shared" si="2"/>
        <v>86</v>
      </c>
      <c r="N49" s="205">
        <f t="shared" si="3"/>
        <v>0.2133552903</v>
      </c>
      <c r="O49" s="204">
        <f t="shared" si="4"/>
        <v>70</v>
      </c>
      <c r="P49" s="206">
        <f t="shared" si="5"/>
        <v>11.91</v>
      </c>
      <c r="Q49" s="207">
        <f t="shared" si="6"/>
        <v>81.91</v>
      </c>
    </row>
    <row r="50">
      <c r="A50" s="4"/>
      <c r="B50" s="10" t="s">
        <v>54</v>
      </c>
      <c r="C50" s="202" t="s">
        <v>245</v>
      </c>
      <c r="D50" s="203"/>
      <c r="E50" s="202" t="s">
        <v>246</v>
      </c>
      <c r="F50" s="202" t="s">
        <v>246</v>
      </c>
      <c r="G50" s="202" t="s">
        <v>246</v>
      </c>
      <c r="H50" s="202" t="s">
        <v>246</v>
      </c>
      <c r="I50" s="202">
        <v>3.0</v>
      </c>
      <c r="J50" s="202">
        <v>198965.4</v>
      </c>
      <c r="K50" s="202">
        <v>136648.0</v>
      </c>
      <c r="L50" s="204">
        <f t="shared" si="1"/>
        <v>3.34369E+16</v>
      </c>
      <c r="M50" s="204">
        <f t="shared" si="2"/>
        <v>84</v>
      </c>
      <c r="N50" s="205">
        <f t="shared" si="3"/>
        <v>0.2147185581</v>
      </c>
      <c r="O50" s="204">
        <f t="shared" si="4"/>
        <v>70</v>
      </c>
      <c r="P50" s="206">
        <f t="shared" si="5"/>
        <v>12.34</v>
      </c>
      <c r="Q50" s="207">
        <f t="shared" si="6"/>
        <v>82.34</v>
      </c>
    </row>
    <row r="51">
      <c r="A51" s="4"/>
      <c r="B51" s="135" t="s">
        <v>55</v>
      </c>
      <c r="C51" s="202" t="s">
        <v>247</v>
      </c>
      <c r="D51" s="208" t="s">
        <v>248</v>
      </c>
      <c r="E51" s="202" t="s">
        <v>247</v>
      </c>
      <c r="F51" s="203"/>
      <c r="G51" s="203"/>
      <c r="H51" s="203"/>
      <c r="I51" s="203"/>
      <c r="J51" s="203"/>
      <c r="K51" s="203"/>
      <c r="L51" s="204" t="str">
        <f t="shared" si="1"/>
        <v>-</v>
      </c>
      <c r="M51" s="204" t="str">
        <f t="shared" si="2"/>
        <v>-</v>
      </c>
      <c r="N51" s="205" t="str">
        <f t="shared" si="3"/>
        <v>-</v>
      </c>
      <c r="O51" s="204">
        <f t="shared" si="4"/>
        <v>0</v>
      </c>
      <c r="P51" s="206">
        <f t="shared" si="5"/>
        <v>0</v>
      </c>
      <c r="Q51" s="207">
        <f t="shared" si="6"/>
        <v>0</v>
      </c>
    </row>
    <row r="52">
      <c r="A52" s="4"/>
      <c r="B52" s="10" t="s">
        <v>56</v>
      </c>
      <c r="C52" s="202" t="s">
        <v>245</v>
      </c>
      <c r="D52" s="203"/>
      <c r="E52" s="202" t="s">
        <v>246</v>
      </c>
      <c r="F52" s="202" t="s">
        <v>246</v>
      </c>
      <c r="G52" s="202" t="s">
        <v>246</v>
      </c>
      <c r="H52" s="202" t="s">
        <v>246</v>
      </c>
      <c r="I52" s="202">
        <v>2.5</v>
      </c>
      <c r="J52" s="202">
        <v>186413.1</v>
      </c>
      <c r="K52" s="202">
        <v>113915.0</v>
      </c>
      <c r="L52" s="204">
        <f t="shared" si="1"/>
        <v>1.51188E+16</v>
      </c>
      <c r="M52" s="204">
        <f t="shared" si="2"/>
        <v>68</v>
      </c>
      <c r="N52" s="205">
        <f t="shared" si="3"/>
        <v>0.2310515233</v>
      </c>
      <c r="O52" s="204">
        <f t="shared" si="4"/>
        <v>70</v>
      </c>
      <c r="P52" s="206">
        <f t="shared" si="5"/>
        <v>15.74</v>
      </c>
      <c r="Q52" s="207">
        <f t="shared" si="6"/>
        <v>85.74</v>
      </c>
    </row>
    <row r="53">
      <c r="A53" s="4"/>
      <c r="B53" s="10" t="s">
        <v>57</v>
      </c>
      <c r="C53" s="202" t="s">
        <v>245</v>
      </c>
      <c r="D53" s="203"/>
      <c r="E53" s="202" t="s">
        <v>246</v>
      </c>
      <c r="F53" s="202" t="s">
        <v>246</v>
      </c>
      <c r="G53" s="202" t="s">
        <v>246</v>
      </c>
      <c r="H53" s="202" t="s">
        <v>246</v>
      </c>
      <c r="I53" s="202">
        <v>3.7</v>
      </c>
      <c r="J53" s="202">
        <v>179210.4</v>
      </c>
      <c r="K53" s="202">
        <v>54146.0</v>
      </c>
      <c r="L53" s="204">
        <f t="shared" si="1"/>
        <v>7.19282E+15</v>
      </c>
      <c r="M53" s="204">
        <f t="shared" si="2"/>
        <v>38</v>
      </c>
      <c r="N53" s="205">
        <f t="shared" si="3"/>
        <v>0.2381185845</v>
      </c>
      <c r="O53" s="204">
        <f t="shared" si="4"/>
        <v>70</v>
      </c>
      <c r="P53" s="206">
        <f t="shared" si="5"/>
        <v>22.13</v>
      </c>
      <c r="Q53" s="207">
        <f t="shared" si="6"/>
        <v>92.13</v>
      </c>
    </row>
    <row r="54">
      <c r="A54" s="4"/>
      <c r="B54" s="10" t="s">
        <v>58</v>
      </c>
      <c r="C54" s="202" t="s">
        <v>245</v>
      </c>
      <c r="D54" s="203"/>
      <c r="E54" s="202" t="s">
        <v>246</v>
      </c>
      <c r="F54" s="202" t="s">
        <v>246</v>
      </c>
      <c r="G54" s="202" t="s">
        <v>246</v>
      </c>
      <c r="H54" s="202" t="s">
        <v>246</v>
      </c>
      <c r="I54" s="202">
        <v>3.2</v>
      </c>
      <c r="J54" s="202">
        <v>195093.8</v>
      </c>
      <c r="K54" s="202">
        <v>47557.0</v>
      </c>
      <c r="L54" s="204">
        <f t="shared" si="1"/>
        <v>4.51827E+15</v>
      </c>
      <c r="M54" s="204">
        <f t="shared" si="2"/>
        <v>19</v>
      </c>
      <c r="N54" s="205">
        <f t="shared" si="3"/>
        <v>0.2405032932</v>
      </c>
      <c r="O54" s="204">
        <f t="shared" si="4"/>
        <v>70</v>
      </c>
      <c r="P54" s="206">
        <f t="shared" si="5"/>
        <v>26.17</v>
      </c>
      <c r="Q54" s="207">
        <f t="shared" si="6"/>
        <v>96.17</v>
      </c>
    </row>
    <row r="55">
      <c r="A55" s="4"/>
      <c r="B55" s="10" t="s">
        <v>59</v>
      </c>
      <c r="C55" s="202" t="s">
        <v>245</v>
      </c>
      <c r="D55" s="203"/>
      <c r="E55" s="202" t="s">
        <v>246</v>
      </c>
      <c r="F55" s="202" t="s">
        <v>246</v>
      </c>
      <c r="G55" s="202" t="s">
        <v>246</v>
      </c>
      <c r="H55" s="202" t="s">
        <v>246</v>
      </c>
      <c r="I55" s="202">
        <v>3.5</v>
      </c>
      <c r="J55" s="202">
        <v>175295.0</v>
      </c>
      <c r="K55" s="202">
        <v>47323.0</v>
      </c>
      <c r="L55" s="204">
        <f t="shared" si="1"/>
        <v>4.80895E+15</v>
      </c>
      <c r="M55" s="204">
        <f t="shared" si="2"/>
        <v>24</v>
      </c>
      <c r="N55" s="205">
        <f t="shared" si="3"/>
        <v>0.2402441168</v>
      </c>
      <c r="O55" s="204">
        <f t="shared" si="4"/>
        <v>70</v>
      </c>
      <c r="P55" s="206">
        <f t="shared" si="5"/>
        <v>25.11</v>
      </c>
      <c r="Q55" s="207">
        <f t="shared" si="6"/>
        <v>95.11</v>
      </c>
    </row>
    <row r="56">
      <c r="A56" s="4"/>
      <c r="B56" s="10" t="s">
        <v>60</v>
      </c>
      <c r="C56" s="202" t="s">
        <v>247</v>
      </c>
      <c r="D56" s="208" t="s">
        <v>248</v>
      </c>
      <c r="E56" s="202" t="s">
        <v>247</v>
      </c>
      <c r="F56" s="203"/>
      <c r="G56" s="203"/>
      <c r="H56" s="203"/>
      <c r="I56" s="203"/>
      <c r="J56" s="203"/>
      <c r="K56" s="203"/>
      <c r="L56" s="204" t="str">
        <f t="shared" si="1"/>
        <v>-</v>
      </c>
      <c r="M56" s="204" t="str">
        <f t="shared" si="2"/>
        <v>-</v>
      </c>
      <c r="N56" s="205" t="str">
        <f t="shared" si="3"/>
        <v>-</v>
      </c>
      <c r="O56" s="204">
        <f t="shared" si="4"/>
        <v>0</v>
      </c>
      <c r="P56" s="206">
        <f t="shared" si="5"/>
        <v>0</v>
      </c>
      <c r="Q56" s="207">
        <f t="shared" si="6"/>
        <v>0</v>
      </c>
    </row>
    <row r="57">
      <c r="A57" s="4"/>
      <c r="B57" s="10" t="s">
        <v>61</v>
      </c>
      <c r="C57" s="202" t="s">
        <v>245</v>
      </c>
      <c r="D57" s="203"/>
      <c r="E57" s="202" t="s">
        <v>246</v>
      </c>
      <c r="F57" s="202" t="s">
        <v>246</v>
      </c>
      <c r="G57" s="202" t="s">
        <v>246</v>
      </c>
      <c r="H57" s="202" t="s">
        <v>246</v>
      </c>
      <c r="I57" s="202">
        <v>2.2</v>
      </c>
      <c r="J57" s="202">
        <v>191525.2</v>
      </c>
      <c r="K57" s="202">
        <v>57495.0</v>
      </c>
      <c r="L57" s="204">
        <f t="shared" si="1"/>
        <v>3.0643E+15</v>
      </c>
      <c r="M57" s="204">
        <f t="shared" si="2"/>
        <v>6</v>
      </c>
      <c r="N57" s="205">
        <f t="shared" si="3"/>
        <v>0.2417996956</v>
      </c>
      <c r="O57" s="204">
        <f t="shared" si="4"/>
        <v>70</v>
      </c>
      <c r="P57" s="206">
        <f t="shared" si="5"/>
        <v>28.94</v>
      </c>
      <c r="Q57" s="207">
        <f t="shared" si="6"/>
        <v>98.94</v>
      </c>
    </row>
    <row r="58">
      <c r="A58" s="4"/>
      <c r="B58" s="10" t="s">
        <v>62</v>
      </c>
      <c r="C58" s="202" t="s">
        <v>245</v>
      </c>
      <c r="D58" s="203"/>
      <c r="E58" s="202" t="s">
        <v>246</v>
      </c>
      <c r="F58" s="202" t="s">
        <v>246</v>
      </c>
      <c r="G58" s="202" t="s">
        <v>246</v>
      </c>
      <c r="H58" s="202" t="s">
        <v>246</v>
      </c>
      <c r="I58" s="202">
        <v>2.4</v>
      </c>
      <c r="J58" s="202">
        <v>146812.5</v>
      </c>
      <c r="K58" s="202">
        <v>48012.0</v>
      </c>
      <c r="L58" s="204">
        <f t="shared" si="1"/>
        <v>1.94933E+15</v>
      </c>
      <c r="M58" s="204">
        <f t="shared" si="2"/>
        <v>1</v>
      </c>
      <c r="N58" s="205">
        <f t="shared" si="3"/>
        <v>0.2427938374</v>
      </c>
      <c r="O58" s="204">
        <f t="shared" si="4"/>
        <v>70</v>
      </c>
      <c r="P58" s="206">
        <f t="shared" si="5"/>
        <v>30</v>
      </c>
      <c r="Q58" s="207">
        <f t="shared" si="6"/>
        <v>100</v>
      </c>
    </row>
    <row r="59">
      <c r="A59" s="4"/>
      <c r="B59" s="10" t="s">
        <v>63</v>
      </c>
      <c r="C59" s="202" t="s">
        <v>245</v>
      </c>
      <c r="D59" s="203"/>
      <c r="E59" s="202" t="s">
        <v>246</v>
      </c>
      <c r="F59" s="202" t="s">
        <v>246</v>
      </c>
      <c r="G59" s="202" t="s">
        <v>246</v>
      </c>
      <c r="H59" s="202" t="s">
        <v>246</v>
      </c>
      <c r="I59" s="202">
        <v>3.9</v>
      </c>
      <c r="J59" s="202">
        <v>204927.5</v>
      </c>
      <c r="K59" s="202">
        <v>113569.0</v>
      </c>
      <c r="L59" s="204">
        <f t="shared" si="1"/>
        <v>4.02021E+16</v>
      </c>
      <c r="M59" s="204">
        <f t="shared" si="2"/>
        <v>92</v>
      </c>
      <c r="N59" s="205">
        <f t="shared" si="3"/>
        <v>0.2086865248</v>
      </c>
      <c r="O59" s="204">
        <f t="shared" si="4"/>
        <v>70</v>
      </c>
      <c r="P59" s="206">
        <f t="shared" si="5"/>
        <v>10.64</v>
      </c>
      <c r="Q59" s="207">
        <f t="shared" si="6"/>
        <v>80.64</v>
      </c>
    </row>
    <row r="60">
      <c r="A60" s="4"/>
      <c r="B60" s="10" t="s">
        <v>64</v>
      </c>
      <c r="C60" s="202" t="s">
        <v>245</v>
      </c>
      <c r="D60" s="203"/>
      <c r="E60" s="202" t="s">
        <v>246</v>
      </c>
      <c r="F60" s="202" t="s">
        <v>246</v>
      </c>
      <c r="G60" s="202" t="s">
        <v>246</v>
      </c>
      <c r="H60" s="202" t="s">
        <v>246</v>
      </c>
      <c r="I60" s="202">
        <v>5.0</v>
      </c>
      <c r="J60" s="202">
        <v>470879.2</v>
      </c>
      <c r="K60" s="202">
        <v>78356.0</v>
      </c>
      <c r="L60" s="204">
        <f t="shared" si="1"/>
        <v>7.2276E+16</v>
      </c>
      <c r="M60" s="204">
        <f t="shared" si="2"/>
        <v>106</v>
      </c>
      <c r="N60" s="205">
        <f t="shared" si="3"/>
        <v>0.1800885384</v>
      </c>
      <c r="O60" s="204">
        <f t="shared" si="4"/>
        <v>70</v>
      </c>
      <c r="P60" s="206">
        <f t="shared" si="5"/>
        <v>7.66</v>
      </c>
      <c r="Q60" s="207">
        <f t="shared" si="6"/>
        <v>77.66</v>
      </c>
    </row>
    <row r="61">
      <c r="A61" s="4"/>
      <c r="B61" s="10" t="s">
        <v>65</v>
      </c>
      <c r="C61" s="202" t="s">
        <v>245</v>
      </c>
      <c r="D61" s="203"/>
      <c r="E61" s="202" t="s">
        <v>246</v>
      </c>
      <c r="F61" s="202" t="s">
        <v>246</v>
      </c>
      <c r="G61" s="202" t="s">
        <v>246</v>
      </c>
      <c r="H61" s="202" t="s">
        <v>246</v>
      </c>
      <c r="I61" s="202">
        <v>7.2</v>
      </c>
      <c r="J61" s="202">
        <v>234335.0</v>
      </c>
      <c r="K61" s="202">
        <v>272501.0</v>
      </c>
      <c r="L61" s="204">
        <f t="shared" si="1"/>
        <v>9.02066E+17</v>
      </c>
      <c r="M61" s="204">
        <f t="shared" si="2"/>
        <v>133</v>
      </c>
      <c r="N61" s="205">
        <f t="shared" si="3"/>
        <v>-0.5597765042</v>
      </c>
      <c r="O61" s="204">
        <f t="shared" si="4"/>
        <v>70</v>
      </c>
      <c r="P61" s="206">
        <f t="shared" si="5"/>
        <v>1.91</v>
      </c>
      <c r="Q61" s="207">
        <f t="shared" si="6"/>
        <v>71.91</v>
      </c>
    </row>
    <row r="62">
      <c r="A62" s="5"/>
      <c r="B62" s="10" t="s">
        <v>66</v>
      </c>
      <c r="C62" s="202" t="s">
        <v>245</v>
      </c>
      <c r="D62" s="203"/>
      <c r="E62" s="202" t="s">
        <v>246</v>
      </c>
      <c r="F62" s="202" t="s">
        <v>246</v>
      </c>
      <c r="G62" s="202" t="s">
        <v>246</v>
      </c>
      <c r="H62" s="202" t="s">
        <v>246</v>
      </c>
      <c r="I62" s="202">
        <v>5.6</v>
      </c>
      <c r="J62" s="202">
        <v>237506.7</v>
      </c>
      <c r="K62" s="202">
        <v>75576.0</v>
      </c>
      <c r="L62" s="204">
        <f t="shared" si="1"/>
        <v>4.25422E+16</v>
      </c>
      <c r="M62" s="204">
        <f t="shared" si="2"/>
        <v>94</v>
      </c>
      <c r="N62" s="205">
        <f t="shared" si="3"/>
        <v>0.2066000691</v>
      </c>
      <c r="O62" s="204">
        <f t="shared" si="4"/>
        <v>70</v>
      </c>
      <c r="P62" s="206">
        <f t="shared" si="5"/>
        <v>10.21</v>
      </c>
      <c r="Q62" s="207">
        <f t="shared" si="6"/>
        <v>80.21</v>
      </c>
    </row>
    <row r="63">
      <c r="A63" s="13" t="s">
        <v>67</v>
      </c>
      <c r="B63" s="14" t="s">
        <v>68</v>
      </c>
      <c r="C63" s="202" t="s">
        <v>245</v>
      </c>
      <c r="D63" s="203"/>
      <c r="E63" s="202" t="s">
        <v>246</v>
      </c>
      <c r="F63" s="202" t="s">
        <v>246</v>
      </c>
      <c r="G63" s="202" t="s">
        <v>246</v>
      </c>
      <c r="H63" s="202" t="s">
        <v>246</v>
      </c>
      <c r="I63" s="202">
        <v>4.5</v>
      </c>
      <c r="J63" s="202">
        <v>185960.0</v>
      </c>
      <c r="K63" s="202">
        <v>134228.0</v>
      </c>
      <c r="L63" s="204">
        <f t="shared" si="1"/>
        <v>6.7847E+16</v>
      </c>
      <c r="M63" s="204">
        <f t="shared" si="2"/>
        <v>105</v>
      </c>
      <c r="N63" s="205">
        <f t="shared" si="3"/>
        <v>0.1840375308</v>
      </c>
      <c r="O63" s="204">
        <f t="shared" si="4"/>
        <v>70</v>
      </c>
      <c r="P63" s="206">
        <f t="shared" si="5"/>
        <v>7.87</v>
      </c>
      <c r="Q63" s="207">
        <f t="shared" si="6"/>
        <v>77.87</v>
      </c>
    </row>
    <row r="64">
      <c r="A64" s="4"/>
      <c r="B64" s="14" t="s">
        <v>69</v>
      </c>
      <c r="C64" s="202" t="s">
        <v>245</v>
      </c>
      <c r="D64" s="203"/>
      <c r="E64" s="202" t="s">
        <v>246</v>
      </c>
      <c r="F64" s="202" t="s">
        <v>246</v>
      </c>
      <c r="G64" s="202" t="s">
        <v>246</v>
      </c>
      <c r="H64" s="202" t="s">
        <v>246</v>
      </c>
      <c r="I64" s="202">
        <v>3.8</v>
      </c>
      <c r="J64" s="202">
        <v>256636.7</v>
      </c>
      <c r="K64" s="202">
        <v>79746.0</v>
      </c>
      <c r="L64" s="204">
        <f t="shared" si="1"/>
        <v>2.3567E+16</v>
      </c>
      <c r="M64" s="204">
        <f t="shared" si="2"/>
        <v>76</v>
      </c>
      <c r="N64" s="205">
        <f t="shared" si="3"/>
        <v>0.2235189171</v>
      </c>
      <c r="O64" s="204">
        <f t="shared" si="4"/>
        <v>70</v>
      </c>
      <c r="P64" s="206">
        <f t="shared" si="5"/>
        <v>14.04</v>
      </c>
      <c r="Q64" s="207">
        <f t="shared" si="6"/>
        <v>84.04</v>
      </c>
    </row>
    <row r="65">
      <c r="A65" s="4"/>
      <c r="B65" s="135" t="s">
        <v>70</v>
      </c>
      <c r="C65" s="202" t="s">
        <v>247</v>
      </c>
      <c r="D65" s="208" t="s">
        <v>248</v>
      </c>
      <c r="E65" s="202" t="s">
        <v>247</v>
      </c>
      <c r="F65" s="203"/>
      <c r="G65" s="203"/>
      <c r="H65" s="203"/>
      <c r="I65" s="203"/>
      <c r="J65" s="203"/>
      <c r="K65" s="203"/>
      <c r="L65" s="204" t="str">
        <f t="shared" si="1"/>
        <v>-</v>
      </c>
      <c r="M65" s="204" t="str">
        <f t="shared" si="2"/>
        <v>-</v>
      </c>
      <c r="N65" s="205" t="str">
        <f t="shared" si="3"/>
        <v>-</v>
      </c>
      <c r="O65" s="204">
        <f t="shared" si="4"/>
        <v>0</v>
      </c>
      <c r="P65" s="206">
        <f t="shared" si="5"/>
        <v>0</v>
      </c>
      <c r="Q65" s="207">
        <f t="shared" si="6"/>
        <v>0</v>
      </c>
    </row>
    <row r="66">
      <c r="A66" s="4"/>
      <c r="B66" s="134" t="s">
        <v>71</v>
      </c>
      <c r="C66" s="202" t="s">
        <v>247</v>
      </c>
      <c r="D66" s="208" t="s">
        <v>248</v>
      </c>
      <c r="E66" s="202" t="s">
        <v>247</v>
      </c>
      <c r="F66" s="203"/>
      <c r="G66" s="203"/>
      <c r="H66" s="203"/>
      <c r="I66" s="203"/>
      <c r="J66" s="203"/>
      <c r="K66" s="203"/>
      <c r="L66" s="204" t="str">
        <f t="shared" si="1"/>
        <v>-</v>
      </c>
      <c r="M66" s="204" t="str">
        <f t="shared" si="2"/>
        <v>-</v>
      </c>
      <c r="N66" s="205" t="str">
        <f t="shared" si="3"/>
        <v>-</v>
      </c>
      <c r="O66" s="204">
        <f t="shared" si="4"/>
        <v>0</v>
      </c>
      <c r="P66" s="206">
        <f t="shared" si="5"/>
        <v>0</v>
      </c>
      <c r="Q66" s="207">
        <f t="shared" si="6"/>
        <v>0</v>
      </c>
    </row>
    <row r="67">
      <c r="A67" s="4"/>
      <c r="B67" s="14" t="s">
        <v>72</v>
      </c>
      <c r="C67" s="202" t="s">
        <v>245</v>
      </c>
      <c r="D67" s="203"/>
      <c r="E67" s="202" t="s">
        <v>246</v>
      </c>
      <c r="F67" s="202" t="s">
        <v>246</v>
      </c>
      <c r="G67" s="202" t="s">
        <v>246</v>
      </c>
      <c r="H67" s="202" t="s">
        <v>246</v>
      </c>
      <c r="I67" s="202">
        <v>3.9</v>
      </c>
      <c r="J67" s="202">
        <v>128919.9</v>
      </c>
      <c r="K67" s="202">
        <v>75852.0</v>
      </c>
      <c r="L67" s="204">
        <f t="shared" si="1"/>
        <v>1.12819E+16</v>
      </c>
      <c r="M67" s="204">
        <f t="shared" si="2"/>
        <v>58</v>
      </c>
      <c r="N67" s="205">
        <f t="shared" si="3"/>
        <v>0.2344726216</v>
      </c>
      <c r="O67" s="204">
        <f t="shared" si="4"/>
        <v>70</v>
      </c>
      <c r="P67" s="206">
        <f t="shared" si="5"/>
        <v>17.87</v>
      </c>
      <c r="Q67" s="207">
        <f t="shared" si="6"/>
        <v>87.87</v>
      </c>
    </row>
    <row r="68">
      <c r="A68" s="4"/>
      <c r="B68" s="135" t="s">
        <v>73</v>
      </c>
      <c r="C68" s="202" t="s">
        <v>247</v>
      </c>
      <c r="D68" s="208" t="s">
        <v>248</v>
      </c>
      <c r="E68" s="202" t="s">
        <v>247</v>
      </c>
      <c r="F68" s="203"/>
      <c r="G68" s="203"/>
      <c r="H68" s="203"/>
      <c r="I68" s="203"/>
      <c r="J68" s="203"/>
      <c r="K68" s="203"/>
      <c r="L68" s="204" t="str">
        <f t="shared" si="1"/>
        <v>-</v>
      </c>
      <c r="M68" s="204" t="str">
        <f t="shared" si="2"/>
        <v>-</v>
      </c>
      <c r="N68" s="205" t="str">
        <f t="shared" si="3"/>
        <v>-</v>
      </c>
      <c r="O68" s="204">
        <f t="shared" si="4"/>
        <v>0</v>
      </c>
      <c r="P68" s="206">
        <f t="shared" si="5"/>
        <v>0</v>
      </c>
      <c r="Q68" s="207">
        <f t="shared" si="6"/>
        <v>0</v>
      </c>
    </row>
    <row r="69">
      <c r="A69" s="4"/>
      <c r="B69" s="14" t="s">
        <v>74</v>
      </c>
      <c r="C69" s="202" t="s">
        <v>245</v>
      </c>
      <c r="D69" s="203"/>
      <c r="E69" s="202" t="s">
        <v>246</v>
      </c>
      <c r="F69" s="202" t="s">
        <v>246</v>
      </c>
      <c r="G69" s="202" t="s">
        <v>246</v>
      </c>
      <c r="H69" s="202" t="s">
        <v>246</v>
      </c>
      <c r="I69" s="202">
        <v>4.8</v>
      </c>
      <c r="J69" s="202">
        <v>186619.3</v>
      </c>
      <c r="K69" s="202">
        <v>136617.0</v>
      </c>
      <c r="L69" s="204">
        <f t="shared" si="1"/>
        <v>8.02506E+16</v>
      </c>
      <c r="M69" s="204">
        <f t="shared" si="2"/>
        <v>108</v>
      </c>
      <c r="N69" s="205">
        <f t="shared" si="3"/>
        <v>0.1729781028</v>
      </c>
      <c r="O69" s="204">
        <f t="shared" si="4"/>
        <v>70</v>
      </c>
      <c r="P69" s="206">
        <f t="shared" si="5"/>
        <v>7.23</v>
      </c>
      <c r="Q69" s="207">
        <f t="shared" si="6"/>
        <v>77.23</v>
      </c>
    </row>
    <row r="70">
      <c r="A70" s="4"/>
      <c r="B70" s="14" t="s">
        <v>75</v>
      </c>
      <c r="C70" s="202" t="s">
        <v>245</v>
      </c>
      <c r="D70" s="203"/>
      <c r="E70" s="202" t="s">
        <v>246</v>
      </c>
      <c r="F70" s="202" t="s">
        <v>246</v>
      </c>
      <c r="G70" s="202" t="s">
        <v>246</v>
      </c>
      <c r="H70" s="202" t="s">
        <v>246</v>
      </c>
      <c r="I70" s="202">
        <v>4.9</v>
      </c>
      <c r="J70" s="202">
        <v>215214.4</v>
      </c>
      <c r="K70" s="202">
        <v>269654.0</v>
      </c>
      <c r="L70" s="204">
        <f t="shared" si="1"/>
        <v>3.75731E+17</v>
      </c>
      <c r="M70" s="204">
        <f t="shared" si="2"/>
        <v>128</v>
      </c>
      <c r="N70" s="205">
        <f t="shared" si="3"/>
        <v>-0.09048094768</v>
      </c>
      <c r="O70" s="204">
        <f t="shared" si="4"/>
        <v>70</v>
      </c>
      <c r="P70" s="206">
        <f t="shared" si="5"/>
        <v>2.98</v>
      </c>
      <c r="Q70" s="207">
        <f t="shared" si="6"/>
        <v>72.98</v>
      </c>
    </row>
    <row r="71">
      <c r="A71" s="4"/>
      <c r="B71" s="14" t="s">
        <v>76</v>
      </c>
      <c r="C71" s="202" t="s">
        <v>247</v>
      </c>
      <c r="D71" s="208" t="s">
        <v>248</v>
      </c>
      <c r="E71" s="202" t="s">
        <v>247</v>
      </c>
      <c r="F71" s="203"/>
      <c r="G71" s="203"/>
      <c r="H71" s="203"/>
      <c r="I71" s="203"/>
      <c r="J71" s="203"/>
      <c r="K71" s="203"/>
      <c r="L71" s="204" t="str">
        <f t="shared" si="1"/>
        <v>-</v>
      </c>
      <c r="M71" s="204" t="str">
        <f t="shared" si="2"/>
        <v>-</v>
      </c>
      <c r="N71" s="205" t="str">
        <f t="shared" si="3"/>
        <v>-</v>
      </c>
      <c r="O71" s="204">
        <f t="shared" si="4"/>
        <v>0</v>
      </c>
      <c r="P71" s="206">
        <f t="shared" si="5"/>
        <v>0</v>
      </c>
      <c r="Q71" s="207">
        <f t="shared" si="6"/>
        <v>0</v>
      </c>
    </row>
    <row r="72">
      <c r="A72" s="4"/>
      <c r="B72" s="14" t="s">
        <v>77</v>
      </c>
      <c r="C72" s="202" t="s">
        <v>245</v>
      </c>
      <c r="D72" s="203"/>
      <c r="E72" s="202" t="s">
        <v>246</v>
      </c>
      <c r="F72" s="202" t="s">
        <v>246</v>
      </c>
      <c r="G72" s="202" t="s">
        <v>246</v>
      </c>
      <c r="H72" s="202" t="s">
        <v>246</v>
      </c>
      <c r="I72" s="202">
        <v>9.0</v>
      </c>
      <c r="J72" s="202">
        <v>500937.4</v>
      </c>
      <c r="K72" s="202">
        <v>156708.0</v>
      </c>
      <c r="L72" s="204">
        <f t="shared" si="1"/>
        <v>9.96439E+17</v>
      </c>
      <c r="M72" s="204">
        <f t="shared" si="2"/>
        <v>134</v>
      </c>
      <c r="N72" s="205">
        <f t="shared" si="3"/>
        <v>-0.6439223451</v>
      </c>
      <c r="O72" s="204">
        <f t="shared" si="4"/>
        <v>70</v>
      </c>
      <c r="P72" s="206">
        <f t="shared" si="5"/>
        <v>1.7</v>
      </c>
      <c r="Q72" s="207">
        <f t="shared" si="6"/>
        <v>71.7</v>
      </c>
    </row>
    <row r="73">
      <c r="A73" s="4"/>
      <c r="B73" s="14" t="s">
        <v>78</v>
      </c>
      <c r="C73" s="202" t="s">
        <v>245</v>
      </c>
      <c r="D73" s="203"/>
      <c r="E73" s="202" t="s">
        <v>246</v>
      </c>
      <c r="F73" s="202" t="s">
        <v>246</v>
      </c>
      <c r="G73" s="202" t="s">
        <v>246</v>
      </c>
      <c r="H73" s="202" t="s">
        <v>246</v>
      </c>
      <c r="I73" s="202">
        <v>10.0</v>
      </c>
      <c r="J73" s="202">
        <v>504959.0</v>
      </c>
      <c r="K73" s="202">
        <v>282065.0</v>
      </c>
      <c r="L73" s="204">
        <f t="shared" si="1"/>
        <v>4.01749E+18</v>
      </c>
      <c r="M73" s="204">
        <f t="shared" si="2"/>
        <v>139</v>
      </c>
      <c r="N73" s="205">
        <f t="shared" si="3"/>
        <v>-3.337576944</v>
      </c>
      <c r="O73" s="204">
        <f t="shared" si="4"/>
        <v>70</v>
      </c>
      <c r="P73" s="206">
        <f t="shared" si="5"/>
        <v>0.64</v>
      </c>
      <c r="Q73" s="207">
        <f t="shared" si="6"/>
        <v>70.64</v>
      </c>
    </row>
    <row r="74">
      <c r="A74" s="4"/>
      <c r="B74" s="14" t="s">
        <v>79</v>
      </c>
      <c r="C74" s="202" t="s">
        <v>251</v>
      </c>
      <c r="D74" s="203"/>
      <c r="E74" s="202" t="s">
        <v>246</v>
      </c>
      <c r="F74" s="202" t="s">
        <v>246</v>
      </c>
      <c r="G74" s="202" t="s">
        <v>246</v>
      </c>
      <c r="H74" s="202" t="s">
        <v>246</v>
      </c>
      <c r="I74" s="202">
        <v>2.7</v>
      </c>
      <c r="J74" s="202">
        <v>185813.1</v>
      </c>
      <c r="K74" s="202">
        <v>79668.0</v>
      </c>
      <c r="L74" s="204">
        <f t="shared" si="1"/>
        <v>8.59749E+15</v>
      </c>
      <c r="M74" s="204">
        <f t="shared" si="2"/>
        <v>46</v>
      </c>
      <c r="N74" s="205">
        <f t="shared" si="3"/>
        <v>0.2368661429</v>
      </c>
      <c r="O74" s="204">
        <f t="shared" si="4"/>
        <v>70</v>
      </c>
      <c r="P74" s="206">
        <f t="shared" si="5"/>
        <v>20.43</v>
      </c>
      <c r="Q74" s="207">
        <f t="shared" si="6"/>
        <v>63.301</v>
      </c>
    </row>
    <row r="75">
      <c r="A75" s="4"/>
      <c r="B75" s="14" t="s">
        <v>80</v>
      </c>
      <c r="C75" s="202" t="s">
        <v>245</v>
      </c>
      <c r="D75" s="203"/>
      <c r="E75" s="202" t="s">
        <v>246</v>
      </c>
      <c r="F75" s="202" t="s">
        <v>246</v>
      </c>
      <c r="G75" s="202" t="s">
        <v>246</v>
      </c>
      <c r="H75" s="202" t="s">
        <v>246</v>
      </c>
      <c r="I75" s="202">
        <v>2.5</v>
      </c>
      <c r="J75" s="202">
        <v>191650.2</v>
      </c>
      <c r="K75" s="202">
        <v>95941.0</v>
      </c>
      <c r="L75" s="204">
        <f t="shared" si="1"/>
        <v>1.10255E+16</v>
      </c>
      <c r="M75" s="204">
        <f t="shared" si="2"/>
        <v>56</v>
      </c>
      <c r="N75" s="205">
        <f t="shared" si="3"/>
        <v>0.2347012703</v>
      </c>
      <c r="O75" s="204">
        <f t="shared" si="4"/>
        <v>70</v>
      </c>
      <c r="P75" s="206">
        <f t="shared" si="5"/>
        <v>18.3</v>
      </c>
      <c r="Q75" s="207">
        <f t="shared" si="6"/>
        <v>88.3</v>
      </c>
    </row>
    <row r="76">
      <c r="A76" s="4"/>
      <c r="B76" s="14" t="s">
        <v>81</v>
      </c>
      <c r="C76" s="202" t="s">
        <v>251</v>
      </c>
      <c r="D76" s="203"/>
      <c r="E76" s="202" t="s">
        <v>246</v>
      </c>
      <c r="F76" s="202" t="s">
        <v>246</v>
      </c>
      <c r="G76" s="202" t="s">
        <v>246</v>
      </c>
      <c r="H76" s="202" t="s">
        <v>246</v>
      </c>
      <c r="I76" s="202">
        <v>6.0</v>
      </c>
      <c r="J76" s="202">
        <v>175638.8</v>
      </c>
      <c r="K76" s="202">
        <v>238864.0</v>
      </c>
      <c r="L76" s="204">
        <f t="shared" si="1"/>
        <v>3.60765E+17</v>
      </c>
      <c r="M76" s="204">
        <f t="shared" si="2"/>
        <v>126</v>
      </c>
      <c r="N76" s="205">
        <f t="shared" si="3"/>
        <v>-0.07713665232</v>
      </c>
      <c r="O76" s="204">
        <f t="shared" si="4"/>
        <v>70</v>
      </c>
      <c r="P76" s="206">
        <f t="shared" si="5"/>
        <v>3.4</v>
      </c>
      <c r="Q76" s="207">
        <f t="shared" si="6"/>
        <v>51.38</v>
      </c>
    </row>
    <row r="77">
      <c r="A77" s="4"/>
      <c r="B77" s="14" t="s">
        <v>82</v>
      </c>
      <c r="C77" s="202" t="s">
        <v>245</v>
      </c>
      <c r="D77" s="203"/>
      <c r="E77" s="202" t="s">
        <v>246</v>
      </c>
      <c r="F77" s="202" t="s">
        <v>246</v>
      </c>
      <c r="G77" s="202" t="s">
        <v>246</v>
      </c>
      <c r="H77" s="202" t="s">
        <v>246</v>
      </c>
      <c r="I77" s="202">
        <v>4.2</v>
      </c>
      <c r="J77" s="202">
        <v>156718.1</v>
      </c>
      <c r="K77" s="202">
        <v>133143.0</v>
      </c>
      <c r="L77" s="204">
        <f t="shared" si="1"/>
        <v>4.90066E+16</v>
      </c>
      <c r="M77" s="204">
        <f t="shared" si="2"/>
        <v>97</v>
      </c>
      <c r="N77" s="205">
        <f t="shared" si="3"/>
        <v>0.2008362182</v>
      </c>
      <c r="O77" s="204">
        <f t="shared" si="4"/>
        <v>70</v>
      </c>
      <c r="P77" s="206">
        <f t="shared" si="5"/>
        <v>9.57</v>
      </c>
      <c r="Q77" s="207">
        <f t="shared" si="6"/>
        <v>79.57</v>
      </c>
    </row>
    <row r="78">
      <c r="A78" s="4"/>
      <c r="B78" s="14" t="s">
        <v>83</v>
      </c>
      <c r="C78" s="202" t="s">
        <v>245</v>
      </c>
      <c r="D78" s="203"/>
      <c r="E78" s="202" t="s">
        <v>246</v>
      </c>
      <c r="F78" s="202" t="s">
        <v>246</v>
      </c>
      <c r="G78" s="202" t="s">
        <v>246</v>
      </c>
      <c r="H78" s="202" t="s">
        <v>246</v>
      </c>
      <c r="I78" s="202">
        <v>6.0</v>
      </c>
      <c r="J78" s="202">
        <v>267059.2</v>
      </c>
      <c r="K78" s="202">
        <v>235579.0</v>
      </c>
      <c r="L78" s="204">
        <f t="shared" si="1"/>
        <v>5.3356E+17</v>
      </c>
      <c r="M78" s="204">
        <f t="shared" si="2"/>
        <v>130</v>
      </c>
      <c r="N78" s="205">
        <f t="shared" si="3"/>
        <v>-0.2312056595</v>
      </c>
      <c r="O78" s="204">
        <f t="shared" si="4"/>
        <v>70</v>
      </c>
      <c r="P78" s="206">
        <f t="shared" si="5"/>
        <v>2.55</v>
      </c>
      <c r="Q78" s="207">
        <f t="shared" si="6"/>
        <v>72.55</v>
      </c>
    </row>
    <row r="79">
      <c r="A79" s="4"/>
      <c r="B79" s="14" t="s">
        <v>84</v>
      </c>
      <c r="C79" s="202" t="s">
        <v>247</v>
      </c>
      <c r="D79" s="208" t="s">
        <v>248</v>
      </c>
      <c r="E79" s="202" t="s">
        <v>247</v>
      </c>
      <c r="F79" s="203"/>
      <c r="G79" s="203"/>
      <c r="H79" s="203"/>
      <c r="I79" s="203"/>
      <c r="J79" s="203"/>
      <c r="K79" s="203"/>
      <c r="L79" s="204" t="str">
        <f t="shared" si="1"/>
        <v>-</v>
      </c>
      <c r="M79" s="204" t="str">
        <f t="shared" si="2"/>
        <v>-</v>
      </c>
      <c r="N79" s="205" t="str">
        <f t="shared" si="3"/>
        <v>-</v>
      </c>
      <c r="O79" s="204">
        <f t="shared" si="4"/>
        <v>0</v>
      </c>
      <c r="P79" s="206">
        <f t="shared" si="5"/>
        <v>0</v>
      </c>
      <c r="Q79" s="207">
        <f t="shared" si="6"/>
        <v>0</v>
      </c>
    </row>
    <row r="80">
      <c r="A80" s="4"/>
      <c r="B80" s="14" t="s">
        <v>85</v>
      </c>
      <c r="C80" s="202" t="s">
        <v>245</v>
      </c>
      <c r="D80" s="203"/>
      <c r="E80" s="202" t="s">
        <v>246</v>
      </c>
      <c r="F80" s="202" t="s">
        <v>246</v>
      </c>
      <c r="G80" s="202" t="s">
        <v>246</v>
      </c>
      <c r="H80" s="202" t="s">
        <v>246</v>
      </c>
      <c r="I80" s="202">
        <v>4.6</v>
      </c>
      <c r="J80" s="202">
        <v>222860.7</v>
      </c>
      <c r="K80" s="202">
        <v>53901.0</v>
      </c>
      <c r="L80" s="204">
        <f t="shared" si="1"/>
        <v>1.37007E+16</v>
      </c>
      <c r="M80" s="204">
        <f t="shared" si="2"/>
        <v>64</v>
      </c>
      <c r="N80" s="205">
        <f t="shared" si="3"/>
        <v>0.232315971</v>
      </c>
      <c r="O80" s="204">
        <f t="shared" si="4"/>
        <v>70</v>
      </c>
      <c r="P80" s="206">
        <f t="shared" si="5"/>
        <v>16.6</v>
      </c>
      <c r="Q80" s="207">
        <f t="shared" si="6"/>
        <v>86.6</v>
      </c>
    </row>
    <row r="81">
      <c r="A81" s="4"/>
      <c r="B81" s="14" t="s">
        <v>86</v>
      </c>
      <c r="C81" s="202" t="s">
        <v>245</v>
      </c>
      <c r="D81" s="203"/>
      <c r="E81" s="202" t="s">
        <v>246</v>
      </c>
      <c r="F81" s="202" t="s">
        <v>246</v>
      </c>
      <c r="G81" s="202" t="s">
        <v>246</v>
      </c>
      <c r="H81" s="202" t="s">
        <v>246</v>
      </c>
      <c r="I81" s="202">
        <v>3.1</v>
      </c>
      <c r="J81" s="202">
        <v>177723.0</v>
      </c>
      <c r="K81" s="202">
        <v>47412.0</v>
      </c>
      <c r="L81" s="204">
        <f t="shared" si="1"/>
        <v>3.83923E+15</v>
      </c>
      <c r="M81" s="204">
        <f t="shared" si="2"/>
        <v>17</v>
      </c>
      <c r="N81" s="205">
        <f t="shared" si="3"/>
        <v>0.2411087508</v>
      </c>
      <c r="O81" s="204">
        <f t="shared" si="4"/>
        <v>70</v>
      </c>
      <c r="P81" s="206">
        <f t="shared" si="5"/>
        <v>26.6</v>
      </c>
      <c r="Q81" s="207">
        <f t="shared" si="6"/>
        <v>96.6</v>
      </c>
    </row>
    <row r="82">
      <c r="A82" s="5"/>
      <c r="B82" s="14" t="s">
        <v>87</v>
      </c>
      <c r="C82" s="202" t="s">
        <v>245</v>
      </c>
      <c r="D82" s="203"/>
      <c r="E82" s="202" t="s">
        <v>246</v>
      </c>
      <c r="F82" s="202" t="s">
        <v>246</v>
      </c>
      <c r="G82" s="202" t="s">
        <v>246</v>
      </c>
      <c r="H82" s="202" t="s">
        <v>246</v>
      </c>
      <c r="I82" s="202">
        <v>3.8</v>
      </c>
      <c r="J82" s="202">
        <v>132382.2</v>
      </c>
      <c r="K82" s="202">
        <v>53701.0</v>
      </c>
      <c r="L82" s="204">
        <f t="shared" si="1"/>
        <v>5.51266E+15</v>
      </c>
      <c r="M82" s="204">
        <f t="shared" si="2"/>
        <v>31</v>
      </c>
      <c r="N82" s="205">
        <f t="shared" si="3"/>
        <v>0.2396166637</v>
      </c>
      <c r="O82" s="204">
        <f t="shared" si="4"/>
        <v>70</v>
      </c>
      <c r="P82" s="206">
        <f t="shared" si="5"/>
        <v>23.62</v>
      </c>
      <c r="Q82" s="207">
        <f t="shared" si="6"/>
        <v>93.62</v>
      </c>
    </row>
    <row r="83">
      <c r="A83" s="15" t="s">
        <v>88</v>
      </c>
      <c r="B83" s="16" t="s">
        <v>89</v>
      </c>
      <c r="C83" s="202" t="s">
        <v>251</v>
      </c>
      <c r="D83" s="203"/>
      <c r="E83" s="202" t="s">
        <v>246</v>
      </c>
      <c r="F83" s="202" t="s">
        <v>246</v>
      </c>
      <c r="G83" s="202" t="s">
        <v>246</v>
      </c>
      <c r="H83" s="202" t="s">
        <v>246</v>
      </c>
      <c r="I83" s="202">
        <v>5.7</v>
      </c>
      <c r="J83" s="202">
        <v>556917.2</v>
      </c>
      <c r="K83" s="202">
        <v>292803.0</v>
      </c>
      <c r="L83" s="204">
        <f t="shared" si="1"/>
        <v>1.55128E+18</v>
      </c>
      <c r="M83" s="204">
        <f t="shared" si="2"/>
        <v>136</v>
      </c>
      <c r="N83" s="205">
        <f t="shared" si="3"/>
        <v>-1.138638365</v>
      </c>
      <c r="O83" s="204">
        <f t="shared" si="4"/>
        <v>70</v>
      </c>
      <c r="P83" s="206">
        <f t="shared" si="5"/>
        <v>1.28</v>
      </c>
      <c r="Q83" s="207">
        <f t="shared" si="6"/>
        <v>49.896</v>
      </c>
    </row>
    <row r="84">
      <c r="A84" s="4"/>
      <c r="B84" s="16" t="s">
        <v>90</v>
      </c>
      <c r="C84" s="202" t="s">
        <v>245</v>
      </c>
      <c r="D84" s="203"/>
      <c r="E84" s="202" t="s">
        <v>246</v>
      </c>
      <c r="F84" s="202" t="s">
        <v>246</v>
      </c>
      <c r="G84" s="202" t="s">
        <v>246</v>
      </c>
      <c r="H84" s="202" t="s">
        <v>246</v>
      </c>
      <c r="I84" s="202">
        <v>4.4</v>
      </c>
      <c r="J84" s="202">
        <v>201871.5</v>
      </c>
      <c r="K84" s="202">
        <v>47089.0</v>
      </c>
      <c r="L84" s="204">
        <f t="shared" si="1"/>
        <v>8.66601E+15</v>
      </c>
      <c r="M84" s="204">
        <f t="shared" si="2"/>
        <v>48</v>
      </c>
      <c r="N84" s="205">
        <f t="shared" si="3"/>
        <v>0.2368050466</v>
      </c>
      <c r="O84" s="204">
        <f t="shared" si="4"/>
        <v>70</v>
      </c>
      <c r="P84" s="206">
        <f t="shared" si="5"/>
        <v>20</v>
      </c>
      <c r="Q84" s="207">
        <f t="shared" si="6"/>
        <v>90</v>
      </c>
    </row>
    <row r="85">
      <c r="A85" s="4"/>
      <c r="B85" s="16" t="s">
        <v>91</v>
      </c>
      <c r="C85" s="202" t="s">
        <v>245</v>
      </c>
      <c r="D85" s="203"/>
      <c r="E85" s="202" t="s">
        <v>246</v>
      </c>
      <c r="F85" s="202" t="s">
        <v>246</v>
      </c>
      <c r="G85" s="202" t="s">
        <v>246</v>
      </c>
      <c r="H85" s="202" t="s">
        <v>246</v>
      </c>
      <c r="I85" s="202">
        <v>2.5</v>
      </c>
      <c r="J85" s="202">
        <v>187544.2</v>
      </c>
      <c r="K85" s="202">
        <v>54152.0</v>
      </c>
      <c r="L85" s="204">
        <f t="shared" si="1"/>
        <v>3.43726E+15</v>
      </c>
      <c r="M85" s="204">
        <f t="shared" si="2"/>
        <v>10</v>
      </c>
      <c r="N85" s="205">
        <f t="shared" si="3"/>
        <v>0.2414671527</v>
      </c>
      <c r="O85" s="204">
        <f t="shared" si="4"/>
        <v>70</v>
      </c>
      <c r="P85" s="206">
        <f t="shared" si="5"/>
        <v>28.09</v>
      </c>
      <c r="Q85" s="207">
        <f t="shared" si="6"/>
        <v>98.09</v>
      </c>
    </row>
    <row r="86">
      <c r="A86" s="4"/>
      <c r="B86" s="16" t="s">
        <v>92</v>
      </c>
      <c r="C86" s="202" t="s">
        <v>245</v>
      </c>
      <c r="D86" s="203"/>
      <c r="E86" s="202" t="s">
        <v>246</v>
      </c>
      <c r="F86" s="202" t="s">
        <v>246</v>
      </c>
      <c r="G86" s="202" t="s">
        <v>246</v>
      </c>
      <c r="H86" s="202" t="s">
        <v>246</v>
      </c>
      <c r="I86" s="202">
        <v>3.6</v>
      </c>
      <c r="J86" s="202">
        <v>211811.4</v>
      </c>
      <c r="K86" s="202">
        <v>47207.0</v>
      </c>
      <c r="L86" s="204">
        <f t="shared" si="1"/>
        <v>6.1174E+15</v>
      </c>
      <c r="M86" s="204">
        <f t="shared" si="2"/>
        <v>35</v>
      </c>
      <c r="N86" s="205">
        <f t="shared" si="3"/>
        <v>0.2390774604</v>
      </c>
      <c r="O86" s="204">
        <f t="shared" si="4"/>
        <v>70</v>
      </c>
      <c r="P86" s="206">
        <f t="shared" si="5"/>
        <v>22.77</v>
      </c>
      <c r="Q86" s="207">
        <f t="shared" si="6"/>
        <v>92.77</v>
      </c>
    </row>
    <row r="87">
      <c r="A87" s="4"/>
      <c r="B87" s="16" t="s">
        <v>93</v>
      </c>
      <c r="C87" s="202" t="s">
        <v>245</v>
      </c>
      <c r="D87" s="203"/>
      <c r="E87" s="202" t="s">
        <v>246</v>
      </c>
      <c r="F87" s="202" t="s">
        <v>246</v>
      </c>
      <c r="G87" s="202" t="s">
        <v>246</v>
      </c>
      <c r="H87" s="202" t="s">
        <v>246</v>
      </c>
      <c r="I87" s="202">
        <v>3.0</v>
      </c>
      <c r="J87" s="202">
        <v>139425.5</v>
      </c>
      <c r="K87" s="202">
        <v>47698.0</v>
      </c>
      <c r="L87" s="204">
        <f t="shared" si="1"/>
        <v>2.85486E+15</v>
      </c>
      <c r="M87" s="204">
        <f t="shared" si="2"/>
        <v>5</v>
      </c>
      <c r="N87" s="205">
        <f t="shared" si="3"/>
        <v>0.241986438</v>
      </c>
      <c r="O87" s="204">
        <f t="shared" si="4"/>
        <v>70</v>
      </c>
      <c r="P87" s="206">
        <f t="shared" si="5"/>
        <v>29.15</v>
      </c>
      <c r="Q87" s="207">
        <f t="shared" si="6"/>
        <v>99.15</v>
      </c>
    </row>
    <row r="88">
      <c r="A88" s="4"/>
      <c r="B88" s="16" t="s">
        <v>94</v>
      </c>
      <c r="C88" s="202" t="s">
        <v>245</v>
      </c>
      <c r="D88" s="203"/>
      <c r="E88" s="202" t="s">
        <v>246</v>
      </c>
      <c r="F88" s="202" t="s">
        <v>246</v>
      </c>
      <c r="G88" s="202" t="s">
        <v>246</v>
      </c>
      <c r="H88" s="202" t="s">
        <v>246</v>
      </c>
      <c r="I88" s="202">
        <v>4.1</v>
      </c>
      <c r="J88" s="202">
        <v>264979.9</v>
      </c>
      <c r="K88" s="202">
        <v>47123.0</v>
      </c>
      <c r="L88" s="204">
        <f t="shared" si="1"/>
        <v>9.89114E+15</v>
      </c>
      <c r="M88" s="204">
        <f t="shared" si="2"/>
        <v>52</v>
      </c>
      <c r="N88" s="205">
        <f t="shared" si="3"/>
        <v>0.2357126838</v>
      </c>
      <c r="O88" s="204">
        <f t="shared" si="4"/>
        <v>70</v>
      </c>
      <c r="P88" s="206">
        <f t="shared" si="5"/>
        <v>19.15</v>
      </c>
      <c r="Q88" s="207">
        <f t="shared" si="6"/>
        <v>89.15</v>
      </c>
    </row>
    <row r="89">
      <c r="A89" s="4"/>
      <c r="B89" s="16" t="s">
        <v>95</v>
      </c>
      <c r="C89" s="202" t="s">
        <v>247</v>
      </c>
      <c r="D89" s="208" t="s">
        <v>248</v>
      </c>
      <c r="E89" s="202" t="s">
        <v>247</v>
      </c>
      <c r="F89" s="203"/>
      <c r="G89" s="203"/>
      <c r="H89" s="203"/>
      <c r="I89" s="203"/>
      <c r="J89" s="203"/>
      <c r="K89" s="203"/>
      <c r="L89" s="204" t="str">
        <f t="shared" si="1"/>
        <v>-</v>
      </c>
      <c r="M89" s="204" t="str">
        <f t="shared" si="2"/>
        <v>-</v>
      </c>
      <c r="N89" s="205" t="str">
        <f t="shared" si="3"/>
        <v>-</v>
      </c>
      <c r="O89" s="204">
        <f t="shared" si="4"/>
        <v>0</v>
      </c>
      <c r="P89" s="206">
        <f t="shared" si="5"/>
        <v>0</v>
      </c>
      <c r="Q89" s="207">
        <f t="shared" si="6"/>
        <v>0</v>
      </c>
    </row>
    <row r="90">
      <c r="A90" s="4"/>
      <c r="B90" s="16" t="s">
        <v>96</v>
      </c>
      <c r="C90" s="202" t="s">
        <v>245</v>
      </c>
      <c r="D90" s="203"/>
      <c r="E90" s="202" t="s">
        <v>246</v>
      </c>
      <c r="F90" s="202" t="s">
        <v>246</v>
      </c>
      <c r="G90" s="202" t="s">
        <v>246</v>
      </c>
      <c r="H90" s="202" t="s">
        <v>246</v>
      </c>
      <c r="I90" s="202">
        <v>3.3</v>
      </c>
      <c r="J90" s="202">
        <v>202593.3</v>
      </c>
      <c r="K90" s="202">
        <v>47323.0</v>
      </c>
      <c r="L90" s="204">
        <f t="shared" si="1"/>
        <v>4.9408E+15</v>
      </c>
      <c r="M90" s="204">
        <f t="shared" si="2"/>
        <v>25</v>
      </c>
      <c r="N90" s="205">
        <f t="shared" si="3"/>
        <v>0.2401265522</v>
      </c>
      <c r="O90" s="204">
        <f t="shared" si="4"/>
        <v>70</v>
      </c>
      <c r="P90" s="206">
        <f t="shared" si="5"/>
        <v>24.89</v>
      </c>
      <c r="Q90" s="207">
        <f t="shared" si="6"/>
        <v>94.89</v>
      </c>
    </row>
    <row r="91">
      <c r="A91" s="4"/>
      <c r="B91" s="16" t="s">
        <v>97</v>
      </c>
      <c r="C91" s="202" t="s">
        <v>245</v>
      </c>
      <c r="D91" s="203"/>
      <c r="E91" s="202" t="s">
        <v>246</v>
      </c>
      <c r="F91" s="202" t="s">
        <v>246</v>
      </c>
      <c r="G91" s="202" t="s">
        <v>246</v>
      </c>
      <c r="H91" s="202" t="s">
        <v>246</v>
      </c>
      <c r="I91" s="202">
        <v>3.8</v>
      </c>
      <c r="J91" s="202">
        <v>194025.1</v>
      </c>
      <c r="K91" s="202">
        <v>54636.0</v>
      </c>
      <c r="L91" s="204">
        <f t="shared" si="1"/>
        <v>8.3634E+15</v>
      </c>
      <c r="M91" s="204">
        <f t="shared" si="2"/>
        <v>45</v>
      </c>
      <c r="N91" s="205">
        <f t="shared" si="3"/>
        <v>0.237074864</v>
      </c>
      <c r="O91" s="204">
        <f t="shared" si="4"/>
        <v>70</v>
      </c>
      <c r="P91" s="206">
        <f t="shared" si="5"/>
        <v>20.64</v>
      </c>
      <c r="Q91" s="207">
        <f t="shared" si="6"/>
        <v>90.64</v>
      </c>
    </row>
    <row r="92">
      <c r="A92" s="4"/>
      <c r="B92" s="16" t="s">
        <v>98</v>
      </c>
      <c r="C92" s="202" t="s">
        <v>245</v>
      </c>
      <c r="D92" s="203"/>
      <c r="E92" s="202" t="s">
        <v>246</v>
      </c>
      <c r="F92" s="202" t="s">
        <v>246</v>
      </c>
      <c r="G92" s="202" t="s">
        <v>246</v>
      </c>
      <c r="H92" s="202" t="s">
        <v>246</v>
      </c>
      <c r="I92" s="202">
        <v>3.8</v>
      </c>
      <c r="J92" s="202">
        <v>228751.0</v>
      </c>
      <c r="K92" s="202">
        <v>40411.0</v>
      </c>
      <c r="L92" s="204">
        <f t="shared" si="1"/>
        <v>5.39423E+15</v>
      </c>
      <c r="M92" s="204">
        <f t="shared" si="2"/>
        <v>29</v>
      </c>
      <c r="N92" s="205">
        <f t="shared" si="3"/>
        <v>0.2397222639</v>
      </c>
      <c r="O92" s="204">
        <f t="shared" si="4"/>
        <v>70</v>
      </c>
      <c r="P92" s="206">
        <f t="shared" si="5"/>
        <v>24.04</v>
      </c>
      <c r="Q92" s="207">
        <f t="shared" si="6"/>
        <v>94.04</v>
      </c>
    </row>
    <row r="93">
      <c r="A93" s="4"/>
      <c r="B93" s="16" t="s">
        <v>99</v>
      </c>
      <c r="C93" s="204" t="s">
        <v>245</v>
      </c>
      <c r="D93" s="141"/>
      <c r="E93" s="204" t="s">
        <v>246</v>
      </c>
      <c r="F93" s="204" t="s">
        <v>246</v>
      </c>
      <c r="G93" s="204" t="s">
        <v>246</v>
      </c>
      <c r="H93" s="204" t="s">
        <v>246</v>
      </c>
      <c r="I93" s="204">
        <v>3.5</v>
      </c>
      <c r="J93" s="204">
        <v>229538.4</v>
      </c>
      <c r="K93" s="204">
        <v>40932.0</v>
      </c>
      <c r="L93" s="204">
        <f t="shared" si="1"/>
        <v>4.71105E+15</v>
      </c>
      <c r="M93" s="204">
        <f t="shared" si="2"/>
        <v>21</v>
      </c>
      <c r="N93" s="205">
        <f t="shared" si="3"/>
        <v>0.2403314096</v>
      </c>
      <c r="O93" s="204">
        <f t="shared" si="4"/>
        <v>70</v>
      </c>
      <c r="P93" s="206">
        <f t="shared" si="5"/>
        <v>25.74</v>
      </c>
      <c r="Q93" s="207">
        <f t="shared" si="6"/>
        <v>95.74</v>
      </c>
    </row>
    <row r="94">
      <c r="A94" s="4"/>
      <c r="B94" s="16" t="s">
        <v>100</v>
      </c>
      <c r="C94" s="204" t="s">
        <v>245</v>
      </c>
      <c r="D94" s="141"/>
      <c r="E94" s="204" t="s">
        <v>246</v>
      </c>
      <c r="F94" s="204" t="s">
        <v>246</v>
      </c>
      <c r="G94" s="204" t="s">
        <v>246</v>
      </c>
      <c r="H94" s="204" t="s">
        <v>246</v>
      </c>
      <c r="I94" s="204">
        <v>3.0</v>
      </c>
      <c r="J94" s="204">
        <v>138881.7</v>
      </c>
      <c r="K94" s="204">
        <v>46844.0</v>
      </c>
      <c r="L94" s="204">
        <f t="shared" si="1"/>
        <v>2.74281E+15</v>
      </c>
      <c r="M94" s="204">
        <f t="shared" si="2"/>
        <v>4</v>
      </c>
      <c r="N94" s="205">
        <f t="shared" si="3"/>
        <v>0.2420863478</v>
      </c>
      <c r="O94" s="204">
        <f t="shared" si="4"/>
        <v>70</v>
      </c>
      <c r="P94" s="206">
        <f t="shared" si="5"/>
        <v>29.36</v>
      </c>
      <c r="Q94" s="207">
        <f t="shared" si="6"/>
        <v>99.36</v>
      </c>
    </row>
    <row r="95">
      <c r="A95" s="4"/>
      <c r="B95" s="16" t="s">
        <v>101</v>
      </c>
      <c r="C95" s="204" t="s">
        <v>247</v>
      </c>
      <c r="D95" s="209" t="s">
        <v>248</v>
      </c>
      <c r="E95" s="204" t="s">
        <v>247</v>
      </c>
      <c r="F95" s="141"/>
      <c r="G95" s="141"/>
      <c r="H95" s="141"/>
      <c r="I95" s="141"/>
      <c r="J95" s="141"/>
      <c r="K95" s="141"/>
      <c r="L95" s="204" t="str">
        <f t="shared" si="1"/>
        <v>-</v>
      </c>
      <c r="M95" s="204" t="str">
        <f t="shared" si="2"/>
        <v>-</v>
      </c>
      <c r="N95" s="205" t="str">
        <f t="shared" si="3"/>
        <v>-</v>
      </c>
      <c r="O95" s="204">
        <f t="shared" si="4"/>
        <v>0</v>
      </c>
      <c r="P95" s="206">
        <f t="shared" si="5"/>
        <v>0</v>
      </c>
      <c r="Q95" s="207">
        <f t="shared" si="6"/>
        <v>0</v>
      </c>
    </row>
    <row r="96">
      <c r="A96" s="4"/>
      <c r="B96" s="16" t="s">
        <v>102</v>
      </c>
      <c r="C96" s="204" t="s">
        <v>245</v>
      </c>
      <c r="D96" s="141"/>
      <c r="E96" s="204" t="s">
        <v>246</v>
      </c>
      <c r="F96" s="204" t="s">
        <v>246</v>
      </c>
      <c r="G96" s="204" t="s">
        <v>246</v>
      </c>
      <c r="H96" s="204" t="s">
        <v>246</v>
      </c>
      <c r="I96" s="204">
        <v>3.9</v>
      </c>
      <c r="J96" s="204">
        <v>233594.4</v>
      </c>
      <c r="K96" s="204">
        <v>47245.0</v>
      </c>
      <c r="L96" s="204">
        <f t="shared" si="1"/>
        <v>7.93055E+15</v>
      </c>
      <c r="M96" s="204">
        <f t="shared" si="2"/>
        <v>42</v>
      </c>
      <c r="N96" s="205">
        <f t="shared" si="3"/>
        <v>0.2374608056</v>
      </c>
      <c r="O96" s="204">
        <f t="shared" si="4"/>
        <v>70</v>
      </c>
      <c r="P96" s="206">
        <f t="shared" si="5"/>
        <v>21.28</v>
      </c>
      <c r="Q96" s="207">
        <f t="shared" si="6"/>
        <v>91.28</v>
      </c>
    </row>
    <row r="97">
      <c r="A97" s="4"/>
      <c r="B97" s="134" t="s">
        <v>103</v>
      </c>
      <c r="C97" s="204" t="s">
        <v>247</v>
      </c>
      <c r="D97" s="209" t="s">
        <v>248</v>
      </c>
      <c r="E97" s="204" t="s">
        <v>247</v>
      </c>
      <c r="F97" s="141"/>
      <c r="G97" s="141"/>
      <c r="H97" s="141"/>
      <c r="I97" s="141"/>
      <c r="J97" s="141"/>
      <c r="K97" s="141"/>
      <c r="L97" s="204" t="str">
        <f t="shared" si="1"/>
        <v>-</v>
      </c>
      <c r="M97" s="204" t="str">
        <f t="shared" si="2"/>
        <v>-</v>
      </c>
      <c r="N97" s="205" t="str">
        <f t="shared" si="3"/>
        <v>-</v>
      </c>
      <c r="O97" s="204">
        <f t="shared" si="4"/>
        <v>0</v>
      </c>
      <c r="P97" s="206">
        <f t="shared" si="5"/>
        <v>0</v>
      </c>
      <c r="Q97" s="207">
        <f t="shared" si="6"/>
        <v>0</v>
      </c>
    </row>
    <row r="98">
      <c r="A98" s="4"/>
      <c r="B98" s="16" t="s">
        <v>104</v>
      </c>
      <c r="C98" s="204" t="s">
        <v>245</v>
      </c>
      <c r="D98" s="141"/>
      <c r="E98" s="204" t="s">
        <v>246</v>
      </c>
      <c r="F98" s="204" t="s">
        <v>246</v>
      </c>
      <c r="G98" s="204" t="s">
        <v>246</v>
      </c>
      <c r="H98" s="204" t="s">
        <v>246</v>
      </c>
      <c r="I98" s="204">
        <v>5.5</v>
      </c>
      <c r="J98" s="204">
        <v>363698.6</v>
      </c>
      <c r="K98" s="204">
        <v>75326.0</v>
      </c>
      <c r="L98" s="204">
        <f t="shared" si="1"/>
        <v>6.24248E+16</v>
      </c>
      <c r="M98" s="204">
        <f t="shared" si="2"/>
        <v>103</v>
      </c>
      <c r="N98" s="205">
        <f t="shared" si="3"/>
        <v>0.1888721875</v>
      </c>
      <c r="O98" s="204">
        <f t="shared" si="4"/>
        <v>70</v>
      </c>
      <c r="P98" s="206">
        <f t="shared" si="5"/>
        <v>8.3</v>
      </c>
      <c r="Q98" s="207">
        <f t="shared" si="6"/>
        <v>78.3</v>
      </c>
    </row>
    <row r="99">
      <c r="A99" s="4"/>
      <c r="B99" s="16" t="s">
        <v>105</v>
      </c>
      <c r="C99" s="204" t="s">
        <v>245</v>
      </c>
      <c r="D99" s="141"/>
      <c r="E99" s="204" t="s">
        <v>246</v>
      </c>
      <c r="F99" s="204" t="s">
        <v>246</v>
      </c>
      <c r="G99" s="204" t="s">
        <v>246</v>
      </c>
      <c r="H99" s="204" t="s">
        <v>246</v>
      </c>
      <c r="I99" s="204">
        <v>6.6</v>
      </c>
      <c r="J99" s="204">
        <v>267932.9</v>
      </c>
      <c r="K99" s="204">
        <v>60776.0</v>
      </c>
      <c r="L99" s="204">
        <f t="shared" si="1"/>
        <v>4.311E+16</v>
      </c>
      <c r="M99" s="204">
        <f t="shared" si="2"/>
        <v>95</v>
      </c>
      <c r="N99" s="205">
        <f t="shared" si="3"/>
        <v>0.2060937722</v>
      </c>
      <c r="O99" s="204">
        <f t="shared" si="4"/>
        <v>70</v>
      </c>
      <c r="P99" s="206">
        <f t="shared" si="5"/>
        <v>10</v>
      </c>
      <c r="Q99" s="207">
        <f t="shared" si="6"/>
        <v>80</v>
      </c>
    </row>
    <row r="100">
      <c r="A100" s="4"/>
      <c r="B100" s="16" t="s">
        <v>106</v>
      </c>
      <c r="C100" s="204" t="s">
        <v>245</v>
      </c>
      <c r="D100" s="141"/>
      <c r="E100" s="204" t="s">
        <v>246</v>
      </c>
      <c r="F100" s="204" t="s">
        <v>246</v>
      </c>
      <c r="G100" s="204" t="s">
        <v>246</v>
      </c>
      <c r="H100" s="204" t="s">
        <v>246</v>
      </c>
      <c r="I100" s="204">
        <v>2.6</v>
      </c>
      <c r="J100" s="204">
        <v>144656.4</v>
      </c>
      <c r="K100" s="204">
        <v>60385.0</v>
      </c>
      <c r="L100" s="204">
        <f t="shared" si="1"/>
        <v>3.56568E+15</v>
      </c>
      <c r="M100" s="204">
        <f t="shared" si="2"/>
        <v>14</v>
      </c>
      <c r="N100" s="205">
        <f t="shared" si="3"/>
        <v>0.2413526507</v>
      </c>
      <c r="O100" s="204">
        <f t="shared" si="4"/>
        <v>70</v>
      </c>
      <c r="P100" s="206">
        <f t="shared" si="5"/>
        <v>27.23</v>
      </c>
      <c r="Q100" s="207">
        <f t="shared" si="6"/>
        <v>97.23</v>
      </c>
    </row>
    <row r="101">
      <c r="A101" s="4"/>
      <c r="B101" s="16" t="s">
        <v>107</v>
      </c>
      <c r="C101" s="204" t="s">
        <v>247</v>
      </c>
      <c r="D101" s="209" t="s">
        <v>248</v>
      </c>
      <c r="E101" s="204" t="s">
        <v>247</v>
      </c>
      <c r="F101" s="141"/>
      <c r="G101" s="141"/>
      <c r="H101" s="141"/>
      <c r="I101" s="141"/>
      <c r="J101" s="141"/>
      <c r="K101" s="141"/>
      <c r="L101" s="204" t="str">
        <f t="shared" si="1"/>
        <v>-</v>
      </c>
      <c r="M101" s="204" t="str">
        <f t="shared" si="2"/>
        <v>-</v>
      </c>
      <c r="N101" s="205" t="str">
        <f t="shared" si="3"/>
        <v>-</v>
      </c>
      <c r="O101" s="204">
        <f t="shared" si="4"/>
        <v>0</v>
      </c>
      <c r="P101" s="206">
        <f t="shared" si="5"/>
        <v>0</v>
      </c>
      <c r="Q101" s="207">
        <f t="shared" si="6"/>
        <v>0</v>
      </c>
    </row>
    <row r="102">
      <c r="A102" s="5"/>
      <c r="B102" s="16" t="s">
        <v>108</v>
      </c>
      <c r="C102" s="204" t="s">
        <v>245</v>
      </c>
      <c r="D102" s="141"/>
      <c r="E102" s="204" t="s">
        <v>246</v>
      </c>
      <c r="F102" s="204" t="s">
        <v>246</v>
      </c>
      <c r="G102" s="204" t="s">
        <v>246</v>
      </c>
      <c r="H102" s="204" t="s">
        <v>246</v>
      </c>
      <c r="I102" s="204">
        <v>4.8</v>
      </c>
      <c r="J102" s="204">
        <v>146375.0</v>
      </c>
      <c r="K102" s="204">
        <v>49195.0</v>
      </c>
      <c r="L102" s="204">
        <f t="shared" si="1"/>
        <v>8.1619E+15</v>
      </c>
      <c r="M102" s="204">
        <f t="shared" si="2"/>
        <v>43</v>
      </c>
      <c r="N102" s="205">
        <f t="shared" si="3"/>
        <v>0.2372545271</v>
      </c>
      <c r="O102" s="204">
        <f t="shared" si="4"/>
        <v>70</v>
      </c>
      <c r="P102" s="206">
        <f t="shared" si="5"/>
        <v>21.06</v>
      </c>
      <c r="Q102" s="207">
        <f t="shared" si="6"/>
        <v>91.06</v>
      </c>
    </row>
    <row r="103">
      <c r="A103" s="17" t="s">
        <v>109</v>
      </c>
      <c r="B103" s="18" t="s">
        <v>110</v>
      </c>
      <c r="C103" s="204" t="s">
        <v>245</v>
      </c>
      <c r="D103" s="141"/>
      <c r="E103" s="204" t="s">
        <v>246</v>
      </c>
      <c r="F103" s="204" t="s">
        <v>246</v>
      </c>
      <c r="G103" s="204" t="s">
        <v>246</v>
      </c>
      <c r="H103" s="204" t="s">
        <v>246</v>
      </c>
      <c r="I103" s="204">
        <v>4.3</v>
      </c>
      <c r="J103" s="204">
        <v>169604.8</v>
      </c>
      <c r="K103" s="204">
        <v>54359.0</v>
      </c>
      <c r="L103" s="204">
        <f t="shared" si="1"/>
        <v>9.26655E+15</v>
      </c>
      <c r="M103" s="204">
        <f t="shared" si="2"/>
        <v>50</v>
      </c>
      <c r="N103" s="205">
        <f t="shared" si="3"/>
        <v>0.2362695917</v>
      </c>
      <c r="O103" s="204">
        <f t="shared" si="4"/>
        <v>70</v>
      </c>
      <c r="P103" s="206">
        <f t="shared" si="5"/>
        <v>19.57</v>
      </c>
      <c r="Q103" s="207">
        <f t="shared" si="6"/>
        <v>89.57</v>
      </c>
    </row>
    <row r="104">
      <c r="A104" s="4"/>
      <c r="B104" s="18" t="s">
        <v>111</v>
      </c>
      <c r="C104" s="204" t="s">
        <v>245</v>
      </c>
      <c r="D104" s="141"/>
      <c r="E104" s="204" t="s">
        <v>246</v>
      </c>
      <c r="F104" s="204" t="s">
        <v>246</v>
      </c>
      <c r="G104" s="204" t="s">
        <v>246</v>
      </c>
      <c r="H104" s="204" t="s">
        <v>246</v>
      </c>
      <c r="I104" s="204">
        <v>3.5</v>
      </c>
      <c r="J104" s="204">
        <v>205130.6</v>
      </c>
      <c r="K104" s="204">
        <v>37604.0</v>
      </c>
      <c r="L104" s="204">
        <f t="shared" si="1"/>
        <v>3.55332E+15</v>
      </c>
      <c r="M104" s="204">
        <f t="shared" si="2"/>
        <v>13</v>
      </c>
      <c r="N104" s="205">
        <f t="shared" si="3"/>
        <v>0.2413636699</v>
      </c>
      <c r="O104" s="204">
        <f t="shared" si="4"/>
        <v>70</v>
      </c>
      <c r="P104" s="206">
        <f t="shared" si="5"/>
        <v>27.45</v>
      </c>
      <c r="Q104" s="207">
        <f t="shared" si="6"/>
        <v>97.45</v>
      </c>
    </row>
    <row r="105">
      <c r="A105" s="4"/>
      <c r="B105" s="18" t="s">
        <v>112</v>
      </c>
      <c r="C105" s="204" t="s">
        <v>245</v>
      </c>
      <c r="D105" s="141"/>
      <c r="E105" s="204" t="s">
        <v>246</v>
      </c>
      <c r="F105" s="204" t="s">
        <v>246</v>
      </c>
      <c r="G105" s="204" t="s">
        <v>246</v>
      </c>
      <c r="H105" s="204" t="s">
        <v>246</v>
      </c>
      <c r="I105" s="204">
        <v>8.5</v>
      </c>
      <c r="J105" s="204">
        <v>107777.5</v>
      </c>
      <c r="K105" s="204">
        <v>272898.0</v>
      </c>
      <c r="L105" s="204">
        <f t="shared" si="1"/>
        <v>5.79918E+17</v>
      </c>
      <c r="M105" s="204">
        <f t="shared" si="2"/>
        <v>131</v>
      </c>
      <c r="N105" s="205">
        <f t="shared" si="3"/>
        <v>-0.2725399701</v>
      </c>
      <c r="O105" s="204">
        <f t="shared" si="4"/>
        <v>70</v>
      </c>
      <c r="P105" s="206">
        <f t="shared" si="5"/>
        <v>2.34</v>
      </c>
      <c r="Q105" s="207">
        <f t="shared" si="6"/>
        <v>72.34</v>
      </c>
    </row>
    <row r="106">
      <c r="A106" s="4"/>
      <c r="B106" s="18" t="s">
        <v>113</v>
      </c>
      <c r="C106" s="204" t="s">
        <v>245</v>
      </c>
      <c r="D106" s="141"/>
      <c r="E106" s="204" t="s">
        <v>246</v>
      </c>
      <c r="F106" s="204" t="s">
        <v>246</v>
      </c>
      <c r="G106" s="204" t="s">
        <v>246</v>
      </c>
      <c r="H106" s="204" t="s">
        <v>246</v>
      </c>
      <c r="I106" s="204">
        <v>4.0</v>
      </c>
      <c r="J106" s="204">
        <v>304661.8</v>
      </c>
      <c r="K106" s="204">
        <v>41032.0</v>
      </c>
      <c r="L106" s="204">
        <f t="shared" si="1"/>
        <v>8.20698E+15</v>
      </c>
      <c r="M106" s="204">
        <f t="shared" si="2"/>
        <v>44</v>
      </c>
      <c r="N106" s="205">
        <f t="shared" si="3"/>
        <v>0.2372143334</v>
      </c>
      <c r="O106" s="204">
        <f t="shared" si="4"/>
        <v>70</v>
      </c>
      <c r="P106" s="206">
        <f t="shared" si="5"/>
        <v>20.85</v>
      </c>
      <c r="Q106" s="207">
        <f t="shared" si="6"/>
        <v>90.85</v>
      </c>
    </row>
    <row r="107">
      <c r="A107" s="4"/>
      <c r="B107" s="18" t="s">
        <v>114</v>
      </c>
      <c r="C107" s="204" t="s">
        <v>245</v>
      </c>
      <c r="D107" s="141"/>
      <c r="E107" s="204" t="s">
        <v>246</v>
      </c>
      <c r="F107" s="204" t="s">
        <v>246</v>
      </c>
      <c r="G107" s="204" t="s">
        <v>246</v>
      </c>
      <c r="H107" s="204" t="s">
        <v>246</v>
      </c>
      <c r="I107" s="204">
        <v>3.5</v>
      </c>
      <c r="J107" s="204">
        <v>169986.0</v>
      </c>
      <c r="K107" s="204">
        <v>54057.0</v>
      </c>
      <c r="L107" s="204">
        <f t="shared" si="1"/>
        <v>6.0849E+15</v>
      </c>
      <c r="M107" s="204">
        <f t="shared" si="2"/>
        <v>34</v>
      </c>
      <c r="N107" s="205">
        <f t="shared" si="3"/>
        <v>0.2391064456</v>
      </c>
      <c r="O107" s="204">
        <f t="shared" si="4"/>
        <v>70</v>
      </c>
      <c r="P107" s="206">
        <f t="shared" si="5"/>
        <v>22.98</v>
      </c>
      <c r="Q107" s="207">
        <f t="shared" si="6"/>
        <v>92.98</v>
      </c>
    </row>
    <row r="108">
      <c r="A108" s="4"/>
      <c r="B108" s="18" t="s">
        <v>115</v>
      </c>
      <c r="C108" s="204" t="s">
        <v>245</v>
      </c>
      <c r="D108" s="141"/>
      <c r="E108" s="204" t="s">
        <v>246</v>
      </c>
      <c r="F108" s="204" t="s">
        <v>246</v>
      </c>
      <c r="G108" s="204" t="s">
        <v>246</v>
      </c>
      <c r="H108" s="204" t="s">
        <v>246</v>
      </c>
      <c r="I108" s="204">
        <v>2.8</v>
      </c>
      <c r="J108" s="204">
        <v>299730.8</v>
      </c>
      <c r="K108" s="204">
        <v>133233.0</v>
      </c>
      <c r="L108" s="204">
        <f t="shared" si="1"/>
        <v>4.1713E+16</v>
      </c>
      <c r="M108" s="204">
        <f t="shared" si="2"/>
        <v>93</v>
      </c>
      <c r="N108" s="205">
        <f t="shared" si="3"/>
        <v>0.2073394209</v>
      </c>
      <c r="O108" s="204">
        <f t="shared" si="4"/>
        <v>70</v>
      </c>
      <c r="P108" s="206">
        <f t="shared" si="5"/>
        <v>10.43</v>
      </c>
      <c r="Q108" s="207">
        <f t="shared" si="6"/>
        <v>80.43</v>
      </c>
    </row>
    <row r="109">
      <c r="A109" s="4"/>
      <c r="B109" s="18" t="s">
        <v>116</v>
      </c>
      <c r="C109" s="204" t="s">
        <v>245</v>
      </c>
      <c r="D109" s="141"/>
      <c r="E109" s="204" t="s">
        <v>246</v>
      </c>
      <c r="F109" s="204" t="s">
        <v>246</v>
      </c>
      <c r="G109" s="204" t="s">
        <v>246</v>
      </c>
      <c r="H109" s="204" t="s">
        <v>246</v>
      </c>
      <c r="I109" s="204">
        <v>3.1</v>
      </c>
      <c r="J109" s="204">
        <v>179172.9</v>
      </c>
      <c r="K109" s="204">
        <v>54413.0</v>
      </c>
      <c r="L109" s="204">
        <f t="shared" si="1"/>
        <v>5.09801E+15</v>
      </c>
      <c r="M109" s="204">
        <f t="shared" si="2"/>
        <v>26</v>
      </c>
      <c r="N109" s="205">
        <f t="shared" si="3"/>
        <v>0.2399863776</v>
      </c>
      <c r="O109" s="204">
        <f t="shared" si="4"/>
        <v>70</v>
      </c>
      <c r="P109" s="206">
        <f t="shared" si="5"/>
        <v>24.68</v>
      </c>
      <c r="Q109" s="207">
        <f t="shared" si="6"/>
        <v>94.68</v>
      </c>
    </row>
    <row r="110">
      <c r="A110" s="4"/>
      <c r="B110" s="18" t="s">
        <v>117</v>
      </c>
      <c r="C110" s="204" t="s">
        <v>245</v>
      </c>
      <c r="D110" s="141"/>
      <c r="E110" s="204" t="s">
        <v>246</v>
      </c>
      <c r="F110" s="204" t="s">
        <v>246</v>
      </c>
      <c r="G110" s="204" t="s">
        <v>246</v>
      </c>
      <c r="H110" s="204" t="s">
        <v>246</v>
      </c>
      <c r="I110" s="204">
        <v>3.4</v>
      </c>
      <c r="J110" s="204">
        <v>181707.1</v>
      </c>
      <c r="K110" s="204">
        <v>47557.0</v>
      </c>
      <c r="L110" s="204">
        <f t="shared" si="1"/>
        <v>4.75071E+15</v>
      </c>
      <c r="M110" s="204">
        <f t="shared" si="2"/>
        <v>22</v>
      </c>
      <c r="N110" s="205">
        <f t="shared" si="3"/>
        <v>0.2402960432</v>
      </c>
      <c r="O110" s="204">
        <f t="shared" si="4"/>
        <v>70</v>
      </c>
      <c r="P110" s="206">
        <f t="shared" si="5"/>
        <v>25.53</v>
      </c>
      <c r="Q110" s="207">
        <f t="shared" si="6"/>
        <v>95.53</v>
      </c>
    </row>
    <row r="111">
      <c r="A111" s="4"/>
      <c r="B111" s="18" t="s">
        <v>118</v>
      </c>
      <c r="C111" s="204" t="s">
        <v>245</v>
      </c>
      <c r="D111" s="141"/>
      <c r="E111" s="204" t="s">
        <v>246</v>
      </c>
      <c r="F111" s="204" t="s">
        <v>246</v>
      </c>
      <c r="G111" s="204" t="s">
        <v>246</v>
      </c>
      <c r="H111" s="204" t="s">
        <v>246</v>
      </c>
      <c r="I111" s="204">
        <v>3.7</v>
      </c>
      <c r="J111" s="204">
        <v>154290.1</v>
      </c>
      <c r="K111" s="204">
        <v>75736.0</v>
      </c>
      <c r="L111" s="204">
        <f t="shared" si="1"/>
        <v>1.21156E+16</v>
      </c>
      <c r="M111" s="204">
        <f t="shared" si="2"/>
        <v>63</v>
      </c>
      <c r="N111" s="205">
        <f t="shared" si="3"/>
        <v>0.233729261</v>
      </c>
      <c r="O111" s="204">
        <f t="shared" si="4"/>
        <v>70</v>
      </c>
      <c r="P111" s="206">
        <f t="shared" si="5"/>
        <v>16.81</v>
      </c>
      <c r="Q111" s="207">
        <f t="shared" si="6"/>
        <v>86.81</v>
      </c>
    </row>
    <row r="112">
      <c r="A112" s="4"/>
      <c r="B112" s="18" t="s">
        <v>119</v>
      </c>
      <c r="C112" s="204" t="s">
        <v>245</v>
      </c>
      <c r="D112" s="141"/>
      <c r="E112" s="204" t="s">
        <v>246</v>
      </c>
      <c r="F112" s="204" t="s">
        <v>246</v>
      </c>
      <c r="G112" s="204" t="s">
        <v>246</v>
      </c>
      <c r="H112" s="204" t="s">
        <v>246</v>
      </c>
      <c r="I112" s="204">
        <v>3.9</v>
      </c>
      <c r="J112" s="204">
        <v>344012.4</v>
      </c>
      <c r="K112" s="204">
        <v>47093.0</v>
      </c>
      <c r="L112" s="204">
        <f t="shared" si="1"/>
        <v>1.16042E+16</v>
      </c>
      <c r="M112" s="204">
        <f t="shared" si="2"/>
        <v>59</v>
      </c>
      <c r="N112" s="205">
        <f t="shared" si="3"/>
        <v>0.2341852532</v>
      </c>
      <c r="O112" s="204">
        <f t="shared" si="4"/>
        <v>70</v>
      </c>
      <c r="P112" s="206">
        <f t="shared" si="5"/>
        <v>17.66</v>
      </c>
      <c r="Q112" s="207">
        <f t="shared" si="6"/>
        <v>87.66</v>
      </c>
    </row>
    <row r="113">
      <c r="A113" s="4"/>
      <c r="B113" s="18" t="s">
        <v>120</v>
      </c>
      <c r="C113" s="204" t="s">
        <v>245</v>
      </c>
      <c r="D113" s="141"/>
      <c r="E113" s="204" t="s">
        <v>246</v>
      </c>
      <c r="F113" s="204" t="s">
        <v>246</v>
      </c>
      <c r="G113" s="204" t="s">
        <v>246</v>
      </c>
      <c r="H113" s="204" t="s">
        <v>246</v>
      </c>
      <c r="I113" s="204">
        <v>4.0</v>
      </c>
      <c r="J113" s="204">
        <v>287397.2</v>
      </c>
      <c r="K113" s="204">
        <v>78465.0</v>
      </c>
      <c r="L113" s="204">
        <f t="shared" si="1"/>
        <v>2.8311E+16</v>
      </c>
      <c r="M113" s="204">
        <f t="shared" si="2"/>
        <v>79</v>
      </c>
      <c r="N113" s="205">
        <f t="shared" si="3"/>
        <v>0.2192890455</v>
      </c>
      <c r="O113" s="204">
        <f t="shared" si="4"/>
        <v>70</v>
      </c>
      <c r="P113" s="206">
        <f t="shared" si="5"/>
        <v>13.4</v>
      </c>
      <c r="Q113" s="207">
        <f t="shared" si="6"/>
        <v>83.4</v>
      </c>
    </row>
    <row r="114">
      <c r="A114" s="4"/>
      <c r="B114" s="18" t="s">
        <v>121</v>
      </c>
      <c r="C114" s="204" t="s">
        <v>245</v>
      </c>
      <c r="D114" s="141"/>
      <c r="E114" s="204" t="s">
        <v>246</v>
      </c>
      <c r="F114" s="204" t="s">
        <v>246</v>
      </c>
      <c r="G114" s="204" t="s">
        <v>246</v>
      </c>
      <c r="H114" s="204" t="s">
        <v>246</v>
      </c>
      <c r="I114" s="204">
        <v>3.3</v>
      </c>
      <c r="J114" s="204">
        <v>178682.3</v>
      </c>
      <c r="K114" s="204">
        <v>47479.0</v>
      </c>
      <c r="L114" s="204">
        <f t="shared" si="1"/>
        <v>4.38644E+15</v>
      </c>
      <c r="M114" s="204">
        <f t="shared" si="2"/>
        <v>18</v>
      </c>
      <c r="N114" s="205">
        <f t="shared" si="3"/>
        <v>0.2406208349</v>
      </c>
      <c r="O114" s="204">
        <f t="shared" si="4"/>
        <v>70</v>
      </c>
      <c r="P114" s="206">
        <f t="shared" si="5"/>
        <v>26.38</v>
      </c>
      <c r="Q114" s="207">
        <f t="shared" si="6"/>
        <v>96.38</v>
      </c>
    </row>
    <row r="115">
      <c r="A115" s="4"/>
      <c r="B115" s="18" t="s">
        <v>122</v>
      </c>
      <c r="C115" s="204" t="s">
        <v>245</v>
      </c>
      <c r="D115" s="141"/>
      <c r="E115" s="204" t="s">
        <v>246</v>
      </c>
      <c r="F115" s="204" t="s">
        <v>246</v>
      </c>
      <c r="G115" s="204" t="s">
        <v>246</v>
      </c>
      <c r="H115" s="204" t="s">
        <v>246</v>
      </c>
      <c r="I115" s="204">
        <v>4.0</v>
      </c>
      <c r="J115" s="204">
        <v>198452.9</v>
      </c>
      <c r="K115" s="204">
        <v>47401.0</v>
      </c>
      <c r="L115" s="204">
        <f t="shared" si="1"/>
        <v>7.13432E+15</v>
      </c>
      <c r="M115" s="204">
        <f t="shared" si="2"/>
        <v>37</v>
      </c>
      <c r="N115" s="205">
        <f t="shared" si="3"/>
        <v>0.2381707502</v>
      </c>
      <c r="O115" s="204">
        <f t="shared" si="4"/>
        <v>70</v>
      </c>
      <c r="P115" s="206">
        <f t="shared" si="5"/>
        <v>22.34</v>
      </c>
      <c r="Q115" s="207">
        <f t="shared" si="6"/>
        <v>92.34</v>
      </c>
    </row>
    <row r="116">
      <c r="A116" s="4"/>
      <c r="B116" s="18" t="s">
        <v>123</v>
      </c>
      <c r="C116" s="204" t="s">
        <v>245</v>
      </c>
      <c r="D116" s="141"/>
      <c r="E116" s="204" t="s">
        <v>246</v>
      </c>
      <c r="F116" s="204" t="s">
        <v>246</v>
      </c>
      <c r="G116" s="204" t="s">
        <v>246</v>
      </c>
      <c r="H116" s="204" t="s">
        <v>246</v>
      </c>
      <c r="I116" s="204">
        <v>4.3</v>
      </c>
      <c r="J116" s="204">
        <v>191078.4</v>
      </c>
      <c r="K116" s="204">
        <v>54868.0</v>
      </c>
      <c r="L116" s="204">
        <f t="shared" si="1"/>
        <v>1.06362E+16</v>
      </c>
      <c r="M116" s="204">
        <f t="shared" si="2"/>
        <v>54</v>
      </c>
      <c r="N116" s="205">
        <f t="shared" si="3"/>
        <v>0.2350483638</v>
      </c>
      <c r="O116" s="204">
        <f t="shared" si="4"/>
        <v>70</v>
      </c>
      <c r="P116" s="206">
        <f t="shared" si="5"/>
        <v>18.72</v>
      </c>
      <c r="Q116" s="207">
        <f t="shared" si="6"/>
        <v>88.72</v>
      </c>
    </row>
    <row r="117">
      <c r="A117" s="4"/>
      <c r="B117" s="18" t="s">
        <v>124</v>
      </c>
      <c r="C117" s="204" t="s">
        <v>245</v>
      </c>
      <c r="D117" s="141"/>
      <c r="E117" s="204" t="s">
        <v>246</v>
      </c>
      <c r="F117" s="204" t="s">
        <v>246</v>
      </c>
      <c r="G117" s="204" t="s">
        <v>246</v>
      </c>
      <c r="H117" s="204" t="s">
        <v>246</v>
      </c>
      <c r="I117" s="204">
        <v>4.0</v>
      </c>
      <c r="J117" s="204">
        <v>284519.3</v>
      </c>
      <c r="K117" s="204">
        <v>47557.0</v>
      </c>
      <c r="L117" s="204">
        <f t="shared" si="1"/>
        <v>1.02958E+16</v>
      </c>
      <c r="M117" s="204">
        <f t="shared" si="2"/>
        <v>53</v>
      </c>
      <c r="N117" s="205">
        <f t="shared" si="3"/>
        <v>0.2353518694</v>
      </c>
      <c r="O117" s="204">
        <f t="shared" si="4"/>
        <v>70</v>
      </c>
      <c r="P117" s="206">
        <f t="shared" si="5"/>
        <v>18.94</v>
      </c>
      <c r="Q117" s="207">
        <f t="shared" si="6"/>
        <v>88.94</v>
      </c>
    </row>
    <row r="118">
      <c r="A118" s="5"/>
      <c r="B118" s="18" t="s">
        <v>125</v>
      </c>
      <c r="C118" s="204" t="s">
        <v>245</v>
      </c>
      <c r="D118" s="141"/>
      <c r="E118" s="204" t="s">
        <v>246</v>
      </c>
      <c r="F118" s="204" t="s">
        <v>246</v>
      </c>
      <c r="G118" s="204" t="s">
        <v>246</v>
      </c>
      <c r="H118" s="204" t="s">
        <v>246</v>
      </c>
      <c r="I118" s="204">
        <v>4.2</v>
      </c>
      <c r="J118" s="204">
        <v>136550.6</v>
      </c>
      <c r="K118" s="204">
        <v>46985.0</v>
      </c>
      <c r="L118" s="204">
        <f t="shared" si="1"/>
        <v>5.31754E+15</v>
      </c>
      <c r="M118" s="204">
        <f t="shared" si="2"/>
        <v>28</v>
      </c>
      <c r="N118" s="205">
        <f t="shared" si="3"/>
        <v>0.2397906433</v>
      </c>
      <c r="O118" s="204">
        <f t="shared" si="4"/>
        <v>70</v>
      </c>
      <c r="P118" s="206">
        <f t="shared" si="5"/>
        <v>24.26</v>
      </c>
      <c r="Q118" s="207">
        <f t="shared" si="6"/>
        <v>94.26</v>
      </c>
    </row>
    <row r="119">
      <c r="A119" s="19" t="s">
        <v>126</v>
      </c>
      <c r="B119" s="20" t="s">
        <v>127</v>
      </c>
      <c r="C119" s="204" t="s">
        <v>247</v>
      </c>
      <c r="D119" s="209" t="s">
        <v>248</v>
      </c>
      <c r="E119" s="204" t="s">
        <v>247</v>
      </c>
      <c r="F119" s="141"/>
      <c r="G119" s="141"/>
      <c r="H119" s="141"/>
      <c r="I119" s="141"/>
      <c r="J119" s="141"/>
      <c r="K119" s="141"/>
      <c r="L119" s="204" t="str">
        <f t="shared" si="1"/>
        <v>-</v>
      </c>
      <c r="M119" s="204" t="str">
        <f t="shared" si="2"/>
        <v>-</v>
      </c>
      <c r="N119" s="205" t="str">
        <f t="shared" si="3"/>
        <v>-</v>
      </c>
      <c r="O119" s="204">
        <f t="shared" si="4"/>
        <v>0</v>
      </c>
      <c r="P119" s="206">
        <f t="shared" si="5"/>
        <v>0</v>
      </c>
      <c r="Q119" s="207">
        <f t="shared" si="6"/>
        <v>0</v>
      </c>
    </row>
    <row r="120">
      <c r="A120" s="4"/>
      <c r="B120" s="20" t="s">
        <v>128</v>
      </c>
      <c r="C120" s="204" t="s">
        <v>245</v>
      </c>
      <c r="D120" s="141"/>
      <c r="E120" s="204" t="s">
        <v>246</v>
      </c>
      <c r="F120" s="204" t="s">
        <v>246</v>
      </c>
      <c r="G120" s="204" t="s">
        <v>246</v>
      </c>
      <c r="H120" s="204" t="s">
        <v>246</v>
      </c>
      <c r="I120" s="204">
        <v>6.7</v>
      </c>
      <c r="J120" s="204">
        <v>176613.7</v>
      </c>
      <c r="K120" s="204">
        <v>129231.0</v>
      </c>
      <c r="L120" s="204">
        <f t="shared" si="1"/>
        <v>1.32406E+17</v>
      </c>
      <c r="M120" s="204">
        <f t="shared" si="2"/>
        <v>115</v>
      </c>
      <c r="N120" s="205">
        <f t="shared" si="3"/>
        <v>0.1264749366</v>
      </c>
      <c r="O120" s="204">
        <f t="shared" si="4"/>
        <v>70</v>
      </c>
      <c r="P120" s="206">
        <f t="shared" si="5"/>
        <v>5.74</v>
      </c>
      <c r="Q120" s="207">
        <f t="shared" si="6"/>
        <v>75.74</v>
      </c>
    </row>
    <row r="121">
      <c r="A121" s="4"/>
      <c r="B121" s="20" t="s">
        <v>129</v>
      </c>
      <c r="C121" s="204" t="s">
        <v>245</v>
      </c>
      <c r="D121" s="141"/>
      <c r="E121" s="204" t="s">
        <v>246</v>
      </c>
      <c r="F121" s="204" t="s">
        <v>246</v>
      </c>
      <c r="G121" s="204" t="s">
        <v>246</v>
      </c>
      <c r="H121" s="204" t="s">
        <v>246</v>
      </c>
      <c r="I121" s="204">
        <v>2.7</v>
      </c>
      <c r="J121" s="204">
        <v>208739.8</v>
      </c>
      <c r="K121" s="204">
        <v>47274.0</v>
      </c>
      <c r="L121" s="204">
        <f t="shared" si="1"/>
        <v>3.40077E+15</v>
      </c>
      <c r="M121" s="204">
        <f t="shared" si="2"/>
        <v>9</v>
      </c>
      <c r="N121" s="205">
        <f t="shared" si="3"/>
        <v>0.2414996885</v>
      </c>
      <c r="O121" s="204">
        <f t="shared" si="4"/>
        <v>70</v>
      </c>
      <c r="P121" s="206">
        <f t="shared" si="5"/>
        <v>28.3</v>
      </c>
      <c r="Q121" s="207">
        <f t="shared" si="6"/>
        <v>98.3</v>
      </c>
    </row>
    <row r="122">
      <c r="A122" s="4"/>
      <c r="B122" s="20" t="s">
        <v>130</v>
      </c>
      <c r="C122" s="204" t="s">
        <v>245</v>
      </c>
      <c r="D122" s="141"/>
      <c r="E122" s="204" t="s">
        <v>246</v>
      </c>
      <c r="F122" s="204" t="s">
        <v>246</v>
      </c>
      <c r="G122" s="204" t="s">
        <v>246</v>
      </c>
      <c r="H122" s="204" t="s">
        <v>246</v>
      </c>
      <c r="I122" s="204">
        <v>3.4</v>
      </c>
      <c r="J122" s="204">
        <v>301037.0</v>
      </c>
      <c r="K122" s="204">
        <v>58348.0</v>
      </c>
      <c r="L122" s="204">
        <f t="shared" si="1"/>
        <v>1.18476E+16</v>
      </c>
      <c r="M122" s="204">
        <f t="shared" si="2"/>
        <v>61</v>
      </c>
      <c r="N122" s="205">
        <f t="shared" si="3"/>
        <v>0.2339682678</v>
      </c>
      <c r="O122" s="204">
        <f t="shared" si="4"/>
        <v>70</v>
      </c>
      <c r="P122" s="206">
        <f t="shared" si="5"/>
        <v>17.23</v>
      </c>
      <c r="Q122" s="207">
        <f t="shared" si="6"/>
        <v>87.23</v>
      </c>
    </row>
    <row r="123">
      <c r="A123" s="4"/>
      <c r="B123" s="20" t="s">
        <v>131</v>
      </c>
      <c r="C123" s="204" t="s">
        <v>245</v>
      </c>
      <c r="D123" s="141"/>
      <c r="E123" s="204" t="s">
        <v>246</v>
      </c>
      <c r="F123" s="204" t="s">
        <v>246</v>
      </c>
      <c r="G123" s="204" t="s">
        <v>246</v>
      </c>
      <c r="H123" s="204" t="s">
        <v>246</v>
      </c>
      <c r="I123" s="204">
        <v>4.8</v>
      </c>
      <c r="J123" s="204">
        <v>175745.0</v>
      </c>
      <c r="K123" s="204">
        <v>257646.0</v>
      </c>
      <c r="L123" s="204">
        <f t="shared" si="1"/>
        <v>2.68789E+17</v>
      </c>
      <c r="M123" s="204">
        <f t="shared" si="2"/>
        <v>122</v>
      </c>
      <c r="N123" s="205">
        <f t="shared" si="3"/>
        <v>0.004871381103</v>
      </c>
      <c r="O123" s="204">
        <f t="shared" si="4"/>
        <v>70</v>
      </c>
      <c r="P123" s="206">
        <f t="shared" si="5"/>
        <v>4.26</v>
      </c>
      <c r="Q123" s="207">
        <f t="shared" si="6"/>
        <v>74.26</v>
      </c>
    </row>
    <row r="124">
      <c r="A124" s="4"/>
      <c r="B124" s="20" t="s">
        <v>132</v>
      </c>
      <c r="C124" s="204" t="s">
        <v>245</v>
      </c>
      <c r="D124" s="141"/>
      <c r="E124" s="204" t="s">
        <v>246</v>
      </c>
      <c r="F124" s="204" t="s">
        <v>246</v>
      </c>
      <c r="G124" s="204" t="s">
        <v>246</v>
      </c>
      <c r="H124" s="204" t="s">
        <v>246</v>
      </c>
      <c r="I124" s="204">
        <v>5.0</v>
      </c>
      <c r="J124" s="204">
        <v>219295.3</v>
      </c>
      <c r="K124" s="204">
        <v>106819.0</v>
      </c>
      <c r="L124" s="204">
        <f t="shared" si="1"/>
        <v>6.25556E+16</v>
      </c>
      <c r="M124" s="204">
        <f t="shared" si="2"/>
        <v>104</v>
      </c>
      <c r="N124" s="205">
        <f t="shared" si="3"/>
        <v>0.188755499</v>
      </c>
      <c r="O124" s="204">
        <f t="shared" si="4"/>
        <v>70</v>
      </c>
      <c r="P124" s="206">
        <f t="shared" si="5"/>
        <v>8.09</v>
      </c>
      <c r="Q124" s="207">
        <f t="shared" si="6"/>
        <v>78.09</v>
      </c>
    </row>
    <row r="125">
      <c r="A125" s="4"/>
      <c r="B125" s="20" t="s">
        <v>133</v>
      </c>
      <c r="C125" s="204" t="s">
        <v>245</v>
      </c>
      <c r="D125" s="141"/>
      <c r="E125" s="204" t="s">
        <v>246</v>
      </c>
      <c r="F125" s="204" t="s">
        <v>246</v>
      </c>
      <c r="G125" s="204" t="s">
        <v>246</v>
      </c>
      <c r="H125" s="204" t="s">
        <v>246</v>
      </c>
      <c r="I125" s="204">
        <v>4.8</v>
      </c>
      <c r="J125" s="204">
        <v>212592.6</v>
      </c>
      <c r="K125" s="204">
        <v>275385.0</v>
      </c>
      <c r="L125" s="204">
        <f t="shared" si="1"/>
        <v>3.71459E+17</v>
      </c>
      <c r="M125" s="204">
        <f t="shared" si="2"/>
        <v>127</v>
      </c>
      <c r="N125" s="205">
        <f t="shared" si="3"/>
        <v>-0.08667198441</v>
      </c>
      <c r="O125" s="204">
        <f t="shared" si="4"/>
        <v>70</v>
      </c>
      <c r="P125" s="206">
        <f t="shared" si="5"/>
        <v>3.19</v>
      </c>
      <c r="Q125" s="207">
        <f t="shared" si="6"/>
        <v>73.19</v>
      </c>
    </row>
    <row r="126">
      <c r="A126" s="4"/>
      <c r="B126" s="20" t="s">
        <v>134</v>
      </c>
      <c r="C126" s="204" t="s">
        <v>245</v>
      </c>
      <c r="D126" s="141"/>
      <c r="E126" s="204" t="s">
        <v>246</v>
      </c>
      <c r="F126" s="204" t="s">
        <v>246</v>
      </c>
      <c r="G126" s="204" t="s">
        <v>246</v>
      </c>
      <c r="H126" s="204" t="s">
        <v>246</v>
      </c>
      <c r="I126" s="204">
        <v>4.6</v>
      </c>
      <c r="J126" s="204">
        <v>204711.9</v>
      </c>
      <c r="K126" s="204">
        <v>232803.0</v>
      </c>
      <c r="L126" s="204">
        <f t="shared" si="1"/>
        <v>2.34766E+17</v>
      </c>
      <c r="M126" s="204">
        <f t="shared" si="2"/>
        <v>120</v>
      </c>
      <c r="N126" s="205">
        <f t="shared" si="3"/>
        <v>0.03520736884</v>
      </c>
      <c r="O126" s="204">
        <f t="shared" si="4"/>
        <v>70</v>
      </c>
      <c r="P126" s="206">
        <f t="shared" si="5"/>
        <v>4.68</v>
      </c>
      <c r="Q126" s="207">
        <f t="shared" si="6"/>
        <v>74.68</v>
      </c>
    </row>
    <row r="127">
      <c r="A127" s="4"/>
      <c r="B127" s="20" t="s">
        <v>135</v>
      </c>
      <c r="C127" s="204" t="s">
        <v>245</v>
      </c>
      <c r="D127" s="141"/>
      <c r="E127" s="204" t="s">
        <v>246</v>
      </c>
      <c r="F127" s="204" t="s">
        <v>246</v>
      </c>
      <c r="G127" s="204" t="s">
        <v>246</v>
      </c>
      <c r="H127" s="204" t="s">
        <v>246</v>
      </c>
      <c r="I127" s="204">
        <v>3.5</v>
      </c>
      <c r="J127" s="204">
        <v>231272.7</v>
      </c>
      <c r="K127" s="204">
        <v>50685.0</v>
      </c>
      <c r="L127" s="204">
        <f t="shared" si="1"/>
        <v>7.27812E+15</v>
      </c>
      <c r="M127" s="204">
        <f t="shared" si="2"/>
        <v>39</v>
      </c>
      <c r="N127" s="205">
        <f t="shared" si="3"/>
        <v>0.2380425296</v>
      </c>
      <c r="O127" s="204">
        <f t="shared" si="4"/>
        <v>70</v>
      </c>
      <c r="P127" s="206">
        <f t="shared" si="5"/>
        <v>21.91</v>
      </c>
      <c r="Q127" s="207">
        <f t="shared" si="6"/>
        <v>91.91</v>
      </c>
    </row>
    <row r="128">
      <c r="A128" s="4"/>
      <c r="B128" s="20" t="s">
        <v>136</v>
      </c>
      <c r="C128" s="204" t="s">
        <v>245</v>
      </c>
      <c r="D128" s="141"/>
      <c r="E128" s="204" t="s">
        <v>246</v>
      </c>
      <c r="F128" s="204" t="s">
        <v>246</v>
      </c>
      <c r="G128" s="204" t="s">
        <v>246</v>
      </c>
      <c r="H128" s="204" t="s">
        <v>246</v>
      </c>
      <c r="I128" s="204">
        <v>5.3</v>
      </c>
      <c r="J128" s="204">
        <v>244496.9</v>
      </c>
      <c r="K128" s="204">
        <v>75371.0</v>
      </c>
      <c r="L128" s="204">
        <f t="shared" si="1"/>
        <v>3.90152E+16</v>
      </c>
      <c r="M128" s="204">
        <f t="shared" si="2"/>
        <v>90</v>
      </c>
      <c r="N128" s="205">
        <f t="shared" si="3"/>
        <v>0.2097448408</v>
      </c>
      <c r="O128" s="204">
        <f t="shared" si="4"/>
        <v>70</v>
      </c>
      <c r="P128" s="206">
        <f t="shared" si="5"/>
        <v>11.06</v>
      </c>
      <c r="Q128" s="207">
        <f t="shared" si="6"/>
        <v>81.06</v>
      </c>
    </row>
    <row r="129">
      <c r="A129" s="4"/>
      <c r="B129" s="20" t="s">
        <v>137</v>
      </c>
      <c r="C129" s="204" t="s">
        <v>247</v>
      </c>
      <c r="D129" s="209" t="s">
        <v>248</v>
      </c>
      <c r="E129" s="204" t="s">
        <v>247</v>
      </c>
      <c r="F129" s="141"/>
      <c r="G129" s="141"/>
      <c r="H129" s="141"/>
      <c r="I129" s="141"/>
      <c r="J129" s="141"/>
      <c r="K129" s="141"/>
      <c r="L129" s="204" t="str">
        <f t="shared" si="1"/>
        <v>-</v>
      </c>
      <c r="M129" s="204" t="str">
        <f t="shared" si="2"/>
        <v>-</v>
      </c>
      <c r="N129" s="205" t="str">
        <f t="shared" si="3"/>
        <v>-</v>
      </c>
      <c r="O129" s="204">
        <f t="shared" si="4"/>
        <v>0</v>
      </c>
      <c r="P129" s="206">
        <f t="shared" si="5"/>
        <v>0</v>
      </c>
      <c r="Q129" s="207">
        <f t="shared" si="6"/>
        <v>0</v>
      </c>
    </row>
    <row r="130">
      <c r="A130" s="4"/>
      <c r="B130" s="20" t="s">
        <v>138</v>
      </c>
      <c r="C130" s="204" t="s">
        <v>247</v>
      </c>
      <c r="D130" s="209" t="s">
        <v>248</v>
      </c>
      <c r="E130" s="204" t="s">
        <v>247</v>
      </c>
      <c r="F130" s="141"/>
      <c r="G130" s="141"/>
      <c r="H130" s="141"/>
      <c r="I130" s="141"/>
      <c r="J130" s="141"/>
      <c r="K130" s="141"/>
      <c r="L130" s="204" t="str">
        <f t="shared" si="1"/>
        <v>-</v>
      </c>
      <c r="M130" s="204" t="str">
        <f t="shared" si="2"/>
        <v>-</v>
      </c>
      <c r="N130" s="205" t="str">
        <f t="shared" si="3"/>
        <v>-</v>
      </c>
      <c r="O130" s="204">
        <f t="shared" si="4"/>
        <v>0</v>
      </c>
      <c r="P130" s="206">
        <f t="shared" si="5"/>
        <v>0</v>
      </c>
      <c r="Q130" s="207">
        <f t="shared" si="6"/>
        <v>0</v>
      </c>
    </row>
    <row r="131">
      <c r="A131" s="4"/>
      <c r="B131" s="20" t="s">
        <v>139</v>
      </c>
      <c r="C131" s="204" t="s">
        <v>247</v>
      </c>
      <c r="D131" s="209" t="s">
        <v>248</v>
      </c>
      <c r="E131" s="204" t="s">
        <v>247</v>
      </c>
      <c r="F131" s="141"/>
      <c r="G131" s="141"/>
      <c r="H131" s="141"/>
      <c r="I131" s="141"/>
      <c r="J131" s="141"/>
      <c r="K131" s="141"/>
      <c r="L131" s="204" t="str">
        <f t="shared" si="1"/>
        <v>-</v>
      </c>
      <c r="M131" s="204" t="str">
        <f t="shared" si="2"/>
        <v>-</v>
      </c>
      <c r="N131" s="205" t="str">
        <f t="shared" si="3"/>
        <v>-</v>
      </c>
      <c r="O131" s="204">
        <f t="shared" si="4"/>
        <v>0</v>
      </c>
      <c r="P131" s="206">
        <f t="shared" si="5"/>
        <v>0</v>
      </c>
      <c r="Q131" s="207">
        <f t="shared" si="6"/>
        <v>0</v>
      </c>
    </row>
    <row r="132">
      <c r="A132" s="4"/>
      <c r="B132" s="20" t="s">
        <v>140</v>
      </c>
      <c r="C132" s="204" t="s">
        <v>245</v>
      </c>
      <c r="D132" s="141"/>
      <c r="E132" s="204" t="s">
        <v>246</v>
      </c>
      <c r="F132" s="204" t="s">
        <v>246</v>
      </c>
      <c r="G132" s="204" t="s">
        <v>246</v>
      </c>
      <c r="H132" s="204" t="s">
        <v>246</v>
      </c>
      <c r="I132" s="204">
        <v>5.0</v>
      </c>
      <c r="J132" s="204">
        <v>210402.2</v>
      </c>
      <c r="K132" s="204">
        <v>231305.0</v>
      </c>
      <c r="L132" s="204">
        <f t="shared" si="1"/>
        <v>2.81423E+17</v>
      </c>
      <c r="M132" s="204">
        <f t="shared" si="2"/>
        <v>123</v>
      </c>
      <c r="N132" s="205">
        <f t="shared" si="3"/>
        <v>-0.006393463456</v>
      </c>
      <c r="O132" s="204">
        <f t="shared" si="4"/>
        <v>70</v>
      </c>
      <c r="P132" s="206">
        <f t="shared" si="5"/>
        <v>4.04</v>
      </c>
      <c r="Q132" s="207">
        <f t="shared" si="6"/>
        <v>74.04</v>
      </c>
    </row>
    <row r="133">
      <c r="A133" s="4"/>
      <c r="B133" s="20" t="s">
        <v>141</v>
      </c>
      <c r="C133" s="204" t="s">
        <v>245</v>
      </c>
      <c r="D133" s="141"/>
      <c r="E133" s="204" t="s">
        <v>246</v>
      </c>
      <c r="F133" s="204" t="s">
        <v>246</v>
      </c>
      <c r="G133" s="204" t="s">
        <v>246</v>
      </c>
      <c r="H133" s="204" t="s">
        <v>246</v>
      </c>
      <c r="I133" s="204">
        <v>5.9</v>
      </c>
      <c r="J133" s="204">
        <v>172301.5</v>
      </c>
      <c r="K133" s="204">
        <v>78705.0</v>
      </c>
      <c r="L133" s="204">
        <f t="shared" si="1"/>
        <v>3.71533E+16</v>
      </c>
      <c r="M133" s="204">
        <f t="shared" si="2"/>
        <v>89</v>
      </c>
      <c r="N133" s="205">
        <f t="shared" si="3"/>
        <v>0.2114049248</v>
      </c>
      <c r="O133" s="204">
        <f t="shared" si="4"/>
        <v>70</v>
      </c>
      <c r="P133" s="206">
        <f t="shared" si="5"/>
        <v>11.28</v>
      </c>
      <c r="Q133" s="207">
        <f t="shared" si="6"/>
        <v>81.28</v>
      </c>
    </row>
    <row r="134">
      <c r="A134" s="5"/>
      <c r="B134" s="20" t="s">
        <v>142</v>
      </c>
      <c r="C134" s="204" t="s">
        <v>247</v>
      </c>
      <c r="D134" s="209" t="s">
        <v>248</v>
      </c>
      <c r="E134" s="204" t="s">
        <v>247</v>
      </c>
      <c r="F134" s="141"/>
      <c r="G134" s="141"/>
      <c r="H134" s="141"/>
      <c r="I134" s="141"/>
      <c r="J134" s="141"/>
      <c r="K134" s="141"/>
      <c r="L134" s="204" t="str">
        <f t="shared" si="1"/>
        <v>-</v>
      </c>
      <c r="M134" s="204" t="str">
        <f t="shared" si="2"/>
        <v>-</v>
      </c>
      <c r="N134" s="205" t="str">
        <f t="shared" si="3"/>
        <v>-</v>
      </c>
      <c r="O134" s="204">
        <f t="shared" si="4"/>
        <v>0</v>
      </c>
      <c r="P134" s="206">
        <f t="shared" si="5"/>
        <v>0</v>
      </c>
      <c r="Q134" s="207">
        <f t="shared" si="6"/>
        <v>0</v>
      </c>
    </row>
    <row r="135">
      <c r="A135" s="119" t="s">
        <v>143</v>
      </c>
      <c r="B135" s="138" t="s">
        <v>144</v>
      </c>
      <c r="C135" s="204" t="s">
        <v>245</v>
      </c>
      <c r="D135" s="141"/>
      <c r="E135" s="204" t="s">
        <v>246</v>
      </c>
      <c r="F135" s="204" t="s">
        <v>246</v>
      </c>
      <c r="G135" s="204" t="s">
        <v>246</v>
      </c>
      <c r="H135" s="204" t="s">
        <v>246</v>
      </c>
      <c r="I135" s="204">
        <v>4.6</v>
      </c>
      <c r="J135" s="204">
        <v>149540.4</v>
      </c>
      <c r="K135" s="204">
        <v>104798.0</v>
      </c>
      <c r="L135" s="204">
        <f t="shared" si="1"/>
        <v>3.4752E+16</v>
      </c>
      <c r="M135" s="204">
        <f t="shared" si="2"/>
        <v>85</v>
      </c>
      <c r="N135" s="205">
        <f t="shared" si="3"/>
        <v>0.2135459917</v>
      </c>
      <c r="O135" s="204">
        <f t="shared" si="4"/>
        <v>70</v>
      </c>
      <c r="P135" s="206">
        <f t="shared" si="5"/>
        <v>12.13</v>
      </c>
      <c r="Q135" s="207">
        <f t="shared" si="6"/>
        <v>82.13</v>
      </c>
    </row>
    <row r="136">
      <c r="A136" s="4"/>
      <c r="B136" s="139" t="s">
        <v>145</v>
      </c>
      <c r="C136" s="204" t="s">
        <v>247</v>
      </c>
      <c r="D136" s="209" t="s">
        <v>248</v>
      </c>
      <c r="E136" s="204" t="s">
        <v>247</v>
      </c>
      <c r="F136" s="141"/>
      <c r="G136" s="141"/>
      <c r="H136" s="141"/>
      <c r="I136" s="141"/>
      <c r="J136" s="141"/>
      <c r="K136" s="141"/>
      <c r="L136" s="204" t="str">
        <f t="shared" si="1"/>
        <v>-</v>
      </c>
      <c r="M136" s="204" t="str">
        <f t="shared" si="2"/>
        <v>-</v>
      </c>
      <c r="N136" s="205" t="str">
        <f t="shared" si="3"/>
        <v>-</v>
      </c>
      <c r="O136" s="204">
        <f t="shared" si="4"/>
        <v>0</v>
      </c>
      <c r="P136" s="206">
        <f t="shared" si="5"/>
        <v>0</v>
      </c>
      <c r="Q136" s="207">
        <f t="shared" si="6"/>
        <v>0</v>
      </c>
    </row>
    <row r="137">
      <c r="A137" s="4"/>
      <c r="B137" s="138" t="s">
        <v>146</v>
      </c>
      <c r="C137" s="204" t="s">
        <v>245</v>
      </c>
      <c r="D137" s="141"/>
      <c r="E137" s="204" t="s">
        <v>246</v>
      </c>
      <c r="F137" s="204" t="s">
        <v>246</v>
      </c>
      <c r="G137" s="204" t="s">
        <v>246</v>
      </c>
      <c r="H137" s="204" t="s">
        <v>246</v>
      </c>
      <c r="I137" s="204">
        <v>10.0</v>
      </c>
      <c r="J137" s="204">
        <v>337765.9</v>
      </c>
      <c r="K137" s="204">
        <v>240628.0</v>
      </c>
      <c r="L137" s="204">
        <f t="shared" si="1"/>
        <v>1.95573E+18</v>
      </c>
      <c r="M137" s="204">
        <f t="shared" si="2"/>
        <v>137</v>
      </c>
      <c r="N137" s="205">
        <f t="shared" si="3"/>
        <v>-1.499250875</v>
      </c>
      <c r="O137" s="204">
        <f t="shared" si="4"/>
        <v>70</v>
      </c>
      <c r="P137" s="206">
        <f t="shared" si="5"/>
        <v>1.06</v>
      </c>
      <c r="Q137" s="207">
        <f t="shared" si="6"/>
        <v>71.06</v>
      </c>
    </row>
    <row r="138">
      <c r="A138" s="4"/>
      <c r="B138" s="139" t="s">
        <v>148</v>
      </c>
      <c r="C138" s="204" t="s">
        <v>247</v>
      </c>
      <c r="D138" s="209" t="s">
        <v>248</v>
      </c>
      <c r="E138" s="204" t="s">
        <v>247</v>
      </c>
      <c r="F138" s="141"/>
      <c r="G138" s="141"/>
      <c r="H138" s="141"/>
      <c r="I138" s="141"/>
      <c r="J138" s="141"/>
      <c r="K138" s="141"/>
      <c r="L138" s="204" t="str">
        <f t="shared" si="1"/>
        <v>-</v>
      </c>
      <c r="M138" s="204" t="str">
        <f t="shared" si="2"/>
        <v>-</v>
      </c>
      <c r="N138" s="205" t="str">
        <f t="shared" si="3"/>
        <v>-</v>
      </c>
      <c r="O138" s="204">
        <f t="shared" si="4"/>
        <v>0</v>
      </c>
      <c r="P138" s="206">
        <f t="shared" si="5"/>
        <v>0</v>
      </c>
      <c r="Q138" s="207">
        <f t="shared" si="6"/>
        <v>0</v>
      </c>
    </row>
    <row r="139">
      <c r="A139" s="4"/>
      <c r="B139" s="139" t="s">
        <v>149</v>
      </c>
      <c r="C139" s="204" t="s">
        <v>247</v>
      </c>
      <c r="D139" s="209" t="s">
        <v>248</v>
      </c>
      <c r="E139" s="204" t="s">
        <v>247</v>
      </c>
      <c r="F139" s="141"/>
      <c r="G139" s="141"/>
      <c r="H139" s="141"/>
      <c r="I139" s="141"/>
      <c r="J139" s="141"/>
      <c r="K139" s="141"/>
      <c r="L139" s="204" t="str">
        <f t="shared" si="1"/>
        <v>-</v>
      </c>
      <c r="M139" s="204" t="str">
        <f t="shared" si="2"/>
        <v>-</v>
      </c>
      <c r="N139" s="205" t="str">
        <f t="shared" si="3"/>
        <v>-</v>
      </c>
      <c r="O139" s="204">
        <f t="shared" si="4"/>
        <v>0</v>
      </c>
      <c r="P139" s="206">
        <f t="shared" si="5"/>
        <v>0</v>
      </c>
      <c r="Q139" s="207">
        <f t="shared" si="6"/>
        <v>0</v>
      </c>
    </row>
    <row r="140">
      <c r="A140" s="4"/>
      <c r="B140" s="138" t="s">
        <v>150</v>
      </c>
      <c r="C140" s="204" t="s">
        <v>245</v>
      </c>
      <c r="D140" s="141"/>
      <c r="E140" s="204" t="s">
        <v>246</v>
      </c>
      <c r="F140" s="204" t="s">
        <v>246</v>
      </c>
      <c r="G140" s="204" t="s">
        <v>246</v>
      </c>
      <c r="H140" s="204" t="s">
        <v>246</v>
      </c>
      <c r="I140" s="204">
        <v>4.5</v>
      </c>
      <c r="J140" s="204">
        <v>200687.2</v>
      </c>
      <c r="K140" s="204">
        <v>53837.0</v>
      </c>
      <c r="L140" s="204">
        <f t="shared" si="1"/>
        <v>1.17789E+16</v>
      </c>
      <c r="M140" s="204">
        <f t="shared" si="2"/>
        <v>60</v>
      </c>
      <c r="N140" s="205">
        <f t="shared" si="3"/>
        <v>0.2340294648</v>
      </c>
      <c r="O140" s="204">
        <f t="shared" si="4"/>
        <v>70</v>
      </c>
      <c r="P140" s="206">
        <f t="shared" si="5"/>
        <v>17.45</v>
      </c>
      <c r="Q140" s="207">
        <f t="shared" si="6"/>
        <v>87.45</v>
      </c>
    </row>
    <row r="141">
      <c r="A141" s="4"/>
      <c r="B141" s="138" t="s">
        <v>151</v>
      </c>
      <c r="C141" s="204" t="s">
        <v>245</v>
      </c>
      <c r="D141" s="141"/>
      <c r="E141" s="204" t="s">
        <v>246</v>
      </c>
      <c r="F141" s="204" t="s">
        <v>246</v>
      </c>
      <c r="G141" s="204" t="s">
        <v>246</v>
      </c>
      <c r="H141" s="204" t="s">
        <v>246</v>
      </c>
      <c r="I141" s="204">
        <v>5.7</v>
      </c>
      <c r="J141" s="204">
        <v>240765.8</v>
      </c>
      <c r="K141" s="204">
        <v>230129.0</v>
      </c>
      <c r="L141" s="204">
        <f t="shared" si="1"/>
        <v>4.14274E+17</v>
      </c>
      <c r="M141" s="204">
        <f t="shared" si="2"/>
        <v>129</v>
      </c>
      <c r="N141" s="205">
        <f t="shared" si="3"/>
        <v>-0.1248464633</v>
      </c>
      <c r="O141" s="204">
        <f t="shared" si="4"/>
        <v>70</v>
      </c>
      <c r="P141" s="206">
        <f t="shared" si="5"/>
        <v>2.77</v>
      </c>
      <c r="Q141" s="207">
        <f t="shared" si="6"/>
        <v>72.77</v>
      </c>
    </row>
    <row r="142">
      <c r="A142" s="4"/>
      <c r="B142" s="138" t="s">
        <v>152</v>
      </c>
      <c r="C142" s="204" t="s">
        <v>245</v>
      </c>
      <c r="D142" s="141"/>
      <c r="E142" s="204" t="s">
        <v>246</v>
      </c>
      <c r="F142" s="204" t="s">
        <v>246</v>
      </c>
      <c r="G142" s="204" t="s">
        <v>246</v>
      </c>
      <c r="H142" s="204" t="s">
        <v>246</v>
      </c>
      <c r="I142" s="204">
        <v>4.2</v>
      </c>
      <c r="J142" s="204">
        <v>732479.5</v>
      </c>
      <c r="K142" s="204">
        <v>14180.0</v>
      </c>
      <c r="L142" s="204">
        <f t="shared" si="1"/>
        <v>2.59804E+15</v>
      </c>
      <c r="M142" s="204">
        <f t="shared" si="2"/>
        <v>3</v>
      </c>
      <c r="N142" s="205">
        <f t="shared" si="3"/>
        <v>0.242215424</v>
      </c>
      <c r="O142" s="204">
        <f t="shared" si="4"/>
        <v>70</v>
      </c>
      <c r="P142" s="206">
        <f t="shared" si="5"/>
        <v>29.57</v>
      </c>
      <c r="Q142" s="207">
        <f t="shared" si="6"/>
        <v>99.57</v>
      </c>
    </row>
    <row r="143">
      <c r="A143" s="4"/>
      <c r="B143" s="138" t="s">
        <v>153</v>
      </c>
      <c r="C143" s="204" t="s">
        <v>245</v>
      </c>
      <c r="D143" s="141"/>
      <c r="E143" s="204" t="s">
        <v>246</v>
      </c>
      <c r="F143" s="204" t="s">
        <v>246</v>
      </c>
      <c r="G143" s="204" t="s">
        <v>246</v>
      </c>
      <c r="H143" s="204" t="s">
        <v>246</v>
      </c>
      <c r="I143" s="204">
        <v>4.3</v>
      </c>
      <c r="J143" s="204">
        <v>273426.3</v>
      </c>
      <c r="K143" s="204">
        <v>75556.0</v>
      </c>
      <c r="L143" s="204">
        <f t="shared" si="1"/>
        <v>2.88612E+16</v>
      </c>
      <c r="M143" s="204">
        <f t="shared" si="2"/>
        <v>80</v>
      </c>
      <c r="N143" s="205">
        <f t="shared" si="3"/>
        <v>0.2187983852</v>
      </c>
      <c r="O143" s="204">
        <f t="shared" si="4"/>
        <v>70</v>
      </c>
      <c r="P143" s="206">
        <f t="shared" si="5"/>
        <v>13.19</v>
      </c>
      <c r="Q143" s="207">
        <f t="shared" si="6"/>
        <v>83.19</v>
      </c>
    </row>
    <row r="144">
      <c r="A144" s="4"/>
      <c r="B144" s="138" t="s">
        <v>154</v>
      </c>
      <c r="C144" s="204" t="s">
        <v>245</v>
      </c>
      <c r="D144" s="141"/>
      <c r="E144" s="204" t="s">
        <v>246</v>
      </c>
      <c r="F144" s="204" t="s">
        <v>246</v>
      </c>
      <c r="G144" s="204" t="s">
        <v>246</v>
      </c>
      <c r="H144" s="204" t="s">
        <v>246</v>
      </c>
      <c r="I144" s="204">
        <v>4.3</v>
      </c>
      <c r="J144" s="204">
        <v>265489.6</v>
      </c>
      <c r="K144" s="204">
        <v>90238.0</v>
      </c>
      <c r="L144" s="204">
        <f t="shared" si="1"/>
        <v>3.99727E+16</v>
      </c>
      <c r="M144" s="204">
        <f t="shared" si="2"/>
        <v>91</v>
      </c>
      <c r="N144" s="205">
        <f t="shared" si="3"/>
        <v>0.2088911023</v>
      </c>
      <c r="O144" s="204">
        <f t="shared" si="4"/>
        <v>70</v>
      </c>
      <c r="P144" s="206">
        <f t="shared" si="5"/>
        <v>10.85</v>
      </c>
      <c r="Q144" s="207">
        <f t="shared" si="6"/>
        <v>80.85</v>
      </c>
    </row>
    <row r="145">
      <c r="A145" s="4"/>
      <c r="B145" s="138" t="s">
        <v>155</v>
      </c>
      <c r="C145" s="204" t="s">
        <v>245</v>
      </c>
      <c r="D145" s="141"/>
      <c r="E145" s="204" t="s">
        <v>246</v>
      </c>
      <c r="F145" s="204" t="s">
        <v>246</v>
      </c>
      <c r="G145" s="204" t="s">
        <v>246</v>
      </c>
      <c r="H145" s="204" t="s">
        <v>246</v>
      </c>
      <c r="I145" s="204">
        <v>2.4</v>
      </c>
      <c r="J145" s="204">
        <v>189094.1</v>
      </c>
      <c r="K145" s="204">
        <v>54636.0</v>
      </c>
      <c r="L145" s="204">
        <f t="shared" si="1"/>
        <v>3.25131E+15</v>
      </c>
      <c r="M145" s="204">
        <f t="shared" si="2"/>
        <v>7</v>
      </c>
      <c r="N145" s="205">
        <f t="shared" si="3"/>
        <v>0.2416329539</v>
      </c>
      <c r="O145" s="204">
        <f t="shared" si="4"/>
        <v>70</v>
      </c>
      <c r="P145" s="206">
        <f t="shared" si="5"/>
        <v>28.72</v>
      </c>
      <c r="Q145" s="207">
        <f t="shared" si="6"/>
        <v>98.72</v>
      </c>
    </row>
    <row r="146">
      <c r="A146" s="4"/>
      <c r="B146" s="139" t="s">
        <v>156</v>
      </c>
      <c r="C146" s="204" t="s">
        <v>247</v>
      </c>
      <c r="D146" s="209" t="s">
        <v>248</v>
      </c>
      <c r="E146" s="204" t="s">
        <v>247</v>
      </c>
      <c r="F146" s="141"/>
      <c r="G146" s="141"/>
      <c r="H146" s="141"/>
      <c r="I146" s="141"/>
      <c r="J146" s="141"/>
      <c r="K146" s="141"/>
      <c r="L146" s="204" t="str">
        <f t="shared" si="1"/>
        <v>-</v>
      </c>
      <c r="M146" s="204" t="str">
        <f t="shared" si="2"/>
        <v>-</v>
      </c>
      <c r="N146" s="205" t="str">
        <f t="shared" si="3"/>
        <v>-</v>
      </c>
      <c r="O146" s="204">
        <f t="shared" si="4"/>
        <v>0</v>
      </c>
      <c r="P146" s="206">
        <f t="shared" si="5"/>
        <v>0</v>
      </c>
      <c r="Q146" s="207">
        <f t="shared" si="6"/>
        <v>0</v>
      </c>
    </row>
    <row r="147">
      <c r="A147" s="4"/>
      <c r="B147" s="138" t="s">
        <v>157</v>
      </c>
      <c r="C147" s="204" t="s">
        <v>245</v>
      </c>
      <c r="D147" s="141"/>
      <c r="E147" s="204" t="s">
        <v>246</v>
      </c>
      <c r="F147" s="204" t="s">
        <v>246</v>
      </c>
      <c r="G147" s="204" t="s">
        <v>246</v>
      </c>
      <c r="H147" s="204" t="s">
        <v>246</v>
      </c>
      <c r="I147" s="204">
        <v>6.1</v>
      </c>
      <c r="J147" s="204">
        <v>741047.7</v>
      </c>
      <c r="K147" s="204">
        <v>14360.0</v>
      </c>
      <c r="L147" s="204">
        <f t="shared" si="1"/>
        <v>5.6861E+15</v>
      </c>
      <c r="M147" s="204">
        <f t="shared" si="2"/>
        <v>33</v>
      </c>
      <c r="N147" s="205">
        <f t="shared" si="3"/>
        <v>0.2394620207</v>
      </c>
      <c r="O147" s="204">
        <f t="shared" si="4"/>
        <v>70</v>
      </c>
      <c r="P147" s="206">
        <f t="shared" si="5"/>
        <v>23.19</v>
      </c>
      <c r="Q147" s="207">
        <f t="shared" si="6"/>
        <v>93.19</v>
      </c>
    </row>
    <row r="148">
      <c r="A148" s="4"/>
      <c r="B148" s="138" t="s">
        <v>158</v>
      </c>
      <c r="C148" s="204" t="s">
        <v>245</v>
      </c>
      <c r="D148" s="141"/>
      <c r="E148" s="204" t="s">
        <v>246</v>
      </c>
      <c r="F148" s="204" t="s">
        <v>246</v>
      </c>
      <c r="G148" s="204" t="s">
        <v>246</v>
      </c>
      <c r="H148" s="204" t="s">
        <v>246</v>
      </c>
      <c r="I148" s="204">
        <v>3.9</v>
      </c>
      <c r="J148" s="204">
        <v>203930.7</v>
      </c>
      <c r="K148" s="204">
        <v>78991.0</v>
      </c>
      <c r="L148" s="204">
        <f t="shared" si="1"/>
        <v>1.93538E+16</v>
      </c>
      <c r="M148" s="204">
        <f t="shared" si="2"/>
        <v>72</v>
      </c>
      <c r="N148" s="205">
        <f t="shared" si="3"/>
        <v>0.2272754717</v>
      </c>
      <c r="O148" s="204">
        <f t="shared" si="4"/>
        <v>70</v>
      </c>
      <c r="P148" s="206">
        <f t="shared" si="5"/>
        <v>14.89</v>
      </c>
      <c r="Q148" s="207">
        <f t="shared" si="6"/>
        <v>84.89</v>
      </c>
    </row>
    <row r="149">
      <c r="A149" s="89"/>
      <c r="B149" s="138" t="s">
        <v>159</v>
      </c>
      <c r="C149" s="210" t="s">
        <v>245</v>
      </c>
      <c r="D149" s="169"/>
      <c r="E149" s="210" t="s">
        <v>246</v>
      </c>
      <c r="F149" s="210" t="s">
        <v>246</v>
      </c>
      <c r="G149" s="210" t="s">
        <v>246</v>
      </c>
      <c r="H149" s="210" t="s">
        <v>246</v>
      </c>
      <c r="I149" s="210">
        <v>2.5</v>
      </c>
      <c r="J149" s="210">
        <v>205921.2</v>
      </c>
      <c r="K149" s="210">
        <v>157042.0</v>
      </c>
      <c r="L149" s="204">
        <f t="shared" si="1"/>
        <v>3.17404E+16</v>
      </c>
      <c r="M149" s="204">
        <f t="shared" si="2"/>
        <v>83</v>
      </c>
      <c r="N149" s="205">
        <f t="shared" si="3"/>
        <v>0.216231229</v>
      </c>
      <c r="O149" s="204">
        <f t="shared" si="4"/>
        <v>70</v>
      </c>
      <c r="P149" s="206">
        <f t="shared" si="5"/>
        <v>12.55</v>
      </c>
      <c r="Q149" s="207">
        <f t="shared" si="6"/>
        <v>82.55</v>
      </c>
    </row>
    <row r="150">
      <c r="A150" s="93"/>
      <c r="B150" s="138" t="s">
        <v>160</v>
      </c>
      <c r="C150" s="210" t="s">
        <v>245</v>
      </c>
      <c r="D150" s="169"/>
      <c r="E150" s="210" t="s">
        <v>246</v>
      </c>
      <c r="F150" s="210" t="s">
        <v>246</v>
      </c>
      <c r="G150" s="210" t="s">
        <v>246</v>
      </c>
      <c r="H150" s="210" t="s">
        <v>246</v>
      </c>
      <c r="I150" s="210">
        <v>2.88</v>
      </c>
      <c r="J150" s="210">
        <v>194137.6</v>
      </c>
      <c r="K150" s="210">
        <v>134908.0</v>
      </c>
      <c r="L150" s="204">
        <f t="shared" si="1"/>
        <v>2.93069E+16</v>
      </c>
      <c r="M150" s="204">
        <f t="shared" si="2"/>
        <v>81</v>
      </c>
      <c r="N150" s="205">
        <f t="shared" si="3"/>
        <v>0.2184010198</v>
      </c>
      <c r="O150" s="204">
        <f t="shared" si="4"/>
        <v>70</v>
      </c>
      <c r="P150" s="206">
        <f t="shared" si="5"/>
        <v>12.98</v>
      </c>
      <c r="Q150" s="207">
        <f t="shared" si="6"/>
        <v>82.98</v>
      </c>
    </row>
    <row r="151">
      <c r="A151" s="89"/>
      <c r="B151" s="138" t="s">
        <v>161</v>
      </c>
      <c r="C151" s="210" t="s">
        <v>245</v>
      </c>
      <c r="D151" s="169"/>
      <c r="E151" s="210" t="s">
        <v>246</v>
      </c>
      <c r="F151" s="210" t="s">
        <v>246</v>
      </c>
      <c r="G151" s="210" t="s">
        <v>246</v>
      </c>
      <c r="H151" s="210" t="s">
        <v>246</v>
      </c>
      <c r="I151" s="210">
        <v>3.02</v>
      </c>
      <c r="J151" s="210">
        <v>336125.4</v>
      </c>
      <c r="K151" s="210">
        <v>139980.0</v>
      </c>
      <c r="L151" s="204">
        <f t="shared" si="1"/>
        <v>6.00686E+16</v>
      </c>
      <c r="M151" s="204">
        <f t="shared" si="2"/>
        <v>102</v>
      </c>
      <c r="N151" s="205">
        <f t="shared" si="3"/>
        <v>0.1909730393</v>
      </c>
      <c r="O151" s="204">
        <f t="shared" si="4"/>
        <v>70</v>
      </c>
      <c r="P151" s="206">
        <f t="shared" si="5"/>
        <v>8.51</v>
      </c>
      <c r="Q151" s="207">
        <f t="shared" si="6"/>
        <v>78.51</v>
      </c>
    </row>
    <row r="152">
      <c r="A152" s="93"/>
      <c r="B152" s="138" t="s">
        <v>162</v>
      </c>
      <c r="C152" s="210" t="s">
        <v>245</v>
      </c>
      <c r="D152" s="169"/>
      <c r="E152" s="210" t="s">
        <v>246</v>
      </c>
      <c r="F152" s="210" t="s">
        <v>246</v>
      </c>
      <c r="G152" s="210" t="s">
        <v>246</v>
      </c>
      <c r="H152" s="210" t="s">
        <v>246</v>
      </c>
      <c r="I152" s="210">
        <v>4.8</v>
      </c>
      <c r="J152" s="210">
        <v>735585.5</v>
      </c>
      <c r="K152" s="210">
        <v>14907.0</v>
      </c>
      <c r="L152" s="204">
        <f t="shared" si="1"/>
        <v>3.76614E+15</v>
      </c>
      <c r="M152" s="204">
        <f t="shared" si="2"/>
        <v>16</v>
      </c>
      <c r="N152" s="205">
        <f t="shared" si="3"/>
        <v>0.2411739181</v>
      </c>
      <c r="O152" s="204">
        <f t="shared" si="4"/>
        <v>70</v>
      </c>
      <c r="P152" s="206">
        <f t="shared" si="5"/>
        <v>26.81</v>
      </c>
      <c r="Q152" s="207">
        <f t="shared" si="6"/>
        <v>96.81</v>
      </c>
    </row>
    <row r="153">
      <c r="A153" s="89"/>
      <c r="B153" s="138" t="s">
        <v>163</v>
      </c>
      <c r="C153" s="210" t="s">
        <v>247</v>
      </c>
      <c r="D153" s="211" t="s">
        <v>248</v>
      </c>
      <c r="E153" s="210" t="s">
        <v>247</v>
      </c>
      <c r="F153" s="169"/>
      <c r="G153" s="169"/>
      <c r="H153" s="169"/>
      <c r="I153" s="169"/>
      <c r="J153" s="169"/>
      <c r="K153" s="169"/>
      <c r="L153" s="204" t="str">
        <f t="shared" si="1"/>
        <v>-</v>
      </c>
      <c r="M153" s="204" t="str">
        <f t="shared" si="2"/>
        <v>-</v>
      </c>
      <c r="N153" s="205" t="str">
        <f t="shared" si="3"/>
        <v>-</v>
      </c>
      <c r="O153" s="204">
        <f t="shared" si="4"/>
        <v>0</v>
      </c>
      <c r="P153" s="206">
        <f t="shared" si="5"/>
        <v>0</v>
      </c>
      <c r="Q153" s="207">
        <f t="shared" si="6"/>
        <v>0</v>
      </c>
    </row>
    <row r="154">
      <c r="A154" s="93"/>
      <c r="B154" s="139" t="s">
        <v>164</v>
      </c>
      <c r="C154" s="210" t="s">
        <v>247</v>
      </c>
      <c r="D154" s="211" t="s">
        <v>248</v>
      </c>
      <c r="E154" s="210" t="s">
        <v>247</v>
      </c>
      <c r="F154" s="169"/>
      <c r="G154" s="169"/>
      <c r="H154" s="169"/>
      <c r="I154" s="169"/>
      <c r="J154" s="169"/>
      <c r="K154" s="169"/>
      <c r="L154" s="204" t="str">
        <f t="shared" si="1"/>
        <v>-</v>
      </c>
      <c r="M154" s="204" t="str">
        <f t="shared" si="2"/>
        <v>-</v>
      </c>
      <c r="N154" s="205" t="str">
        <f t="shared" si="3"/>
        <v>-</v>
      </c>
      <c r="O154" s="204">
        <f t="shared" si="4"/>
        <v>0</v>
      </c>
      <c r="P154" s="206">
        <f t="shared" si="5"/>
        <v>0</v>
      </c>
      <c r="Q154" s="207">
        <f t="shared" si="6"/>
        <v>0</v>
      </c>
    </row>
    <row r="155">
      <c r="A155" s="89"/>
      <c r="B155" s="138" t="s">
        <v>165</v>
      </c>
      <c r="C155" s="210" t="s">
        <v>245</v>
      </c>
      <c r="D155" s="169"/>
      <c r="E155" s="210" t="s">
        <v>246</v>
      </c>
      <c r="F155" s="210" t="s">
        <v>246</v>
      </c>
      <c r="G155" s="210" t="s">
        <v>246</v>
      </c>
      <c r="H155" s="210" t="s">
        <v>246</v>
      </c>
      <c r="I155" s="210">
        <v>4.1</v>
      </c>
      <c r="J155" s="210">
        <v>184428.8</v>
      </c>
      <c r="K155" s="210">
        <v>133128.0</v>
      </c>
      <c r="L155" s="204">
        <f t="shared" si="1"/>
        <v>5.49459E+16</v>
      </c>
      <c r="M155" s="204">
        <f t="shared" si="2"/>
        <v>101</v>
      </c>
      <c r="N155" s="205">
        <f t="shared" si="3"/>
        <v>0.1955405518</v>
      </c>
      <c r="O155" s="204">
        <f t="shared" si="4"/>
        <v>70</v>
      </c>
      <c r="P155" s="206">
        <f t="shared" si="5"/>
        <v>8.72</v>
      </c>
      <c r="Q155" s="207">
        <f t="shared" si="6"/>
        <v>78.72</v>
      </c>
    </row>
    <row r="156">
      <c r="A156" s="93"/>
      <c r="B156" s="138" t="s">
        <v>166</v>
      </c>
      <c r="C156" s="210" t="s">
        <v>245</v>
      </c>
      <c r="D156" s="169"/>
      <c r="E156" s="210" t="s">
        <v>246</v>
      </c>
      <c r="F156" s="210" t="s">
        <v>246</v>
      </c>
      <c r="G156" s="210" t="s">
        <v>246</v>
      </c>
      <c r="H156" s="210" t="s">
        <v>246</v>
      </c>
      <c r="I156" s="210">
        <v>4.5</v>
      </c>
      <c r="J156" s="210">
        <v>746497.3</v>
      </c>
      <c r="K156" s="210">
        <v>14829.0</v>
      </c>
      <c r="L156" s="204">
        <f t="shared" si="1"/>
        <v>3.32412E+15</v>
      </c>
      <c r="M156" s="204">
        <f t="shared" si="2"/>
        <v>8</v>
      </c>
      <c r="N156" s="205">
        <f t="shared" si="3"/>
        <v>0.2415680314</v>
      </c>
      <c r="O156" s="204">
        <f t="shared" si="4"/>
        <v>70</v>
      </c>
      <c r="P156" s="206">
        <f t="shared" si="5"/>
        <v>28.51</v>
      </c>
      <c r="Q156" s="207">
        <f t="shared" si="6"/>
        <v>98.51</v>
      </c>
    </row>
    <row r="157">
      <c r="A157" s="89"/>
      <c r="B157" s="138" t="s">
        <v>167</v>
      </c>
      <c r="C157" s="210" t="s">
        <v>245</v>
      </c>
      <c r="D157" s="169"/>
      <c r="E157" s="210" t="s">
        <v>246</v>
      </c>
      <c r="F157" s="210" t="s">
        <v>246</v>
      </c>
      <c r="G157" s="210" t="s">
        <v>246</v>
      </c>
      <c r="H157" s="210" t="s">
        <v>246</v>
      </c>
      <c r="I157" s="210">
        <v>2.44</v>
      </c>
      <c r="J157" s="210">
        <v>207936.7</v>
      </c>
      <c r="K157" s="210">
        <v>54947.0</v>
      </c>
      <c r="L157" s="204">
        <f t="shared" si="1"/>
        <v>3.73765E+15</v>
      </c>
      <c r="M157" s="204">
        <f t="shared" si="2"/>
        <v>15</v>
      </c>
      <c r="N157" s="205">
        <f t="shared" si="3"/>
        <v>0.241199317</v>
      </c>
      <c r="O157" s="204">
        <f t="shared" si="4"/>
        <v>70</v>
      </c>
      <c r="P157" s="206">
        <f t="shared" si="5"/>
        <v>27.02</v>
      </c>
      <c r="Q157" s="207">
        <f t="shared" si="6"/>
        <v>97.02</v>
      </c>
    </row>
    <row r="158">
      <c r="A158" s="93"/>
      <c r="B158" s="138" t="s">
        <v>168</v>
      </c>
      <c r="C158" s="210" t="s">
        <v>245</v>
      </c>
      <c r="D158" s="169"/>
      <c r="E158" s="210" t="s">
        <v>246</v>
      </c>
      <c r="F158" s="210" t="s">
        <v>246</v>
      </c>
      <c r="G158" s="210" t="s">
        <v>246</v>
      </c>
      <c r="H158" s="210" t="s">
        <v>246</v>
      </c>
      <c r="I158" s="210">
        <v>3.4</v>
      </c>
      <c r="J158" s="210">
        <v>211889.6</v>
      </c>
      <c r="K158" s="210">
        <v>133869.0</v>
      </c>
      <c r="L158" s="204">
        <f t="shared" si="1"/>
        <v>4.38963E+16</v>
      </c>
      <c r="M158" s="204">
        <f t="shared" si="2"/>
        <v>96</v>
      </c>
      <c r="N158" s="205">
        <f t="shared" si="3"/>
        <v>0.205392731</v>
      </c>
      <c r="O158" s="204">
        <f t="shared" si="4"/>
        <v>70</v>
      </c>
      <c r="P158" s="206">
        <f t="shared" si="5"/>
        <v>9.79</v>
      </c>
      <c r="Q158" s="207">
        <f t="shared" si="6"/>
        <v>79.79</v>
      </c>
    </row>
    <row r="159">
      <c r="A159" s="89"/>
      <c r="B159" s="138" t="s">
        <v>169</v>
      </c>
      <c r="C159" s="210" t="s">
        <v>245</v>
      </c>
      <c r="D159" s="169"/>
      <c r="E159" s="210" t="s">
        <v>246</v>
      </c>
      <c r="F159" s="210" t="s">
        <v>246</v>
      </c>
      <c r="G159" s="210" t="s">
        <v>246</v>
      </c>
      <c r="H159" s="210" t="s">
        <v>246</v>
      </c>
      <c r="I159" s="210">
        <v>3.9</v>
      </c>
      <c r="J159" s="210">
        <v>195840.6</v>
      </c>
      <c r="K159" s="210">
        <v>53879.0</v>
      </c>
      <c r="L159" s="204">
        <f t="shared" si="1"/>
        <v>8.64711E+15</v>
      </c>
      <c r="M159" s="204">
        <f t="shared" si="2"/>
        <v>47</v>
      </c>
      <c r="N159" s="205">
        <f t="shared" si="3"/>
        <v>0.2368219002</v>
      </c>
      <c r="O159" s="204">
        <f t="shared" si="4"/>
        <v>70</v>
      </c>
      <c r="P159" s="206">
        <f t="shared" si="5"/>
        <v>20.21</v>
      </c>
      <c r="Q159" s="207">
        <f t="shared" si="6"/>
        <v>90.21</v>
      </c>
    </row>
    <row r="160">
      <c r="A160" s="93"/>
      <c r="B160" s="138" t="s">
        <v>170</v>
      </c>
      <c r="C160" s="210" t="s">
        <v>245</v>
      </c>
      <c r="D160" s="169"/>
      <c r="E160" s="210" t="s">
        <v>246</v>
      </c>
      <c r="F160" s="210" t="s">
        <v>246</v>
      </c>
      <c r="G160" s="210" t="s">
        <v>246</v>
      </c>
      <c r="H160" s="210" t="s">
        <v>246</v>
      </c>
      <c r="I160" s="210">
        <v>2.8</v>
      </c>
      <c r="J160" s="210">
        <v>197268.6</v>
      </c>
      <c r="K160" s="210">
        <v>54477.0</v>
      </c>
      <c r="L160" s="204">
        <f t="shared" si="1"/>
        <v>4.58987E+15</v>
      </c>
      <c r="M160" s="204">
        <f t="shared" si="2"/>
        <v>20</v>
      </c>
      <c r="N160" s="205">
        <f t="shared" si="3"/>
        <v>0.2404394538</v>
      </c>
      <c r="O160" s="204">
        <f t="shared" si="4"/>
        <v>70</v>
      </c>
      <c r="P160" s="206">
        <f t="shared" si="5"/>
        <v>25.96</v>
      </c>
      <c r="Q160" s="207">
        <f t="shared" si="6"/>
        <v>95.96</v>
      </c>
    </row>
    <row r="161">
      <c r="A161" s="89"/>
      <c r="B161" s="138" t="s">
        <v>171</v>
      </c>
      <c r="C161" s="210" t="s">
        <v>245</v>
      </c>
      <c r="D161" s="169"/>
      <c r="E161" s="210" t="s">
        <v>246</v>
      </c>
      <c r="F161" s="210" t="s">
        <v>246</v>
      </c>
      <c r="G161" s="210" t="s">
        <v>246</v>
      </c>
      <c r="H161" s="210" t="s">
        <v>246</v>
      </c>
      <c r="I161" s="210">
        <v>7.49</v>
      </c>
      <c r="J161" s="210">
        <v>168564.2</v>
      </c>
      <c r="K161" s="210">
        <v>154595.0</v>
      </c>
      <c r="L161" s="204">
        <f t="shared" si="1"/>
        <v>2.26006E+17</v>
      </c>
      <c r="M161" s="204">
        <f t="shared" si="2"/>
        <v>118</v>
      </c>
      <c r="N161" s="205">
        <f t="shared" si="3"/>
        <v>0.04301842386</v>
      </c>
      <c r="O161" s="204">
        <f t="shared" si="4"/>
        <v>70</v>
      </c>
      <c r="P161" s="206">
        <f t="shared" si="5"/>
        <v>5.11</v>
      </c>
      <c r="Q161" s="207">
        <f t="shared" si="6"/>
        <v>75.11</v>
      </c>
    </row>
    <row r="162">
      <c r="A162" s="93"/>
      <c r="B162" s="138" t="s">
        <v>172</v>
      </c>
      <c r="C162" s="210" t="s">
        <v>245</v>
      </c>
      <c r="D162" s="169"/>
      <c r="E162" s="210" t="s">
        <v>246</v>
      </c>
      <c r="F162" s="210" t="s">
        <v>246</v>
      </c>
      <c r="G162" s="210" t="s">
        <v>246</v>
      </c>
      <c r="H162" s="210" t="s">
        <v>246</v>
      </c>
      <c r="I162" s="210">
        <v>4.9</v>
      </c>
      <c r="J162" s="210">
        <v>728657.8</v>
      </c>
      <c r="K162" s="210">
        <v>14244.0</v>
      </c>
      <c r="L162" s="204">
        <f t="shared" si="1"/>
        <v>3.5496E+15</v>
      </c>
      <c r="M162" s="204">
        <f t="shared" si="2"/>
        <v>12</v>
      </c>
      <c r="N162" s="205">
        <f t="shared" si="3"/>
        <v>0.2413669868</v>
      </c>
      <c r="O162" s="204">
        <f t="shared" si="4"/>
        <v>70</v>
      </c>
      <c r="P162" s="206">
        <f t="shared" si="5"/>
        <v>27.66</v>
      </c>
      <c r="Q162" s="207">
        <f t="shared" si="6"/>
        <v>97.66</v>
      </c>
    </row>
    <row r="163">
      <c r="A163" s="89"/>
      <c r="B163" s="138" t="s">
        <v>173</v>
      </c>
      <c r="C163" s="210" t="s">
        <v>245</v>
      </c>
      <c r="D163" s="169"/>
      <c r="E163" s="210" t="s">
        <v>246</v>
      </c>
      <c r="F163" s="210" t="s">
        <v>246</v>
      </c>
      <c r="G163" s="210" t="s">
        <v>246</v>
      </c>
      <c r="H163" s="210" t="s">
        <v>246</v>
      </c>
      <c r="I163" s="210">
        <v>2.8</v>
      </c>
      <c r="J163" s="210">
        <v>151280.9</v>
      </c>
      <c r="K163" s="210">
        <v>54111.0</v>
      </c>
      <c r="L163" s="204">
        <f t="shared" si="1"/>
        <v>3.47273E+15</v>
      </c>
      <c r="M163" s="204">
        <f t="shared" si="2"/>
        <v>11</v>
      </c>
      <c r="N163" s="205">
        <f t="shared" si="3"/>
        <v>0.2414355266</v>
      </c>
      <c r="O163" s="204">
        <f t="shared" si="4"/>
        <v>70</v>
      </c>
      <c r="P163" s="206">
        <f t="shared" si="5"/>
        <v>27.87</v>
      </c>
      <c r="Q163" s="207">
        <f t="shared" si="6"/>
        <v>97.87</v>
      </c>
    </row>
    <row r="164">
      <c r="A164" s="93"/>
      <c r="B164" s="138" t="s">
        <v>174</v>
      </c>
      <c r="C164" s="210" t="s">
        <v>245</v>
      </c>
      <c r="D164" s="169"/>
      <c r="E164" s="210" t="s">
        <v>246</v>
      </c>
      <c r="F164" s="210" t="s">
        <v>246</v>
      </c>
      <c r="G164" s="210" t="s">
        <v>246</v>
      </c>
      <c r="H164" s="210" t="s">
        <v>246</v>
      </c>
      <c r="I164" s="210">
        <v>4.4</v>
      </c>
      <c r="J164" s="210">
        <v>177285.5</v>
      </c>
      <c r="K164" s="210">
        <v>64072.0</v>
      </c>
      <c r="L164" s="204">
        <f t="shared" si="1"/>
        <v>1.40901E+16</v>
      </c>
      <c r="M164" s="204">
        <f t="shared" si="2"/>
        <v>65</v>
      </c>
      <c r="N164" s="205">
        <f t="shared" si="3"/>
        <v>0.2319687413</v>
      </c>
      <c r="O164" s="204">
        <f t="shared" si="4"/>
        <v>70</v>
      </c>
      <c r="P164" s="206">
        <f t="shared" si="5"/>
        <v>16.38</v>
      </c>
      <c r="Q164" s="207">
        <f t="shared" si="6"/>
        <v>86.38</v>
      </c>
    </row>
    <row r="165">
      <c r="A165" s="89"/>
      <c r="B165" s="138" t="s">
        <v>175</v>
      </c>
      <c r="C165" s="210" t="s">
        <v>245</v>
      </c>
      <c r="D165" s="169"/>
      <c r="E165" s="210" t="s">
        <v>246</v>
      </c>
      <c r="F165" s="210" t="s">
        <v>246</v>
      </c>
      <c r="G165" s="210" t="s">
        <v>246</v>
      </c>
      <c r="H165" s="210" t="s">
        <v>246</v>
      </c>
      <c r="I165" s="210">
        <v>4.0</v>
      </c>
      <c r="J165" s="210">
        <v>196996.8</v>
      </c>
      <c r="K165" s="210">
        <v>84840.0</v>
      </c>
      <c r="L165" s="204">
        <f t="shared" si="1"/>
        <v>2.26872E+16</v>
      </c>
      <c r="M165" s="204">
        <f t="shared" si="2"/>
        <v>75</v>
      </c>
      <c r="N165" s="205">
        <f t="shared" si="3"/>
        <v>0.2243033666</v>
      </c>
      <c r="O165" s="204">
        <f t="shared" si="4"/>
        <v>70</v>
      </c>
      <c r="P165" s="206">
        <f t="shared" si="5"/>
        <v>14.26</v>
      </c>
      <c r="Q165" s="207">
        <f t="shared" si="6"/>
        <v>84.26</v>
      </c>
    </row>
    <row r="166">
      <c r="A166" s="93"/>
      <c r="B166" s="138" t="s">
        <v>176</v>
      </c>
      <c r="C166" s="210" t="s">
        <v>245</v>
      </c>
      <c r="D166" s="169"/>
      <c r="E166" s="210" t="s">
        <v>246</v>
      </c>
      <c r="F166" s="210" t="s">
        <v>246</v>
      </c>
      <c r="G166" s="210" t="s">
        <v>246</v>
      </c>
      <c r="H166" s="210" t="s">
        <v>246</v>
      </c>
      <c r="I166" s="210">
        <v>4.2</v>
      </c>
      <c r="J166" s="210">
        <v>302802.5</v>
      </c>
      <c r="K166" s="210">
        <v>127199.0</v>
      </c>
      <c r="L166" s="204">
        <f t="shared" si="1"/>
        <v>8.64222E+16</v>
      </c>
      <c r="M166" s="204">
        <f t="shared" si="2"/>
        <v>109</v>
      </c>
      <c r="N166" s="205">
        <f t="shared" si="3"/>
        <v>0.1674753422</v>
      </c>
      <c r="O166" s="204">
        <f t="shared" si="4"/>
        <v>70</v>
      </c>
      <c r="P166" s="206">
        <f t="shared" si="5"/>
        <v>7.02</v>
      </c>
      <c r="Q166" s="207">
        <f t="shared" si="6"/>
        <v>77.02</v>
      </c>
    </row>
    <row r="167">
      <c r="A167" s="89"/>
      <c r="B167" s="138" t="s">
        <v>177</v>
      </c>
      <c r="C167" s="210" t="s">
        <v>245</v>
      </c>
      <c r="D167" s="169"/>
      <c r="E167" s="210" t="s">
        <v>246</v>
      </c>
      <c r="F167" s="210" t="s">
        <v>246</v>
      </c>
      <c r="G167" s="210" t="s">
        <v>246</v>
      </c>
      <c r="H167" s="210" t="s">
        <v>246</v>
      </c>
      <c r="I167" s="210">
        <v>5.1</v>
      </c>
      <c r="J167" s="210">
        <v>178166.7</v>
      </c>
      <c r="K167" s="210">
        <v>75381.0</v>
      </c>
      <c r="L167" s="204">
        <f t="shared" si="1"/>
        <v>2.63324E+16</v>
      </c>
      <c r="M167" s="204">
        <f t="shared" si="2"/>
        <v>77</v>
      </c>
      <c r="N167" s="205">
        <f t="shared" si="3"/>
        <v>0.2210531676</v>
      </c>
      <c r="O167" s="204">
        <f t="shared" si="4"/>
        <v>70</v>
      </c>
      <c r="P167" s="206">
        <f t="shared" si="5"/>
        <v>13.83</v>
      </c>
      <c r="Q167" s="207">
        <f t="shared" si="6"/>
        <v>83.83</v>
      </c>
    </row>
    <row r="168">
      <c r="A168" s="93"/>
      <c r="B168" s="138" t="s">
        <v>178</v>
      </c>
      <c r="C168" s="210" t="s">
        <v>245</v>
      </c>
      <c r="D168" s="169"/>
      <c r="E168" s="210" t="s">
        <v>246</v>
      </c>
      <c r="F168" s="210" t="s">
        <v>246</v>
      </c>
      <c r="G168" s="210" t="s">
        <v>246</v>
      </c>
      <c r="H168" s="210" t="s">
        <v>246</v>
      </c>
      <c r="I168" s="210">
        <v>3.26</v>
      </c>
      <c r="J168" s="210">
        <v>183138.3</v>
      </c>
      <c r="K168" s="210">
        <v>53768.0</v>
      </c>
      <c r="L168" s="204">
        <f t="shared" si="1"/>
        <v>5.62681E+15</v>
      </c>
      <c r="M168" s="204">
        <f t="shared" si="2"/>
        <v>32</v>
      </c>
      <c r="N168" s="205">
        <f t="shared" si="3"/>
        <v>0.2395148892</v>
      </c>
      <c r="O168" s="204">
        <f t="shared" si="4"/>
        <v>70</v>
      </c>
      <c r="P168" s="206">
        <f t="shared" si="5"/>
        <v>23.4</v>
      </c>
      <c r="Q168" s="207">
        <f t="shared" si="6"/>
        <v>93.4</v>
      </c>
    </row>
    <row r="169">
      <c r="A169" s="89"/>
      <c r="B169" s="138" t="s">
        <v>179</v>
      </c>
      <c r="C169" s="210" t="s">
        <v>245</v>
      </c>
      <c r="D169" s="169"/>
      <c r="E169" s="210" t="s">
        <v>246</v>
      </c>
      <c r="F169" s="210" t="s">
        <v>246</v>
      </c>
      <c r="G169" s="210" t="s">
        <v>246</v>
      </c>
      <c r="H169" s="210" t="s">
        <v>246</v>
      </c>
      <c r="I169" s="210">
        <v>3.7</v>
      </c>
      <c r="J169" s="210">
        <v>217804.8</v>
      </c>
      <c r="K169" s="210">
        <v>132888.0</v>
      </c>
      <c r="L169" s="204">
        <f t="shared" si="1"/>
        <v>5.26553E+16</v>
      </c>
      <c r="M169" s="204">
        <f t="shared" si="2"/>
        <v>98</v>
      </c>
      <c r="N169" s="205">
        <f t="shared" si="3"/>
        <v>0.1975828789</v>
      </c>
      <c r="O169" s="204">
        <f t="shared" si="4"/>
        <v>70</v>
      </c>
      <c r="P169" s="206">
        <f t="shared" si="5"/>
        <v>9.36</v>
      </c>
      <c r="Q169" s="207">
        <f t="shared" si="6"/>
        <v>79.36</v>
      </c>
    </row>
    <row r="170">
      <c r="A170" s="93"/>
      <c r="B170" s="139" t="s">
        <v>180</v>
      </c>
      <c r="C170" s="210" t="s">
        <v>247</v>
      </c>
      <c r="D170" s="211" t="s">
        <v>248</v>
      </c>
      <c r="E170" s="210" t="s">
        <v>247</v>
      </c>
      <c r="F170" s="169"/>
      <c r="G170" s="169"/>
      <c r="H170" s="169"/>
      <c r="I170" s="169"/>
      <c r="J170" s="169"/>
      <c r="K170" s="169"/>
      <c r="L170" s="204" t="str">
        <f t="shared" si="1"/>
        <v>-</v>
      </c>
      <c r="M170" s="204" t="str">
        <f t="shared" si="2"/>
        <v>-</v>
      </c>
      <c r="N170" s="205" t="str">
        <f t="shared" si="3"/>
        <v>-</v>
      </c>
      <c r="O170" s="204">
        <f t="shared" si="4"/>
        <v>0</v>
      </c>
      <c r="P170" s="206">
        <f t="shared" si="5"/>
        <v>0</v>
      </c>
      <c r="Q170" s="207">
        <f t="shared" si="6"/>
        <v>0</v>
      </c>
    </row>
    <row r="171">
      <c r="A171" s="4"/>
      <c r="B171" s="138" t="s">
        <v>181</v>
      </c>
      <c r="C171" s="204" t="s">
        <v>245</v>
      </c>
      <c r="D171" s="141"/>
      <c r="E171" s="204" t="s">
        <v>246</v>
      </c>
      <c r="F171" s="204" t="s">
        <v>246</v>
      </c>
      <c r="G171" s="204" t="s">
        <v>246</v>
      </c>
      <c r="H171" s="204" t="s">
        <v>246</v>
      </c>
      <c r="I171" s="204">
        <v>3.1</v>
      </c>
      <c r="J171" s="204">
        <v>197521.7</v>
      </c>
      <c r="K171" s="204">
        <v>95617.0</v>
      </c>
      <c r="L171" s="204">
        <f t="shared" si="1"/>
        <v>1.73544E+16</v>
      </c>
      <c r="M171" s="204">
        <f t="shared" si="2"/>
        <v>71</v>
      </c>
      <c r="N171" s="205">
        <f t="shared" si="3"/>
        <v>0.2290582686</v>
      </c>
      <c r="O171" s="204">
        <f t="shared" si="4"/>
        <v>70</v>
      </c>
      <c r="P171" s="206">
        <f t="shared" si="5"/>
        <v>15.11</v>
      </c>
      <c r="Q171" s="207">
        <f t="shared" si="6"/>
        <v>85.11</v>
      </c>
    </row>
    <row r="172">
      <c r="A172" s="4"/>
      <c r="B172" s="138" t="s">
        <v>182</v>
      </c>
      <c r="C172" s="204" t="s">
        <v>245</v>
      </c>
      <c r="D172" s="141"/>
      <c r="E172" s="204" t="s">
        <v>246</v>
      </c>
      <c r="F172" s="204" t="s">
        <v>246</v>
      </c>
      <c r="G172" s="204" t="s">
        <v>246</v>
      </c>
      <c r="H172" s="204" t="s">
        <v>246</v>
      </c>
      <c r="I172" s="204">
        <v>5.2</v>
      </c>
      <c r="J172" s="204">
        <v>689879.1</v>
      </c>
      <c r="K172" s="204">
        <v>16015.0</v>
      </c>
      <c r="L172" s="204">
        <f t="shared" si="1"/>
        <v>4.78447E+15</v>
      </c>
      <c r="M172" s="204">
        <f t="shared" si="2"/>
        <v>23</v>
      </c>
      <c r="N172" s="205">
        <f t="shared" si="3"/>
        <v>0.2402659456</v>
      </c>
      <c r="O172" s="204">
        <f t="shared" si="4"/>
        <v>70</v>
      </c>
      <c r="P172" s="206">
        <f t="shared" si="5"/>
        <v>25.32</v>
      </c>
      <c r="Q172" s="207">
        <f t="shared" si="6"/>
        <v>95.32</v>
      </c>
    </row>
    <row r="173">
      <c r="A173" s="4"/>
      <c r="B173" s="138" t="s">
        <v>184</v>
      </c>
      <c r="C173" s="204" t="s">
        <v>245</v>
      </c>
      <c r="D173" s="141"/>
      <c r="E173" s="204" t="s">
        <v>246</v>
      </c>
      <c r="F173" s="204" t="s">
        <v>246</v>
      </c>
      <c r="G173" s="204" t="s">
        <v>246</v>
      </c>
      <c r="H173" s="204" t="s">
        <v>246</v>
      </c>
      <c r="I173" s="204">
        <v>4.0</v>
      </c>
      <c r="J173" s="204">
        <v>279600.9</v>
      </c>
      <c r="K173" s="204">
        <v>149460.0</v>
      </c>
      <c r="L173" s="204">
        <f t="shared" si="1"/>
        <v>9.99329E+16</v>
      </c>
      <c r="M173" s="204">
        <f t="shared" si="2"/>
        <v>113</v>
      </c>
      <c r="N173" s="205">
        <f t="shared" si="3"/>
        <v>0.1554288257</v>
      </c>
      <c r="O173" s="204">
        <f t="shared" si="4"/>
        <v>70</v>
      </c>
      <c r="P173" s="206">
        <f t="shared" si="5"/>
        <v>6.17</v>
      </c>
      <c r="Q173" s="207">
        <f t="shared" si="6"/>
        <v>76.17</v>
      </c>
    </row>
    <row r="174">
      <c r="A174" s="4"/>
      <c r="B174" s="138" t="s">
        <v>185</v>
      </c>
      <c r="C174" s="204" t="s">
        <v>245</v>
      </c>
      <c r="D174" s="141"/>
      <c r="E174" s="204" t="s">
        <v>246</v>
      </c>
      <c r="F174" s="204" t="s">
        <v>246</v>
      </c>
      <c r="G174" s="204" t="s">
        <v>246</v>
      </c>
      <c r="H174" s="204" t="s">
        <v>246</v>
      </c>
      <c r="I174" s="204">
        <v>10.0</v>
      </c>
      <c r="J174" s="204">
        <v>697840.4</v>
      </c>
      <c r="K174" s="204">
        <v>283054.0</v>
      </c>
      <c r="L174" s="204">
        <f t="shared" si="1"/>
        <v>5.59107E+18</v>
      </c>
      <c r="M174" s="204">
        <f t="shared" si="2"/>
        <v>140</v>
      </c>
      <c r="N174" s="205">
        <f t="shared" si="3"/>
        <v>-4.740626503</v>
      </c>
      <c r="O174" s="204">
        <f t="shared" si="4"/>
        <v>70</v>
      </c>
      <c r="P174" s="206">
        <f t="shared" si="5"/>
        <v>0.43</v>
      </c>
      <c r="Q174" s="207">
        <f t="shared" si="6"/>
        <v>70.43</v>
      </c>
    </row>
    <row r="175">
      <c r="A175" s="5"/>
      <c r="B175" s="138" t="s">
        <v>186</v>
      </c>
      <c r="C175" s="204" t="s">
        <v>245</v>
      </c>
      <c r="D175" s="141"/>
      <c r="E175" s="204" t="s">
        <v>246</v>
      </c>
      <c r="F175" s="204" t="s">
        <v>246</v>
      </c>
      <c r="G175" s="204" t="s">
        <v>246</v>
      </c>
      <c r="H175" s="204" t="s">
        <v>246</v>
      </c>
      <c r="I175" s="204">
        <v>5.0</v>
      </c>
      <c r="J175" s="204">
        <v>215411.2</v>
      </c>
      <c r="K175" s="204">
        <v>99436.0</v>
      </c>
      <c r="L175" s="204">
        <f t="shared" si="1"/>
        <v>5.32471E+16</v>
      </c>
      <c r="M175" s="204">
        <f t="shared" si="2"/>
        <v>99</v>
      </c>
      <c r="N175" s="205">
        <f t="shared" si="3"/>
        <v>0.1970552904</v>
      </c>
      <c r="O175" s="204">
        <f t="shared" si="4"/>
        <v>70</v>
      </c>
      <c r="P175" s="206">
        <f t="shared" si="5"/>
        <v>9.15</v>
      </c>
      <c r="Q175" s="207">
        <f t="shared" si="6"/>
        <v>79.15</v>
      </c>
    </row>
    <row r="176">
      <c r="Q176" s="150"/>
    </row>
    <row r="177">
      <c r="B177" s="206" t="s">
        <v>223</v>
      </c>
      <c r="D177" s="212">
        <f>AVERAGEIF(Q3:Q175, "&gt;0", Q3:Q175)</f>
        <v>84.11406383</v>
      </c>
      <c r="Q177" s="150"/>
    </row>
    <row r="178">
      <c r="B178" s="50"/>
      <c r="C178" s="213" t="s">
        <v>310</v>
      </c>
      <c r="D178" s="213" t="s">
        <v>311</v>
      </c>
      <c r="Q178" s="150"/>
    </row>
    <row r="179">
      <c r="B179" s="204" t="s">
        <v>245</v>
      </c>
      <c r="C179" s="213">
        <f>COUNTIF(C3:C175,"=1st_demo")</f>
        <v>135</v>
      </c>
      <c r="D179" s="214">
        <f>COUNTIF(C3:C175, "1st_demo")/COUNTIF(C3:C175, "&lt;&gt;")</f>
        <v>0.7803468208</v>
      </c>
      <c r="Q179" s="150"/>
    </row>
    <row r="180">
      <c r="B180" s="204" t="s">
        <v>251</v>
      </c>
      <c r="C180" s="213">
        <f>COUNTIF(C3:C175,"=2nd_demo")</f>
        <v>6</v>
      </c>
      <c r="D180" s="214">
        <f>COUNTIF(C4:C176, "2nd_demo")/COUNTIF(C4:C176, "&lt;&gt;")</f>
        <v>0.03488372093</v>
      </c>
      <c r="Q180" s="150"/>
    </row>
    <row r="181">
      <c r="B181" s="213" t="s">
        <v>210</v>
      </c>
      <c r="C181" s="213">
        <f t="shared" ref="C181:D181" si="7">C179+C180</f>
        <v>141</v>
      </c>
      <c r="D181" s="214">
        <f t="shared" si="7"/>
        <v>0.8152305417</v>
      </c>
      <c r="Q181" s="150"/>
    </row>
    <row r="182">
      <c r="Q182" s="150"/>
    </row>
    <row r="183">
      <c r="Q183" s="150"/>
    </row>
    <row r="184">
      <c r="Q184" s="150"/>
    </row>
    <row r="185">
      <c r="Q185" s="150"/>
    </row>
    <row r="186">
      <c r="Q186" s="150"/>
    </row>
    <row r="187">
      <c r="Q187" s="150"/>
    </row>
    <row r="188">
      <c r="Q188" s="150"/>
    </row>
    <row r="189">
      <c r="Q189" s="150"/>
    </row>
    <row r="190">
      <c r="Q190" s="150"/>
    </row>
    <row r="191">
      <c r="Q191" s="150"/>
    </row>
    <row r="192">
      <c r="Q192" s="150"/>
    </row>
    <row r="193">
      <c r="Q193" s="150"/>
    </row>
    <row r="194">
      <c r="Q194" s="150"/>
    </row>
    <row r="195">
      <c r="Q195" s="150"/>
    </row>
    <row r="196">
      <c r="Q196" s="150"/>
    </row>
    <row r="197">
      <c r="Q197" s="150"/>
    </row>
    <row r="198">
      <c r="Q198" s="150"/>
    </row>
    <row r="199">
      <c r="Q199" s="150"/>
    </row>
    <row r="200">
      <c r="Q200" s="150"/>
    </row>
    <row r="201">
      <c r="Q201" s="150"/>
    </row>
    <row r="202">
      <c r="Q202" s="150"/>
    </row>
    <row r="203">
      <c r="Q203" s="150"/>
    </row>
    <row r="204">
      <c r="Q204" s="150"/>
    </row>
    <row r="205">
      <c r="Q205" s="150"/>
    </row>
    <row r="206">
      <c r="Q206" s="150"/>
    </row>
    <row r="207">
      <c r="Q207" s="150"/>
    </row>
    <row r="208">
      <c r="Q208" s="150"/>
    </row>
    <row r="209">
      <c r="Q209" s="150"/>
    </row>
    <row r="210">
      <c r="Q210" s="150"/>
    </row>
    <row r="211">
      <c r="Q211" s="150"/>
    </row>
    <row r="212">
      <c r="Q212" s="150"/>
    </row>
    <row r="213">
      <c r="Q213" s="150"/>
    </row>
    <row r="214">
      <c r="Q214" s="150"/>
    </row>
    <row r="215">
      <c r="Q215" s="150"/>
    </row>
    <row r="216">
      <c r="Q216" s="150"/>
    </row>
    <row r="217">
      <c r="Q217" s="150"/>
    </row>
    <row r="218">
      <c r="Q218" s="150"/>
    </row>
    <row r="219">
      <c r="Q219" s="150"/>
    </row>
    <row r="220">
      <c r="Q220" s="150"/>
    </row>
    <row r="221">
      <c r="Q221" s="150"/>
    </row>
    <row r="222">
      <c r="Q222" s="150"/>
    </row>
    <row r="223">
      <c r="Q223" s="150"/>
    </row>
    <row r="224">
      <c r="Q224" s="150"/>
    </row>
    <row r="225">
      <c r="Q225" s="150"/>
    </row>
    <row r="226">
      <c r="Q226" s="150"/>
    </row>
    <row r="227">
      <c r="Q227" s="150"/>
    </row>
    <row r="228">
      <c r="Q228" s="150"/>
    </row>
    <row r="229">
      <c r="Q229" s="150"/>
    </row>
    <row r="230">
      <c r="Q230" s="150"/>
    </row>
    <row r="231">
      <c r="Q231" s="150"/>
    </row>
    <row r="232">
      <c r="Q232" s="150"/>
    </row>
    <row r="233">
      <c r="Q233" s="150"/>
    </row>
    <row r="234">
      <c r="Q234" s="150"/>
    </row>
    <row r="235">
      <c r="Q235" s="150"/>
    </row>
    <row r="236">
      <c r="Q236" s="150"/>
    </row>
    <row r="237">
      <c r="Q237" s="150"/>
    </row>
    <row r="238">
      <c r="Q238" s="150"/>
    </row>
    <row r="239">
      <c r="Q239" s="150"/>
    </row>
    <row r="240">
      <c r="Q240" s="150"/>
    </row>
    <row r="241">
      <c r="Q241" s="150"/>
    </row>
    <row r="242">
      <c r="Q242" s="150"/>
    </row>
    <row r="243">
      <c r="Q243" s="150"/>
    </row>
    <row r="244">
      <c r="Q244" s="150"/>
    </row>
    <row r="245">
      <c r="Q245" s="150"/>
    </row>
    <row r="246">
      <c r="Q246" s="150"/>
    </row>
    <row r="247">
      <c r="Q247" s="150"/>
    </row>
    <row r="248">
      <c r="Q248" s="150"/>
    </row>
    <row r="249">
      <c r="Q249" s="150"/>
    </row>
    <row r="250">
      <c r="Q250" s="150"/>
    </row>
    <row r="251">
      <c r="Q251" s="150"/>
    </row>
    <row r="252">
      <c r="Q252" s="150"/>
    </row>
    <row r="253">
      <c r="Q253" s="150"/>
    </row>
    <row r="254">
      <c r="Q254" s="150"/>
    </row>
    <row r="255">
      <c r="Q255" s="150"/>
    </row>
    <row r="256">
      <c r="Q256" s="150"/>
    </row>
    <row r="257">
      <c r="Q257" s="150"/>
    </row>
    <row r="258">
      <c r="Q258" s="150"/>
    </row>
    <row r="259">
      <c r="Q259" s="150"/>
    </row>
    <row r="260">
      <c r="Q260" s="150"/>
    </row>
    <row r="261">
      <c r="Q261" s="150"/>
    </row>
    <row r="262">
      <c r="Q262" s="150"/>
    </row>
    <row r="263">
      <c r="Q263" s="150"/>
    </row>
    <row r="264">
      <c r="Q264" s="150"/>
    </row>
    <row r="265">
      <c r="Q265" s="150"/>
    </row>
    <row r="266">
      <c r="Q266" s="150"/>
    </row>
    <row r="267">
      <c r="Q267" s="150"/>
    </row>
    <row r="268">
      <c r="Q268" s="150"/>
    </row>
    <row r="269">
      <c r="Q269" s="150"/>
    </row>
    <row r="270">
      <c r="Q270" s="150"/>
    </row>
    <row r="271">
      <c r="Q271" s="150"/>
    </row>
    <row r="272">
      <c r="Q272" s="150"/>
    </row>
    <row r="273">
      <c r="Q273" s="150"/>
    </row>
    <row r="274">
      <c r="Q274" s="150"/>
    </row>
    <row r="275">
      <c r="Q275" s="150"/>
    </row>
    <row r="276">
      <c r="Q276" s="150"/>
    </row>
    <row r="277">
      <c r="Q277" s="150"/>
    </row>
    <row r="278">
      <c r="Q278" s="150"/>
    </row>
    <row r="279">
      <c r="Q279" s="150"/>
    </row>
    <row r="280">
      <c r="Q280" s="150"/>
    </row>
    <row r="281">
      <c r="Q281" s="150"/>
    </row>
    <row r="282">
      <c r="Q282" s="150"/>
    </row>
    <row r="283">
      <c r="Q283" s="150"/>
    </row>
    <row r="284">
      <c r="Q284" s="150"/>
    </row>
    <row r="285">
      <c r="Q285" s="150"/>
    </row>
    <row r="286">
      <c r="Q286" s="150"/>
    </row>
    <row r="287">
      <c r="Q287" s="150"/>
    </row>
    <row r="288">
      <c r="Q288" s="150"/>
    </row>
    <row r="289">
      <c r="Q289" s="150"/>
    </row>
    <row r="290">
      <c r="Q290" s="150"/>
    </row>
    <row r="291">
      <c r="Q291" s="150"/>
    </row>
    <row r="292">
      <c r="Q292" s="150"/>
    </row>
    <row r="293">
      <c r="Q293" s="150"/>
    </row>
    <row r="294">
      <c r="Q294" s="150"/>
    </row>
    <row r="295">
      <c r="Q295" s="150"/>
    </row>
    <row r="296">
      <c r="Q296" s="150"/>
    </row>
    <row r="297">
      <c r="Q297" s="150"/>
    </row>
    <row r="298">
      <c r="Q298" s="150"/>
    </row>
    <row r="299">
      <c r="Q299" s="150"/>
    </row>
    <row r="300">
      <c r="Q300" s="150"/>
    </row>
    <row r="301">
      <c r="Q301" s="150"/>
    </row>
    <row r="302">
      <c r="Q302" s="150"/>
    </row>
    <row r="303">
      <c r="Q303" s="150"/>
    </row>
    <row r="304">
      <c r="Q304" s="150"/>
    </row>
    <row r="305">
      <c r="Q305" s="150"/>
    </row>
    <row r="306">
      <c r="Q306" s="150"/>
    </row>
    <row r="307">
      <c r="Q307" s="150"/>
    </row>
    <row r="308">
      <c r="Q308" s="150"/>
    </row>
    <row r="309">
      <c r="Q309" s="150"/>
    </row>
    <row r="310">
      <c r="Q310" s="150"/>
    </row>
    <row r="311">
      <c r="Q311" s="150"/>
    </row>
    <row r="312">
      <c r="Q312" s="150"/>
    </row>
    <row r="313">
      <c r="Q313" s="150"/>
    </row>
    <row r="314">
      <c r="Q314" s="150"/>
    </row>
    <row r="315">
      <c r="Q315" s="150"/>
    </row>
    <row r="316">
      <c r="Q316" s="150"/>
    </row>
    <row r="317">
      <c r="Q317" s="150"/>
    </row>
    <row r="318">
      <c r="Q318" s="150"/>
    </row>
    <row r="319">
      <c r="Q319" s="150"/>
    </row>
    <row r="320">
      <c r="Q320" s="150"/>
    </row>
    <row r="321">
      <c r="Q321" s="150"/>
    </row>
    <row r="322">
      <c r="Q322" s="150"/>
    </row>
    <row r="323">
      <c r="Q323" s="150"/>
    </row>
    <row r="324">
      <c r="Q324" s="150"/>
    </row>
    <row r="325">
      <c r="Q325" s="150"/>
    </row>
    <row r="326">
      <c r="Q326" s="150"/>
    </row>
    <row r="327">
      <c r="Q327" s="150"/>
    </row>
    <row r="328">
      <c r="Q328" s="150"/>
    </row>
    <row r="329">
      <c r="Q329" s="150"/>
    </row>
    <row r="330">
      <c r="Q330" s="150"/>
    </row>
    <row r="331">
      <c r="Q331" s="150"/>
    </row>
    <row r="332">
      <c r="Q332" s="150"/>
    </row>
    <row r="333">
      <c r="Q333" s="150"/>
    </row>
    <row r="334">
      <c r="Q334" s="150"/>
    </row>
    <row r="335">
      <c r="Q335" s="150"/>
    </row>
    <row r="336">
      <c r="Q336" s="150"/>
    </row>
    <row r="337">
      <c r="Q337" s="150"/>
    </row>
    <row r="338">
      <c r="Q338" s="150"/>
    </row>
    <row r="339">
      <c r="Q339" s="150"/>
    </row>
    <row r="340">
      <c r="Q340" s="150"/>
    </row>
    <row r="341">
      <c r="Q341" s="150"/>
    </row>
    <row r="342">
      <c r="Q342" s="150"/>
    </row>
    <row r="343">
      <c r="Q343" s="150"/>
    </row>
    <row r="344">
      <c r="Q344" s="150"/>
    </row>
    <row r="345">
      <c r="Q345" s="150"/>
    </row>
    <row r="346">
      <c r="Q346" s="150"/>
    </row>
    <row r="347">
      <c r="Q347" s="150"/>
    </row>
    <row r="348">
      <c r="Q348" s="150"/>
    </row>
    <row r="349">
      <c r="Q349" s="150"/>
    </row>
    <row r="350">
      <c r="Q350" s="150"/>
    </row>
    <row r="351">
      <c r="Q351" s="150"/>
    </row>
    <row r="352">
      <c r="Q352" s="150"/>
    </row>
    <row r="353">
      <c r="Q353" s="150"/>
    </row>
    <row r="354">
      <c r="Q354" s="150"/>
    </row>
    <row r="355">
      <c r="Q355" s="150"/>
    </row>
    <row r="356">
      <c r="Q356" s="150"/>
    </row>
    <row r="357">
      <c r="Q357" s="150"/>
    </row>
    <row r="358">
      <c r="Q358" s="150"/>
    </row>
    <row r="359">
      <c r="Q359" s="150"/>
    </row>
    <row r="360">
      <c r="Q360" s="150"/>
    </row>
    <row r="361">
      <c r="Q361" s="150"/>
    </row>
    <row r="362">
      <c r="Q362" s="150"/>
    </row>
    <row r="363">
      <c r="Q363" s="150"/>
    </row>
    <row r="364">
      <c r="Q364" s="150"/>
    </row>
    <row r="365">
      <c r="Q365" s="150"/>
    </row>
    <row r="366">
      <c r="Q366" s="150"/>
    </row>
    <row r="367">
      <c r="Q367" s="150"/>
    </row>
    <row r="368">
      <c r="Q368" s="150"/>
    </row>
    <row r="369">
      <c r="Q369" s="150"/>
    </row>
    <row r="370">
      <c r="Q370" s="150"/>
    </row>
    <row r="371">
      <c r="Q371" s="150"/>
    </row>
    <row r="372">
      <c r="Q372" s="150"/>
    </row>
    <row r="373">
      <c r="Q373" s="150"/>
    </row>
    <row r="374">
      <c r="Q374" s="150"/>
    </row>
    <row r="375">
      <c r="Q375" s="150"/>
    </row>
    <row r="376">
      <c r="Q376" s="150"/>
    </row>
    <row r="377">
      <c r="Q377" s="150"/>
    </row>
    <row r="378">
      <c r="Q378" s="150"/>
    </row>
    <row r="379">
      <c r="Q379" s="150"/>
    </row>
    <row r="380">
      <c r="Q380" s="150"/>
    </row>
    <row r="381">
      <c r="Q381" s="150"/>
    </row>
    <row r="382">
      <c r="Q382" s="150"/>
    </row>
    <row r="383">
      <c r="Q383" s="150"/>
    </row>
    <row r="384">
      <c r="Q384" s="150"/>
    </row>
    <row r="385">
      <c r="Q385" s="150"/>
    </row>
    <row r="386">
      <c r="Q386" s="150"/>
    </row>
    <row r="387">
      <c r="Q387" s="150"/>
    </row>
    <row r="388">
      <c r="Q388" s="150"/>
    </row>
    <row r="389">
      <c r="Q389" s="150"/>
    </row>
    <row r="390">
      <c r="Q390" s="150"/>
    </row>
    <row r="391">
      <c r="Q391" s="150"/>
    </row>
    <row r="392">
      <c r="Q392" s="150"/>
    </row>
    <row r="393">
      <c r="Q393" s="150"/>
    </row>
    <row r="394">
      <c r="Q394" s="150"/>
    </row>
    <row r="395">
      <c r="Q395" s="150"/>
    </row>
    <row r="396">
      <c r="Q396" s="150"/>
    </row>
    <row r="397">
      <c r="Q397" s="150"/>
    </row>
    <row r="398">
      <c r="Q398" s="150"/>
    </row>
    <row r="399">
      <c r="Q399" s="150"/>
    </row>
    <row r="400">
      <c r="Q400" s="150"/>
    </row>
    <row r="401">
      <c r="Q401" s="150"/>
    </row>
    <row r="402">
      <c r="Q402" s="150"/>
    </row>
    <row r="403">
      <c r="Q403" s="150"/>
    </row>
    <row r="404">
      <c r="Q404" s="150"/>
    </row>
    <row r="405">
      <c r="Q405" s="150"/>
    </row>
    <row r="406">
      <c r="Q406" s="150"/>
    </row>
    <row r="407">
      <c r="Q407" s="150"/>
    </row>
    <row r="408">
      <c r="Q408" s="150"/>
    </row>
    <row r="409">
      <c r="Q409" s="150"/>
    </row>
    <row r="410">
      <c r="Q410" s="150"/>
    </row>
    <row r="411">
      <c r="Q411" s="150"/>
    </row>
    <row r="412">
      <c r="Q412" s="150"/>
    </row>
    <row r="413">
      <c r="Q413" s="150"/>
    </row>
    <row r="414">
      <c r="Q414" s="150"/>
    </row>
    <row r="415">
      <c r="Q415" s="150"/>
    </row>
    <row r="416">
      <c r="Q416" s="150"/>
    </row>
    <row r="417">
      <c r="Q417" s="150"/>
    </row>
    <row r="418">
      <c r="Q418" s="150"/>
    </row>
    <row r="419">
      <c r="Q419" s="150"/>
    </row>
    <row r="420">
      <c r="Q420" s="150"/>
    </row>
    <row r="421">
      <c r="Q421" s="150"/>
    </row>
    <row r="422">
      <c r="Q422" s="150"/>
    </row>
    <row r="423">
      <c r="Q423" s="150"/>
    </row>
    <row r="424">
      <c r="Q424" s="150"/>
    </row>
    <row r="425">
      <c r="Q425" s="150"/>
    </row>
    <row r="426">
      <c r="Q426" s="150"/>
    </row>
    <row r="427">
      <c r="Q427" s="150"/>
    </row>
    <row r="428">
      <c r="Q428" s="150"/>
    </row>
    <row r="429">
      <c r="Q429" s="150"/>
    </row>
    <row r="430">
      <c r="Q430" s="150"/>
    </row>
    <row r="431">
      <c r="Q431" s="150"/>
    </row>
    <row r="432">
      <c r="Q432" s="150"/>
    </row>
    <row r="433">
      <c r="Q433" s="150"/>
    </row>
    <row r="434">
      <c r="Q434" s="150"/>
    </row>
    <row r="435">
      <c r="Q435" s="150"/>
    </row>
    <row r="436">
      <c r="Q436" s="150"/>
    </row>
    <row r="437">
      <c r="Q437" s="150"/>
    </row>
    <row r="438">
      <c r="Q438" s="150"/>
    </row>
    <row r="439">
      <c r="Q439" s="150"/>
    </row>
    <row r="440">
      <c r="Q440" s="150"/>
    </row>
    <row r="441">
      <c r="Q441" s="150"/>
    </row>
    <row r="442">
      <c r="Q442" s="150"/>
    </row>
    <row r="443">
      <c r="Q443" s="150"/>
    </row>
    <row r="444">
      <c r="Q444" s="150"/>
    </row>
    <row r="445">
      <c r="Q445" s="150"/>
    </row>
    <row r="446">
      <c r="Q446" s="150"/>
    </row>
    <row r="447">
      <c r="Q447" s="150"/>
    </row>
    <row r="448">
      <c r="Q448" s="150"/>
    </row>
    <row r="449">
      <c r="Q449" s="150"/>
    </row>
    <row r="450">
      <c r="Q450" s="150"/>
    </row>
    <row r="451">
      <c r="Q451" s="150"/>
    </row>
    <row r="452">
      <c r="Q452" s="150"/>
    </row>
    <row r="453">
      <c r="Q453" s="150"/>
    </row>
    <row r="454">
      <c r="Q454" s="150"/>
    </row>
    <row r="455">
      <c r="Q455" s="150"/>
    </row>
    <row r="456">
      <c r="Q456" s="150"/>
    </row>
    <row r="457">
      <c r="Q457" s="150"/>
    </row>
    <row r="458">
      <c r="Q458" s="150"/>
    </row>
    <row r="459">
      <c r="Q459" s="150"/>
    </row>
    <row r="460">
      <c r="Q460" s="150"/>
    </row>
    <row r="461">
      <c r="Q461" s="150"/>
    </row>
    <row r="462">
      <c r="Q462" s="150"/>
    </row>
    <row r="463">
      <c r="Q463" s="150"/>
    </row>
    <row r="464">
      <c r="Q464" s="150"/>
    </row>
    <row r="465">
      <c r="Q465" s="150"/>
    </row>
    <row r="466">
      <c r="Q466" s="150"/>
    </row>
    <row r="467">
      <c r="Q467" s="150"/>
    </row>
    <row r="468">
      <c r="Q468" s="150"/>
    </row>
    <row r="469">
      <c r="Q469" s="150"/>
    </row>
    <row r="470">
      <c r="Q470" s="150"/>
    </row>
    <row r="471">
      <c r="Q471" s="150"/>
    </row>
    <row r="472">
      <c r="Q472" s="150"/>
    </row>
    <row r="473">
      <c r="Q473" s="150"/>
    </row>
    <row r="474">
      <c r="Q474" s="150"/>
    </row>
    <row r="475">
      <c r="Q475" s="150"/>
    </row>
    <row r="476">
      <c r="Q476" s="150"/>
    </row>
    <row r="477">
      <c r="Q477" s="150"/>
    </row>
    <row r="478">
      <c r="Q478" s="150"/>
    </row>
    <row r="479">
      <c r="Q479" s="150"/>
    </row>
    <row r="480">
      <c r="Q480" s="150"/>
    </row>
    <row r="481">
      <c r="Q481" s="150"/>
    </row>
    <row r="482">
      <c r="Q482" s="150"/>
    </row>
    <row r="483">
      <c r="Q483" s="150"/>
    </row>
    <row r="484">
      <c r="Q484" s="150"/>
    </row>
    <row r="485">
      <c r="Q485" s="150"/>
    </row>
    <row r="486">
      <c r="Q486" s="150"/>
    </row>
    <row r="487">
      <c r="Q487" s="150"/>
    </row>
    <row r="488">
      <c r="Q488" s="150"/>
    </row>
    <row r="489">
      <c r="Q489" s="150"/>
    </row>
    <row r="490">
      <c r="Q490" s="150"/>
    </row>
    <row r="491">
      <c r="Q491" s="150"/>
    </row>
    <row r="492">
      <c r="Q492" s="150"/>
    </row>
    <row r="493">
      <c r="Q493" s="150"/>
    </row>
    <row r="494">
      <c r="Q494" s="150"/>
    </row>
    <row r="495">
      <c r="Q495" s="150"/>
    </row>
    <row r="496">
      <c r="Q496" s="150"/>
    </row>
    <row r="497">
      <c r="Q497" s="150"/>
    </row>
    <row r="498">
      <c r="Q498" s="150"/>
    </row>
    <row r="499">
      <c r="Q499" s="150"/>
    </row>
    <row r="500">
      <c r="Q500" s="150"/>
    </row>
    <row r="501">
      <c r="Q501" s="150"/>
    </row>
    <row r="502">
      <c r="Q502" s="150"/>
    </row>
    <row r="503">
      <c r="Q503" s="150"/>
    </row>
    <row r="504">
      <c r="Q504" s="150"/>
    </row>
    <row r="505">
      <c r="Q505" s="150"/>
    </row>
    <row r="506">
      <c r="Q506" s="150"/>
    </row>
    <row r="507">
      <c r="Q507" s="150"/>
    </row>
    <row r="508">
      <c r="Q508" s="150"/>
    </row>
    <row r="509">
      <c r="Q509" s="150"/>
    </row>
    <row r="510">
      <c r="Q510" s="150"/>
    </row>
    <row r="511">
      <c r="Q511" s="150"/>
    </row>
    <row r="512">
      <c r="Q512" s="150"/>
    </row>
    <row r="513">
      <c r="Q513" s="150"/>
    </row>
    <row r="514">
      <c r="Q514" s="150"/>
    </row>
    <row r="515">
      <c r="Q515" s="150"/>
    </row>
    <row r="516">
      <c r="Q516" s="150"/>
    </row>
    <row r="517">
      <c r="Q517" s="150"/>
    </row>
    <row r="518">
      <c r="Q518" s="150"/>
    </row>
    <row r="519">
      <c r="Q519" s="150"/>
    </row>
    <row r="520">
      <c r="Q520" s="150"/>
    </row>
    <row r="521">
      <c r="Q521" s="150"/>
    </row>
    <row r="522">
      <c r="Q522" s="150"/>
    </row>
    <row r="523">
      <c r="Q523" s="150"/>
    </row>
    <row r="524">
      <c r="Q524" s="150"/>
    </row>
    <row r="525">
      <c r="Q525" s="150"/>
    </row>
    <row r="526">
      <c r="Q526" s="150"/>
    </row>
    <row r="527">
      <c r="Q527" s="150"/>
    </row>
    <row r="528">
      <c r="Q528" s="150"/>
    </row>
    <row r="529">
      <c r="Q529" s="150"/>
    </row>
    <row r="530">
      <c r="Q530" s="150"/>
    </row>
    <row r="531">
      <c r="Q531" s="150"/>
    </row>
    <row r="532">
      <c r="Q532" s="150"/>
    </row>
    <row r="533">
      <c r="Q533" s="150"/>
    </row>
    <row r="534">
      <c r="Q534" s="150"/>
    </row>
    <row r="535">
      <c r="Q535" s="150"/>
    </row>
    <row r="536">
      <c r="Q536" s="150"/>
    </row>
    <row r="537">
      <c r="Q537" s="150"/>
    </row>
    <row r="538">
      <c r="Q538" s="150"/>
    </row>
    <row r="539">
      <c r="Q539" s="150"/>
    </row>
    <row r="540">
      <c r="Q540" s="150"/>
    </row>
    <row r="541">
      <c r="Q541" s="150"/>
    </row>
    <row r="542">
      <c r="Q542" s="150"/>
    </row>
    <row r="543">
      <c r="Q543" s="150"/>
    </row>
    <row r="544">
      <c r="Q544" s="150"/>
    </row>
    <row r="545">
      <c r="Q545" s="150"/>
    </row>
    <row r="546">
      <c r="Q546" s="150"/>
    </row>
    <row r="547">
      <c r="Q547" s="150"/>
    </row>
    <row r="548">
      <c r="Q548" s="150"/>
    </row>
    <row r="549">
      <c r="Q549" s="150"/>
    </row>
    <row r="550">
      <c r="Q550" s="150"/>
    </row>
    <row r="551">
      <c r="Q551" s="150"/>
    </row>
    <row r="552">
      <c r="Q552" s="150"/>
    </row>
    <row r="553">
      <c r="Q553" s="150"/>
    </row>
    <row r="554">
      <c r="Q554" s="150"/>
    </row>
    <row r="555">
      <c r="Q555" s="150"/>
    </row>
    <row r="556">
      <c r="Q556" s="150"/>
    </row>
    <row r="557">
      <c r="Q557" s="150"/>
    </row>
    <row r="558">
      <c r="Q558" s="150"/>
    </row>
    <row r="559">
      <c r="Q559" s="150"/>
    </row>
    <row r="560">
      <c r="Q560" s="150"/>
    </row>
    <row r="561">
      <c r="Q561" s="150"/>
    </row>
    <row r="562">
      <c r="Q562" s="150"/>
    </row>
    <row r="563">
      <c r="Q563" s="150"/>
    </row>
    <row r="564">
      <c r="Q564" s="150"/>
    </row>
    <row r="565">
      <c r="Q565" s="150"/>
    </row>
    <row r="566">
      <c r="Q566" s="150"/>
    </row>
    <row r="567">
      <c r="Q567" s="150"/>
    </row>
    <row r="568">
      <c r="Q568" s="150"/>
    </row>
    <row r="569">
      <c r="Q569" s="150"/>
    </row>
    <row r="570">
      <c r="Q570" s="150"/>
    </row>
    <row r="571">
      <c r="Q571" s="150"/>
    </row>
    <row r="572">
      <c r="Q572" s="150"/>
    </row>
    <row r="573">
      <c r="Q573" s="150"/>
    </row>
    <row r="574">
      <c r="Q574" s="150"/>
    </row>
    <row r="575">
      <c r="Q575" s="150"/>
    </row>
    <row r="576">
      <c r="Q576" s="150"/>
    </row>
    <row r="577">
      <c r="Q577" s="150"/>
    </row>
    <row r="578">
      <c r="Q578" s="150"/>
    </row>
    <row r="579">
      <c r="Q579" s="150"/>
    </row>
    <row r="580">
      <c r="Q580" s="150"/>
    </row>
    <row r="581">
      <c r="Q581" s="150"/>
    </row>
    <row r="582">
      <c r="Q582" s="150"/>
    </row>
    <row r="583">
      <c r="Q583" s="150"/>
    </row>
    <row r="584">
      <c r="Q584" s="150"/>
    </row>
    <row r="585">
      <c r="Q585" s="150"/>
    </row>
    <row r="586">
      <c r="Q586" s="150"/>
    </row>
    <row r="587">
      <c r="Q587" s="150"/>
    </row>
    <row r="588">
      <c r="Q588" s="150"/>
    </row>
    <row r="589">
      <c r="Q589" s="150"/>
    </row>
    <row r="590">
      <c r="Q590" s="150"/>
    </row>
    <row r="591">
      <c r="Q591" s="150"/>
    </row>
    <row r="592">
      <c r="Q592" s="150"/>
    </row>
    <row r="593">
      <c r="Q593" s="150"/>
    </row>
    <row r="594">
      <c r="Q594" s="150"/>
    </row>
    <row r="595">
      <c r="Q595" s="150"/>
    </row>
    <row r="596">
      <c r="Q596" s="150"/>
    </row>
    <row r="597">
      <c r="Q597" s="150"/>
    </row>
    <row r="598">
      <c r="Q598" s="150"/>
    </row>
    <row r="599">
      <c r="Q599" s="150"/>
    </row>
    <row r="600">
      <c r="Q600" s="150"/>
    </row>
    <row r="601">
      <c r="Q601" s="150"/>
    </row>
    <row r="602">
      <c r="Q602" s="150"/>
    </row>
    <row r="603">
      <c r="Q603" s="150"/>
    </row>
    <row r="604">
      <c r="Q604" s="150"/>
    </row>
    <row r="605">
      <c r="Q605" s="150"/>
    </row>
    <row r="606">
      <c r="Q606" s="150"/>
    </row>
    <row r="607">
      <c r="Q607" s="150"/>
    </row>
    <row r="608">
      <c r="Q608" s="150"/>
    </row>
    <row r="609">
      <c r="Q609" s="150"/>
    </row>
    <row r="610">
      <c r="Q610" s="150"/>
    </row>
    <row r="611">
      <c r="Q611" s="150"/>
    </row>
    <row r="612">
      <c r="Q612" s="150"/>
    </row>
    <row r="613">
      <c r="Q613" s="150"/>
    </row>
    <row r="614">
      <c r="Q614" s="150"/>
    </row>
    <row r="615">
      <c r="Q615" s="150"/>
    </row>
    <row r="616">
      <c r="Q616" s="150"/>
    </row>
    <row r="617">
      <c r="Q617" s="150"/>
    </row>
    <row r="618">
      <c r="Q618" s="150"/>
    </row>
    <row r="619">
      <c r="Q619" s="150"/>
    </row>
    <row r="620">
      <c r="Q620" s="150"/>
    </row>
    <row r="621">
      <c r="Q621" s="150"/>
    </row>
    <row r="622">
      <c r="Q622" s="150"/>
    </row>
    <row r="623">
      <c r="Q623" s="150"/>
    </row>
    <row r="624">
      <c r="Q624" s="150"/>
    </row>
    <row r="625">
      <c r="Q625" s="150"/>
    </row>
    <row r="626">
      <c r="Q626" s="150"/>
    </row>
    <row r="627">
      <c r="Q627" s="150"/>
    </row>
    <row r="628">
      <c r="Q628" s="150"/>
    </row>
    <row r="629">
      <c r="Q629" s="150"/>
    </row>
    <row r="630">
      <c r="Q630" s="150"/>
    </row>
    <row r="631">
      <c r="Q631" s="150"/>
    </row>
    <row r="632">
      <c r="Q632" s="150"/>
    </row>
    <row r="633">
      <c r="Q633" s="150"/>
    </row>
    <row r="634">
      <c r="Q634" s="150"/>
    </row>
    <row r="635">
      <c r="Q635" s="150"/>
    </row>
    <row r="636">
      <c r="Q636" s="150"/>
    </row>
    <row r="637">
      <c r="Q637" s="150"/>
    </row>
    <row r="638">
      <c r="Q638" s="150"/>
    </row>
    <row r="639">
      <c r="Q639" s="150"/>
    </row>
    <row r="640">
      <c r="Q640" s="150"/>
    </row>
    <row r="641">
      <c r="Q641" s="150"/>
    </row>
    <row r="642">
      <c r="Q642" s="150"/>
    </row>
    <row r="643">
      <c r="Q643" s="150"/>
    </row>
    <row r="644">
      <c r="Q644" s="150"/>
    </row>
    <row r="645">
      <c r="Q645" s="150"/>
    </row>
    <row r="646">
      <c r="Q646" s="150"/>
    </row>
    <row r="647">
      <c r="Q647" s="150"/>
    </row>
    <row r="648">
      <c r="Q648" s="150"/>
    </row>
    <row r="649">
      <c r="Q649" s="150"/>
    </row>
    <row r="650">
      <c r="Q650" s="150"/>
    </row>
    <row r="651">
      <c r="Q651" s="150"/>
    </row>
    <row r="652">
      <c r="Q652" s="150"/>
    </row>
    <row r="653">
      <c r="Q653" s="150"/>
    </row>
    <row r="654">
      <c r="Q654" s="150"/>
    </row>
    <row r="655">
      <c r="Q655" s="150"/>
    </row>
    <row r="656">
      <c r="Q656" s="150"/>
    </row>
    <row r="657">
      <c r="Q657" s="150"/>
    </row>
    <row r="658">
      <c r="Q658" s="150"/>
    </row>
    <row r="659">
      <c r="Q659" s="150"/>
    </row>
    <row r="660">
      <c r="Q660" s="150"/>
    </row>
    <row r="661">
      <c r="Q661" s="150"/>
    </row>
    <row r="662">
      <c r="Q662" s="150"/>
    </row>
    <row r="663">
      <c r="Q663" s="150"/>
    </row>
    <row r="664">
      <c r="Q664" s="150"/>
    </row>
    <row r="665">
      <c r="Q665" s="150"/>
    </row>
    <row r="666">
      <c r="Q666" s="150"/>
    </row>
    <row r="667">
      <c r="Q667" s="150"/>
    </row>
    <row r="668">
      <c r="Q668" s="150"/>
    </row>
    <row r="669">
      <c r="Q669" s="150"/>
    </row>
    <row r="670">
      <c r="Q670" s="150"/>
    </row>
    <row r="671">
      <c r="Q671" s="150"/>
    </row>
    <row r="672">
      <c r="Q672" s="150"/>
    </row>
    <row r="673">
      <c r="Q673" s="150"/>
    </row>
    <row r="674">
      <c r="Q674" s="150"/>
    </row>
    <row r="675">
      <c r="Q675" s="150"/>
    </row>
    <row r="676">
      <c r="Q676" s="150"/>
    </row>
    <row r="677">
      <c r="Q677" s="150"/>
    </row>
    <row r="678">
      <c r="Q678" s="150"/>
    </row>
    <row r="679">
      <c r="Q679" s="150"/>
    </row>
    <row r="680">
      <c r="Q680" s="150"/>
    </row>
    <row r="681">
      <c r="Q681" s="150"/>
    </row>
    <row r="682">
      <c r="Q682" s="150"/>
    </row>
    <row r="683">
      <c r="Q683" s="150"/>
    </row>
    <row r="684">
      <c r="Q684" s="150"/>
    </row>
    <row r="685">
      <c r="Q685" s="150"/>
    </row>
    <row r="686">
      <c r="Q686" s="150"/>
    </row>
    <row r="687">
      <c r="Q687" s="150"/>
    </row>
    <row r="688">
      <c r="Q688" s="150"/>
    </row>
    <row r="689">
      <c r="Q689" s="150"/>
    </row>
    <row r="690">
      <c r="Q690" s="150"/>
    </row>
    <row r="691">
      <c r="Q691" s="150"/>
    </row>
    <row r="692">
      <c r="Q692" s="150"/>
    </row>
    <row r="693">
      <c r="Q693" s="150"/>
    </row>
    <row r="694">
      <c r="Q694" s="150"/>
    </row>
    <row r="695">
      <c r="Q695" s="150"/>
    </row>
    <row r="696">
      <c r="Q696" s="150"/>
    </row>
    <row r="697">
      <c r="Q697" s="150"/>
    </row>
    <row r="698">
      <c r="Q698" s="150"/>
    </row>
    <row r="699">
      <c r="Q699" s="150"/>
    </row>
    <row r="700">
      <c r="Q700" s="150"/>
    </row>
    <row r="701">
      <c r="Q701" s="150"/>
    </row>
    <row r="702">
      <c r="Q702" s="150"/>
    </row>
    <row r="703">
      <c r="Q703" s="150"/>
    </row>
    <row r="704">
      <c r="Q704" s="150"/>
    </row>
    <row r="705">
      <c r="Q705" s="150"/>
    </row>
    <row r="706">
      <c r="Q706" s="150"/>
    </row>
    <row r="707">
      <c r="Q707" s="150"/>
    </row>
    <row r="708">
      <c r="Q708" s="150"/>
    </row>
    <row r="709">
      <c r="Q709" s="150"/>
    </row>
    <row r="710">
      <c r="Q710" s="150"/>
    </row>
    <row r="711">
      <c r="Q711" s="150"/>
    </row>
    <row r="712">
      <c r="Q712" s="150"/>
    </row>
    <row r="713">
      <c r="Q713" s="150"/>
    </row>
    <row r="714">
      <c r="Q714" s="150"/>
    </row>
    <row r="715">
      <c r="Q715" s="150"/>
    </row>
    <row r="716">
      <c r="Q716" s="150"/>
    </row>
    <row r="717">
      <c r="Q717" s="150"/>
    </row>
    <row r="718">
      <c r="Q718" s="150"/>
    </row>
    <row r="719">
      <c r="Q719" s="150"/>
    </row>
    <row r="720">
      <c r="Q720" s="150"/>
    </row>
    <row r="721">
      <c r="Q721" s="150"/>
    </row>
    <row r="722">
      <c r="Q722" s="150"/>
    </row>
    <row r="723">
      <c r="Q723" s="150"/>
    </row>
    <row r="724">
      <c r="Q724" s="150"/>
    </row>
    <row r="725">
      <c r="Q725" s="150"/>
    </row>
    <row r="726">
      <c r="Q726" s="150"/>
    </row>
    <row r="727">
      <c r="Q727" s="150"/>
    </row>
    <row r="728">
      <c r="Q728" s="150"/>
    </row>
    <row r="729">
      <c r="Q729" s="150"/>
    </row>
    <row r="730">
      <c r="Q730" s="150"/>
    </row>
    <row r="731">
      <c r="Q731" s="150"/>
    </row>
    <row r="732">
      <c r="Q732" s="150"/>
    </row>
    <row r="733">
      <c r="Q733" s="150"/>
    </row>
    <row r="734">
      <c r="Q734" s="150"/>
    </row>
    <row r="735">
      <c r="Q735" s="150"/>
    </row>
    <row r="736">
      <c r="Q736" s="150"/>
    </row>
    <row r="737">
      <c r="Q737" s="150"/>
    </row>
    <row r="738">
      <c r="Q738" s="150"/>
    </row>
    <row r="739">
      <c r="Q739" s="150"/>
    </row>
    <row r="740">
      <c r="Q740" s="150"/>
    </row>
    <row r="741">
      <c r="Q741" s="150"/>
    </row>
    <row r="742">
      <c r="Q742" s="150"/>
    </row>
    <row r="743">
      <c r="Q743" s="150"/>
    </row>
    <row r="744">
      <c r="Q744" s="150"/>
    </row>
    <row r="745">
      <c r="Q745" s="150"/>
    </row>
    <row r="746">
      <c r="Q746" s="150"/>
    </row>
    <row r="747">
      <c r="Q747" s="150"/>
    </row>
    <row r="748">
      <c r="Q748" s="150"/>
    </row>
    <row r="749">
      <c r="Q749" s="150"/>
    </row>
    <row r="750">
      <c r="Q750" s="150"/>
    </row>
    <row r="751">
      <c r="Q751" s="150"/>
    </row>
    <row r="752">
      <c r="Q752" s="150"/>
    </row>
    <row r="753">
      <c r="Q753" s="150"/>
    </row>
    <row r="754">
      <c r="Q754" s="150"/>
    </row>
    <row r="755">
      <c r="Q755" s="150"/>
    </row>
    <row r="756">
      <c r="Q756" s="150"/>
    </row>
    <row r="757">
      <c r="Q757" s="150"/>
    </row>
    <row r="758">
      <c r="Q758" s="150"/>
    </row>
    <row r="759">
      <c r="Q759" s="150"/>
    </row>
    <row r="760">
      <c r="Q760" s="150"/>
    </row>
    <row r="761">
      <c r="Q761" s="150"/>
    </row>
    <row r="762">
      <c r="Q762" s="150"/>
    </row>
    <row r="763">
      <c r="Q763" s="150"/>
    </row>
    <row r="764">
      <c r="Q764" s="150"/>
    </row>
    <row r="765">
      <c r="Q765" s="150"/>
    </row>
    <row r="766">
      <c r="Q766" s="150"/>
    </row>
    <row r="767">
      <c r="Q767" s="150"/>
    </row>
    <row r="768">
      <c r="Q768" s="150"/>
    </row>
    <row r="769">
      <c r="Q769" s="150"/>
    </row>
    <row r="770">
      <c r="Q770" s="150"/>
    </row>
    <row r="771">
      <c r="Q771" s="150"/>
    </row>
    <row r="772">
      <c r="Q772" s="150"/>
    </row>
    <row r="773">
      <c r="Q773" s="150"/>
    </row>
    <row r="774">
      <c r="Q774" s="150"/>
    </row>
    <row r="775">
      <c r="Q775" s="150"/>
    </row>
    <row r="776">
      <c r="Q776" s="150"/>
    </row>
    <row r="777">
      <c r="Q777" s="150"/>
    </row>
    <row r="778">
      <c r="Q778" s="150"/>
    </row>
    <row r="779">
      <c r="Q779" s="150"/>
    </row>
    <row r="780">
      <c r="Q780" s="150"/>
    </row>
    <row r="781">
      <c r="Q781" s="150"/>
    </row>
    <row r="782">
      <c r="Q782" s="150"/>
    </row>
    <row r="783">
      <c r="Q783" s="150"/>
    </row>
    <row r="784">
      <c r="Q784" s="150"/>
    </row>
    <row r="785">
      <c r="Q785" s="150"/>
    </row>
    <row r="786">
      <c r="Q786" s="150"/>
    </row>
    <row r="787">
      <c r="Q787" s="150"/>
    </row>
    <row r="788">
      <c r="Q788" s="150"/>
    </row>
    <row r="789">
      <c r="Q789" s="150"/>
    </row>
    <row r="790">
      <c r="Q790" s="150"/>
    </row>
    <row r="791">
      <c r="Q791" s="150"/>
    </row>
    <row r="792">
      <c r="Q792" s="150"/>
    </row>
    <row r="793">
      <c r="Q793" s="150"/>
    </row>
    <row r="794">
      <c r="Q794" s="150"/>
    </row>
    <row r="795">
      <c r="Q795" s="150"/>
    </row>
    <row r="796">
      <c r="Q796" s="150"/>
    </row>
    <row r="797">
      <c r="Q797" s="150"/>
    </row>
    <row r="798">
      <c r="Q798" s="150"/>
    </row>
    <row r="799">
      <c r="Q799" s="150"/>
    </row>
    <row r="800">
      <c r="Q800" s="150"/>
    </row>
    <row r="801">
      <c r="Q801" s="150"/>
    </row>
    <row r="802">
      <c r="Q802" s="150"/>
    </row>
    <row r="803">
      <c r="Q803" s="150"/>
    </row>
    <row r="804">
      <c r="Q804" s="150"/>
    </row>
    <row r="805">
      <c r="Q805" s="150"/>
    </row>
    <row r="806">
      <c r="Q806" s="150"/>
    </row>
    <row r="807">
      <c r="Q807" s="150"/>
    </row>
    <row r="808">
      <c r="Q808" s="150"/>
    </row>
    <row r="809">
      <c r="Q809" s="150"/>
    </row>
    <row r="810">
      <c r="Q810" s="150"/>
    </row>
    <row r="811">
      <c r="Q811" s="150"/>
    </row>
    <row r="812">
      <c r="Q812" s="150"/>
    </row>
    <row r="813">
      <c r="Q813" s="150"/>
    </row>
    <row r="814">
      <c r="Q814" s="150"/>
    </row>
    <row r="815">
      <c r="Q815" s="150"/>
    </row>
    <row r="816">
      <c r="Q816" s="150"/>
    </row>
    <row r="817">
      <c r="Q817" s="150"/>
    </row>
    <row r="818">
      <c r="Q818" s="150"/>
    </row>
    <row r="819">
      <c r="Q819" s="150"/>
    </row>
    <row r="820">
      <c r="Q820" s="150"/>
    </row>
    <row r="821">
      <c r="Q821" s="150"/>
    </row>
    <row r="822">
      <c r="Q822" s="150"/>
    </row>
    <row r="823">
      <c r="Q823" s="150"/>
    </row>
    <row r="824">
      <c r="Q824" s="150"/>
    </row>
    <row r="825">
      <c r="Q825" s="150"/>
    </row>
    <row r="826">
      <c r="Q826" s="150"/>
    </row>
    <row r="827">
      <c r="Q827" s="150"/>
    </row>
    <row r="828">
      <c r="Q828" s="150"/>
    </row>
    <row r="829">
      <c r="Q829" s="150"/>
    </row>
    <row r="830">
      <c r="Q830" s="150"/>
    </row>
    <row r="831">
      <c r="Q831" s="150"/>
    </row>
    <row r="832">
      <c r="Q832" s="150"/>
    </row>
    <row r="833">
      <c r="Q833" s="150"/>
    </row>
    <row r="834">
      <c r="Q834" s="150"/>
    </row>
    <row r="835">
      <c r="Q835" s="150"/>
    </row>
    <row r="836">
      <c r="Q836" s="150"/>
    </row>
    <row r="837">
      <c r="Q837" s="150"/>
    </row>
    <row r="838">
      <c r="Q838" s="150"/>
    </row>
    <row r="839">
      <c r="Q839" s="150"/>
    </row>
    <row r="840">
      <c r="Q840" s="150"/>
    </row>
    <row r="841">
      <c r="Q841" s="150"/>
    </row>
    <row r="842">
      <c r="Q842" s="150"/>
    </row>
    <row r="843">
      <c r="Q843" s="150"/>
    </row>
    <row r="844">
      <c r="Q844" s="150"/>
    </row>
    <row r="845">
      <c r="Q845" s="150"/>
    </row>
    <row r="846">
      <c r="Q846" s="150"/>
    </row>
    <row r="847">
      <c r="Q847" s="150"/>
    </row>
    <row r="848">
      <c r="Q848" s="150"/>
    </row>
    <row r="849">
      <c r="Q849" s="150"/>
    </row>
    <row r="850">
      <c r="Q850" s="150"/>
    </row>
    <row r="851">
      <c r="Q851" s="150"/>
    </row>
    <row r="852">
      <c r="Q852" s="150"/>
    </row>
    <row r="853">
      <c r="Q853" s="150"/>
    </row>
    <row r="854">
      <c r="Q854" s="150"/>
    </row>
    <row r="855">
      <c r="Q855" s="150"/>
    </row>
    <row r="856">
      <c r="Q856" s="150"/>
    </row>
    <row r="857">
      <c r="Q857" s="150"/>
    </row>
    <row r="858">
      <c r="Q858" s="150"/>
    </row>
    <row r="859">
      <c r="Q859" s="150"/>
    </row>
    <row r="860">
      <c r="Q860" s="150"/>
    </row>
    <row r="861">
      <c r="Q861" s="150"/>
    </row>
    <row r="862">
      <c r="Q862" s="150"/>
    </row>
    <row r="863">
      <c r="Q863" s="150"/>
    </row>
    <row r="864">
      <c r="Q864" s="150"/>
    </row>
    <row r="865">
      <c r="Q865" s="150"/>
    </row>
    <row r="866">
      <c r="Q866" s="150"/>
    </row>
    <row r="867">
      <c r="Q867" s="150"/>
    </row>
    <row r="868">
      <c r="Q868" s="150"/>
    </row>
    <row r="869">
      <c r="Q869" s="150"/>
    </row>
    <row r="870">
      <c r="Q870" s="150"/>
    </row>
    <row r="871">
      <c r="Q871" s="150"/>
    </row>
    <row r="872">
      <c r="Q872" s="150"/>
    </row>
    <row r="873">
      <c r="Q873" s="150"/>
    </row>
    <row r="874">
      <c r="Q874" s="150"/>
    </row>
    <row r="875">
      <c r="Q875" s="150"/>
    </row>
    <row r="876">
      <c r="Q876" s="150"/>
    </row>
    <row r="877">
      <c r="Q877" s="150"/>
    </row>
    <row r="878">
      <c r="Q878" s="150"/>
    </row>
    <row r="879">
      <c r="Q879" s="150"/>
    </row>
    <row r="880">
      <c r="Q880" s="150"/>
    </row>
    <row r="881">
      <c r="Q881" s="150"/>
    </row>
    <row r="882">
      <c r="Q882" s="150"/>
    </row>
    <row r="883">
      <c r="Q883" s="150"/>
    </row>
    <row r="884">
      <c r="Q884" s="150"/>
    </row>
    <row r="885">
      <c r="Q885" s="150"/>
    </row>
    <row r="886">
      <c r="Q886" s="150"/>
    </row>
    <row r="887">
      <c r="Q887" s="150"/>
    </row>
    <row r="888">
      <c r="Q888" s="150"/>
    </row>
    <row r="889">
      <c r="Q889" s="150"/>
    </row>
    <row r="890">
      <c r="Q890" s="150"/>
    </row>
    <row r="891">
      <c r="Q891" s="150"/>
    </row>
    <row r="892">
      <c r="Q892" s="150"/>
    </row>
    <row r="893">
      <c r="Q893" s="150"/>
    </row>
    <row r="894">
      <c r="Q894" s="150"/>
    </row>
    <row r="895">
      <c r="Q895" s="150"/>
    </row>
    <row r="896">
      <c r="Q896" s="150"/>
    </row>
    <row r="897">
      <c r="Q897" s="150"/>
    </row>
    <row r="898">
      <c r="Q898" s="150"/>
    </row>
    <row r="899">
      <c r="Q899" s="150"/>
    </row>
    <row r="900">
      <c r="Q900" s="150"/>
    </row>
    <row r="901">
      <c r="Q901" s="150"/>
    </row>
    <row r="902">
      <c r="Q902" s="150"/>
    </row>
    <row r="903">
      <c r="Q903" s="150"/>
    </row>
    <row r="904">
      <c r="Q904" s="150"/>
    </row>
    <row r="905">
      <c r="Q905" s="150"/>
    </row>
    <row r="906">
      <c r="Q906" s="150"/>
    </row>
    <row r="907">
      <c r="Q907" s="150"/>
    </row>
    <row r="908">
      <c r="Q908" s="150"/>
    </row>
    <row r="909">
      <c r="Q909" s="150"/>
    </row>
    <row r="910">
      <c r="Q910" s="150"/>
    </row>
    <row r="911">
      <c r="Q911" s="150"/>
    </row>
    <row r="912">
      <c r="Q912" s="150"/>
    </row>
    <row r="913">
      <c r="Q913" s="150"/>
    </row>
    <row r="914">
      <c r="Q914" s="150"/>
    </row>
    <row r="915">
      <c r="Q915" s="150"/>
    </row>
    <row r="916">
      <c r="Q916" s="150"/>
    </row>
    <row r="917">
      <c r="Q917" s="150"/>
    </row>
    <row r="918">
      <c r="Q918" s="150"/>
    </row>
    <row r="919">
      <c r="Q919" s="150"/>
    </row>
    <row r="920">
      <c r="Q920" s="150"/>
    </row>
    <row r="921">
      <c r="Q921" s="150"/>
    </row>
    <row r="922">
      <c r="Q922" s="150"/>
    </row>
    <row r="923">
      <c r="Q923" s="150"/>
    </row>
    <row r="924">
      <c r="Q924" s="150"/>
    </row>
    <row r="925">
      <c r="Q925" s="150"/>
    </row>
    <row r="926">
      <c r="Q926" s="150"/>
    </row>
    <row r="927">
      <c r="Q927" s="150"/>
    </row>
    <row r="928">
      <c r="Q928" s="150"/>
    </row>
    <row r="929">
      <c r="Q929" s="150"/>
    </row>
    <row r="930">
      <c r="Q930" s="150"/>
    </row>
    <row r="931">
      <c r="Q931" s="150"/>
    </row>
    <row r="932">
      <c r="Q932" s="150"/>
    </row>
    <row r="933">
      <c r="Q933" s="150"/>
    </row>
    <row r="934">
      <c r="Q934" s="150"/>
    </row>
    <row r="935">
      <c r="Q935" s="150"/>
    </row>
    <row r="936">
      <c r="Q936" s="150"/>
    </row>
    <row r="937">
      <c r="Q937" s="150"/>
    </row>
    <row r="938">
      <c r="Q938" s="150"/>
    </row>
    <row r="939">
      <c r="Q939" s="150"/>
    </row>
    <row r="940">
      <c r="Q940" s="150"/>
    </row>
    <row r="941">
      <c r="Q941" s="150"/>
    </row>
    <row r="942">
      <c r="Q942" s="150"/>
    </row>
    <row r="943">
      <c r="Q943" s="150"/>
    </row>
    <row r="944">
      <c r="Q944" s="150"/>
    </row>
    <row r="945">
      <c r="Q945" s="150"/>
    </row>
    <row r="946">
      <c r="Q946" s="150"/>
    </row>
    <row r="947">
      <c r="Q947" s="150"/>
    </row>
    <row r="948">
      <c r="Q948" s="150"/>
    </row>
    <row r="949">
      <c r="Q949" s="150"/>
    </row>
    <row r="950">
      <c r="Q950" s="150"/>
    </row>
    <row r="951">
      <c r="Q951" s="150"/>
    </row>
    <row r="952">
      <c r="Q952" s="150"/>
    </row>
    <row r="953">
      <c r="Q953" s="150"/>
    </row>
    <row r="954">
      <c r="Q954" s="150"/>
    </row>
    <row r="955">
      <c r="Q955" s="150"/>
    </row>
    <row r="956">
      <c r="Q956" s="150"/>
    </row>
    <row r="957">
      <c r="Q957" s="150"/>
    </row>
    <row r="958">
      <c r="Q958" s="150"/>
    </row>
    <row r="959">
      <c r="Q959" s="150"/>
    </row>
    <row r="960">
      <c r="Q960" s="150"/>
    </row>
    <row r="961">
      <c r="Q961" s="150"/>
    </row>
    <row r="962">
      <c r="Q962" s="150"/>
    </row>
    <row r="963">
      <c r="Q963" s="150"/>
    </row>
    <row r="964">
      <c r="Q964" s="150"/>
    </row>
    <row r="965">
      <c r="Q965" s="150"/>
    </row>
    <row r="966">
      <c r="Q966" s="150"/>
    </row>
    <row r="967">
      <c r="Q967" s="150"/>
    </row>
    <row r="968">
      <c r="Q968" s="150"/>
    </row>
    <row r="969">
      <c r="Q969" s="150"/>
    </row>
    <row r="970">
      <c r="Q970" s="150"/>
    </row>
    <row r="971">
      <c r="Q971" s="150"/>
    </row>
    <row r="972">
      <c r="Q972" s="150"/>
    </row>
    <row r="973">
      <c r="Q973" s="150"/>
    </row>
    <row r="974">
      <c r="Q974" s="150"/>
    </row>
    <row r="975">
      <c r="Q975" s="150"/>
    </row>
    <row r="976">
      <c r="Q976" s="150"/>
    </row>
    <row r="977">
      <c r="Q977" s="150"/>
    </row>
    <row r="978">
      <c r="Q978" s="150"/>
    </row>
    <row r="979">
      <c r="Q979" s="150"/>
    </row>
    <row r="980">
      <c r="Q980" s="150"/>
    </row>
    <row r="981">
      <c r="Q981" s="150"/>
    </row>
    <row r="982">
      <c r="Q982" s="150"/>
    </row>
    <row r="983">
      <c r="Q983" s="150"/>
    </row>
    <row r="984">
      <c r="Q984" s="150"/>
    </row>
    <row r="985">
      <c r="Q985" s="150"/>
    </row>
    <row r="986">
      <c r="Q986" s="150"/>
    </row>
    <row r="987">
      <c r="Q987" s="150"/>
    </row>
    <row r="988">
      <c r="Q988" s="150"/>
    </row>
    <row r="989">
      <c r="Q989" s="150"/>
    </row>
    <row r="990">
      <c r="Q990" s="150"/>
    </row>
    <row r="991">
      <c r="Q991" s="150"/>
    </row>
    <row r="992">
      <c r="Q992" s="150"/>
    </row>
    <row r="993">
      <c r="Q993" s="150"/>
    </row>
    <row r="994">
      <c r="Q994" s="150"/>
    </row>
    <row r="995">
      <c r="Q995" s="150"/>
    </row>
    <row r="996">
      <c r="Q996" s="150"/>
    </row>
    <row r="997">
      <c r="Q997" s="150"/>
    </row>
    <row r="998">
      <c r="Q998" s="150"/>
    </row>
    <row r="999">
      <c r="Q999" s="150"/>
    </row>
    <row r="1000">
      <c r="Q1000" s="150"/>
    </row>
  </sheetData>
  <mergeCells count="15">
    <mergeCell ref="A23:A42"/>
    <mergeCell ref="A43:A62"/>
    <mergeCell ref="A63:A82"/>
    <mergeCell ref="A83:A102"/>
    <mergeCell ref="A103:A118"/>
    <mergeCell ref="A119:A134"/>
    <mergeCell ref="A135:A175"/>
    <mergeCell ref="B177:C177"/>
    <mergeCell ref="A1:A2"/>
    <mergeCell ref="B1:B2"/>
    <mergeCell ref="C1:D1"/>
    <mergeCell ref="E1:H1"/>
    <mergeCell ref="I1:N1"/>
    <mergeCell ref="O1:Q1"/>
    <mergeCell ref="A3:A22"/>
  </mergeCells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  <c r="C1" s="215" t="s">
        <v>312</v>
      </c>
      <c r="D1" s="216" t="s">
        <v>191</v>
      </c>
      <c r="F1" s="217" t="s">
        <v>192</v>
      </c>
      <c r="G1" s="218" t="s">
        <v>193</v>
      </c>
      <c r="I1" s="219" t="s">
        <v>194</v>
      </c>
      <c r="K1" s="220" t="s">
        <v>195</v>
      </c>
      <c r="M1" s="221" t="s">
        <v>196</v>
      </c>
      <c r="O1" s="222" t="s">
        <v>210</v>
      </c>
      <c r="P1" s="222" t="s">
        <v>313</v>
      </c>
      <c r="R1" s="28" t="s">
        <v>314</v>
      </c>
      <c r="S1" s="50"/>
    </row>
    <row r="2">
      <c r="D2" s="216">
        <v>1.0</v>
      </c>
      <c r="E2" s="216">
        <v>2.0</v>
      </c>
      <c r="F2" s="217">
        <v>3.0</v>
      </c>
      <c r="G2" s="218">
        <v>4.0</v>
      </c>
      <c r="H2" s="218">
        <v>5.0</v>
      </c>
      <c r="I2" s="219">
        <v>6.0</v>
      </c>
      <c r="J2" s="219">
        <v>7.0</v>
      </c>
      <c r="K2" s="220">
        <v>8.0</v>
      </c>
      <c r="L2" s="220">
        <v>9.0</v>
      </c>
      <c r="M2" s="221">
        <v>10.0</v>
      </c>
      <c r="N2" s="221">
        <v>11.0</v>
      </c>
      <c r="R2" s="26" t="s">
        <v>315</v>
      </c>
      <c r="S2" s="26" t="s">
        <v>316</v>
      </c>
    </row>
    <row r="3">
      <c r="A3" s="2" t="s">
        <v>3</v>
      </c>
      <c r="B3" s="3" t="s">
        <v>4</v>
      </c>
      <c r="C3" s="222" t="b">
        <f t="shared" ref="C3:C175" si="1">IF(ISBLANK(D3), TRUE, FALSE)</f>
        <v>0</v>
      </c>
      <c r="D3" s="223">
        <v>4.0</v>
      </c>
      <c r="E3" s="223">
        <v>5.0</v>
      </c>
      <c r="F3" s="224">
        <v>11.0</v>
      </c>
      <c r="G3" s="225">
        <v>2.0</v>
      </c>
      <c r="H3" s="225">
        <v>5.5</v>
      </c>
      <c r="I3" s="226">
        <v>3.0</v>
      </c>
      <c r="J3" s="226">
        <v>5.0</v>
      </c>
      <c r="K3" s="227">
        <v>2.5</v>
      </c>
      <c r="L3" s="227">
        <v>6.0</v>
      </c>
      <c r="M3" s="228">
        <v>4.0</v>
      </c>
      <c r="N3" s="228">
        <v>7.0</v>
      </c>
      <c r="O3" s="222">
        <f t="shared" ref="O3:O175" si="2">IF(C3=FALSE, SUM(D3:N3), "")</f>
        <v>55</v>
      </c>
      <c r="P3" s="222">
        <f t="shared" ref="P3:P175" si="3">IF(C3=FALSE, IF(O3&gt;100, 100, O3), "")</f>
        <v>55</v>
      </c>
      <c r="R3" s="26" t="s">
        <v>317</v>
      </c>
      <c r="S3" s="178">
        <f>COUNTIFS(O3:O175,"&gt;=0",O3:O175,"&lt;10", D3:D175, "&lt;&gt;None")</f>
        <v>0</v>
      </c>
    </row>
    <row r="4">
      <c r="A4" s="4"/>
      <c r="B4" s="3" t="s">
        <v>5</v>
      </c>
      <c r="C4" s="222" t="b">
        <f t="shared" si="1"/>
        <v>0</v>
      </c>
      <c r="D4" s="223">
        <v>5.0</v>
      </c>
      <c r="E4" s="223">
        <v>9.0</v>
      </c>
      <c r="F4" s="224">
        <v>17.0</v>
      </c>
      <c r="G4" s="225">
        <v>3.0</v>
      </c>
      <c r="H4" s="225">
        <v>14.0</v>
      </c>
      <c r="I4" s="226">
        <v>6.0</v>
      </c>
      <c r="J4" s="226">
        <v>10.0</v>
      </c>
      <c r="K4" s="227">
        <v>4.0</v>
      </c>
      <c r="L4" s="227">
        <v>6.0</v>
      </c>
      <c r="M4" s="228">
        <v>13.0</v>
      </c>
      <c r="N4" s="228">
        <v>12.0</v>
      </c>
      <c r="O4" s="222">
        <f t="shared" si="2"/>
        <v>99</v>
      </c>
      <c r="P4" s="222">
        <f t="shared" si="3"/>
        <v>99</v>
      </c>
      <c r="R4" s="26" t="s">
        <v>318</v>
      </c>
      <c r="S4" s="178">
        <f>COUNTIFS(O3:O175,"&gt;=10",O3:O175,"&lt;20")</f>
        <v>0</v>
      </c>
    </row>
    <row r="5">
      <c r="A5" s="4"/>
      <c r="B5" s="3" t="s">
        <v>6</v>
      </c>
      <c r="C5" s="222" t="b">
        <f t="shared" si="1"/>
        <v>0</v>
      </c>
      <c r="D5" s="223">
        <v>4.0</v>
      </c>
      <c r="E5" s="223">
        <v>6.5</v>
      </c>
      <c r="F5" s="224">
        <v>11.0</v>
      </c>
      <c r="G5" s="225">
        <v>3.0</v>
      </c>
      <c r="H5" s="225">
        <v>7.0</v>
      </c>
      <c r="I5" s="226">
        <v>4.0</v>
      </c>
      <c r="J5" s="226">
        <v>10.0</v>
      </c>
      <c r="K5" s="227">
        <v>3.5</v>
      </c>
      <c r="L5" s="227">
        <v>9.0</v>
      </c>
      <c r="M5" s="228">
        <v>6.0</v>
      </c>
      <c r="N5" s="228">
        <v>9.5</v>
      </c>
      <c r="O5" s="222">
        <f t="shared" si="2"/>
        <v>73.5</v>
      </c>
      <c r="P5" s="222">
        <f t="shared" si="3"/>
        <v>73.5</v>
      </c>
      <c r="R5" s="26" t="s">
        <v>319</v>
      </c>
      <c r="S5" s="178">
        <f>COUNTIFS(O3:O175,"&gt;=20",O3:O175,"&lt;30")</f>
        <v>0</v>
      </c>
    </row>
    <row r="6">
      <c r="A6" s="4"/>
      <c r="B6" s="3" t="s">
        <v>7</v>
      </c>
      <c r="C6" s="222" t="b">
        <f t="shared" si="1"/>
        <v>0</v>
      </c>
      <c r="D6" s="223">
        <v>4.0</v>
      </c>
      <c r="E6" s="223">
        <v>4.0</v>
      </c>
      <c r="F6" s="224">
        <v>16.0</v>
      </c>
      <c r="G6" s="225">
        <v>3.0</v>
      </c>
      <c r="H6" s="225">
        <v>10.0</v>
      </c>
      <c r="I6" s="226">
        <v>6.0</v>
      </c>
      <c r="J6" s="226">
        <v>8.0</v>
      </c>
      <c r="K6" s="227">
        <v>4.0</v>
      </c>
      <c r="L6" s="227">
        <v>9.0</v>
      </c>
      <c r="M6" s="228">
        <v>9.5</v>
      </c>
      <c r="N6" s="228">
        <v>8.5</v>
      </c>
      <c r="O6" s="222">
        <f t="shared" si="2"/>
        <v>82</v>
      </c>
      <c r="P6" s="222">
        <f t="shared" si="3"/>
        <v>82</v>
      </c>
      <c r="R6" s="26" t="s">
        <v>320</v>
      </c>
      <c r="S6" s="178">
        <f>COUNTIFS(O3:O175,"&gt;=30",O3:O175,"&lt;40")</f>
        <v>1</v>
      </c>
    </row>
    <row r="7">
      <c r="A7" s="4"/>
      <c r="B7" s="3" t="s">
        <v>8</v>
      </c>
      <c r="C7" s="222" t="b">
        <f t="shared" si="1"/>
        <v>0</v>
      </c>
      <c r="D7" s="223">
        <v>5.0</v>
      </c>
      <c r="E7" s="223">
        <v>9.5</v>
      </c>
      <c r="F7" s="224">
        <v>18.0</v>
      </c>
      <c r="G7" s="225">
        <v>3.0</v>
      </c>
      <c r="H7" s="225">
        <v>12.0</v>
      </c>
      <c r="I7" s="226">
        <v>6.0</v>
      </c>
      <c r="J7" s="226">
        <v>10.0</v>
      </c>
      <c r="K7" s="227">
        <v>3.5</v>
      </c>
      <c r="L7" s="227">
        <v>16.0</v>
      </c>
      <c r="M7" s="228">
        <v>13.0</v>
      </c>
      <c r="N7" s="228">
        <v>10.0</v>
      </c>
      <c r="O7" s="222">
        <f t="shared" si="2"/>
        <v>106</v>
      </c>
      <c r="P7" s="222">
        <f t="shared" si="3"/>
        <v>100</v>
      </c>
      <c r="R7" s="26" t="s">
        <v>321</v>
      </c>
      <c r="S7" s="178">
        <f>COUNTIFS(O3:O175,"&gt;=40",O3:O175,"&lt;50")</f>
        <v>1</v>
      </c>
    </row>
    <row r="8">
      <c r="A8" s="4"/>
      <c r="B8" s="3" t="s">
        <v>9</v>
      </c>
      <c r="C8" s="222" t="b">
        <f t="shared" si="1"/>
        <v>0</v>
      </c>
      <c r="D8" s="223">
        <v>4.0</v>
      </c>
      <c r="E8" s="223">
        <v>9.5</v>
      </c>
      <c r="F8" s="224">
        <v>17.0</v>
      </c>
      <c r="G8" s="225">
        <v>3.0</v>
      </c>
      <c r="H8" s="225">
        <v>10.5</v>
      </c>
      <c r="I8" s="226">
        <v>6.0</v>
      </c>
      <c r="J8" s="226">
        <v>7.0</v>
      </c>
      <c r="K8" s="227">
        <v>4.0</v>
      </c>
      <c r="L8" s="227">
        <v>9.0</v>
      </c>
      <c r="M8" s="228">
        <v>7.5</v>
      </c>
      <c r="N8" s="228">
        <v>10.0</v>
      </c>
      <c r="O8" s="222">
        <f t="shared" si="2"/>
        <v>87.5</v>
      </c>
      <c r="P8" s="222">
        <f t="shared" si="3"/>
        <v>87.5</v>
      </c>
      <c r="R8" s="26" t="s">
        <v>322</v>
      </c>
      <c r="S8" s="178">
        <f>COUNTIFS(O3:O175,"&gt;=50",O3:O175,"&lt;60")</f>
        <v>4</v>
      </c>
    </row>
    <row r="9">
      <c r="A9" s="4"/>
      <c r="B9" s="134" t="s">
        <v>10</v>
      </c>
      <c r="C9" s="222" t="b">
        <f t="shared" si="1"/>
        <v>1</v>
      </c>
      <c r="D9" s="229"/>
      <c r="E9" s="229"/>
      <c r="F9" s="230"/>
      <c r="G9" s="231"/>
      <c r="H9" s="231"/>
      <c r="I9" s="232"/>
      <c r="J9" s="232"/>
      <c r="K9" s="233"/>
      <c r="L9" s="233"/>
      <c r="M9" s="234"/>
      <c r="N9" s="234"/>
      <c r="O9" s="235" t="str">
        <f t="shared" si="2"/>
        <v/>
      </c>
      <c r="P9" s="222" t="str">
        <f t="shared" si="3"/>
        <v/>
      </c>
      <c r="R9" s="26" t="s">
        <v>323</v>
      </c>
      <c r="S9" s="178">
        <f>COUNTIFS(O3:O175,"&gt;=60",O3:O175,"&lt;70")</f>
        <v>3</v>
      </c>
    </row>
    <row r="10">
      <c r="A10" s="4"/>
      <c r="B10" s="3" t="s">
        <v>11</v>
      </c>
      <c r="C10" s="222" t="b">
        <f t="shared" si="1"/>
        <v>0</v>
      </c>
      <c r="D10" s="223">
        <v>6.0</v>
      </c>
      <c r="E10" s="223">
        <v>8.5</v>
      </c>
      <c r="F10" s="224">
        <v>17.0</v>
      </c>
      <c r="G10" s="225">
        <v>2.5</v>
      </c>
      <c r="H10" s="225">
        <v>14.0</v>
      </c>
      <c r="I10" s="226">
        <v>6.0</v>
      </c>
      <c r="J10" s="226">
        <v>10.0</v>
      </c>
      <c r="K10" s="227">
        <v>3.0</v>
      </c>
      <c r="L10" s="227">
        <v>9.0</v>
      </c>
      <c r="M10" s="228">
        <v>13.0</v>
      </c>
      <c r="N10" s="228">
        <v>12.0</v>
      </c>
      <c r="O10" s="222">
        <f t="shared" si="2"/>
        <v>101</v>
      </c>
      <c r="P10" s="222">
        <f t="shared" si="3"/>
        <v>100</v>
      </c>
      <c r="R10" s="26" t="s">
        <v>324</v>
      </c>
      <c r="S10" s="178">
        <f>COUNTIFS(O3:O175,"&gt;=70",O3:O175,"&lt;80")</f>
        <v>15</v>
      </c>
    </row>
    <row r="11">
      <c r="A11" s="4"/>
      <c r="B11" s="3" t="s">
        <v>12</v>
      </c>
      <c r="C11" s="222" t="b">
        <f t="shared" si="1"/>
        <v>0</v>
      </c>
      <c r="D11" s="223">
        <v>5.0</v>
      </c>
      <c r="E11" s="223">
        <v>10.0</v>
      </c>
      <c r="F11" s="224">
        <v>16.0</v>
      </c>
      <c r="G11" s="225">
        <v>3.0</v>
      </c>
      <c r="H11" s="225">
        <v>13.5</v>
      </c>
      <c r="I11" s="226">
        <v>5.0</v>
      </c>
      <c r="J11" s="226">
        <v>10.0</v>
      </c>
      <c r="K11" s="227">
        <v>2.0</v>
      </c>
      <c r="L11" s="227">
        <v>16.0</v>
      </c>
      <c r="M11" s="228">
        <v>13.0</v>
      </c>
      <c r="N11" s="228">
        <v>9.0</v>
      </c>
      <c r="O11" s="222">
        <f t="shared" si="2"/>
        <v>102.5</v>
      </c>
      <c r="P11" s="222">
        <f t="shared" si="3"/>
        <v>100</v>
      </c>
      <c r="R11" s="26" t="s">
        <v>325</v>
      </c>
      <c r="S11" s="178">
        <f>COUNTIFS(O3:O175,"&gt;=80",O3:O175,"&lt;90")</f>
        <v>32</v>
      </c>
    </row>
    <row r="12">
      <c r="A12" s="4"/>
      <c r="B12" s="3" t="s">
        <v>13</v>
      </c>
      <c r="C12" s="222" t="b">
        <f t="shared" si="1"/>
        <v>1</v>
      </c>
      <c r="D12" s="229"/>
      <c r="E12" s="229"/>
      <c r="F12" s="230"/>
      <c r="G12" s="231"/>
      <c r="H12" s="231"/>
      <c r="I12" s="232"/>
      <c r="J12" s="232"/>
      <c r="K12" s="233"/>
      <c r="L12" s="233"/>
      <c r="M12" s="234"/>
      <c r="N12" s="234"/>
      <c r="O12" s="235" t="str">
        <f t="shared" si="2"/>
        <v/>
      </c>
      <c r="P12" s="222" t="str">
        <f t="shared" si="3"/>
        <v/>
      </c>
      <c r="R12" s="26" t="s">
        <v>326</v>
      </c>
      <c r="S12" s="178">
        <f>COUNTIFS(O3:O175,"&gt;=90",O3:O175,"&lt;100")</f>
        <v>42</v>
      </c>
    </row>
    <row r="13">
      <c r="A13" s="4"/>
      <c r="B13" s="3" t="s">
        <v>14</v>
      </c>
      <c r="C13" s="222" t="b">
        <f t="shared" si="1"/>
        <v>0</v>
      </c>
      <c r="D13" s="223">
        <v>5.0</v>
      </c>
      <c r="E13" s="223">
        <v>10.0</v>
      </c>
      <c r="F13" s="224">
        <v>18.0</v>
      </c>
      <c r="G13" s="225">
        <v>3.0</v>
      </c>
      <c r="H13" s="225">
        <v>11.0</v>
      </c>
      <c r="I13" s="226">
        <v>6.0</v>
      </c>
      <c r="J13" s="226">
        <v>10.0</v>
      </c>
      <c r="K13" s="227">
        <v>4.0</v>
      </c>
      <c r="L13" s="227">
        <v>16.0</v>
      </c>
      <c r="M13" s="228">
        <v>13.0</v>
      </c>
      <c r="N13" s="228">
        <v>12.0</v>
      </c>
      <c r="O13" s="222">
        <f t="shared" si="2"/>
        <v>108</v>
      </c>
      <c r="P13" s="222">
        <f t="shared" si="3"/>
        <v>100</v>
      </c>
      <c r="R13" s="26" t="s">
        <v>327</v>
      </c>
      <c r="S13" s="178">
        <f>COUNTIFS(O3:O175,"&gt;=100")</f>
        <v>46</v>
      </c>
      <c r="T13" s="51" t="s">
        <v>328</v>
      </c>
    </row>
    <row r="14">
      <c r="A14" s="4"/>
      <c r="B14" s="3" t="s">
        <v>15</v>
      </c>
      <c r="C14" s="222" t="b">
        <f t="shared" si="1"/>
        <v>0</v>
      </c>
      <c r="D14" s="223">
        <v>4.0</v>
      </c>
      <c r="E14" s="223">
        <v>10.0</v>
      </c>
      <c r="F14" s="224">
        <v>15.0</v>
      </c>
      <c r="G14" s="225">
        <v>3.0</v>
      </c>
      <c r="H14" s="225">
        <v>11.0</v>
      </c>
      <c r="I14" s="226">
        <v>5.0</v>
      </c>
      <c r="J14" s="226">
        <v>10.0</v>
      </c>
      <c r="K14" s="227">
        <v>3.5</v>
      </c>
      <c r="L14" s="227">
        <v>9.0</v>
      </c>
      <c r="M14" s="228">
        <v>10.0</v>
      </c>
      <c r="N14" s="228">
        <v>9.5</v>
      </c>
      <c r="O14" s="222">
        <f t="shared" si="2"/>
        <v>90</v>
      </c>
      <c r="P14" s="222">
        <f t="shared" si="3"/>
        <v>90</v>
      </c>
    </row>
    <row r="15">
      <c r="A15" s="4"/>
      <c r="B15" s="3" t="s">
        <v>16</v>
      </c>
      <c r="C15" s="222" t="b">
        <f t="shared" si="1"/>
        <v>0</v>
      </c>
      <c r="D15" s="223">
        <v>5.0</v>
      </c>
      <c r="E15" s="223">
        <v>9.0</v>
      </c>
      <c r="F15" s="224">
        <v>16.0</v>
      </c>
      <c r="G15" s="225">
        <v>3.0</v>
      </c>
      <c r="H15" s="225">
        <v>11.0</v>
      </c>
      <c r="I15" s="226">
        <v>4.0</v>
      </c>
      <c r="J15" s="226">
        <v>10.0</v>
      </c>
      <c r="K15" s="227">
        <v>4.0</v>
      </c>
      <c r="L15" s="227">
        <v>8.0</v>
      </c>
      <c r="M15" s="228">
        <v>13.0</v>
      </c>
      <c r="N15" s="228">
        <v>11.0</v>
      </c>
      <c r="O15" s="222">
        <f t="shared" si="2"/>
        <v>94</v>
      </c>
      <c r="P15" s="222">
        <f t="shared" si="3"/>
        <v>94</v>
      </c>
    </row>
    <row r="16">
      <c r="A16" s="4"/>
      <c r="B16" s="134" t="s">
        <v>17</v>
      </c>
      <c r="C16" s="222" t="b">
        <f t="shared" si="1"/>
        <v>1</v>
      </c>
      <c r="D16" s="229"/>
      <c r="E16" s="229"/>
      <c r="F16" s="230"/>
      <c r="G16" s="231"/>
      <c r="H16" s="231"/>
      <c r="I16" s="232"/>
      <c r="J16" s="232"/>
      <c r="K16" s="233"/>
      <c r="L16" s="233"/>
      <c r="M16" s="234"/>
      <c r="N16" s="234"/>
      <c r="O16" s="235" t="str">
        <f t="shared" si="2"/>
        <v/>
      </c>
      <c r="P16" s="222" t="str">
        <f t="shared" si="3"/>
        <v/>
      </c>
    </row>
    <row r="17">
      <c r="A17" s="4"/>
      <c r="B17" s="3" t="s">
        <v>18</v>
      </c>
      <c r="C17" s="222" t="b">
        <f t="shared" si="1"/>
        <v>0</v>
      </c>
      <c r="D17" s="223">
        <v>3.0</v>
      </c>
      <c r="E17" s="223">
        <v>9.5</v>
      </c>
      <c r="F17" s="224">
        <v>17.0</v>
      </c>
      <c r="G17" s="225">
        <v>3.0</v>
      </c>
      <c r="H17" s="225">
        <v>14.0</v>
      </c>
      <c r="I17" s="226">
        <v>3.0</v>
      </c>
      <c r="J17" s="226">
        <v>10.0</v>
      </c>
      <c r="K17" s="227">
        <v>4.0</v>
      </c>
      <c r="L17" s="227">
        <v>6.0</v>
      </c>
      <c r="M17" s="228">
        <v>11.0</v>
      </c>
      <c r="N17" s="228">
        <v>10.0</v>
      </c>
      <c r="O17" s="222">
        <f t="shared" si="2"/>
        <v>90.5</v>
      </c>
      <c r="P17" s="222">
        <f t="shared" si="3"/>
        <v>90.5</v>
      </c>
    </row>
    <row r="18">
      <c r="A18" s="4"/>
      <c r="B18" s="3" t="s">
        <v>19</v>
      </c>
      <c r="C18" s="222" t="b">
        <f t="shared" si="1"/>
        <v>0</v>
      </c>
      <c r="D18" s="223">
        <v>5.0</v>
      </c>
      <c r="E18" s="223">
        <v>10.0</v>
      </c>
      <c r="F18" s="224">
        <v>18.0</v>
      </c>
      <c r="G18" s="225">
        <v>3.0</v>
      </c>
      <c r="H18" s="225">
        <v>11.0</v>
      </c>
      <c r="I18" s="226">
        <v>6.0</v>
      </c>
      <c r="J18" s="226">
        <v>10.0</v>
      </c>
      <c r="K18" s="227">
        <v>4.0</v>
      </c>
      <c r="L18" s="227">
        <v>9.0</v>
      </c>
      <c r="M18" s="228">
        <v>13.0</v>
      </c>
      <c r="N18" s="228">
        <v>11.0</v>
      </c>
      <c r="O18" s="222">
        <f t="shared" si="2"/>
        <v>100</v>
      </c>
      <c r="P18" s="222">
        <f t="shared" si="3"/>
        <v>100</v>
      </c>
    </row>
    <row r="19">
      <c r="A19" s="4"/>
      <c r="B19" s="3" t="s">
        <v>20</v>
      </c>
      <c r="C19" s="222" t="b">
        <f t="shared" si="1"/>
        <v>0</v>
      </c>
      <c r="D19" s="223">
        <v>6.0</v>
      </c>
      <c r="E19" s="223">
        <v>10.0</v>
      </c>
      <c r="F19" s="224">
        <v>16.0</v>
      </c>
      <c r="G19" s="225">
        <v>3.0</v>
      </c>
      <c r="H19" s="225">
        <v>9.5</v>
      </c>
      <c r="I19" s="226">
        <v>6.0</v>
      </c>
      <c r="J19" s="226">
        <v>10.0</v>
      </c>
      <c r="K19" s="227">
        <v>3.5</v>
      </c>
      <c r="L19" s="227">
        <v>13.0</v>
      </c>
      <c r="M19" s="228">
        <v>8.0</v>
      </c>
      <c r="N19" s="228">
        <v>12.0</v>
      </c>
      <c r="O19" s="222">
        <f t="shared" si="2"/>
        <v>97</v>
      </c>
      <c r="P19" s="222">
        <f t="shared" si="3"/>
        <v>97</v>
      </c>
    </row>
    <row r="20">
      <c r="A20" s="4"/>
      <c r="B20" s="3" t="s">
        <v>21</v>
      </c>
      <c r="C20" s="222" t="b">
        <f t="shared" si="1"/>
        <v>0</v>
      </c>
      <c r="D20" s="223">
        <v>5.0</v>
      </c>
      <c r="E20" s="223">
        <v>10.0</v>
      </c>
      <c r="F20" s="224">
        <v>17.0</v>
      </c>
      <c r="G20" s="225">
        <v>3.0</v>
      </c>
      <c r="H20" s="225">
        <v>14.5</v>
      </c>
      <c r="I20" s="226">
        <v>6.0</v>
      </c>
      <c r="J20" s="226">
        <v>10.0</v>
      </c>
      <c r="K20" s="227">
        <v>3.5</v>
      </c>
      <c r="L20" s="227">
        <v>16.0</v>
      </c>
      <c r="M20" s="228">
        <v>13.0</v>
      </c>
      <c r="N20" s="228">
        <v>10.0</v>
      </c>
      <c r="O20" s="222">
        <f t="shared" si="2"/>
        <v>108</v>
      </c>
      <c r="P20" s="222">
        <f t="shared" si="3"/>
        <v>100</v>
      </c>
    </row>
    <row r="21">
      <c r="A21" s="4"/>
      <c r="B21" s="3" t="s">
        <v>22</v>
      </c>
      <c r="C21" s="222" t="b">
        <f t="shared" si="1"/>
        <v>0</v>
      </c>
      <c r="D21" s="223">
        <v>5.0</v>
      </c>
      <c r="E21" s="223">
        <v>10.0</v>
      </c>
      <c r="F21" s="224">
        <v>16.0</v>
      </c>
      <c r="G21" s="225">
        <v>3.0</v>
      </c>
      <c r="H21" s="225">
        <v>11.0</v>
      </c>
      <c r="I21" s="226">
        <v>6.0</v>
      </c>
      <c r="J21" s="226">
        <v>10.0</v>
      </c>
      <c r="K21" s="227">
        <v>4.0</v>
      </c>
      <c r="L21" s="227">
        <v>6.0</v>
      </c>
      <c r="M21" s="228">
        <v>13.0</v>
      </c>
      <c r="N21" s="228">
        <v>10.0</v>
      </c>
      <c r="O21" s="222">
        <f t="shared" si="2"/>
        <v>94</v>
      </c>
      <c r="P21" s="222">
        <f t="shared" si="3"/>
        <v>94</v>
      </c>
    </row>
    <row r="22">
      <c r="A22" s="5"/>
      <c r="B22" s="135" t="s">
        <v>23</v>
      </c>
      <c r="C22" s="222" t="b">
        <f t="shared" si="1"/>
        <v>1</v>
      </c>
      <c r="D22" s="229"/>
      <c r="E22" s="229"/>
      <c r="F22" s="230"/>
      <c r="G22" s="231"/>
      <c r="H22" s="231"/>
      <c r="I22" s="232"/>
      <c r="J22" s="232"/>
      <c r="K22" s="233"/>
      <c r="L22" s="233"/>
      <c r="M22" s="234"/>
      <c r="N22" s="234"/>
      <c r="O22" s="235" t="str">
        <f t="shared" si="2"/>
        <v/>
      </c>
      <c r="P22" s="222" t="str">
        <f t="shared" si="3"/>
        <v/>
      </c>
    </row>
    <row r="23">
      <c r="A23" s="6" t="s">
        <v>24</v>
      </c>
      <c r="B23" s="7" t="s">
        <v>25</v>
      </c>
      <c r="C23" s="222" t="b">
        <f t="shared" si="1"/>
        <v>0</v>
      </c>
      <c r="D23" s="223">
        <v>5.0</v>
      </c>
      <c r="E23" s="223">
        <v>9.5</v>
      </c>
      <c r="F23" s="224">
        <v>8.5</v>
      </c>
      <c r="G23" s="225">
        <v>3.0</v>
      </c>
      <c r="H23" s="225">
        <v>10.5</v>
      </c>
      <c r="I23" s="226">
        <v>2.0</v>
      </c>
      <c r="J23" s="226">
        <v>7.5</v>
      </c>
      <c r="K23" s="227">
        <v>1.0</v>
      </c>
      <c r="L23" s="227">
        <v>2.0</v>
      </c>
      <c r="M23" s="228">
        <v>4.0</v>
      </c>
      <c r="N23" s="228">
        <v>4.0</v>
      </c>
      <c r="O23" s="222">
        <f t="shared" si="2"/>
        <v>57</v>
      </c>
      <c r="P23" s="222">
        <f t="shared" si="3"/>
        <v>57</v>
      </c>
    </row>
    <row r="24">
      <c r="A24" s="4"/>
      <c r="B24" s="7" t="s">
        <v>26</v>
      </c>
      <c r="C24" s="222" t="b">
        <f t="shared" si="1"/>
        <v>0</v>
      </c>
      <c r="D24" s="223">
        <v>5.0</v>
      </c>
      <c r="E24" s="223">
        <v>6.5</v>
      </c>
      <c r="F24" s="224">
        <v>18.0</v>
      </c>
      <c r="G24" s="225">
        <v>3.0</v>
      </c>
      <c r="H24" s="236">
        <v>10.5</v>
      </c>
      <c r="I24" s="226">
        <v>6.0</v>
      </c>
      <c r="J24" s="226">
        <v>8.0</v>
      </c>
      <c r="K24" s="227">
        <v>3.0</v>
      </c>
      <c r="L24" s="227">
        <v>9.0</v>
      </c>
      <c r="M24" s="228">
        <v>0.0</v>
      </c>
      <c r="N24" s="228">
        <v>10.0</v>
      </c>
      <c r="O24" s="222">
        <f t="shared" si="2"/>
        <v>79</v>
      </c>
      <c r="P24" s="222">
        <f t="shared" si="3"/>
        <v>79</v>
      </c>
    </row>
    <row r="25">
      <c r="A25" s="4"/>
      <c r="B25" s="7" t="s">
        <v>27</v>
      </c>
      <c r="C25" s="222" t="b">
        <f t="shared" si="1"/>
        <v>1</v>
      </c>
      <c r="D25" s="229"/>
      <c r="E25" s="229"/>
      <c r="F25" s="230"/>
      <c r="G25" s="231"/>
      <c r="H25" s="231"/>
      <c r="I25" s="232"/>
      <c r="J25" s="232"/>
      <c r="K25" s="233"/>
      <c r="L25" s="233"/>
      <c r="M25" s="234"/>
      <c r="N25" s="234"/>
      <c r="O25" s="235" t="str">
        <f t="shared" si="2"/>
        <v/>
      </c>
      <c r="P25" s="222" t="str">
        <f t="shared" si="3"/>
        <v/>
      </c>
    </row>
    <row r="26">
      <c r="A26" s="4"/>
      <c r="B26" s="7" t="s">
        <v>28</v>
      </c>
      <c r="C26" s="222" t="b">
        <f t="shared" si="1"/>
        <v>0</v>
      </c>
      <c r="D26" s="223">
        <v>4.0</v>
      </c>
      <c r="E26" s="223">
        <v>10.0</v>
      </c>
      <c r="F26" s="224">
        <v>18.0</v>
      </c>
      <c r="G26" s="225">
        <v>3.0</v>
      </c>
      <c r="H26" s="225">
        <v>14.0</v>
      </c>
      <c r="I26" s="226">
        <v>6.0</v>
      </c>
      <c r="J26" s="226">
        <v>10.0</v>
      </c>
      <c r="K26" s="227">
        <v>4.0</v>
      </c>
      <c r="L26" s="227">
        <v>16.0</v>
      </c>
      <c r="M26" s="228">
        <v>5.0</v>
      </c>
      <c r="N26" s="228">
        <v>10.0</v>
      </c>
      <c r="O26" s="222">
        <f t="shared" si="2"/>
        <v>100</v>
      </c>
      <c r="P26" s="222">
        <f t="shared" si="3"/>
        <v>100</v>
      </c>
    </row>
    <row r="27">
      <c r="A27" s="4"/>
      <c r="B27" s="7" t="s">
        <v>29</v>
      </c>
      <c r="C27" s="222" t="b">
        <f t="shared" si="1"/>
        <v>0</v>
      </c>
      <c r="D27" s="223">
        <v>4.0</v>
      </c>
      <c r="E27" s="223">
        <v>1.0</v>
      </c>
      <c r="F27" s="224">
        <v>10.0</v>
      </c>
      <c r="G27" s="225">
        <v>3.0</v>
      </c>
      <c r="H27" s="225">
        <v>8.0</v>
      </c>
      <c r="I27" s="226">
        <v>3.5</v>
      </c>
      <c r="J27" s="226">
        <v>5.5</v>
      </c>
      <c r="K27" s="227">
        <v>3.5</v>
      </c>
      <c r="L27" s="227">
        <v>7.0</v>
      </c>
      <c r="M27" s="228">
        <v>2.0</v>
      </c>
      <c r="N27" s="228">
        <v>4.0</v>
      </c>
      <c r="O27" s="222">
        <f t="shared" si="2"/>
        <v>51.5</v>
      </c>
      <c r="P27" s="222">
        <f t="shared" si="3"/>
        <v>51.5</v>
      </c>
    </row>
    <row r="28">
      <c r="A28" s="4"/>
      <c r="B28" s="7" t="s">
        <v>31</v>
      </c>
      <c r="C28" s="222" t="b">
        <f t="shared" si="1"/>
        <v>0</v>
      </c>
      <c r="D28" s="223">
        <v>5.0</v>
      </c>
      <c r="E28" s="223">
        <v>10.0</v>
      </c>
      <c r="F28" s="224">
        <v>18.0</v>
      </c>
      <c r="G28" s="225">
        <v>3.0</v>
      </c>
      <c r="H28" s="225">
        <v>11.0</v>
      </c>
      <c r="I28" s="226">
        <v>4.0</v>
      </c>
      <c r="J28" s="226">
        <v>10.0</v>
      </c>
      <c r="K28" s="227">
        <v>4.0</v>
      </c>
      <c r="L28" s="227">
        <v>6.0</v>
      </c>
      <c r="M28" s="228">
        <v>4.0</v>
      </c>
      <c r="N28" s="228">
        <v>10.0</v>
      </c>
      <c r="O28" s="222">
        <f t="shared" si="2"/>
        <v>85</v>
      </c>
      <c r="P28" s="222">
        <f t="shared" si="3"/>
        <v>85</v>
      </c>
    </row>
    <row r="29">
      <c r="A29" s="4"/>
      <c r="B29" s="7" t="s">
        <v>32</v>
      </c>
      <c r="C29" s="222" t="b">
        <f t="shared" si="1"/>
        <v>0</v>
      </c>
      <c r="D29" s="223">
        <v>5.0</v>
      </c>
      <c r="E29" s="223">
        <v>8.0</v>
      </c>
      <c r="F29" s="224">
        <v>18.0</v>
      </c>
      <c r="G29" s="225">
        <v>3.0</v>
      </c>
      <c r="H29" s="225">
        <v>11.0</v>
      </c>
      <c r="I29" s="226">
        <v>5.0</v>
      </c>
      <c r="J29" s="226">
        <v>10.0</v>
      </c>
      <c r="K29" s="227">
        <v>3.0</v>
      </c>
      <c r="L29" s="227">
        <v>9.0</v>
      </c>
      <c r="M29" s="228">
        <v>12.0</v>
      </c>
      <c r="N29" s="228">
        <v>8.5</v>
      </c>
      <c r="O29" s="222">
        <f t="shared" si="2"/>
        <v>92.5</v>
      </c>
      <c r="P29" s="222">
        <f t="shared" si="3"/>
        <v>92.5</v>
      </c>
    </row>
    <row r="30">
      <c r="A30" s="4"/>
      <c r="B30" s="7" t="s">
        <v>33</v>
      </c>
      <c r="C30" s="222" t="b">
        <f t="shared" si="1"/>
        <v>0</v>
      </c>
      <c r="D30" s="223">
        <v>4.0</v>
      </c>
      <c r="E30" s="223">
        <v>9.5</v>
      </c>
      <c r="F30" s="224">
        <v>19.0</v>
      </c>
      <c r="G30" s="225">
        <v>2.5</v>
      </c>
      <c r="H30" s="225">
        <v>10.5</v>
      </c>
      <c r="I30" s="226">
        <v>2.0</v>
      </c>
      <c r="J30" s="226">
        <v>10.0</v>
      </c>
      <c r="K30" s="227">
        <v>3.0</v>
      </c>
      <c r="L30" s="227">
        <v>9.0</v>
      </c>
      <c r="M30" s="228">
        <v>8.0</v>
      </c>
      <c r="N30" s="228">
        <v>8.0</v>
      </c>
      <c r="O30" s="222">
        <f t="shared" si="2"/>
        <v>85.5</v>
      </c>
      <c r="P30" s="222">
        <f t="shared" si="3"/>
        <v>85.5</v>
      </c>
    </row>
    <row r="31">
      <c r="A31" s="4"/>
      <c r="B31" s="135" t="s">
        <v>34</v>
      </c>
      <c r="C31" s="222" t="b">
        <f t="shared" si="1"/>
        <v>1</v>
      </c>
      <c r="D31" s="229"/>
      <c r="E31" s="229"/>
      <c r="F31" s="230"/>
      <c r="G31" s="231"/>
      <c r="H31" s="231"/>
      <c r="I31" s="232"/>
      <c r="J31" s="232"/>
      <c r="K31" s="233"/>
      <c r="L31" s="233"/>
      <c r="M31" s="234"/>
      <c r="N31" s="234"/>
      <c r="O31" s="235" t="str">
        <f t="shared" si="2"/>
        <v/>
      </c>
      <c r="P31" s="222" t="str">
        <f t="shared" si="3"/>
        <v/>
      </c>
    </row>
    <row r="32">
      <c r="A32" s="4"/>
      <c r="B32" s="7" t="s">
        <v>35</v>
      </c>
      <c r="C32" s="222" t="b">
        <f t="shared" si="1"/>
        <v>0</v>
      </c>
      <c r="D32" s="223">
        <v>6.0</v>
      </c>
      <c r="E32" s="223">
        <v>9.5</v>
      </c>
      <c r="F32" s="224">
        <v>16.0</v>
      </c>
      <c r="G32" s="225">
        <v>3.0</v>
      </c>
      <c r="H32" s="225">
        <v>11.0</v>
      </c>
      <c r="I32" s="226">
        <v>6.0</v>
      </c>
      <c r="J32" s="226">
        <v>10.0</v>
      </c>
      <c r="K32" s="227">
        <v>4.0</v>
      </c>
      <c r="L32" s="227">
        <v>16.0</v>
      </c>
      <c r="M32" s="228">
        <v>13.0</v>
      </c>
      <c r="N32" s="228">
        <v>9.0</v>
      </c>
      <c r="O32" s="222">
        <f t="shared" si="2"/>
        <v>103.5</v>
      </c>
      <c r="P32" s="222">
        <f t="shared" si="3"/>
        <v>100</v>
      </c>
    </row>
    <row r="33">
      <c r="A33" s="4"/>
      <c r="B33" s="7" t="s">
        <v>36</v>
      </c>
      <c r="C33" s="222" t="b">
        <f t="shared" si="1"/>
        <v>0</v>
      </c>
      <c r="D33" s="223">
        <v>5.0</v>
      </c>
      <c r="E33" s="223">
        <v>9.5</v>
      </c>
      <c r="F33" s="224">
        <v>17.0</v>
      </c>
      <c r="G33" s="225">
        <v>3.0</v>
      </c>
      <c r="H33" s="225">
        <v>11.0</v>
      </c>
      <c r="I33" s="226">
        <v>6.0</v>
      </c>
      <c r="J33" s="226">
        <v>10.0</v>
      </c>
      <c r="K33" s="227">
        <v>3.5</v>
      </c>
      <c r="L33" s="227">
        <v>8.0</v>
      </c>
      <c r="M33" s="228">
        <v>10.0</v>
      </c>
      <c r="N33" s="228">
        <v>10.0</v>
      </c>
      <c r="O33" s="222">
        <f t="shared" si="2"/>
        <v>93</v>
      </c>
      <c r="P33" s="222">
        <f t="shared" si="3"/>
        <v>93</v>
      </c>
    </row>
    <row r="34">
      <c r="A34" s="4"/>
      <c r="B34" s="7" t="s">
        <v>37</v>
      </c>
      <c r="C34" s="222" t="b">
        <f t="shared" si="1"/>
        <v>0</v>
      </c>
      <c r="D34" s="223">
        <v>5.0</v>
      </c>
      <c r="E34" s="223">
        <v>8.0</v>
      </c>
      <c r="F34" s="224">
        <v>17.0</v>
      </c>
      <c r="G34" s="225">
        <v>2.5</v>
      </c>
      <c r="H34" s="225">
        <v>10.0</v>
      </c>
      <c r="I34" s="226">
        <v>6.0</v>
      </c>
      <c r="J34" s="226">
        <v>9.0</v>
      </c>
      <c r="K34" s="227">
        <v>4.0</v>
      </c>
      <c r="L34" s="227">
        <v>6.0</v>
      </c>
      <c r="M34" s="228">
        <v>5.0</v>
      </c>
      <c r="N34" s="228">
        <v>5.0</v>
      </c>
      <c r="O34" s="222">
        <f t="shared" si="2"/>
        <v>77.5</v>
      </c>
      <c r="P34" s="222">
        <f t="shared" si="3"/>
        <v>77.5</v>
      </c>
    </row>
    <row r="35">
      <c r="A35" s="4"/>
      <c r="B35" s="7" t="s">
        <v>38</v>
      </c>
      <c r="C35" s="222" t="b">
        <f t="shared" si="1"/>
        <v>0</v>
      </c>
      <c r="D35" s="223">
        <v>5.0</v>
      </c>
      <c r="E35" s="223">
        <v>6.0</v>
      </c>
      <c r="F35" s="224">
        <v>14.0</v>
      </c>
      <c r="G35" s="225">
        <v>3.0</v>
      </c>
      <c r="H35" s="225">
        <v>10.5</v>
      </c>
      <c r="I35" s="226">
        <v>4.0</v>
      </c>
      <c r="J35" s="226">
        <v>7.5</v>
      </c>
      <c r="K35" s="227">
        <v>4.0</v>
      </c>
      <c r="L35" s="227">
        <v>9.0</v>
      </c>
      <c r="M35" s="228">
        <v>10.0</v>
      </c>
      <c r="N35" s="228">
        <v>8.5</v>
      </c>
      <c r="O35" s="222">
        <f t="shared" si="2"/>
        <v>81.5</v>
      </c>
      <c r="P35" s="222">
        <f t="shared" si="3"/>
        <v>81.5</v>
      </c>
    </row>
    <row r="36">
      <c r="A36" s="4"/>
      <c r="B36" s="7" t="s">
        <v>39</v>
      </c>
      <c r="C36" s="222" t="b">
        <f t="shared" si="1"/>
        <v>0</v>
      </c>
      <c r="D36" s="223">
        <v>5.0</v>
      </c>
      <c r="E36" s="223">
        <v>6.0</v>
      </c>
      <c r="F36" s="224">
        <v>17.5</v>
      </c>
      <c r="G36" s="225">
        <v>3.0</v>
      </c>
      <c r="H36" s="225">
        <v>11.0</v>
      </c>
      <c r="I36" s="226">
        <v>6.0</v>
      </c>
      <c r="J36" s="226">
        <v>10.0</v>
      </c>
      <c r="K36" s="227">
        <v>4.0</v>
      </c>
      <c r="L36" s="227">
        <v>16.0</v>
      </c>
      <c r="M36" s="228">
        <v>10.0</v>
      </c>
      <c r="N36" s="228">
        <v>11.0</v>
      </c>
      <c r="O36" s="222">
        <f t="shared" si="2"/>
        <v>99.5</v>
      </c>
      <c r="P36" s="222">
        <f t="shared" si="3"/>
        <v>99.5</v>
      </c>
    </row>
    <row r="37">
      <c r="A37" s="4"/>
      <c r="B37" s="135" t="s">
        <v>40</v>
      </c>
      <c r="C37" s="222" t="b">
        <f t="shared" si="1"/>
        <v>1</v>
      </c>
      <c r="D37" s="229"/>
      <c r="E37" s="229"/>
      <c r="F37" s="230"/>
      <c r="G37" s="231"/>
      <c r="H37" s="231"/>
      <c r="I37" s="232"/>
      <c r="J37" s="232"/>
      <c r="K37" s="233"/>
      <c r="L37" s="233"/>
      <c r="M37" s="234"/>
      <c r="N37" s="234"/>
      <c r="O37" s="235" t="str">
        <f t="shared" si="2"/>
        <v/>
      </c>
      <c r="P37" s="222" t="str">
        <f t="shared" si="3"/>
        <v/>
      </c>
    </row>
    <row r="38">
      <c r="A38" s="4"/>
      <c r="B38" s="7" t="s">
        <v>41</v>
      </c>
      <c r="C38" s="222" t="b">
        <f t="shared" si="1"/>
        <v>0</v>
      </c>
      <c r="D38" s="223">
        <v>6.0</v>
      </c>
      <c r="E38" s="223">
        <v>10.0</v>
      </c>
      <c r="F38" s="224">
        <v>18.0</v>
      </c>
      <c r="G38" s="225">
        <v>3.0</v>
      </c>
      <c r="H38" s="225">
        <v>11.0</v>
      </c>
      <c r="I38" s="226">
        <v>6.0</v>
      </c>
      <c r="J38" s="226">
        <v>10.0</v>
      </c>
      <c r="K38" s="227">
        <v>4.0</v>
      </c>
      <c r="L38" s="227">
        <v>9.0</v>
      </c>
      <c r="M38" s="228">
        <v>8.0</v>
      </c>
      <c r="N38" s="228">
        <v>12.0</v>
      </c>
      <c r="O38" s="222">
        <f t="shared" si="2"/>
        <v>97</v>
      </c>
      <c r="P38" s="222">
        <f t="shared" si="3"/>
        <v>97</v>
      </c>
    </row>
    <row r="39">
      <c r="A39" s="4"/>
      <c r="B39" s="7" t="s">
        <v>42</v>
      </c>
      <c r="C39" s="222" t="b">
        <f t="shared" si="1"/>
        <v>0</v>
      </c>
      <c r="D39" s="223">
        <v>6.0</v>
      </c>
      <c r="E39" s="223">
        <v>10.0</v>
      </c>
      <c r="F39" s="224">
        <v>19.0</v>
      </c>
      <c r="G39" s="225">
        <v>3.0</v>
      </c>
      <c r="H39" s="225">
        <v>10.5</v>
      </c>
      <c r="I39" s="226">
        <v>6.0</v>
      </c>
      <c r="J39" s="226">
        <v>10.0</v>
      </c>
      <c r="K39" s="227">
        <v>4.0</v>
      </c>
      <c r="L39" s="227">
        <v>7.0</v>
      </c>
      <c r="M39" s="228">
        <v>13.0</v>
      </c>
      <c r="N39" s="228">
        <v>12.0</v>
      </c>
      <c r="O39" s="222">
        <f t="shared" si="2"/>
        <v>100.5</v>
      </c>
      <c r="P39" s="222">
        <f t="shared" si="3"/>
        <v>100</v>
      </c>
    </row>
    <row r="40">
      <c r="A40" s="4"/>
      <c r="B40" s="7" t="s">
        <v>43</v>
      </c>
      <c r="C40" s="222" t="b">
        <f t="shared" si="1"/>
        <v>0</v>
      </c>
      <c r="D40" s="223">
        <v>5.0</v>
      </c>
      <c r="E40" s="223">
        <v>9.5</v>
      </c>
      <c r="F40" s="224">
        <v>18.0</v>
      </c>
      <c r="G40" s="225">
        <v>3.0</v>
      </c>
      <c r="H40" s="225">
        <v>11.0</v>
      </c>
      <c r="I40" s="226">
        <v>6.0</v>
      </c>
      <c r="J40" s="226">
        <v>10.0</v>
      </c>
      <c r="K40" s="227">
        <v>2.0</v>
      </c>
      <c r="L40" s="227">
        <v>16.0</v>
      </c>
      <c r="M40" s="228">
        <v>10.0</v>
      </c>
      <c r="N40" s="228">
        <v>10.5</v>
      </c>
      <c r="O40" s="222">
        <f t="shared" si="2"/>
        <v>101</v>
      </c>
      <c r="P40" s="222">
        <f t="shared" si="3"/>
        <v>100</v>
      </c>
    </row>
    <row r="41">
      <c r="A41" s="4"/>
      <c r="B41" s="7" t="s">
        <v>44</v>
      </c>
      <c r="C41" s="222" t="b">
        <f t="shared" si="1"/>
        <v>0</v>
      </c>
      <c r="D41" s="223">
        <v>5.0</v>
      </c>
      <c r="E41" s="223">
        <v>6.0</v>
      </c>
      <c r="F41" s="224">
        <v>13.0</v>
      </c>
      <c r="G41" s="225">
        <v>3.0</v>
      </c>
      <c r="H41" s="225">
        <v>14.0</v>
      </c>
      <c r="I41" s="226">
        <v>5.0</v>
      </c>
      <c r="J41" s="226">
        <v>9.0</v>
      </c>
      <c r="K41" s="227">
        <v>3.0</v>
      </c>
      <c r="L41" s="227">
        <v>7.0</v>
      </c>
      <c r="M41" s="228">
        <v>5.0</v>
      </c>
      <c r="N41" s="228">
        <v>8.5</v>
      </c>
      <c r="O41" s="222">
        <f t="shared" si="2"/>
        <v>78.5</v>
      </c>
      <c r="P41" s="222">
        <f t="shared" si="3"/>
        <v>78.5</v>
      </c>
    </row>
    <row r="42">
      <c r="A42" s="5"/>
      <c r="B42" s="7" t="s">
        <v>45</v>
      </c>
      <c r="C42" s="222" t="b">
        <f t="shared" si="1"/>
        <v>1</v>
      </c>
      <c r="D42" s="229"/>
      <c r="E42" s="229"/>
      <c r="F42" s="230"/>
      <c r="G42" s="231"/>
      <c r="H42" s="231"/>
      <c r="I42" s="232"/>
      <c r="J42" s="232"/>
      <c r="K42" s="233"/>
      <c r="L42" s="233"/>
      <c r="M42" s="234"/>
      <c r="N42" s="234"/>
      <c r="O42" s="235" t="str">
        <f t="shared" si="2"/>
        <v/>
      </c>
      <c r="P42" s="222" t="str">
        <f t="shared" si="3"/>
        <v/>
      </c>
    </row>
    <row r="43">
      <c r="A43" s="9" t="s">
        <v>46</v>
      </c>
      <c r="B43" s="10" t="s">
        <v>47</v>
      </c>
      <c r="C43" s="222" t="b">
        <f t="shared" si="1"/>
        <v>0</v>
      </c>
      <c r="D43" s="223">
        <v>6.0</v>
      </c>
      <c r="E43" s="223">
        <v>10.0</v>
      </c>
      <c r="F43" s="224">
        <v>15.0</v>
      </c>
      <c r="G43" s="225">
        <v>3.0</v>
      </c>
      <c r="H43" s="225">
        <v>11.0</v>
      </c>
      <c r="I43" s="226">
        <v>6.0</v>
      </c>
      <c r="J43" s="226">
        <v>10.0</v>
      </c>
      <c r="K43" s="227">
        <v>4.0</v>
      </c>
      <c r="L43" s="227">
        <v>9.0</v>
      </c>
      <c r="M43" s="228">
        <v>13.0</v>
      </c>
      <c r="N43" s="228">
        <v>12.0</v>
      </c>
      <c r="O43" s="222">
        <f t="shared" si="2"/>
        <v>99</v>
      </c>
      <c r="P43" s="222">
        <f t="shared" si="3"/>
        <v>99</v>
      </c>
    </row>
    <row r="44">
      <c r="A44" s="4"/>
      <c r="B44" s="10" t="s">
        <v>48</v>
      </c>
      <c r="C44" s="222" t="b">
        <f t="shared" si="1"/>
        <v>0</v>
      </c>
      <c r="D44" s="223">
        <v>5.0</v>
      </c>
      <c r="E44" s="223">
        <v>9.0</v>
      </c>
      <c r="F44" s="224">
        <v>13.5</v>
      </c>
      <c r="G44" s="225">
        <v>3.0</v>
      </c>
      <c r="H44" s="225">
        <v>10.0</v>
      </c>
      <c r="I44" s="226">
        <v>6.0</v>
      </c>
      <c r="J44" s="226">
        <v>10.0</v>
      </c>
      <c r="K44" s="227">
        <v>4.0</v>
      </c>
      <c r="L44" s="227">
        <v>9.0</v>
      </c>
      <c r="M44" s="228">
        <v>8.0</v>
      </c>
      <c r="N44" s="228">
        <v>6.0</v>
      </c>
      <c r="O44" s="222">
        <f t="shared" si="2"/>
        <v>83.5</v>
      </c>
      <c r="P44" s="222">
        <f t="shared" si="3"/>
        <v>83.5</v>
      </c>
    </row>
    <row r="45">
      <c r="A45" s="4"/>
      <c r="B45" s="10" t="s">
        <v>49</v>
      </c>
      <c r="C45" s="222" t="b">
        <f t="shared" si="1"/>
        <v>0</v>
      </c>
      <c r="D45" s="223">
        <v>4.5</v>
      </c>
      <c r="E45" s="223">
        <v>8.5</v>
      </c>
      <c r="F45" s="224">
        <v>11.0</v>
      </c>
      <c r="G45" s="225">
        <v>3.0</v>
      </c>
      <c r="H45" s="225">
        <v>7.0</v>
      </c>
      <c r="I45" s="226">
        <v>6.0</v>
      </c>
      <c r="J45" s="226">
        <v>10.0</v>
      </c>
      <c r="K45" s="227">
        <v>3.5</v>
      </c>
      <c r="L45" s="227">
        <v>6.0</v>
      </c>
      <c r="M45" s="228">
        <v>4.0</v>
      </c>
      <c r="N45" s="228">
        <v>9.0</v>
      </c>
      <c r="O45" s="222">
        <f t="shared" si="2"/>
        <v>72.5</v>
      </c>
      <c r="P45" s="222">
        <f t="shared" si="3"/>
        <v>72.5</v>
      </c>
    </row>
    <row r="46">
      <c r="A46" s="4"/>
      <c r="B46" s="10" t="s">
        <v>50</v>
      </c>
      <c r="C46" s="222" t="b">
        <f t="shared" si="1"/>
        <v>0</v>
      </c>
      <c r="D46" s="223">
        <v>5.0</v>
      </c>
      <c r="E46" s="223">
        <v>9.5</v>
      </c>
      <c r="F46" s="224">
        <v>13.0</v>
      </c>
      <c r="G46" s="225">
        <v>3.0</v>
      </c>
      <c r="H46" s="225">
        <v>12.5</v>
      </c>
      <c r="I46" s="226">
        <v>6.0</v>
      </c>
      <c r="J46" s="226">
        <v>10.0</v>
      </c>
      <c r="K46" s="227">
        <v>3.5</v>
      </c>
      <c r="L46" s="227">
        <v>6.0</v>
      </c>
      <c r="M46" s="228">
        <v>9.5</v>
      </c>
      <c r="N46" s="228">
        <v>8.5</v>
      </c>
      <c r="O46" s="222">
        <f t="shared" si="2"/>
        <v>86.5</v>
      </c>
      <c r="P46" s="222">
        <f t="shared" si="3"/>
        <v>86.5</v>
      </c>
    </row>
    <row r="47">
      <c r="A47" s="4"/>
      <c r="B47" s="10" t="s">
        <v>51</v>
      </c>
      <c r="C47" s="222" t="b">
        <f t="shared" si="1"/>
        <v>0</v>
      </c>
      <c r="D47" s="223">
        <v>4.0</v>
      </c>
      <c r="E47" s="223">
        <v>7.5</v>
      </c>
      <c r="F47" s="224">
        <v>12.5</v>
      </c>
      <c r="G47" s="225">
        <v>2.5</v>
      </c>
      <c r="H47" s="225">
        <v>12.0</v>
      </c>
      <c r="I47" s="226">
        <v>6.0</v>
      </c>
      <c r="J47" s="226">
        <v>8.5</v>
      </c>
      <c r="K47" s="227">
        <v>4.0</v>
      </c>
      <c r="L47" s="227">
        <v>9.0</v>
      </c>
      <c r="M47" s="228">
        <v>8.0</v>
      </c>
      <c r="N47" s="228">
        <v>7.0</v>
      </c>
      <c r="O47" s="222">
        <f t="shared" si="2"/>
        <v>81</v>
      </c>
      <c r="P47" s="222">
        <f t="shared" si="3"/>
        <v>81</v>
      </c>
    </row>
    <row r="48">
      <c r="A48" s="4"/>
      <c r="B48" s="10" t="s">
        <v>52</v>
      </c>
      <c r="C48" s="222" t="b">
        <f t="shared" si="1"/>
        <v>0</v>
      </c>
      <c r="D48" s="223">
        <v>5.0</v>
      </c>
      <c r="E48" s="223">
        <v>5.5</v>
      </c>
      <c r="F48" s="224">
        <v>14.0</v>
      </c>
      <c r="G48" s="225">
        <v>3.0</v>
      </c>
      <c r="H48" s="225">
        <v>13.0</v>
      </c>
      <c r="I48" s="226">
        <v>6.0</v>
      </c>
      <c r="J48" s="226">
        <v>9.0</v>
      </c>
      <c r="K48" s="227">
        <v>2.0</v>
      </c>
      <c r="L48" s="227">
        <v>9.0</v>
      </c>
      <c r="M48" s="228">
        <v>5.5</v>
      </c>
      <c r="N48" s="228">
        <v>10.0</v>
      </c>
      <c r="O48" s="222">
        <f t="shared" si="2"/>
        <v>82</v>
      </c>
      <c r="P48" s="222">
        <f t="shared" si="3"/>
        <v>82</v>
      </c>
    </row>
    <row r="49">
      <c r="A49" s="4"/>
      <c r="B49" s="10" t="s">
        <v>53</v>
      </c>
      <c r="C49" s="222" t="b">
        <f t="shared" si="1"/>
        <v>0</v>
      </c>
      <c r="D49" s="223">
        <v>5.0</v>
      </c>
      <c r="E49" s="223">
        <v>10.0</v>
      </c>
      <c r="F49" s="224">
        <v>15.0</v>
      </c>
      <c r="G49" s="225">
        <v>2.5</v>
      </c>
      <c r="H49" s="225">
        <v>13.5</v>
      </c>
      <c r="I49" s="226">
        <v>6.0</v>
      </c>
      <c r="J49" s="226">
        <v>10.0</v>
      </c>
      <c r="K49" s="227">
        <v>4.0</v>
      </c>
      <c r="L49" s="227">
        <v>6.0</v>
      </c>
      <c r="M49" s="228">
        <v>9.0</v>
      </c>
      <c r="N49" s="228">
        <v>11.5</v>
      </c>
      <c r="O49" s="222">
        <f t="shared" si="2"/>
        <v>92.5</v>
      </c>
      <c r="P49" s="222">
        <f t="shared" si="3"/>
        <v>92.5</v>
      </c>
    </row>
    <row r="50">
      <c r="A50" s="4"/>
      <c r="B50" s="10" t="s">
        <v>54</v>
      </c>
      <c r="C50" s="222" t="b">
        <f t="shared" si="1"/>
        <v>0</v>
      </c>
      <c r="D50" s="223">
        <v>5.0</v>
      </c>
      <c r="E50" s="223">
        <v>9.5</v>
      </c>
      <c r="F50" s="224">
        <v>16.0</v>
      </c>
      <c r="G50" s="225">
        <v>3.0</v>
      </c>
      <c r="H50" s="225">
        <v>13.0</v>
      </c>
      <c r="I50" s="226">
        <v>6.0</v>
      </c>
      <c r="J50" s="226">
        <v>10.0</v>
      </c>
      <c r="K50" s="227">
        <v>3.5</v>
      </c>
      <c r="L50" s="227">
        <v>16.0</v>
      </c>
      <c r="M50" s="228">
        <v>9.5</v>
      </c>
      <c r="N50" s="228">
        <v>10.0</v>
      </c>
      <c r="O50" s="222">
        <f t="shared" si="2"/>
        <v>101.5</v>
      </c>
      <c r="P50" s="222">
        <f t="shared" si="3"/>
        <v>100</v>
      </c>
    </row>
    <row r="51">
      <c r="A51" s="4"/>
      <c r="B51" s="135" t="s">
        <v>55</v>
      </c>
      <c r="C51" s="222" t="b">
        <f t="shared" si="1"/>
        <v>1</v>
      </c>
      <c r="D51" s="229"/>
      <c r="E51" s="229"/>
      <c r="F51" s="230"/>
      <c r="G51" s="231"/>
      <c r="H51" s="231"/>
      <c r="I51" s="232"/>
      <c r="J51" s="232"/>
      <c r="K51" s="233"/>
      <c r="L51" s="233"/>
      <c r="M51" s="234"/>
      <c r="N51" s="234"/>
      <c r="O51" s="235" t="str">
        <f t="shared" si="2"/>
        <v/>
      </c>
      <c r="P51" s="222" t="str">
        <f t="shared" si="3"/>
        <v/>
      </c>
    </row>
    <row r="52">
      <c r="A52" s="4"/>
      <c r="B52" s="10" t="s">
        <v>56</v>
      </c>
      <c r="C52" s="222" t="b">
        <f t="shared" si="1"/>
        <v>0</v>
      </c>
      <c r="D52" s="223">
        <v>5.0</v>
      </c>
      <c r="E52" s="223">
        <v>7.0</v>
      </c>
      <c r="F52" s="224">
        <v>12.0</v>
      </c>
      <c r="G52" s="225">
        <v>3.0</v>
      </c>
      <c r="H52" s="225">
        <v>12.0</v>
      </c>
      <c r="I52" s="226">
        <v>6.0</v>
      </c>
      <c r="J52" s="226">
        <v>10.0</v>
      </c>
      <c r="K52" s="227">
        <v>4.0</v>
      </c>
      <c r="L52" s="227">
        <v>6.0</v>
      </c>
      <c r="M52" s="228">
        <v>8.0</v>
      </c>
      <c r="N52" s="228">
        <v>7.0</v>
      </c>
      <c r="O52" s="222">
        <f t="shared" si="2"/>
        <v>80</v>
      </c>
      <c r="P52" s="222">
        <f t="shared" si="3"/>
        <v>80</v>
      </c>
    </row>
    <row r="53">
      <c r="A53" s="4"/>
      <c r="B53" s="10" t="s">
        <v>57</v>
      </c>
      <c r="C53" s="222" t="b">
        <f t="shared" si="1"/>
        <v>0</v>
      </c>
      <c r="D53" s="223">
        <v>5.0</v>
      </c>
      <c r="E53" s="223">
        <v>9.0</v>
      </c>
      <c r="F53" s="224">
        <v>17.0</v>
      </c>
      <c r="G53" s="225">
        <v>3.0</v>
      </c>
      <c r="H53" s="225">
        <v>10.5</v>
      </c>
      <c r="I53" s="226">
        <v>5.5</v>
      </c>
      <c r="J53" s="226">
        <v>9.5</v>
      </c>
      <c r="K53" s="227">
        <v>4.0</v>
      </c>
      <c r="L53" s="227">
        <v>14.0</v>
      </c>
      <c r="M53" s="228">
        <v>13.0</v>
      </c>
      <c r="N53" s="228">
        <v>10.0</v>
      </c>
      <c r="O53" s="222">
        <f t="shared" si="2"/>
        <v>100.5</v>
      </c>
      <c r="P53" s="222">
        <f t="shared" si="3"/>
        <v>100</v>
      </c>
    </row>
    <row r="54">
      <c r="A54" s="4"/>
      <c r="B54" s="10" t="s">
        <v>58</v>
      </c>
      <c r="C54" s="222" t="b">
        <f t="shared" si="1"/>
        <v>0</v>
      </c>
      <c r="D54" s="223">
        <v>6.0</v>
      </c>
      <c r="E54" s="223">
        <v>8.0</v>
      </c>
      <c r="F54" s="224">
        <v>15.0</v>
      </c>
      <c r="G54" s="225">
        <v>3.0</v>
      </c>
      <c r="H54" s="225">
        <v>11.0</v>
      </c>
      <c r="I54" s="226">
        <v>6.0</v>
      </c>
      <c r="J54" s="226">
        <v>8.0</v>
      </c>
      <c r="K54" s="227">
        <v>4.0</v>
      </c>
      <c r="L54" s="227">
        <v>16.0</v>
      </c>
      <c r="M54" s="228">
        <v>12.0</v>
      </c>
      <c r="N54" s="228">
        <v>10.0</v>
      </c>
      <c r="O54" s="222">
        <f t="shared" si="2"/>
        <v>99</v>
      </c>
      <c r="P54" s="222">
        <f t="shared" si="3"/>
        <v>99</v>
      </c>
    </row>
    <row r="55">
      <c r="A55" s="4"/>
      <c r="B55" s="10" t="s">
        <v>59</v>
      </c>
      <c r="C55" s="222" t="b">
        <f t="shared" si="1"/>
        <v>0</v>
      </c>
      <c r="D55" s="223">
        <v>5.0</v>
      </c>
      <c r="E55" s="223">
        <v>10.0</v>
      </c>
      <c r="F55" s="224">
        <v>15.0</v>
      </c>
      <c r="G55" s="225">
        <v>2.5</v>
      </c>
      <c r="H55" s="225">
        <v>7.0</v>
      </c>
      <c r="I55" s="226">
        <v>5.0</v>
      </c>
      <c r="J55" s="226">
        <v>10.0</v>
      </c>
      <c r="K55" s="227">
        <v>3.0</v>
      </c>
      <c r="L55" s="227">
        <v>16.0</v>
      </c>
      <c r="M55" s="228">
        <v>8.0</v>
      </c>
      <c r="N55" s="228">
        <v>10.0</v>
      </c>
      <c r="O55" s="222">
        <f t="shared" si="2"/>
        <v>91.5</v>
      </c>
      <c r="P55" s="222">
        <f t="shared" si="3"/>
        <v>91.5</v>
      </c>
    </row>
    <row r="56">
      <c r="A56" s="4"/>
      <c r="B56" s="10" t="s">
        <v>60</v>
      </c>
      <c r="C56" s="222" t="b">
        <f t="shared" si="1"/>
        <v>1</v>
      </c>
      <c r="D56" s="229"/>
      <c r="E56" s="229"/>
      <c r="F56" s="230"/>
      <c r="G56" s="231"/>
      <c r="H56" s="231"/>
      <c r="I56" s="232"/>
      <c r="J56" s="232"/>
      <c r="K56" s="233"/>
      <c r="L56" s="233"/>
      <c r="M56" s="234"/>
      <c r="N56" s="234"/>
      <c r="O56" s="235" t="str">
        <f t="shared" si="2"/>
        <v/>
      </c>
      <c r="P56" s="222" t="str">
        <f t="shared" si="3"/>
        <v/>
      </c>
    </row>
    <row r="57">
      <c r="A57" s="4"/>
      <c r="B57" s="10" t="s">
        <v>61</v>
      </c>
      <c r="C57" s="222" t="b">
        <f t="shared" si="1"/>
        <v>0</v>
      </c>
      <c r="D57" s="223">
        <v>6.0</v>
      </c>
      <c r="E57" s="223">
        <v>10.0</v>
      </c>
      <c r="F57" s="237">
        <v>18.0</v>
      </c>
      <c r="G57" s="225">
        <v>3.0</v>
      </c>
      <c r="H57" s="225">
        <v>11.0</v>
      </c>
      <c r="I57" s="226">
        <v>6.0</v>
      </c>
      <c r="J57" s="226">
        <v>10.0</v>
      </c>
      <c r="K57" s="227">
        <v>3.5</v>
      </c>
      <c r="L57" s="238">
        <v>8.0</v>
      </c>
      <c r="M57" s="228">
        <v>13.0</v>
      </c>
      <c r="N57" s="228">
        <v>12.0</v>
      </c>
      <c r="O57" s="222">
        <f t="shared" si="2"/>
        <v>100.5</v>
      </c>
      <c r="P57" s="222">
        <f t="shared" si="3"/>
        <v>100</v>
      </c>
    </row>
    <row r="58">
      <c r="A58" s="4"/>
      <c r="B58" s="10" t="s">
        <v>62</v>
      </c>
      <c r="C58" s="222" t="b">
        <f t="shared" si="1"/>
        <v>0</v>
      </c>
      <c r="D58" s="223">
        <v>5.0</v>
      </c>
      <c r="E58" s="223">
        <v>6.5</v>
      </c>
      <c r="F58" s="224">
        <v>14.0</v>
      </c>
      <c r="G58" s="225">
        <v>3.0</v>
      </c>
      <c r="H58" s="225">
        <v>11.0</v>
      </c>
      <c r="I58" s="226">
        <v>5.5</v>
      </c>
      <c r="J58" s="226">
        <v>10.0</v>
      </c>
      <c r="K58" s="227">
        <v>4.0</v>
      </c>
      <c r="L58" s="227">
        <v>16.0</v>
      </c>
      <c r="M58" s="228">
        <v>4.0</v>
      </c>
      <c r="N58" s="228">
        <v>9.5</v>
      </c>
      <c r="O58" s="222">
        <f t="shared" si="2"/>
        <v>88.5</v>
      </c>
      <c r="P58" s="222">
        <f t="shared" si="3"/>
        <v>88.5</v>
      </c>
    </row>
    <row r="59">
      <c r="A59" s="4"/>
      <c r="B59" s="10" t="s">
        <v>63</v>
      </c>
      <c r="C59" s="222" t="b">
        <f t="shared" si="1"/>
        <v>0</v>
      </c>
      <c r="D59" s="223">
        <v>6.0</v>
      </c>
      <c r="E59" s="223">
        <v>8.0</v>
      </c>
      <c r="F59" s="224">
        <v>15.0</v>
      </c>
      <c r="G59" s="225">
        <v>1.0</v>
      </c>
      <c r="H59" s="225">
        <v>10.5</v>
      </c>
      <c r="I59" s="226">
        <v>6.0</v>
      </c>
      <c r="J59" s="226">
        <v>9.0</v>
      </c>
      <c r="K59" s="227">
        <v>4.0</v>
      </c>
      <c r="L59" s="227">
        <v>9.0</v>
      </c>
      <c r="M59" s="228">
        <v>8.0</v>
      </c>
      <c r="N59" s="228">
        <v>10.0</v>
      </c>
      <c r="O59" s="222">
        <f t="shared" si="2"/>
        <v>86.5</v>
      </c>
      <c r="P59" s="222">
        <f t="shared" si="3"/>
        <v>86.5</v>
      </c>
    </row>
    <row r="60">
      <c r="A60" s="4"/>
      <c r="B60" s="10" t="s">
        <v>64</v>
      </c>
      <c r="C60" s="222" t="b">
        <f t="shared" si="1"/>
        <v>0</v>
      </c>
      <c r="D60" s="223">
        <v>5.0</v>
      </c>
      <c r="E60" s="223">
        <v>10.0</v>
      </c>
      <c r="F60" s="237">
        <v>14.5</v>
      </c>
      <c r="G60" s="225">
        <v>2.5</v>
      </c>
      <c r="H60" s="225">
        <v>11.0</v>
      </c>
      <c r="I60" s="226">
        <v>6.0</v>
      </c>
      <c r="J60" s="226">
        <v>7.0</v>
      </c>
      <c r="K60" s="227">
        <v>4.0</v>
      </c>
      <c r="L60" s="227">
        <v>16.0</v>
      </c>
      <c r="M60" s="228">
        <v>10.0</v>
      </c>
      <c r="N60" s="228">
        <v>11.0</v>
      </c>
      <c r="O60" s="222">
        <f t="shared" si="2"/>
        <v>97</v>
      </c>
      <c r="P60" s="222">
        <f t="shared" si="3"/>
        <v>97</v>
      </c>
    </row>
    <row r="61">
      <c r="A61" s="4"/>
      <c r="B61" s="10" t="s">
        <v>65</v>
      </c>
      <c r="C61" s="222" t="b">
        <f t="shared" si="1"/>
        <v>0</v>
      </c>
      <c r="D61" s="223">
        <v>4.5</v>
      </c>
      <c r="E61" s="223">
        <v>7.5</v>
      </c>
      <c r="F61" s="224">
        <v>11.0</v>
      </c>
      <c r="G61" s="225">
        <v>2.0</v>
      </c>
      <c r="H61" s="225">
        <v>15.0</v>
      </c>
      <c r="I61" s="226">
        <v>6.0</v>
      </c>
      <c r="J61" s="226">
        <v>6.0</v>
      </c>
      <c r="K61" s="227">
        <v>3.5</v>
      </c>
      <c r="L61" s="227">
        <v>7.0</v>
      </c>
      <c r="M61" s="228">
        <v>4.5</v>
      </c>
      <c r="N61" s="228">
        <v>4.0</v>
      </c>
      <c r="O61" s="222">
        <f t="shared" si="2"/>
        <v>71</v>
      </c>
      <c r="P61" s="222">
        <f t="shared" si="3"/>
        <v>71</v>
      </c>
    </row>
    <row r="62">
      <c r="A62" s="5"/>
      <c r="B62" s="10" t="s">
        <v>66</v>
      </c>
      <c r="C62" s="222" t="b">
        <f t="shared" si="1"/>
        <v>0</v>
      </c>
      <c r="D62" s="223">
        <v>4.0</v>
      </c>
      <c r="E62" s="223">
        <v>6.5</v>
      </c>
      <c r="F62" s="224">
        <v>12.5</v>
      </c>
      <c r="G62" s="225">
        <v>2.5</v>
      </c>
      <c r="H62" s="225">
        <v>11.0</v>
      </c>
      <c r="I62" s="226">
        <v>6.0</v>
      </c>
      <c r="J62" s="226">
        <v>10.0</v>
      </c>
      <c r="K62" s="227">
        <v>4.0</v>
      </c>
      <c r="L62" s="227">
        <v>6.0</v>
      </c>
      <c r="M62" s="228">
        <v>13.0</v>
      </c>
      <c r="N62" s="228">
        <v>9.5</v>
      </c>
      <c r="O62" s="222">
        <f t="shared" si="2"/>
        <v>85</v>
      </c>
      <c r="P62" s="222">
        <f t="shared" si="3"/>
        <v>85</v>
      </c>
    </row>
    <row r="63">
      <c r="A63" s="13" t="s">
        <v>67</v>
      </c>
      <c r="B63" s="14" t="s">
        <v>68</v>
      </c>
      <c r="C63" s="222" t="b">
        <f t="shared" si="1"/>
        <v>0</v>
      </c>
      <c r="D63" s="223">
        <v>5.0</v>
      </c>
      <c r="E63" s="223">
        <v>9.5</v>
      </c>
      <c r="F63" s="224">
        <v>16.0</v>
      </c>
      <c r="G63" s="225">
        <v>3.0</v>
      </c>
      <c r="H63" s="225">
        <v>11.0</v>
      </c>
      <c r="I63" s="226">
        <v>6.0</v>
      </c>
      <c r="J63" s="226">
        <v>10.0</v>
      </c>
      <c r="K63" s="227">
        <v>4.0</v>
      </c>
      <c r="L63" s="227">
        <v>16.0</v>
      </c>
      <c r="M63" s="228">
        <v>9.0</v>
      </c>
      <c r="N63" s="228">
        <v>10.0</v>
      </c>
      <c r="O63" s="222">
        <f t="shared" si="2"/>
        <v>99.5</v>
      </c>
      <c r="P63" s="222">
        <f t="shared" si="3"/>
        <v>99.5</v>
      </c>
    </row>
    <row r="64">
      <c r="A64" s="4"/>
      <c r="B64" s="14" t="s">
        <v>69</v>
      </c>
      <c r="C64" s="222" t="b">
        <f t="shared" si="1"/>
        <v>0</v>
      </c>
      <c r="D64" s="223">
        <v>6.0</v>
      </c>
      <c r="E64" s="223">
        <v>10.0</v>
      </c>
      <c r="F64" s="224">
        <v>12.0</v>
      </c>
      <c r="G64" s="225">
        <v>3.0</v>
      </c>
      <c r="H64" s="225">
        <v>13.0</v>
      </c>
      <c r="I64" s="226">
        <v>5.0</v>
      </c>
      <c r="J64" s="226">
        <v>10.0</v>
      </c>
      <c r="K64" s="227">
        <v>3.5</v>
      </c>
      <c r="L64" s="227">
        <v>9.0</v>
      </c>
      <c r="M64" s="228">
        <v>13.0</v>
      </c>
      <c r="N64" s="228">
        <v>12.0</v>
      </c>
      <c r="O64" s="222">
        <f t="shared" si="2"/>
        <v>96.5</v>
      </c>
      <c r="P64" s="222">
        <f t="shared" si="3"/>
        <v>96.5</v>
      </c>
    </row>
    <row r="65">
      <c r="A65" s="4"/>
      <c r="B65" s="135" t="s">
        <v>70</v>
      </c>
      <c r="C65" s="222" t="b">
        <f t="shared" si="1"/>
        <v>1</v>
      </c>
      <c r="D65" s="229"/>
      <c r="E65" s="229"/>
      <c r="F65" s="230"/>
      <c r="G65" s="231"/>
      <c r="H65" s="231"/>
      <c r="I65" s="232"/>
      <c r="J65" s="232"/>
      <c r="K65" s="233"/>
      <c r="L65" s="233"/>
      <c r="M65" s="234"/>
      <c r="N65" s="234"/>
      <c r="O65" s="235" t="str">
        <f t="shared" si="2"/>
        <v/>
      </c>
      <c r="P65" s="222" t="str">
        <f t="shared" si="3"/>
        <v/>
      </c>
    </row>
    <row r="66">
      <c r="A66" s="4"/>
      <c r="B66" s="134" t="s">
        <v>71</v>
      </c>
      <c r="C66" s="222" t="b">
        <f t="shared" si="1"/>
        <v>1</v>
      </c>
      <c r="D66" s="229"/>
      <c r="E66" s="229"/>
      <c r="F66" s="230"/>
      <c r="G66" s="231"/>
      <c r="H66" s="231"/>
      <c r="I66" s="232"/>
      <c r="J66" s="232"/>
      <c r="K66" s="233"/>
      <c r="L66" s="233"/>
      <c r="M66" s="234"/>
      <c r="N66" s="234"/>
      <c r="O66" s="235" t="str">
        <f t="shared" si="2"/>
        <v/>
      </c>
      <c r="P66" s="222" t="str">
        <f t="shared" si="3"/>
        <v/>
      </c>
    </row>
    <row r="67">
      <c r="A67" s="4"/>
      <c r="B67" s="14" t="s">
        <v>72</v>
      </c>
      <c r="C67" s="222" t="b">
        <f t="shared" si="1"/>
        <v>0</v>
      </c>
      <c r="D67" s="223">
        <v>4.0</v>
      </c>
      <c r="E67" s="223">
        <v>10.0</v>
      </c>
      <c r="F67" s="224">
        <v>15.0</v>
      </c>
      <c r="G67" s="225">
        <v>3.0</v>
      </c>
      <c r="H67" s="225">
        <v>10.5</v>
      </c>
      <c r="I67" s="226">
        <v>6.0</v>
      </c>
      <c r="J67" s="226">
        <v>9.0</v>
      </c>
      <c r="K67" s="227">
        <v>4.0</v>
      </c>
      <c r="L67" s="227">
        <v>9.0</v>
      </c>
      <c r="M67" s="228">
        <v>12.0</v>
      </c>
      <c r="N67" s="228">
        <v>9.5</v>
      </c>
      <c r="O67" s="222">
        <f t="shared" si="2"/>
        <v>92</v>
      </c>
      <c r="P67" s="222">
        <f t="shared" si="3"/>
        <v>92</v>
      </c>
    </row>
    <row r="68">
      <c r="A68" s="4"/>
      <c r="B68" s="135" t="s">
        <v>73</v>
      </c>
      <c r="C68" s="222" t="b">
        <f t="shared" si="1"/>
        <v>1</v>
      </c>
      <c r="D68" s="229"/>
      <c r="E68" s="229"/>
      <c r="F68" s="230"/>
      <c r="G68" s="231"/>
      <c r="H68" s="231"/>
      <c r="I68" s="232"/>
      <c r="J68" s="232"/>
      <c r="K68" s="233"/>
      <c r="L68" s="233"/>
      <c r="M68" s="234"/>
      <c r="N68" s="234"/>
      <c r="O68" s="235" t="str">
        <f t="shared" si="2"/>
        <v/>
      </c>
      <c r="P68" s="222" t="str">
        <f t="shared" si="3"/>
        <v/>
      </c>
    </row>
    <row r="69">
      <c r="A69" s="4"/>
      <c r="B69" s="14" t="s">
        <v>74</v>
      </c>
      <c r="C69" s="222" t="b">
        <f t="shared" si="1"/>
        <v>0</v>
      </c>
      <c r="D69" s="223">
        <v>4.0</v>
      </c>
      <c r="E69" s="223">
        <v>8.5</v>
      </c>
      <c r="F69" s="224">
        <v>12.0</v>
      </c>
      <c r="G69" s="225">
        <v>3.0</v>
      </c>
      <c r="H69" s="225">
        <v>10.0</v>
      </c>
      <c r="I69" s="226">
        <v>6.0</v>
      </c>
      <c r="J69" s="226">
        <v>8.0</v>
      </c>
      <c r="K69" s="227">
        <v>3.5</v>
      </c>
      <c r="L69" s="227">
        <v>7.0</v>
      </c>
      <c r="M69" s="228">
        <v>2.0</v>
      </c>
      <c r="N69" s="228">
        <v>9.0</v>
      </c>
      <c r="O69" s="222">
        <f t="shared" si="2"/>
        <v>73</v>
      </c>
      <c r="P69" s="222">
        <f t="shared" si="3"/>
        <v>73</v>
      </c>
    </row>
    <row r="70">
      <c r="A70" s="4"/>
      <c r="B70" s="14" t="s">
        <v>75</v>
      </c>
      <c r="C70" s="222" t="b">
        <f t="shared" si="1"/>
        <v>0</v>
      </c>
      <c r="D70" s="223">
        <v>5.0</v>
      </c>
      <c r="E70" s="223">
        <v>10.0</v>
      </c>
      <c r="F70" s="224">
        <v>15.0</v>
      </c>
      <c r="G70" s="225">
        <v>3.0</v>
      </c>
      <c r="H70" s="225">
        <v>14.0</v>
      </c>
      <c r="I70" s="226">
        <v>6.0</v>
      </c>
      <c r="J70" s="226">
        <v>10.0</v>
      </c>
      <c r="K70" s="227">
        <v>3.5</v>
      </c>
      <c r="L70" s="227">
        <v>9.0</v>
      </c>
      <c r="M70" s="228">
        <v>6.0</v>
      </c>
      <c r="N70" s="228">
        <v>7.0</v>
      </c>
      <c r="O70" s="222">
        <f t="shared" si="2"/>
        <v>88.5</v>
      </c>
      <c r="P70" s="222">
        <f t="shared" si="3"/>
        <v>88.5</v>
      </c>
    </row>
    <row r="71">
      <c r="A71" s="4"/>
      <c r="B71" s="14" t="s">
        <v>76</v>
      </c>
      <c r="C71" s="222" t="b">
        <f t="shared" si="1"/>
        <v>1</v>
      </c>
      <c r="D71" s="229"/>
      <c r="E71" s="229"/>
      <c r="F71" s="230"/>
      <c r="G71" s="231"/>
      <c r="H71" s="231"/>
      <c r="I71" s="232"/>
      <c r="J71" s="232"/>
      <c r="K71" s="233"/>
      <c r="L71" s="233"/>
      <c r="M71" s="234"/>
      <c r="N71" s="234"/>
      <c r="O71" s="235" t="str">
        <f t="shared" si="2"/>
        <v/>
      </c>
      <c r="P71" s="222" t="str">
        <f t="shared" si="3"/>
        <v/>
      </c>
    </row>
    <row r="72">
      <c r="A72" s="4"/>
      <c r="B72" s="14" t="s">
        <v>77</v>
      </c>
      <c r="C72" s="222" t="b">
        <f t="shared" si="1"/>
        <v>0</v>
      </c>
      <c r="D72" s="223">
        <v>5.0</v>
      </c>
      <c r="E72" s="223">
        <v>9.0</v>
      </c>
      <c r="F72" s="224">
        <v>12.0</v>
      </c>
      <c r="G72" s="225">
        <v>2.5</v>
      </c>
      <c r="H72" s="225">
        <v>11.5</v>
      </c>
      <c r="I72" s="226">
        <v>2.0</v>
      </c>
      <c r="J72" s="226">
        <v>10.0</v>
      </c>
      <c r="K72" s="227">
        <v>2.5</v>
      </c>
      <c r="L72" s="227">
        <v>6.0</v>
      </c>
      <c r="M72" s="228">
        <v>1.0</v>
      </c>
      <c r="N72" s="228">
        <v>10.0</v>
      </c>
      <c r="O72" s="222">
        <f t="shared" si="2"/>
        <v>71.5</v>
      </c>
      <c r="P72" s="222">
        <f t="shared" si="3"/>
        <v>71.5</v>
      </c>
    </row>
    <row r="73">
      <c r="A73" s="4"/>
      <c r="B73" s="14" t="s">
        <v>78</v>
      </c>
      <c r="C73" s="222" t="b">
        <f t="shared" si="1"/>
        <v>0</v>
      </c>
      <c r="D73" s="223">
        <v>6.0</v>
      </c>
      <c r="E73" s="223">
        <v>9.0</v>
      </c>
      <c r="F73" s="224">
        <v>16.0</v>
      </c>
      <c r="G73" s="225">
        <v>3.0</v>
      </c>
      <c r="H73" s="225">
        <v>13.0</v>
      </c>
      <c r="I73" s="226">
        <v>6.0</v>
      </c>
      <c r="J73" s="226">
        <v>10.0</v>
      </c>
      <c r="K73" s="227">
        <v>4.0</v>
      </c>
      <c r="L73" s="227">
        <v>6.0</v>
      </c>
      <c r="M73" s="228">
        <v>8.0</v>
      </c>
      <c r="N73" s="228">
        <v>10.0</v>
      </c>
      <c r="O73" s="222">
        <f t="shared" si="2"/>
        <v>91</v>
      </c>
      <c r="P73" s="222">
        <f t="shared" si="3"/>
        <v>91</v>
      </c>
    </row>
    <row r="74">
      <c r="A74" s="4"/>
      <c r="B74" s="14" t="s">
        <v>79</v>
      </c>
      <c r="C74" s="222" t="b">
        <f t="shared" si="1"/>
        <v>0</v>
      </c>
      <c r="D74" s="223">
        <v>5.0</v>
      </c>
      <c r="E74" s="223">
        <v>10.0</v>
      </c>
      <c r="F74" s="224">
        <v>15.0</v>
      </c>
      <c r="G74" s="225">
        <v>3.0</v>
      </c>
      <c r="H74" s="225">
        <v>13.0</v>
      </c>
      <c r="I74" s="226">
        <v>6.0</v>
      </c>
      <c r="J74" s="226">
        <v>10.0</v>
      </c>
      <c r="K74" s="227">
        <v>3.5</v>
      </c>
      <c r="L74" s="227">
        <v>16.0</v>
      </c>
      <c r="M74" s="228">
        <v>8.0</v>
      </c>
      <c r="N74" s="228">
        <v>8.0</v>
      </c>
      <c r="O74" s="222">
        <f t="shared" si="2"/>
        <v>97.5</v>
      </c>
      <c r="P74" s="222">
        <f t="shared" si="3"/>
        <v>97.5</v>
      </c>
    </row>
    <row r="75">
      <c r="A75" s="4"/>
      <c r="B75" s="14" t="s">
        <v>80</v>
      </c>
      <c r="C75" s="222" t="b">
        <f t="shared" si="1"/>
        <v>0</v>
      </c>
      <c r="D75" s="223">
        <v>5.0</v>
      </c>
      <c r="E75" s="223">
        <v>10.0</v>
      </c>
      <c r="F75" s="224">
        <v>19.0</v>
      </c>
      <c r="G75" s="225">
        <v>3.0</v>
      </c>
      <c r="H75" s="225">
        <v>14.0</v>
      </c>
      <c r="I75" s="226">
        <v>6.0</v>
      </c>
      <c r="J75" s="226">
        <v>9.5</v>
      </c>
      <c r="K75" s="227">
        <v>4.0</v>
      </c>
      <c r="L75" s="227">
        <v>9.0</v>
      </c>
      <c r="M75" s="228">
        <v>13.0</v>
      </c>
      <c r="N75" s="228">
        <v>12.0</v>
      </c>
      <c r="O75" s="222">
        <f t="shared" si="2"/>
        <v>104.5</v>
      </c>
      <c r="P75" s="222">
        <f t="shared" si="3"/>
        <v>100</v>
      </c>
    </row>
    <row r="76">
      <c r="A76" s="4"/>
      <c r="B76" s="14" t="s">
        <v>81</v>
      </c>
      <c r="C76" s="222" t="b">
        <f t="shared" si="1"/>
        <v>0</v>
      </c>
      <c r="D76" s="223">
        <v>5.0</v>
      </c>
      <c r="E76" s="223">
        <v>7.0</v>
      </c>
      <c r="F76" s="224">
        <v>14.0</v>
      </c>
      <c r="G76" s="225">
        <v>2.5</v>
      </c>
      <c r="H76" s="225">
        <v>12.5</v>
      </c>
      <c r="I76" s="226">
        <v>5.0</v>
      </c>
      <c r="J76" s="226">
        <v>10.0</v>
      </c>
      <c r="K76" s="227">
        <v>3.0</v>
      </c>
      <c r="L76" s="227">
        <v>3.0</v>
      </c>
      <c r="M76" s="228">
        <v>4.0</v>
      </c>
      <c r="N76" s="228">
        <v>2.0</v>
      </c>
      <c r="O76" s="222">
        <f t="shared" si="2"/>
        <v>68</v>
      </c>
      <c r="P76" s="222">
        <f t="shared" si="3"/>
        <v>68</v>
      </c>
    </row>
    <row r="77">
      <c r="A77" s="4"/>
      <c r="B77" s="14" t="s">
        <v>82</v>
      </c>
      <c r="C77" s="222" t="b">
        <f t="shared" si="1"/>
        <v>0</v>
      </c>
      <c r="D77" s="223">
        <v>5.0</v>
      </c>
      <c r="E77" s="223">
        <v>8.5</v>
      </c>
      <c r="F77" s="224">
        <v>19.0</v>
      </c>
      <c r="G77" s="225">
        <v>2.5</v>
      </c>
      <c r="H77" s="225">
        <v>11.0</v>
      </c>
      <c r="I77" s="226">
        <v>6.0</v>
      </c>
      <c r="J77" s="226">
        <v>8.0</v>
      </c>
      <c r="K77" s="227">
        <v>4.0</v>
      </c>
      <c r="L77" s="227">
        <v>9.0</v>
      </c>
      <c r="M77" s="228">
        <v>10.0</v>
      </c>
      <c r="N77" s="228">
        <v>11.5</v>
      </c>
      <c r="O77" s="222">
        <f t="shared" si="2"/>
        <v>94.5</v>
      </c>
      <c r="P77" s="222">
        <f t="shared" si="3"/>
        <v>94.5</v>
      </c>
    </row>
    <row r="78">
      <c r="A78" s="4"/>
      <c r="B78" s="14" t="s">
        <v>83</v>
      </c>
      <c r="C78" s="222" t="b">
        <f t="shared" si="1"/>
        <v>0</v>
      </c>
      <c r="D78" s="223">
        <v>4.0</v>
      </c>
      <c r="E78" s="223">
        <v>9.5</v>
      </c>
      <c r="F78" s="224">
        <v>17.5</v>
      </c>
      <c r="G78" s="225">
        <v>2.0</v>
      </c>
      <c r="H78" s="225">
        <v>9.5</v>
      </c>
      <c r="I78" s="226">
        <v>2.5</v>
      </c>
      <c r="J78" s="226">
        <v>8.0</v>
      </c>
      <c r="K78" s="227">
        <v>3.5</v>
      </c>
      <c r="L78" s="227">
        <v>6.0</v>
      </c>
      <c r="M78" s="228">
        <v>11.0</v>
      </c>
      <c r="N78" s="228">
        <v>11.0</v>
      </c>
      <c r="O78" s="222">
        <f t="shared" si="2"/>
        <v>84.5</v>
      </c>
      <c r="P78" s="222">
        <f t="shared" si="3"/>
        <v>84.5</v>
      </c>
    </row>
    <row r="79">
      <c r="A79" s="4"/>
      <c r="B79" s="14" t="s">
        <v>84</v>
      </c>
      <c r="C79" s="222" t="b">
        <f t="shared" si="1"/>
        <v>1</v>
      </c>
      <c r="D79" s="229"/>
      <c r="E79" s="229"/>
      <c r="F79" s="230"/>
      <c r="G79" s="231"/>
      <c r="H79" s="231"/>
      <c r="I79" s="232"/>
      <c r="J79" s="232"/>
      <c r="K79" s="233"/>
      <c r="L79" s="233"/>
      <c r="M79" s="234"/>
      <c r="N79" s="234"/>
      <c r="O79" s="235" t="str">
        <f t="shared" si="2"/>
        <v/>
      </c>
      <c r="P79" s="222" t="str">
        <f t="shared" si="3"/>
        <v/>
      </c>
    </row>
    <row r="80">
      <c r="A80" s="4"/>
      <c r="B80" s="14" t="s">
        <v>85</v>
      </c>
      <c r="C80" s="222" t="b">
        <f t="shared" si="1"/>
        <v>0</v>
      </c>
      <c r="D80" s="223">
        <v>5.0</v>
      </c>
      <c r="E80" s="223">
        <v>9.5</v>
      </c>
      <c r="F80" s="224">
        <v>10.5</v>
      </c>
      <c r="G80" s="225">
        <v>3.0</v>
      </c>
      <c r="H80" s="225">
        <v>13.0</v>
      </c>
      <c r="I80" s="226">
        <v>6.0</v>
      </c>
      <c r="J80" s="226">
        <v>8.0</v>
      </c>
      <c r="K80" s="227">
        <v>4.0</v>
      </c>
      <c r="L80" s="227">
        <v>9.0</v>
      </c>
      <c r="M80" s="228">
        <v>9.0</v>
      </c>
      <c r="N80" s="228">
        <v>7.0</v>
      </c>
      <c r="O80" s="222">
        <f t="shared" si="2"/>
        <v>84</v>
      </c>
      <c r="P80" s="222">
        <f t="shared" si="3"/>
        <v>84</v>
      </c>
    </row>
    <row r="81">
      <c r="A81" s="4"/>
      <c r="B81" s="14" t="s">
        <v>86</v>
      </c>
      <c r="C81" s="222" t="b">
        <f t="shared" si="1"/>
        <v>0</v>
      </c>
      <c r="D81" s="223">
        <v>5.0</v>
      </c>
      <c r="E81" s="223">
        <v>10.0</v>
      </c>
      <c r="F81" s="224">
        <v>19.0</v>
      </c>
      <c r="G81" s="225">
        <v>3.0</v>
      </c>
      <c r="H81" s="225">
        <v>13.5</v>
      </c>
      <c r="I81" s="226">
        <v>6.0</v>
      </c>
      <c r="J81" s="226">
        <v>10.0</v>
      </c>
      <c r="K81" s="227">
        <v>3.0</v>
      </c>
      <c r="L81" s="227">
        <v>16.0</v>
      </c>
      <c r="M81" s="228">
        <v>13.0</v>
      </c>
      <c r="N81" s="228">
        <v>10.0</v>
      </c>
      <c r="O81" s="222">
        <f t="shared" si="2"/>
        <v>108.5</v>
      </c>
      <c r="P81" s="222">
        <f t="shared" si="3"/>
        <v>100</v>
      </c>
    </row>
    <row r="82">
      <c r="A82" s="5"/>
      <c r="B82" s="14" t="s">
        <v>87</v>
      </c>
      <c r="C82" s="222" t="b">
        <f t="shared" si="1"/>
        <v>0</v>
      </c>
      <c r="D82" s="223">
        <v>5.0</v>
      </c>
      <c r="E82" s="223">
        <v>10.0</v>
      </c>
      <c r="F82" s="224">
        <v>16.0</v>
      </c>
      <c r="G82" s="225">
        <v>3.0</v>
      </c>
      <c r="H82" s="225">
        <v>11.0</v>
      </c>
      <c r="I82" s="226">
        <v>6.0</v>
      </c>
      <c r="J82" s="226">
        <v>10.0</v>
      </c>
      <c r="K82" s="227">
        <v>4.0</v>
      </c>
      <c r="L82" s="227">
        <v>16.0</v>
      </c>
      <c r="M82" s="228">
        <v>13.0</v>
      </c>
      <c r="N82" s="228">
        <v>9.0</v>
      </c>
      <c r="O82" s="222">
        <f t="shared" si="2"/>
        <v>103</v>
      </c>
      <c r="P82" s="222">
        <f t="shared" si="3"/>
        <v>100</v>
      </c>
    </row>
    <row r="83">
      <c r="A83" s="15" t="s">
        <v>88</v>
      </c>
      <c r="B83" s="16" t="s">
        <v>89</v>
      </c>
      <c r="C83" s="222" t="b">
        <f t="shared" si="1"/>
        <v>0</v>
      </c>
      <c r="D83" s="223">
        <v>5.0</v>
      </c>
      <c r="E83" s="223">
        <v>10.0</v>
      </c>
      <c r="F83" s="224">
        <v>15.5</v>
      </c>
      <c r="G83" s="225">
        <v>3.0</v>
      </c>
      <c r="H83" s="225">
        <v>10.0</v>
      </c>
      <c r="I83" s="226">
        <v>6.0</v>
      </c>
      <c r="J83" s="226">
        <v>9.0</v>
      </c>
      <c r="K83" s="227">
        <v>4.0</v>
      </c>
      <c r="L83" s="227">
        <v>6.0</v>
      </c>
      <c r="M83" s="228">
        <v>12.0</v>
      </c>
      <c r="N83" s="228">
        <v>8.0</v>
      </c>
      <c r="O83" s="222">
        <f t="shared" si="2"/>
        <v>88.5</v>
      </c>
      <c r="P83" s="222">
        <f t="shared" si="3"/>
        <v>88.5</v>
      </c>
    </row>
    <row r="84">
      <c r="A84" s="4"/>
      <c r="B84" s="16" t="s">
        <v>90</v>
      </c>
      <c r="C84" s="222" t="b">
        <f t="shared" si="1"/>
        <v>0</v>
      </c>
      <c r="D84" s="223">
        <v>6.0</v>
      </c>
      <c r="E84" s="223">
        <v>10.0</v>
      </c>
      <c r="F84" s="224">
        <v>13.0</v>
      </c>
      <c r="G84" s="225">
        <v>3.0</v>
      </c>
      <c r="H84" s="225">
        <v>14.0</v>
      </c>
      <c r="I84" s="226">
        <v>5.0</v>
      </c>
      <c r="J84" s="226">
        <v>8.0</v>
      </c>
      <c r="K84" s="227">
        <v>3.5</v>
      </c>
      <c r="L84" s="227">
        <v>5.0</v>
      </c>
      <c r="M84" s="228">
        <v>9.0</v>
      </c>
      <c r="N84" s="228">
        <v>10.0</v>
      </c>
      <c r="O84" s="222">
        <f t="shared" si="2"/>
        <v>86.5</v>
      </c>
      <c r="P84" s="222">
        <f t="shared" si="3"/>
        <v>86.5</v>
      </c>
    </row>
    <row r="85">
      <c r="A85" s="4"/>
      <c r="B85" s="16" t="s">
        <v>91</v>
      </c>
      <c r="C85" s="222" t="b">
        <f t="shared" si="1"/>
        <v>0</v>
      </c>
      <c r="D85" s="223">
        <v>4.5</v>
      </c>
      <c r="E85" s="223">
        <v>9.5</v>
      </c>
      <c r="F85" s="224">
        <v>10.0</v>
      </c>
      <c r="G85" s="225">
        <v>3.0</v>
      </c>
      <c r="H85" s="225">
        <v>11.0</v>
      </c>
      <c r="I85" s="226">
        <v>5.0</v>
      </c>
      <c r="J85" s="226">
        <v>10.0</v>
      </c>
      <c r="K85" s="227">
        <v>3.0</v>
      </c>
      <c r="L85" s="227">
        <v>9.0</v>
      </c>
      <c r="M85" s="228">
        <v>0.5</v>
      </c>
      <c r="N85" s="228">
        <v>10.0</v>
      </c>
      <c r="O85" s="222">
        <f t="shared" si="2"/>
        <v>75.5</v>
      </c>
      <c r="P85" s="222">
        <f t="shared" si="3"/>
        <v>75.5</v>
      </c>
    </row>
    <row r="86">
      <c r="A86" s="4"/>
      <c r="B86" s="16" t="s">
        <v>92</v>
      </c>
      <c r="C86" s="222" t="b">
        <f t="shared" si="1"/>
        <v>0</v>
      </c>
      <c r="D86" s="223">
        <v>6.0</v>
      </c>
      <c r="E86" s="223">
        <v>10.0</v>
      </c>
      <c r="F86" s="224">
        <v>17.0</v>
      </c>
      <c r="G86" s="225">
        <v>3.0</v>
      </c>
      <c r="H86" s="225">
        <v>11.0</v>
      </c>
      <c r="I86" s="226">
        <v>6.0</v>
      </c>
      <c r="J86" s="226">
        <v>10.0</v>
      </c>
      <c r="K86" s="227">
        <v>2.0</v>
      </c>
      <c r="L86" s="227">
        <v>9.0</v>
      </c>
      <c r="M86" s="228">
        <v>14.0</v>
      </c>
      <c r="N86" s="228">
        <v>12.0</v>
      </c>
      <c r="O86" s="222">
        <f t="shared" si="2"/>
        <v>100</v>
      </c>
      <c r="P86" s="222">
        <f t="shared" si="3"/>
        <v>100</v>
      </c>
    </row>
    <row r="87">
      <c r="A87" s="4"/>
      <c r="B87" s="16" t="s">
        <v>93</v>
      </c>
      <c r="C87" s="222" t="b">
        <f t="shared" si="1"/>
        <v>0</v>
      </c>
      <c r="D87" s="223">
        <v>6.0</v>
      </c>
      <c r="E87" s="223">
        <v>10.0</v>
      </c>
      <c r="F87" s="224">
        <v>16.0</v>
      </c>
      <c r="G87" s="225">
        <v>3.0</v>
      </c>
      <c r="H87" s="225">
        <v>11.0</v>
      </c>
      <c r="I87" s="226">
        <v>6.0</v>
      </c>
      <c r="J87" s="226">
        <v>10.0</v>
      </c>
      <c r="K87" s="227">
        <v>4.0</v>
      </c>
      <c r="L87" s="227">
        <v>9.0</v>
      </c>
      <c r="M87" s="228">
        <v>13.0</v>
      </c>
      <c r="N87" s="228">
        <v>12.0</v>
      </c>
      <c r="O87" s="222">
        <f t="shared" si="2"/>
        <v>100</v>
      </c>
      <c r="P87" s="222">
        <f t="shared" si="3"/>
        <v>100</v>
      </c>
    </row>
    <row r="88">
      <c r="A88" s="4"/>
      <c r="B88" s="16" t="s">
        <v>94</v>
      </c>
      <c r="C88" s="222" t="b">
        <f t="shared" si="1"/>
        <v>0</v>
      </c>
      <c r="D88" s="223">
        <v>6.0</v>
      </c>
      <c r="E88" s="223">
        <v>10.0</v>
      </c>
      <c r="F88" s="224">
        <v>18.0</v>
      </c>
      <c r="G88" s="225">
        <v>3.0</v>
      </c>
      <c r="H88" s="225">
        <v>11.0</v>
      </c>
      <c r="I88" s="226">
        <v>5.0</v>
      </c>
      <c r="J88" s="226">
        <v>10.0</v>
      </c>
      <c r="K88" s="227">
        <v>4.0</v>
      </c>
      <c r="L88" s="227">
        <v>9.0</v>
      </c>
      <c r="M88" s="228">
        <v>12.0</v>
      </c>
      <c r="N88" s="228">
        <v>12.0</v>
      </c>
      <c r="O88" s="222">
        <f t="shared" si="2"/>
        <v>100</v>
      </c>
      <c r="P88" s="222">
        <f t="shared" si="3"/>
        <v>100</v>
      </c>
    </row>
    <row r="89">
      <c r="A89" s="4"/>
      <c r="B89" s="16" t="s">
        <v>95</v>
      </c>
      <c r="C89" s="222" t="b">
        <f t="shared" si="1"/>
        <v>1</v>
      </c>
      <c r="D89" s="229"/>
      <c r="E89" s="229"/>
      <c r="F89" s="230"/>
      <c r="G89" s="231"/>
      <c r="H89" s="231"/>
      <c r="I89" s="232"/>
      <c r="J89" s="232"/>
      <c r="K89" s="233"/>
      <c r="L89" s="233"/>
      <c r="M89" s="234"/>
      <c r="N89" s="234"/>
      <c r="O89" s="235" t="str">
        <f t="shared" si="2"/>
        <v/>
      </c>
      <c r="P89" s="222" t="str">
        <f t="shared" si="3"/>
        <v/>
      </c>
    </row>
    <row r="90">
      <c r="A90" s="4"/>
      <c r="B90" s="16" t="s">
        <v>96</v>
      </c>
      <c r="C90" s="222" t="b">
        <f t="shared" si="1"/>
        <v>0</v>
      </c>
      <c r="D90" s="223">
        <v>6.0</v>
      </c>
      <c r="E90" s="223">
        <v>10.0</v>
      </c>
      <c r="F90" s="224">
        <v>15.0</v>
      </c>
      <c r="G90" s="225">
        <v>3.0</v>
      </c>
      <c r="H90" s="225">
        <v>11.0</v>
      </c>
      <c r="I90" s="226">
        <v>5.0</v>
      </c>
      <c r="J90" s="226">
        <v>10.0</v>
      </c>
      <c r="K90" s="227">
        <v>4.0</v>
      </c>
      <c r="L90" s="227">
        <v>16.0</v>
      </c>
      <c r="M90" s="228">
        <v>10.0</v>
      </c>
      <c r="N90" s="228">
        <v>12.0</v>
      </c>
      <c r="O90" s="222">
        <f t="shared" si="2"/>
        <v>102</v>
      </c>
      <c r="P90" s="222">
        <f t="shared" si="3"/>
        <v>100</v>
      </c>
    </row>
    <row r="91">
      <c r="A91" s="4"/>
      <c r="B91" s="16" t="s">
        <v>97</v>
      </c>
      <c r="C91" s="222" t="b">
        <f t="shared" si="1"/>
        <v>0</v>
      </c>
      <c r="D91" s="223">
        <v>5.0</v>
      </c>
      <c r="E91" s="223">
        <v>10.0</v>
      </c>
      <c r="F91" s="224">
        <v>17.0</v>
      </c>
      <c r="G91" s="225">
        <v>3.0</v>
      </c>
      <c r="H91" s="225">
        <v>11.0</v>
      </c>
      <c r="I91" s="226">
        <v>6.0</v>
      </c>
      <c r="J91" s="226">
        <v>10.0</v>
      </c>
      <c r="K91" s="227">
        <v>3.5</v>
      </c>
      <c r="L91" s="227">
        <v>16.0</v>
      </c>
      <c r="M91" s="228">
        <v>13.0</v>
      </c>
      <c r="N91" s="228">
        <v>10.0</v>
      </c>
      <c r="O91" s="222">
        <f t="shared" si="2"/>
        <v>104.5</v>
      </c>
      <c r="P91" s="222">
        <f t="shared" si="3"/>
        <v>100</v>
      </c>
    </row>
    <row r="92">
      <c r="A92" s="4"/>
      <c r="B92" s="16" t="s">
        <v>98</v>
      </c>
      <c r="C92" s="222" t="b">
        <f t="shared" si="1"/>
        <v>0</v>
      </c>
      <c r="D92" s="223">
        <v>6.0</v>
      </c>
      <c r="E92" s="223">
        <v>10.0</v>
      </c>
      <c r="F92" s="224">
        <v>19.0</v>
      </c>
      <c r="G92" s="225">
        <v>3.0</v>
      </c>
      <c r="H92" s="225">
        <v>14.0</v>
      </c>
      <c r="I92" s="226">
        <v>6.0</v>
      </c>
      <c r="J92" s="226">
        <v>10.0</v>
      </c>
      <c r="K92" s="227">
        <v>4.0</v>
      </c>
      <c r="L92" s="227">
        <v>16.0</v>
      </c>
      <c r="M92" s="228">
        <v>14.0</v>
      </c>
      <c r="N92" s="228">
        <v>12.0</v>
      </c>
      <c r="O92" s="222">
        <f t="shared" si="2"/>
        <v>114</v>
      </c>
      <c r="P92" s="222">
        <f t="shared" si="3"/>
        <v>100</v>
      </c>
    </row>
    <row r="93">
      <c r="A93" s="4"/>
      <c r="B93" s="16" t="s">
        <v>99</v>
      </c>
      <c r="C93" s="222" t="b">
        <f t="shared" si="1"/>
        <v>0</v>
      </c>
      <c r="D93" s="223">
        <v>6.0</v>
      </c>
      <c r="E93" s="223">
        <v>10.0</v>
      </c>
      <c r="F93" s="224">
        <v>18.0</v>
      </c>
      <c r="G93" s="225">
        <v>3.0</v>
      </c>
      <c r="H93" s="225">
        <v>12.5</v>
      </c>
      <c r="I93" s="226">
        <v>6.0</v>
      </c>
      <c r="J93" s="226">
        <v>10.0</v>
      </c>
      <c r="K93" s="227">
        <v>4.0</v>
      </c>
      <c r="L93" s="227">
        <v>9.0</v>
      </c>
      <c r="M93" s="228">
        <v>14.0</v>
      </c>
      <c r="N93" s="228">
        <v>12.0</v>
      </c>
      <c r="O93" s="222">
        <f t="shared" si="2"/>
        <v>104.5</v>
      </c>
      <c r="P93" s="222">
        <f t="shared" si="3"/>
        <v>100</v>
      </c>
    </row>
    <row r="94">
      <c r="A94" s="4"/>
      <c r="B94" s="16" t="s">
        <v>100</v>
      </c>
      <c r="C94" s="222" t="b">
        <f t="shared" si="1"/>
        <v>0</v>
      </c>
      <c r="D94" s="223">
        <v>5.0</v>
      </c>
      <c r="E94" s="223">
        <v>10.0</v>
      </c>
      <c r="F94" s="224">
        <v>19.0</v>
      </c>
      <c r="G94" s="225">
        <v>3.0</v>
      </c>
      <c r="H94" s="225">
        <v>14.0</v>
      </c>
      <c r="I94" s="226">
        <v>6.0</v>
      </c>
      <c r="J94" s="226">
        <v>8.0</v>
      </c>
      <c r="K94" s="227">
        <v>4.0</v>
      </c>
      <c r="L94" s="227">
        <v>16.0</v>
      </c>
      <c r="M94" s="228">
        <v>9.5</v>
      </c>
      <c r="N94" s="228">
        <v>10.5</v>
      </c>
      <c r="O94" s="222">
        <f t="shared" si="2"/>
        <v>105</v>
      </c>
      <c r="P94" s="222">
        <f t="shared" si="3"/>
        <v>100</v>
      </c>
    </row>
    <row r="95">
      <c r="A95" s="4"/>
      <c r="B95" s="16" t="s">
        <v>101</v>
      </c>
      <c r="C95" s="222" t="b">
        <f t="shared" si="1"/>
        <v>1</v>
      </c>
      <c r="D95" s="229"/>
      <c r="E95" s="229"/>
      <c r="F95" s="230"/>
      <c r="G95" s="231"/>
      <c r="H95" s="231"/>
      <c r="I95" s="232"/>
      <c r="J95" s="232"/>
      <c r="K95" s="233"/>
      <c r="L95" s="233"/>
      <c r="M95" s="234"/>
      <c r="N95" s="234"/>
      <c r="O95" s="235" t="str">
        <f t="shared" si="2"/>
        <v/>
      </c>
      <c r="P95" s="222" t="str">
        <f t="shared" si="3"/>
        <v/>
      </c>
    </row>
    <row r="96">
      <c r="A96" s="4"/>
      <c r="B96" s="16" t="s">
        <v>102</v>
      </c>
      <c r="C96" s="222" t="b">
        <f t="shared" si="1"/>
        <v>0</v>
      </c>
      <c r="D96" s="223">
        <v>4.0</v>
      </c>
      <c r="E96" s="223">
        <v>10.0</v>
      </c>
      <c r="F96" s="224">
        <v>16.0</v>
      </c>
      <c r="G96" s="225">
        <v>3.0</v>
      </c>
      <c r="H96" s="225">
        <v>10.0</v>
      </c>
      <c r="I96" s="226">
        <v>6.0</v>
      </c>
      <c r="J96" s="226">
        <v>10.0</v>
      </c>
      <c r="K96" s="227">
        <v>4.0</v>
      </c>
      <c r="L96" s="227">
        <v>9.0</v>
      </c>
      <c r="M96" s="228">
        <v>13.0</v>
      </c>
      <c r="N96" s="228">
        <v>12.0</v>
      </c>
      <c r="O96" s="222">
        <f t="shared" si="2"/>
        <v>97</v>
      </c>
      <c r="P96" s="222">
        <f t="shared" si="3"/>
        <v>97</v>
      </c>
    </row>
    <row r="97">
      <c r="A97" s="4"/>
      <c r="B97" s="134" t="s">
        <v>103</v>
      </c>
      <c r="C97" s="222" t="b">
        <f t="shared" si="1"/>
        <v>1</v>
      </c>
      <c r="D97" s="229"/>
      <c r="E97" s="229"/>
      <c r="F97" s="230"/>
      <c r="G97" s="231"/>
      <c r="H97" s="231"/>
      <c r="I97" s="232"/>
      <c r="J97" s="232"/>
      <c r="K97" s="233"/>
      <c r="L97" s="233"/>
      <c r="M97" s="234"/>
      <c r="N97" s="234"/>
      <c r="O97" s="235" t="str">
        <f t="shared" si="2"/>
        <v/>
      </c>
      <c r="P97" s="222" t="str">
        <f t="shared" si="3"/>
        <v/>
      </c>
    </row>
    <row r="98">
      <c r="A98" s="4"/>
      <c r="B98" s="16" t="s">
        <v>104</v>
      </c>
      <c r="C98" s="222" t="b">
        <f t="shared" si="1"/>
        <v>0</v>
      </c>
      <c r="D98" s="223">
        <v>5.0</v>
      </c>
      <c r="E98" s="223">
        <v>8.0</v>
      </c>
      <c r="F98" s="224">
        <v>15.0</v>
      </c>
      <c r="G98" s="225">
        <v>3.0</v>
      </c>
      <c r="H98" s="225">
        <v>14.0</v>
      </c>
      <c r="I98" s="226">
        <v>6.0</v>
      </c>
      <c r="J98" s="226">
        <v>10.0</v>
      </c>
      <c r="K98" s="227">
        <v>4.0</v>
      </c>
      <c r="L98" s="227">
        <v>7.0</v>
      </c>
      <c r="M98" s="228">
        <v>13.0</v>
      </c>
      <c r="N98" s="228">
        <v>12.0</v>
      </c>
      <c r="O98" s="222">
        <f t="shared" si="2"/>
        <v>97</v>
      </c>
      <c r="P98" s="222">
        <f t="shared" si="3"/>
        <v>97</v>
      </c>
    </row>
    <row r="99">
      <c r="A99" s="4"/>
      <c r="B99" s="16" t="s">
        <v>105</v>
      </c>
      <c r="C99" s="222" t="b">
        <f t="shared" si="1"/>
        <v>0</v>
      </c>
      <c r="D99" s="223">
        <v>5.0</v>
      </c>
      <c r="E99" s="223">
        <v>9.5</v>
      </c>
      <c r="F99" s="224">
        <v>14.0</v>
      </c>
      <c r="G99" s="225">
        <v>3.0</v>
      </c>
      <c r="H99" s="225">
        <v>11.0</v>
      </c>
      <c r="I99" s="226">
        <v>6.0</v>
      </c>
      <c r="J99" s="226">
        <v>10.0</v>
      </c>
      <c r="K99" s="227">
        <v>4.0</v>
      </c>
      <c r="L99" s="227">
        <v>9.0</v>
      </c>
      <c r="M99" s="228">
        <v>12.0</v>
      </c>
      <c r="N99" s="228">
        <v>9.0</v>
      </c>
      <c r="O99" s="222">
        <f t="shared" si="2"/>
        <v>92.5</v>
      </c>
      <c r="P99" s="222">
        <f t="shared" si="3"/>
        <v>92.5</v>
      </c>
    </row>
    <row r="100">
      <c r="A100" s="4"/>
      <c r="B100" s="16" t="s">
        <v>106</v>
      </c>
      <c r="C100" s="222" t="b">
        <f t="shared" si="1"/>
        <v>0</v>
      </c>
      <c r="D100" s="223">
        <v>5.0</v>
      </c>
      <c r="E100" s="223">
        <v>10.0</v>
      </c>
      <c r="F100" s="224">
        <v>19.0</v>
      </c>
      <c r="G100" s="225">
        <v>2.5</v>
      </c>
      <c r="H100" s="225">
        <v>13.5</v>
      </c>
      <c r="I100" s="226">
        <v>6.0</v>
      </c>
      <c r="J100" s="226">
        <v>10.0</v>
      </c>
      <c r="K100" s="227">
        <v>4.0</v>
      </c>
      <c r="L100" s="227">
        <v>9.0</v>
      </c>
      <c r="M100" s="228">
        <v>13.0</v>
      </c>
      <c r="N100" s="228">
        <v>10.0</v>
      </c>
      <c r="O100" s="222">
        <f t="shared" si="2"/>
        <v>102</v>
      </c>
      <c r="P100" s="222">
        <f t="shared" si="3"/>
        <v>100</v>
      </c>
    </row>
    <row r="101">
      <c r="A101" s="4"/>
      <c r="B101" s="16" t="s">
        <v>107</v>
      </c>
      <c r="C101" s="222" t="b">
        <f t="shared" si="1"/>
        <v>1</v>
      </c>
      <c r="D101" s="229"/>
      <c r="E101" s="229"/>
      <c r="F101" s="230"/>
      <c r="G101" s="231"/>
      <c r="H101" s="231"/>
      <c r="I101" s="232"/>
      <c r="J101" s="232"/>
      <c r="K101" s="233"/>
      <c r="L101" s="233"/>
      <c r="M101" s="234"/>
      <c r="N101" s="234"/>
      <c r="O101" s="235" t="str">
        <f t="shared" si="2"/>
        <v/>
      </c>
      <c r="P101" s="222" t="str">
        <f t="shared" si="3"/>
        <v/>
      </c>
    </row>
    <row r="102">
      <c r="A102" s="5"/>
      <c r="B102" s="16" t="s">
        <v>108</v>
      </c>
      <c r="C102" s="222" t="b">
        <f t="shared" si="1"/>
        <v>0</v>
      </c>
      <c r="D102" s="223">
        <v>5.0</v>
      </c>
      <c r="E102" s="223">
        <v>10.0</v>
      </c>
      <c r="F102" s="224">
        <v>16.5</v>
      </c>
      <c r="G102" s="225">
        <v>3.0</v>
      </c>
      <c r="H102" s="225">
        <v>11.0</v>
      </c>
      <c r="I102" s="226">
        <v>3.5</v>
      </c>
      <c r="J102" s="226">
        <v>10.0</v>
      </c>
      <c r="K102" s="227">
        <v>3.5</v>
      </c>
      <c r="L102" s="227">
        <v>16.0</v>
      </c>
      <c r="M102" s="228">
        <v>9.0</v>
      </c>
      <c r="N102" s="228">
        <v>8.0</v>
      </c>
      <c r="O102" s="222">
        <f t="shared" si="2"/>
        <v>95.5</v>
      </c>
      <c r="P102" s="222">
        <f t="shared" si="3"/>
        <v>95.5</v>
      </c>
    </row>
    <row r="103">
      <c r="A103" s="17" t="s">
        <v>109</v>
      </c>
      <c r="B103" s="18" t="s">
        <v>110</v>
      </c>
      <c r="C103" s="222" t="b">
        <f t="shared" si="1"/>
        <v>0</v>
      </c>
      <c r="D103" s="223">
        <v>5.0</v>
      </c>
      <c r="E103" s="223">
        <v>10.0</v>
      </c>
      <c r="F103" s="224">
        <v>18.0</v>
      </c>
      <c r="G103" s="225">
        <v>3.0</v>
      </c>
      <c r="H103" s="225">
        <v>14.0</v>
      </c>
      <c r="I103" s="226">
        <v>6.0</v>
      </c>
      <c r="J103" s="226">
        <v>10.0</v>
      </c>
      <c r="K103" s="227">
        <v>4.0</v>
      </c>
      <c r="L103" s="227">
        <v>16.0</v>
      </c>
      <c r="M103" s="228">
        <v>13.0</v>
      </c>
      <c r="N103" s="228">
        <v>12.0</v>
      </c>
      <c r="O103" s="222">
        <f t="shared" si="2"/>
        <v>111</v>
      </c>
      <c r="P103" s="222">
        <f t="shared" si="3"/>
        <v>100</v>
      </c>
    </row>
    <row r="104">
      <c r="A104" s="4"/>
      <c r="B104" s="18" t="s">
        <v>111</v>
      </c>
      <c r="C104" s="222" t="b">
        <f t="shared" si="1"/>
        <v>0</v>
      </c>
      <c r="D104" s="223">
        <v>5.0</v>
      </c>
      <c r="E104" s="223">
        <v>10.0</v>
      </c>
      <c r="F104" s="224">
        <v>17.0</v>
      </c>
      <c r="G104" s="225">
        <v>3.0</v>
      </c>
      <c r="H104" s="225">
        <v>13.0</v>
      </c>
      <c r="I104" s="226">
        <v>6.0</v>
      </c>
      <c r="J104" s="226">
        <v>8.0</v>
      </c>
      <c r="K104" s="227">
        <v>4.0</v>
      </c>
      <c r="L104" s="227">
        <v>16.0</v>
      </c>
      <c r="M104" s="228">
        <v>14.0</v>
      </c>
      <c r="N104" s="228">
        <v>12.0</v>
      </c>
      <c r="O104" s="222">
        <f t="shared" si="2"/>
        <v>108</v>
      </c>
      <c r="P104" s="222">
        <f t="shared" si="3"/>
        <v>100</v>
      </c>
    </row>
    <row r="105">
      <c r="A105" s="4"/>
      <c r="B105" s="18" t="s">
        <v>112</v>
      </c>
      <c r="C105" s="222" t="b">
        <f t="shared" si="1"/>
        <v>0</v>
      </c>
      <c r="D105" s="223">
        <v>4.0</v>
      </c>
      <c r="E105" s="223">
        <v>9.0</v>
      </c>
      <c r="F105" s="224">
        <v>12.0</v>
      </c>
      <c r="G105" s="225">
        <v>2.0</v>
      </c>
      <c r="H105" s="225">
        <v>7.0</v>
      </c>
      <c r="I105" s="226">
        <v>4.0</v>
      </c>
      <c r="J105" s="226">
        <v>10.0</v>
      </c>
      <c r="K105" s="227">
        <v>2.5</v>
      </c>
      <c r="L105" s="227">
        <v>7.0</v>
      </c>
      <c r="M105" s="228">
        <v>3.0</v>
      </c>
      <c r="N105" s="228">
        <v>4.0</v>
      </c>
      <c r="O105" s="222">
        <f t="shared" si="2"/>
        <v>64.5</v>
      </c>
      <c r="P105" s="222">
        <f t="shared" si="3"/>
        <v>64.5</v>
      </c>
    </row>
    <row r="106">
      <c r="A106" s="4"/>
      <c r="B106" s="18" t="s">
        <v>113</v>
      </c>
      <c r="C106" s="222" t="b">
        <f t="shared" si="1"/>
        <v>0</v>
      </c>
      <c r="D106" s="223">
        <v>5.0</v>
      </c>
      <c r="E106" s="223">
        <v>10.0</v>
      </c>
      <c r="F106" s="224">
        <v>16.0</v>
      </c>
      <c r="G106" s="225">
        <v>3.0</v>
      </c>
      <c r="H106" s="225">
        <v>13.0</v>
      </c>
      <c r="I106" s="226">
        <v>6.0</v>
      </c>
      <c r="J106" s="226">
        <v>10.0</v>
      </c>
      <c r="K106" s="227">
        <v>3.5</v>
      </c>
      <c r="L106" s="227">
        <v>16.0</v>
      </c>
      <c r="M106" s="228">
        <v>14.0</v>
      </c>
      <c r="N106" s="228">
        <v>11.5</v>
      </c>
      <c r="O106" s="222">
        <f t="shared" si="2"/>
        <v>108</v>
      </c>
      <c r="P106" s="222">
        <f t="shared" si="3"/>
        <v>100</v>
      </c>
    </row>
    <row r="107">
      <c r="A107" s="4"/>
      <c r="B107" s="18" t="s">
        <v>114</v>
      </c>
      <c r="C107" s="222" t="b">
        <f t="shared" si="1"/>
        <v>0</v>
      </c>
      <c r="D107" s="223">
        <v>5.0</v>
      </c>
      <c r="E107" s="223">
        <v>9.5</v>
      </c>
      <c r="F107" s="224">
        <v>17.0</v>
      </c>
      <c r="G107" s="225">
        <v>3.0</v>
      </c>
      <c r="H107" s="225">
        <v>11.0</v>
      </c>
      <c r="I107" s="226">
        <v>6.0</v>
      </c>
      <c r="J107" s="226">
        <v>10.0</v>
      </c>
      <c r="K107" s="227">
        <v>4.0</v>
      </c>
      <c r="L107" s="227">
        <v>9.0</v>
      </c>
      <c r="M107" s="228">
        <v>13.0</v>
      </c>
      <c r="N107" s="228">
        <v>10.0</v>
      </c>
      <c r="O107" s="222">
        <f t="shared" si="2"/>
        <v>97.5</v>
      </c>
      <c r="P107" s="222">
        <f t="shared" si="3"/>
        <v>97.5</v>
      </c>
    </row>
    <row r="108">
      <c r="A108" s="4"/>
      <c r="B108" s="18" t="s">
        <v>115</v>
      </c>
      <c r="C108" s="222" t="b">
        <f t="shared" si="1"/>
        <v>0</v>
      </c>
      <c r="D108" s="223">
        <v>5.0</v>
      </c>
      <c r="E108" s="223">
        <v>10.0</v>
      </c>
      <c r="F108" s="224">
        <v>17.0</v>
      </c>
      <c r="G108" s="225">
        <v>3.0</v>
      </c>
      <c r="H108" s="225">
        <v>11.0</v>
      </c>
      <c r="I108" s="226">
        <v>6.0</v>
      </c>
      <c r="J108" s="226">
        <v>10.0</v>
      </c>
      <c r="K108" s="227">
        <v>3.0</v>
      </c>
      <c r="L108" s="227">
        <v>7.0</v>
      </c>
      <c r="M108" s="228">
        <v>13.0</v>
      </c>
      <c r="N108" s="228">
        <v>10.0</v>
      </c>
      <c r="O108" s="222">
        <f t="shared" si="2"/>
        <v>95</v>
      </c>
      <c r="P108" s="222">
        <f t="shared" si="3"/>
        <v>95</v>
      </c>
    </row>
    <row r="109">
      <c r="A109" s="4"/>
      <c r="B109" s="18" t="s">
        <v>116</v>
      </c>
      <c r="C109" s="222" t="b">
        <f t="shared" si="1"/>
        <v>0</v>
      </c>
      <c r="D109" s="223">
        <v>6.0</v>
      </c>
      <c r="E109" s="223">
        <v>10.0</v>
      </c>
      <c r="F109" s="224">
        <v>16.0</v>
      </c>
      <c r="G109" s="225">
        <v>3.0</v>
      </c>
      <c r="H109" s="225">
        <v>11.0</v>
      </c>
      <c r="I109" s="239">
        <v>5.0</v>
      </c>
      <c r="J109" s="226">
        <v>9.0</v>
      </c>
      <c r="K109" s="227">
        <v>3.0</v>
      </c>
      <c r="L109" s="227">
        <v>7.0</v>
      </c>
      <c r="M109" s="228">
        <v>10.0</v>
      </c>
      <c r="N109" s="228">
        <v>10.0</v>
      </c>
      <c r="O109" s="222">
        <f t="shared" si="2"/>
        <v>90</v>
      </c>
      <c r="P109" s="222">
        <f t="shared" si="3"/>
        <v>90</v>
      </c>
    </row>
    <row r="110">
      <c r="A110" s="4"/>
      <c r="B110" s="18" t="s">
        <v>117</v>
      </c>
      <c r="C110" s="222" t="b">
        <f t="shared" si="1"/>
        <v>0</v>
      </c>
      <c r="D110" s="223">
        <v>5.0</v>
      </c>
      <c r="E110" s="223">
        <v>10.0</v>
      </c>
      <c r="F110" s="224">
        <v>18.0</v>
      </c>
      <c r="G110" s="225">
        <v>3.0</v>
      </c>
      <c r="H110" s="225">
        <v>10.0</v>
      </c>
      <c r="I110" s="226">
        <v>6.0</v>
      </c>
      <c r="J110" s="226">
        <v>10.0</v>
      </c>
      <c r="K110" s="227">
        <v>3.5</v>
      </c>
      <c r="L110" s="227">
        <v>16.0</v>
      </c>
      <c r="M110" s="228">
        <v>14.0</v>
      </c>
      <c r="N110" s="228">
        <v>12.0</v>
      </c>
      <c r="O110" s="222">
        <f t="shared" si="2"/>
        <v>107.5</v>
      </c>
      <c r="P110" s="222">
        <f t="shared" si="3"/>
        <v>100</v>
      </c>
    </row>
    <row r="111">
      <c r="A111" s="4"/>
      <c r="B111" s="18" t="s">
        <v>118</v>
      </c>
      <c r="C111" s="222" t="b">
        <f t="shared" si="1"/>
        <v>0</v>
      </c>
      <c r="D111" s="223">
        <v>5.0</v>
      </c>
      <c r="E111" s="223">
        <v>8.0</v>
      </c>
      <c r="F111" s="224">
        <v>17.0</v>
      </c>
      <c r="G111" s="225">
        <v>3.0</v>
      </c>
      <c r="H111" s="225">
        <v>7.0</v>
      </c>
      <c r="I111" s="226">
        <v>6.0</v>
      </c>
      <c r="J111" s="226">
        <v>10.0</v>
      </c>
      <c r="K111" s="227">
        <v>3.5</v>
      </c>
      <c r="L111" s="227">
        <v>8.0</v>
      </c>
      <c r="M111" s="228">
        <v>9.0</v>
      </c>
      <c r="N111" s="228">
        <v>10.0</v>
      </c>
      <c r="O111" s="222">
        <f t="shared" si="2"/>
        <v>86.5</v>
      </c>
      <c r="P111" s="222">
        <f t="shared" si="3"/>
        <v>86.5</v>
      </c>
    </row>
    <row r="112">
      <c r="A112" s="4"/>
      <c r="B112" s="18" t="s">
        <v>119</v>
      </c>
      <c r="C112" s="222" t="b">
        <f t="shared" si="1"/>
        <v>0</v>
      </c>
      <c r="D112" s="223">
        <v>5.0</v>
      </c>
      <c r="E112" s="223">
        <v>10.0</v>
      </c>
      <c r="F112" s="224">
        <v>16.0</v>
      </c>
      <c r="G112" s="225">
        <v>3.0</v>
      </c>
      <c r="H112" s="225">
        <v>13.5</v>
      </c>
      <c r="I112" s="226">
        <v>6.0</v>
      </c>
      <c r="J112" s="226">
        <v>10.0</v>
      </c>
      <c r="K112" s="227">
        <v>4.0</v>
      </c>
      <c r="L112" s="227">
        <v>6.0</v>
      </c>
      <c r="M112" s="228">
        <v>12.0</v>
      </c>
      <c r="N112" s="228">
        <v>11.5</v>
      </c>
      <c r="O112" s="222">
        <f t="shared" si="2"/>
        <v>97</v>
      </c>
      <c r="P112" s="222">
        <f t="shared" si="3"/>
        <v>97</v>
      </c>
    </row>
    <row r="113">
      <c r="A113" s="4"/>
      <c r="B113" s="18" t="s">
        <v>120</v>
      </c>
      <c r="C113" s="222" t="b">
        <f t="shared" si="1"/>
        <v>0</v>
      </c>
      <c r="D113" s="223">
        <v>5.0</v>
      </c>
      <c r="E113" s="223">
        <v>9.5</v>
      </c>
      <c r="F113" s="224">
        <v>11.0</v>
      </c>
      <c r="G113" s="225">
        <v>3.0</v>
      </c>
      <c r="H113" s="225">
        <v>12.0</v>
      </c>
      <c r="I113" s="226">
        <v>5.5</v>
      </c>
      <c r="J113" s="226">
        <v>10.0</v>
      </c>
      <c r="K113" s="227">
        <v>3.0</v>
      </c>
      <c r="L113" s="227">
        <v>7.0</v>
      </c>
      <c r="M113" s="228">
        <v>9.0</v>
      </c>
      <c r="N113" s="228">
        <v>8.0</v>
      </c>
      <c r="O113" s="222">
        <f t="shared" si="2"/>
        <v>83</v>
      </c>
      <c r="P113" s="222">
        <f t="shared" si="3"/>
        <v>83</v>
      </c>
    </row>
    <row r="114">
      <c r="A114" s="4"/>
      <c r="B114" s="18" t="s">
        <v>121</v>
      </c>
      <c r="C114" s="222" t="b">
        <f t="shared" si="1"/>
        <v>0</v>
      </c>
      <c r="D114" s="223">
        <v>5.0</v>
      </c>
      <c r="E114" s="223">
        <v>10.0</v>
      </c>
      <c r="F114" s="224">
        <v>15.0</v>
      </c>
      <c r="G114" s="225">
        <v>3.0</v>
      </c>
      <c r="H114" s="225">
        <v>13.5</v>
      </c>
      <c r="I114" s="226">
        <v>6.0</v>
      </c>
      <c r="J114" s="226">
        <v>10.0</v>
      </c>
      <c r="K114" s="227">
        <v>3.5</v>
      </c>
      <c r="L114" s="227">
        <v>16.0</v>
      </c>
      <c r="M114" s="228">
        <v>13.0</v>
      </c>
      <c r="N114" s="228">
        <v>12.0</v>
      </c>
      <c r="O114" s="222">
        <f t="shared" si="2"/>
        <v>107</v>
      </c>
      <c r="P114" s="222">
        <f t="shared" si="3"/>
        <v>100</v>
      </c>
    </row>
    <row r="115">
      <c r="A115" s="4"/>
      <c r="B115" s="18" t="s">
        <v>122</v>
      </c>
      <c r="C115" s="222" t="b">
        <f t="shared" si="1"/>
        <v>0</v>
      </c>
      <c r="D115" s="223">
        <v>5.0</v>
      </c>
      <c r="E115" s="223">
        <v>10.0</v>
      </c>
      <c r="F115" s="224">
        <v>17.0</v>
      </c>
      <c r="G115" s="225">
        <v>3.0</v>
      </c>
      <c r="H115" s="225">
        <v>13.5</v>
      </c>
      <c r="I115" s="226">
        <v>6.0</v>
      </c>
      <c r="J115" s="226">
        <v>10.0</v>
      </c>
      <c r="K115" s="227">
        <v>3.5</v>
      </c>
      <c r="L115" s="227">
        <v>16.0</v>
      </c>
      <c r="M115" s="228">
        <v>14.0</v>
      </c>
      <c r="N115" s="228">
        <v>12.0</v>
      </c>
      <c r="O115" s="222">
        <f t="shared" si="2"/>
        <v>110</v>
      </c>
      <c r="P115" s="222">
        <f t="shared" si="3"/>
        <v>100</v>
      </c>
    </row>
    <row r="116">
      <c r="A116" s="4"/>
      <c r="B116" s="18" t="s">
        <v>123</v>
      </c>
      <c r="C116" s="222" t="b">
        <f t="shared" si="1"/>
        <v>0</v>
      </c>
      <c r="D116" s="223">
        <v>6.0</v>
      </c>
      <c r="E116" s="223">
        <v>10.0</v>
      </c>
      <c r="F116" s="224">
        <v>17.0</v>
      </c>
      <c r="G116" s="225">
        <v>3.0</v>
      </c>
      <c r="H116" s="225">
        <v>11.0</v>
      </c>
      <c r="I116" s="226">
        <v>6.0</v>
      </c>
      <c r="J116" s="226">
        <v>10.0</v>
      </c>
      <c r="K116" s="227">
        <v>3.0</v>
      </c>
      <c r="L116" s="227">
        <v>9.0</v>
      </c>
      <c r="M116" s="228">
        <v>13.0</v>
      </c>
      <c r="N116" s="228">
        <v>12.0</v>
      </c>
      <c r="O116" s="222">
        <f t="shared" si="2"/>
        <v>100</v>
      </c>
      <c r="P116" s="222">
        <f t="shared" si="3"/>
        <v>100</v>
      </c>
    </row>
    <row r="117">
      <c r="A117" s="4"/>
      <c r="B117" s="18" t="s">
        <v>124</v>
      </c>
      <c r="C117" s="222" t="b">
        <f t="shared" si="1"/>
        <v>0</v>
      </c>
      <c r="D117" s="223">
        <v>6.0</v>
      </c>
      <c r="E117" s="223">
        <v>10.0</v>
      </c>
      <c r="F117" s="224">
        <v>18.0</v>
      </c>
      <c r="G117" s="225">
        <v>3.0</v>
      </c>
      <c r="H117" s="225">
        <v>11.0</v>
      </c>
      <c r="I117" s="226">
        <v>5.0</v>
      </c>
      <c r="J117" s="226">
        <v>10.0</v>
      </c>
      <c r="K117" s="227">
        <v>4.0</v>
      </c>
      <c r="L117" s="227">
        <v>16.0</v>
      </c>
      <c r="M117" s="228">
        <v>13.0</v>
      </c>
      <c r="N117" s="228">
        <v>11.5</v>
      </c>
      <c r="O117" s="222">
        <f t="shared" si="2"/>
        <v>107.5</v>
      </c>
      <c r="P117" s="222">
        <f t="shared" si="3"/>
        <v>100</v>
      </c>
    </row>
    <row r="118">
      <c r="A118" s="5"/>
      <c r="B118" s="18" t="s">
        <v>125</v>
      </c>
      <c r="C118" s="222" t="b">
        <f t="shared" si="1"/>
        <v>0</v>
      </c>
      <c r="D118" s="223">
        <v>5.0</v>
      </c>
      <c r="E118" s="223">
        <v>10.0</v>
      </c>
      <c r="F118" s="224">
        <v>18.0</v>
      </c>
      <c r="G118" s="225">
        <v>3.0</v>
      </c>
      <c r="H118" s="225">
        <v>13.5</v>
      </c>
      <c r="I118" s="226">
        <v>6.0</v>
      </c>
      <c r="J118" s="226">
        <v>10.0</v>
      </c>
      <c r="K118" s="227">
        <v>4.0</v>
      </c>
      <c r="L118" s="227">
        <v>8.0</v>
      </c>
      <c r="M118" s="228">
        <v>14.0</v>
      </c>
      <c r="N118" s="228">
        <v>12.0</v>
      </c>
      <c r="O118" s="222">
        <f t="shared" si="2"/>
        <v>103.5</v>
      </c>
      <c r="P118" s="222">
        <f t="shared" si="3"/>
        <v>100</v>
      </c>
    </row>
    <row r="119">
      <c r="A119" s="19" t="s">
        <v>126</v>
      </c>
      <c r="B119" s="20" t="s">
        <v>127</v>
      </c>
      <c r="C119" s="222" t="b">
        <f t="shared" si="1"/>
        <v>1</v>
      </c>
      <c r="D119" s="229"/>
      <c r="E119" s="229"/>
      <c r="F119" s="230"/>
      <c r="G119" s="231"/>
      <c r="H119" s="231"/>
      <c r="I119" s="232"/>
      <c r="J119" s="232"/>
      <c r="K119" s="233"/>
      <c r="L119" s="233"/>
      <c r="M119" s="234"/>
      <c r="N119" s="234"/>
      <c r="O119" s="235" t="str">
        <f t="shared" si="2"/>
        <v/>
      </c>
      <c r="P119" s="222" t="str">
        <f t="shared" si="3"/>
        <v/>
      </c>
    </row>
    <row r="120">
      <c r="A120" s="4"/>
      <c r="B120" s="20" t="s">
        <v>128</v>
      </c>
      <c r="C120" s="222" t="b">
        <f t="shared" si="1"/>
        <v>0</v>
      </c>
      <c r="D120" s="223">
        <v>4.5</v>
      </c>
      <c r="E120" s="223">
        <v>9.0</v>
      </c>
      <c r="F120" s="224">
        <v>13.5</v>
      </c>
      <c r="G120" s="225">
        <v>2.0</v>
      </c>
      <c r="H120" s="225">
        <v>10.0</v>
      </c>
      <c r="I120" s="226">
        <v>4.5</v>
      </c>
      <c r="J120" s="226">
        <v>10.0</v>
      </c>
      <c r="K120" s="227">
        <v>3.5</v>
      </c>
      <c r="L120" s="227">
        <v>6.0</v>
      </c>
      <c r="M120" s="228">
        <v>6.0</v>
      </c>
      <c r="N120" s="228">
        <v>8.0</v>
      </c>
      <c r="O120" s="222">
        <f t="shared" si="2"/>
        <v>77</v>
      </c>
      <c r="P120" s="222">
        <f t="shared" si="3"/>
        <v>77</v>
      </c>
    </row>
    <row r="121">
      <c r="A121" s="4"/>
      <c r="B121" s="20" t="s">
        <v>129</v>
      </c>
      <c r="C121" s="222" t="b">
        <f t="shared" si="1"/>
        <v>0</v>
      </c>
      <c r="D121" s="223">
        <v>5.0</v>
      </c>
      <c r="E121" s="223">
        <v>9.0</v>
      </c>
      <c r="F121" s="224">
        <v>15.5</v>
      </c>
      <c r="G121" s="225">
        <v>1.5</v>
      </c>
      <c r="H121" s="225">
        <v>10.5</v>
      </c>
      <c r="I121" s="226">
        <v>4.5</v>
      </c>
      <c r="J121" s="226">
        <v>10.0</v>
      </c>
      <c r="K121" s="227">
        <v>3.5</v>
      </c>
      <c r="L121" s="227">
        <v>6.0</v>
      </c>
      <c r="M121" s="228">
        <v>13.0</v>
      </c>
      <c r="N121" s="228">
        <v>10.0</v>
      </c>
      <c r="O121" s="222">
        <f t="shared" si="2"/>
        <v>88.5</v>
      </c>
      <c r="P121" s="222">
        <f t="shared" si="3"/>
        <v>88.5</v>
      </c>
    </row>
    <row r="122">
      <c r="A122" s="4"/>
      <c r="B122" s="20" t="s">
        <v>130</v>
      </c>
      <c r="C122" s="222" t="b">
        <f t="shared" si="1"/>
        <v>0</v>
      </c>
      <c r="D122" s="223">
        <v>5.0</v>
      </c>
      <c r="E122" s="223">
        <v>9.0</v>
      </c>
      <c r="F122" s="224">
        <v>15.0</v>
      </c>
      <c r="G122" s="225">
        <v>2.5</v>
      </c>
      <c r="H122" s="225">
        <v>10.5</v>
      </c>
      <c r="I122" s="226">
        <v>3.0</v>
      </c>
      <c r="J122" s="226">
        <v>10.0</v>
      </c>
      <c r="K122" s="227">
        <v>4.0</v>
      </c>
      <c r="L122" s="227">
        <v>9.0</v>
      </c>
      <c r="M122" s="228">
        <v>14.0</v>
      </c>
      <c r="N122" s="228">
        <v>9.0</v>
      </c>
      <c r="O122" s="222">
        <f t="shared" si="2"/>
        <v>91</v>
      </c>
      <c r="P122" s="222">
        <f t="shared" si="3"/>
        <v>91</v>
      </c>
    </row>
    <row r="123">
      <c r="A123" s="4"/>
      <c r="B123" s="20" t="s">
        <v>131</v>
      </c>
      <c r="C123" s="222" t="b">
        <f t="shared" si="1"/>
        <v>0</v>
      </c>
      <c r="D123" s="223">
        <v>5.0</v>
      </c>
      <c r="E123" s="223">
        <v>10.0</v>
      </c>
      <c r="F123" s="224">
        <v>17.0</v>
      </c>
      <c r="G123" s="225">
        <v>3.0</v>
      </c>
      <c r="H123" s="225">
        <v>13.5</v>
      </c>
      <c r="I123" s="226">
        <v>6.0</v>
      </c>
      <c r="J123" s="226">
        <v>8.0</v>
      </c>
      <c r="K123" s="227">
        <v>4.0</v>
      </c>
      <c r="L123" s="227">
        <v>9.0</v>
      </c>
      <c r="M123" s="228">
        <v>11.0</v>
      </c>
      <c r="N123" s="228">
        <v>8.0</v>
      </c>
      <c r="O123" s="222">
        <f t="shared" si="2"/>
        <v>94.5</v>
      </c>
      <c r="P123" s="222">
        <f t="shared" si="3"/>
        <v>94.5</v>
      </c>
    </row>
    <row r="124">
      <c r="A124" s="4"/>
      <c r="B124" s="20" t="s">
        <v>132</v>
      </c>
      <c r="C124" s="222" t="b">
        <f t="shared" si="1"/>
        <v>0</v>
      </c>
      <c r="D124" s="223">
        <v>3.0</v>
      </c>
      <c r="E124" s="223">
        <v>2.0</v>
      </c>
      <c r="F124" s="224">
        <v>8.0</v>
      </c>
      <c r="G124" s="225">
        <v>1.0</v>
      </c>
      <c r="H124" s="225">
        <v>9.0</v>
      </c>
      <c r="I124" s="226">
        <v>1.5</v>
      </c>
      <c r="J124" s="226">
        <v>7.0</v>
      </c>
      <c r="K124" s="227">
        <v>4.0</v>
      </c>
      <c r="L124" s="227">
        <v>2.0</v>
      </c>
      <c r="M124" s="228">
        <v>2.0</v>
      </c>
      <c r="N124" s="228">
        <v>2.0</v>
      </c>
      <c r="O124" s="222">
        <f t="shared" si="2"/>
        <v>41.5</v>
      </c>
      <c r="P124" s="222">
        <f t="shared" si="3"/>
        <v>41.5</v>
      </c>
    </row>
    <row r="125">
      <c r="A125" s="4"/>
      <c r="B125" s="20" t="s">
        <v>133</v>
      </c>
      <c r="C125" s="222" t="b">
        <f t="shared" si="1"/>
        <v>0</v>
      </c>
      <c r="D125" s="223">
        <v>5.0</v>
      </c>
      <c r="E125" s="223">
        <v>5.5</v>
      </c>
      <c r="F125" s="224">
        <v>19.0</v>
      </c>
      <c r="G125" s="225">
        <v>2.5</v>
      </c>
      <c r="H125" s="225">
        <v>14.0</v>
      </c>
      <c r="I125" s="226">
        <v>6.0</v>
      </c>
      <c r="J125" s="226">
        <v>8.0</v>
      </c>
      <c r="K125" s="227">
        <v>4.0</v>
      </c>
      <c r="L125" s="227">
        <v>9.0</v>
      </c>
      <c r="M125" s="228">
        <v>10.0</v>
      </c>
      <c r="N125" s="228">
        <v>9.5</v>
      </c>
      <c r="O125" s="222">
        <f t="shared" si="2"/>
        <v>92.5</v>
      </c>
      <c r="P125" s="222">
        <f t="shared" si="3"/>
        <v>92.5</v>
      </c>
    </row>
    <row r="126">
      <c r="A126" s="4"/>
      <c r="B126" s="20" t="s">
        <v>134</v>
      </c>
      <c r="C126" s="222" t="b">
        <f t="shared" si="1"/>
        <v>0</v>
      </c>
      <c r="D126" s="223">
        <v>4.0</v>
      </c>
      <c r="E126" s="223">
        <v>5.0</v>
      </c>
      <c r="F126" s="224">
        <v>13.0</v>
      </c>
      <c r="G126" s="225">
        <v>2.0</v>
      </c>
      <c r="H126" s="225">
        <v>11.0</v>
      </c>
      <c r="I126" s="226">
        <v>6.0</v>
      </c>
      <c r="J126" s="226">
        <v>10.0</v>
      </c>
      <c r="K126" s="227">
        <v>4.0</v>
      </c>
      <c r="L126" s="227">
        <v>6.0</v>
      </c>
      <c r="M126" s="228">
        <v>8.0</v>
      </c>
      <c r="N126" s="228">
        <v>10.0</v>
      </c>
      <c r="O126" s="222">
        <f t="shared" si="2"/>
        <v>79</v>
      </c>
      <c r="P126" s="222">
        <f t="shared" si="3"/>
        <v>79</v>
      </c>
    </row>
    <row r="127">
      <c r="A127" s="4"/>
      <c r="B127" s="20" t="s">
        <v>135</v>
      </c>
      <c r="C127" s="222" t="b">
        <f t="shared" si="1"/>
        <v>0</v>
      </c>
      <c r="D127" s="223">
        <v>6.0</v>
      </c>
      <c r="E127" s="223">
        <v>8.0</v>
      </c>
      <c r="F127" s="224">
        <v>12.0</v>
      </c>
      <c r="G127" s="225">
        <v>3.0</v>
      </c>
      <c r="H127" s="225">
        <v>7.5</v>
      </c>
      <c r="I127" s="226">
        <v>4.0</v>
      </c>
      <c r="J127" s="226">
        <v>5.0</v>
      </c>
      <c r="K127" s="227">
        <v>3.5</v>
      </c>
      <c r="L127" s="227">
        <v>9.0</v>
      </c>
      <c r="M127" s="228">
        <v>10.0</v>
      </c>
      <c r="N127" s="228">
        <v>10.0</v>
      </c>
      <c r="O127" s="222">
        <f t="shared" si="2"/>
        <v>78</v>
      </c>
      <c r="P127" s="222">
        <f t="shared" si="3"/>
        <v>78</v>
      </c>
    </row>
    <row r="128">
      <c r="A128" s="4"/>
      <c r="B128" s="20" t="s">
        <v>136</v>
      </c>
      <c r="C128" s="222" t="b">
        <f t="shared" si="1"/>
        <v>0</v>
      </c>
      <c r="D128" s="223">
        <v>4.0</v>
      </c>
      <c r="E128" s="223">
        <v>10.0</v>
      </c>
      <c r="F128" s="224">
        <v>16.0</v>
      </c>
      <c r="G128" s="225">
        <v>3.0</v>
      </c>
      <c r="H128" s="225">
        <v>11.0</v>
      </c>
      <c r="I128" s="226">
        <v>5.0</v>
      </c>
      <c r="J128" s="226">
        <v>10.0</v>
      </c>
      <c r="K128" s="227">
        <v>3.0</v>
      </c>
      <c r="L128" s="227">
        <v>13.0</v>
      </c>
      <c r="M128" s="228">
        <v>14.0</v>
      </c>
      <c r="N128" s="228">
        <v>12.0</v>
      </c>
      <c r="O128" s="222">
        <f t="shared" si="2"/>
        <v>101</v>
      </c>
      <c r="P128" s="222">
        <f t="shared" si="3"/>
        <v>100</v>
      </c>
    </row>
    <row r="129">
      <c r="A129" s="4"/>
      <c r="B129" s="20" t="s">
        <v>137</v>
      </c>
      <c r="C129" s="222" t="b">
        <f t="shared" si="1"/>
        <v>1</v>
      </c>
      <c r="D129" s="229"/>
      <c r="E129" s="229"/>
      <c r="F129" s="230"/>
      <c r="G129" s="231"/>
      <c r="H129" s="231"/>
      <c r="I129" s="232"/>
      <c r="J129" s="232"/>
      <c r="K129" s="233"/>
      <c r="L129" s="233"/>
      <c r="M129" s="234"/>
      <c r="N129" s="234"/>
      <c r="O129" s="235" t="str">
        <f t="shared" si="2"/>
        <v/>
      </c>
      <c r="P129" s="222" t="str">
        <f t="shared" si="3"/>
        <v/>
      </c>
    </row>
    <row r="130">
      <c r="A130" s="4"/>
      <c r="B130" s="20" t="s">
        <v>138</v>
      </c>
      <c r="C130" s="222" t="b">
        <f t="shared" si="1"/>
        <v>0</v>
      </c>
      <c r="D130" s="223">
        <v>2.5</v>
      </c>
      <c r="E130" s="223">
        <v>1.0</v>
      </c>
      <c r="F130" s="224">
        <v>2.0</v>
      </c>
      <c r="G130" s="225">
        <v>2.0</v>
      </c>
      <c r="H130" s="225">
        <v>6.0</v>
      </c>
      <c r="I130" s="226">
        <v>5.0</v>
      </c>
      <c r="J130" s="226">
        <v>4.0</v>
      </c>
      <c r="K130" s="227">
        <v>2.0</v>
      </c>
      <c r="L130" s="227">
        <v>4.0</v>
      </c>
      <c r="M130" s="228">
        <v>4.0</v>
      </c>
      <c r="N130" s="228">
        <v>2.0</v>
      </c>
      <c r="O130" s="222">
        <f t="shared" si="2"/>
        <v>34.5</v>
      </c>
      <c r="P130" s="222">
        <f t="shared" si="3"/>
        <v>34.5</v>
      </c>
    </row>
    <row r="131">
      <c r="A131" s="4"/>
      <c r="B131" s="20" t="s">
        <v>139</v>
      </c>
      <c r="C131" s="222" t="b">
        <f t="shared" si="1"/>
        <v>0</v>
      </c>
      <c r="D131" s="223">
        <v>4.0</v>
      </c>
      <c r="E131" s="223">
        <v>9.0</v>
      </c>
      <c r="F131" s="224">
        <v>6.0</v>
      </c>
      <c r="G131" s="225">
        <v>2.0</v>
      </c>
      <c r="H131" s="225">
        <v>6.0</v>
      </c>
      <c r="I131" s="226">
        <v>4.5</v>
      </c>
      <c r="J131" s="226">
        <v>8.0</v>
      </c>
      <c r="K131" s="227">
        <v>3.5</v>
      </c>
      <c r="L131" s="227">
        <v>6.0</v>
      </c>
      <c r="M131" s="228">
        <v>0.0</v>
      </c>
      <c r="N131" s="228">
        <v>2.0</v>
      </c>
      <c r="O131" s="222">
        <f t="shared" si="2"/>
        <v>51</v>
      </c>
      <c r="P131" s="222">
        <f t="shared" si="3"/>
        <v>51</v>
      </c>
    </row>
    <row r="132">
      <c r="A132" s="4"/>
      <c r="B132" s="20" t="s">
        <v>140</v>
      </c>
      <c r="C132" s="222" t="b">
        <f t="shared" si="1"/>
        <v>0</v>
      </c>
      <c r="D132" s="223">
        <v>5.0</v>
      </c>
      <c r="E132" s="223">
        <v>10.0</v>
      </c>
      <c r="F132" s="224">
        <v>16.0</v>
      </c>
      <c r="G132" s="225">
        <v>3.0</v>
      </c>
      <c r="H132" s="225">
        <v>11.5</v>
      </c>
      <c r="I132" s="226">
        <v>5.5</v>
      </c>
      <c r="J132" s="226">
        <v>10.0</v>
      </c>
      <c r="K132" s="227">
        <v>3.5</v>
      </c>
      <c r="L132" s="227">
        <v>7.0</v>
      </c>
      <c r="M132" s="228">
        <v>10.0</v>
      </c>
      <c r="N132" s="228">
        <v>10.0</v>
      </c>
      <c r="O132" s="222">
        <f t="shared" si="2"/>
        <v>91.5</v>
      </c>
      <c r="P132" s="222">
        <f t="shared" si="3"/>
        <v>91.5</v>
      </c>
    </row>
    <row r="133">
      <c r="A133" s="4"/>
      <c r="B133" s="20" t="s">
        <v>141</v>
      </c>
      <c r="C133" s="222" t="b">
        <f t="shared" si="1"/>
        <v>0</v>
      </c>
      <c r="D133" s="223">
        <v>5.0</v>
      </c>
      <c r="E133" s="223">
        <v>10.0</v>
      </c>
      <c r="F133" s="224">
        <v>18.0</v>
      </c>
      <c r="G133" s="225">
        <v>3.0</v>
      </c>
      <c r="H133" s="225">
        <v>11.0</v>
      </c>
      <c r="I133" s="226">
        <v>6.0</v>
      </c>
      <c r="J133" s="226">
        <v>9.0</v>
      </c>
      <c r="K133" s="227">
        <v>4.0</v>
      </c>
      <c r="L133" s="227">
        <v>16.0</v>
      </c>
      <c r="M133" s="228">
        <v>13.0</v>
      </c>
      <c r="N133" s="228">
        <v>10.0</v>
      </c>
      <c r="O133" s="222">
        <f t="shared" si="2"/>
        <v>105</v>
      </c>
      <c r="P133" s="222">
        <f t="shared" si="3"/>
        <v>100</v>
      </c>
    </row>
    <row r="134">
      <c r="A134" s="5"/>
      <c r="B134" s="20" t="s">
        <v>142</v>
      </c>
      <c r="C134" s="222" t="b">
        <f t="shared" si="1"/>
        <v>1</v>
      </c>
      <c r="D134" s="229"/>
      <c r="E134" s="229"/>
      <c r="F134" s="230"/>
      <c r="G134" s="231"/>
      <c r="H134" s="231"/>
      <c r="I134" s="232"/>
      <c r="J134" s="232"/>
      <c r="K134" s="233"/>
      <c r="L134" s="233"/>
      <c r="M134" s="234"/>
      <c r="N134" s="234"/>
      <c r="O134" s="235" t="str">
        <f t="shared" si="2"/>
        <v/>
      </c>
      <c r="P134" s="222" t="str">
        <f t="shared" si="3"/>
        <v/>
      </c>
    </row>
    <row r="135">
      <c r="A135" s="119" t="s">
        <v>143</v>
      </c>
      <c r="B135" s="138" t="s">
        <v>144</v>
      </c>
      <c r="C135" s="222" t="b">
        <f t="shared" si="1"/>
        <v>0</v>
      </c>
      <c r="D135" s="223">
        <v>5.0</v>
      </c>
      <c r="E135" s="223">
        <v>10.0</v>
      </c>
      <c r="F135" s="224">
        <v>19.0</v>
      </c>
      <c r="G135" s="225">
        <v>3.0</v>
      </c>
      <c r="H135" s="225">
        <v>13.5</v>
      </c>
      <c r="I135" s="226">
        <v>6.0</v>
      </c>
      <c r="J135" s="226">
        <v>10.0</v>
      </c>
      <c r="K135" s="227">
        <v>4.0</v>
      </c>
      <c r="L135" s="227">
        <v>9.0</v>
      </c>
      <c r="M135" s="228">
        <v>13.0</v>
      </c>
      <c r="N135" s="228">
        <v>11.5</v>
      </c>
      <c r="O135" s="222">
        <f t="shared" si="2"/>
        <v>104</v>
      </c>
      <c r="P135" s="222">
        <f t="shared" si="3"/>
        <v>100</v>
      </c>
    </row>
    <row r="136">
      <c r="A136" s="4"/>
      <c r="B136" s="139" t="s">
        <v>145</v>
      </c>
      <c r="C136" s="222" t="b">
        <f t="shared" si="1"/>
        <v>1</v>
      </c>
      <c r="D136" s="229"/>
      <c r="E136" s="229"/>
      <c r="F136" s="230"/>
      <c r="G136" s="231"/>
      <c r="H136" s="231"/>
      <c r="I136" s="232"/>
      <c r="J136" s="232"/>
      <c r="K136" s="233"/>
      <c r="L136" s="233"/>
      <c r="M136" s="234"/>
      <c r="N136" s="234"/>
      <c r="O136" s="235" t="str">
        <f t="shared" si="2"/>
        <v/>
      </c>
      <c r="P136" s="222" t="str">
        <f t="shared" si="3"/>
        <v/>
      </c>
    </row>
    <row r="137">
      <c r="A137" s="4"/>
      <c r="B137" s="138" t="s">
        <v>146</v>
      </c>
      <c r="C137" s="222" t="b">
        <f t="shared" si="1"/>
        <v>0</v>
      </c>
      <c r="D137" s="223">
        <v>4.5</v>
      </c>
      <c r="E137" s="223">
        <v>10.0</v>
      </c>
      <c r="F137" s="224">
        <v>10.5</v>
      </c>
      <c r="G137" s="225">
        <v>2.5</v>
      </c>
      <c r="H137" s="225">
        <v>14.0</v>
      </c>
      <c r="I137" s="226">
        <v>6.0</v>
      </c>
      <c r="J137" s="226">
        <v>10.0</v>
      </c>
      <c r="K137" s="227">
        <v>3.5</v>
      </c>
      <c r="L137" s="227">
        <v>7.0</v>
      </c>
      <c r="M137" s="228">
        <v>11.0</v>
      </c>
      <c r="N137" s="228">
        <v>10.0</v>
      </c>
      <c r="O137" s="222">
        <f t="shared" si="2"/>
        <v>89</v>
      </c>
      <c r="P137" s="222">
        <f t="shared" si="3"/>
        <v>89</v>
      </c>
    </row>
    <row r="138">
      <c r="A138" s="4"/>
      <c r="B138" s="139" t="s">
        <v>148</v>
      </c>
      <c r="C138" s="222" t="b">
        <f t="shared" si="1"/>
        <v>1</v>
      </c>
      <c r="D138" s="229"/>
      <c r="E138" s="229"/>
      <c r="F138" s="230"/>
      <c r="G138" s="231"/>
      <c r="H138" s="231"/>
      <c r="I138" s="232"/>
      <c r="J138" s="232"/>
      <c r="K138" s="233"/>
      <c r="L138" s="233"/>
      <c r="M138" s="234"/>
      <c r="N138" s="234"/>
      <c r="O138" s="235" t="str">
        <f t="shared" si="2"/>
        <v/>
      </c>
      <c r="P138" s="222" t="str">
        <f t="shared" si="3"/>
        <v/>
      </c>
    </row>
    <row r="139">
      <c r="A139" s="4"/>
      <c r="B139" s="139" t="s">
        <v>149</v>
      </c>
      <c r="C139" s="222" t="b">
        <f t="shared" si="1"/>
        <v>1</v>
      </c>
      <c r="D139" s="229"/>
      <c r="E139" s="229"/>
      <c r="F139" s="230"/>
      <c r="G139" s="231"/>
      <c r="H139" s="231"/>
      <c r="I139" s="232"/>
      <c r="J139" s="232"/>
      <c r="K139" s="233"/>
      <c r="L139" s="233"/>
      <c r="M139" s="234"/>
      <c r="N139" s="234"/>
      <c r="O139" s="235" t="str">
        <f t="shared" si="2"/>
        <v/>
      </c>
      <c r="P139" s="222" t="str">
        <f t="shared" si="3"/>
        <v/>
      </c>
    </row>
    <row r="140">
      <c r="A140" s="4"/>
      <c r="B140" s="138" t="s">
        <v>150</v>
      </c>
      <c r="C140" s="222" t="b">
        <f t="shared" si="1"/>
        <v>0</v>
      </c>
      <c r="D140" s="223">
        <v>4.0</v>
      </c>
      <c r="E140" s="223">
        <v>9.5</v>
      </c>
      <c r="F140" s="224">
        <v>16.0</v>
      </c>
      <c r="G140" s="225">
        <v>3.0</v>
      </c>
      <c r="H140" s="225">
        <v>14.0</v>
      </c>
      <c r="I140" s="226">
        <v>6.0</v>
      </c>
      <c r="J140" s="226">
        <v>10.0</v>
      </c>
      <c r="K140" s="227">
        <v>4.0</v>
      </c>
      <c r="L140" s="227">
        <v>6.0</v>
      </c>
      <c r="M140" s="228">
        <v>8.0</v>
      </c>
      <c r="N140" s="228">
        <v>10.0</v>
      </c>
      <c r="O140" s="222">
        <f t="shared" si="2"/>
        <v>90.5</v>
      </c>
      <c r="P140" s="222">
        <f t="shared" si="3"/>
        <v>90.5</v>
      </c>
    </row>
    <row r="141">
      <c r="A141" s="4"/>
      <c r="B141" s="138" t="s">
        <v>151</v>
      </c>
      <c r="C141" s="222" t="b">
        <f t="shared" si="1"/>
        <v>0</v>
      </c>
      <c r="D141" s="223">
        <v>6.0</v>
      </c>
      <c r="E141" s="223">
        <v>10.0</v>
      </c>
      <c r="F141" s="224">
        <v>11.0</v>
      </c>
      <c r="G141" s="225">
        <v>1.0</v>
      </c>
      <c r="H141" s="225">
        <v>9.5</v>
      </c>
      <c r="I141" s="226">
        <v>5.0</v>
      </c>
      <c r="J141" s="226">
        <v>10.0</v>
      </c>
      <c r="K141" s="227">
        <v>3.0</v>
      </c>
      <c r="L141" s="227">
        <v>9.0</v>
      </c>
      <c r="M141" s="228">
        <v>8.0</v>
      </c>
      <c r="N141" s="228">
        <v>8.0</v>
      </c>
      <c r="O141" s="222">
        <f t="shared" si="2"/>
        <v>80.5</v>
      </c>
      <c r="P141" s="222">
        <f t="shared" si="3"/>
        <v>80.5</v>
      </c>
    </row>
    <row r="142">
      <c r="A142" s="4"/>
      <c r="B142" s="138" t="s">
        <v>152</v>
      </c>
      <c r="C142" s="222" t="b">
        <f t="shared" si="1"/>
        <v>0</v>
      </c>
      <c r="D142" s="223">
        <v>5.0</v>
      </c>
      <c r="E142" s="223">
        <v>10.0</v>
      </c>
      <c r="F142" s="224">
        <v>16.0</v>
      </c>
      <c r="G142" s="225">
        <v>3.0</v>
      </c>
      <c r="H142" s="225">
        <v>11.0</v>
      </c>
      <c r="I142" s="226">
        <v>6.0</v>
      </c>
      <c r="J142" s="226">
        <v>10.0</v>
      </c>
      <c r="K142" s="227">
        <v>4.0</v>
      </c>
      <c r="L142" s="227">
        <v>16.0</v>
      </c>
      <c r="M142" s="228">
        <v>14.0</v>
      </c>
      <c r="N142" s="228">
        <v>11.0</v>
      </c>
      <c r="O142" s="222">
        <f t="shared" si="2"/>
        <v>106</v>
      </c>
      <c r="P142" s="222">
        <f t="shared" si="3"/>
        <v>100</v>
      </c>
    </row>
    <row r="143">
      <c r="A143" s="4"/>
      <c r="B143" s="138" t="s">
        <v>153</v>
      </c>
      <c r="C143" s="222" t="b">
        <f t="shared" si="1"/>
        <v>0</v>
      </c>
      <c r="D143" s="223">
        <v>5.0</v>
      </c>
      <c r="E143" s="223">
        <v>4.0</v>
      </c>
      <c r="F143" s="224">
        <v>17.0</v>
      </c>
      <c r="G143" s="225">
        <v>3.0</v>
      </c>
      <c r="H143" s="225">
        <v>11.5</v>
      </c>
      <c r="I143" s="226">
        <v>6.0</v>
      </c>
      <c r="J143" s="226">
        <v>8.0</v>
      </c>
      <c r="K143" s="227">
        <v>4.0</v>
      </c>
      <c r="L143" s="227">
        <v>9.0</v>
      </c>
      <c r="M143" s="228">
        <v>13.0</v>
      </c>
      <c r="N143" s="228">
        <v>10.0</v>
      </c>
      <c r="O143" s="222">
        <f t="shared" si="2"/>
        <v>90.5</v>
      </c>
      <c r="P143" s="222">
        <f t="shared" si="3"/>
        <v>90.5</v>
      </c>
    </row>
    <row r="144">
      <c r="A144" s="4"/>
      <c r="B144" s="138" t="s">
        <v>154</v>
      </c>
      <c r="C144" s="222" t="b">
        <f t="shared" si="1"/>
        <v>0</v>
      </c>
      <c r="D144" s="223">
        <v>6.0</v>
      </c>
      <c r="E144" s="223">
        <v>10.0</v>
      </c>
      <c r="F144" s="224">
        <v>17.0</v>
      </c>
      <c r="G144" s="225">
        <v>3.0</v>
      </c>
      <c r="H144" s="225">
        <v>15.0</v>
      </c>
      <c r="I144" s="226">
        <v>6.0</v>
      </c>
      <c r="J144" s="226">
        <v>10.0</v>
      </c>
      <c r="K144" s="227">
        <v>3.0</v>
      </c>
      <c r="L144" s="227">
        <v>9.0</v>
      </c>
      <c r="M144" s="228">
        <v>8.0</v>
      </c>
      <c r="N144" s="228">
        <v>11.0</v>
      </c>
      <c r="O144" s="222">
        <f t="shared" si="2"/>
        <v>98</v>
      </c>
      <c r="P144" s="222">
        <f t="shared" si="3"/>
        <v>98</v>
      </c>
    </row>
    <row r="145">
      <c r="A145" s="4"/>
      <c r="B145" s="138" t="s">
        <v>155</v>
      </c>
      <c r="C145" s="222" t="b">
        <f t="shared" si="1"/>
        <v>0</v>
      </c>
      <c r="D145" s="223">
        <v>6.0</v>
      </c>
      <c r="E145" s="223">
        <v>9.5</v>
      </c>
      <c r="F145" s="224">
        <v>16.0</v>
      </c>
      <c r="G145" s="225">
        <v>3.0</v>
      </c>
      <c r="H145" s="225">
        <v>11.0</v>
      </c>
      <c r="I145" s="226">
        <v>6.0</v>
      </c>
      <c r="J145" s="226">
        <v>10.0</v>
      </c>
      <c r="K145" s="227">
        <v>3.5</v>
      </c>
      <c r="L145" s="227">
        <v>16.0</v>
      </c>
      <c r="M145" s="228">
        <v>11.0</v>
      </c>
      <c r="N145" s="228">
        <v>8.0</v>
      </c>
      <c r="O145" s="222">
        <f t="shared" si="2"/>
        <v>100</v>
      </c>
      <c r="P145" s="222">
        <f t="shared" si="3"/>
        <v>100</v>
      </c>
    </row>
    <row r="146">
      <c r="A146" s="4"/>
      <c r="B146" s="139" t="s">
        <v>156</v>
      </c>
      <c r="C146" s="222" t="b">
        <f t="shared" si="1"/>
        <v>1</v>
      </c>
      <c r="D146" s="229"/>
      <c r="E146" s="229"/>
      <c r="F146" s="230"/>
      <c r="G146" s="231"/>
      <c r="H146" s="231"/>
      <c r="I146" s="232"/>
      <c r="J146" s="232"/>
      <c r="K146" s="233"/>
      <c r="L146" s="233"/>
      <c r="M146" s="234"/>
      <c r="N146" s="234"/>
      <c r="O146" s="235" t="str">
        <f t="shared" si="2"/>
        <v/>
      </c>
      <c r="P146" s="222" t="str">
        <f t="shared" si="3"/>
        <v/>
      </c>
    </row>
    <row r="147">
      <c r="A147" s="4"/>
      <c r="B147" s="138" t="s">
        <v>157</v>
      </c>
      <c r="C147" s="222" t="b">
        <f t="shared" si="1"/>
        <v>0</v>
      </c>
      <c r="D147" s="223">
        <v>5.0</v>
      </c>
      <c r="E147" s="223">
        <v>10.0</v>
      </c>
      <c r="F147" s="224">
        <v>16.0</v>
      </c>
      <c r="G147" s="225">
        <v>3.0</v>
      </c>
      <c r="H147" s="225">
        <v>13.0</v>
      </c>
      <c r="I147" s="226">
        <v>4.0</v>
      </c>
      <c r="J147" s="226">
        <v>10.0</v>
      </c>
      <c r="K147" s="227">
        <v>3.5</v>
      </c>
      <c r="L147" s="227">
        <v>9.0</v>
      </c>
      <c r="M147" s="228">
        <v>9.0</v>
      </c>
      <c r="N147" s="228">
        <v>7.0</v>
      </c>
      <c r="O147" s="222">
        <f t="shared" si="2"/>
        <v>89.5</v>
      </c>
      <c r="P147" s="222">
        <f t="shared" si="3"/>
        <v>89.5</v>
      </c>
    </row>
    <row r="148">
      <c r="A148" s="4"/>
      <c r="B148" s="138" t="s">
        <v>158</v>
      </c>
      <c r="C148" s="222" t="b">
        <f t="shared" si="1"/>
        <v>0</v>
      </c>
      <c r="D148" s="223">
        <v>6.0</v>
      </c>
      <c r="E148" s="223">
        <v>10.0</v>
      </c>
      <c r="F148" s="224">
        <v>14.5</v>
      </c>
      <c r="G148" s="225">
        <v>0.0</v>
      </c>
      <c r="H148" s="225">
        <v>13.5</v>
      </c>
      <c r="I148" s="226">
        <v>6.0</v>
      </c>
      <c r="J148" s="226">
        <v>10.0</v>
      </c>
      <c r="K148" s="227">
        <v>4.0</v>
      </c>
      <c r="L148" s="227">
        <v>6.0</v>
      </c>
      <c r="M148" s="228">
        <v>12.5</v>
      </c>
      <c r="N148" s="228">
        <v>10.0</v>
      </c>
      <c r="O148" s="222">
        <f t="shared" si="2"/>
        <v>92.5</v>
      </c>
      <c r="P148" s="222">
        <f t="shared" si="3"/>
        <v>92.5</v>
      </c>
    </row>
    <row r="149">
      <c r="A149" s="89"/>
      <c r="B149" s="138" t="s">
        <v>159</v>
      </c>
      <c r="C149" s="240" t="b">
        <f t="shared" si="1"/>
        <v>0</v>
      </c>
      <c r="D149" s="241">
        <v>4.0</v>
      </c>
      <c r="E149" s="241">
        <v>3.0</v>
      </c>
      <c r="F149" s="242">
        <v>14.0</v>
      </c>
      <c r="G149" s="225">
        <v>3.0</v>
      </c>
      <c r="H149" s="225">
        <v>13.5</v>
      </c>
      <c r="I149" s="226">
        <v>4.0</v>
      </c>
      <c r="J149" s="226">
        <v>8.0</v>
      </c>
      <c r="K149" s="227">
        <v>3.5</v>
      </c>
      <c r="L149" s="227">
        <v>16.0</v>
      </c>
      <c r="M149" s="228">
        <v>6.0</v>
      </c>
      <c r="N149" s="228">
        <v>9.5</v>
      </c>
      <c r="O149" s="222">
        <f t="shared" si="2"/>
        <v>84.5</v>
      </c>
      <c r="P149" s="222">
        <f t="shared" si="3"/>
        <v>84.5</v>
      </c>
    </row>
    <row r="150">
      <c r="A150" s="93"/>
      <c r="B150" s="138" t="s">
        <v>160</v>
      </c>
      <c r="C150" s="243" t="b">
        <f t="shared" si="1"/>
        <v>0</v>
      </c>
      <c r="D150" s="241">
        <v>6.0</v>
      </c>
      <c r="E150" s="241">
        <v>10.0</v>
      </c>
      <c r="F150" s="242">
        <v>17.0</v>
      </c>
      <c r="G150" s="225">
        <v>3.0</v>
      </c>
      <c r="H150" s="225">
        <v>11.0</v>
      </c>
      <c r="I150" s="226">
        <v>6.0</v>
      </c>
      <c r="J150" s="226">
        <v>10.0</v>
      </c>
      <c r="K150" s="227">
        <v>4.0</v>
      </c>
      <c r="L150" s="227">
        <v>13.0</v>
      </c>
      <c r="M150" s="228">
        <v>12.0</v>
      </c>
      <c r="N150" s="228">
        <v>8.0</v>
      </c>
      <c r="O150" s="222">
        <f t="shared" si="2"/>
        <v>100</v>
      </c>
      <c r="P150" s="222">
        <f t="shared" si="3"/>
        <v>100</v>
      </c>
    </row>
    <row r="151">
      <c r="A151" s="89"/>
      <c r="B151" s="138" t="s">
        <v>161</v>
      </c>
      <c r="C151" s="240" t="b">
        <f t="shared" si="1"/>
        <v>0</v>
      </c>
      <c r="D151" s="241">
        <v>5.0</v>
      </c>
      <c r="E151" s="241">
        <v>8.0</v>
      </c>
      <c r="F151" s="242">
        <v>13.0</v>
      </c>
      <c r="G151" s="225">
        <v>2.0</v>
      </c>
      <c r="H151" s="225">
        <v>14.0</v>
      </c>
      <c r="I151" s="226">
        <v>6.0</v>
      </c>
      <c r="J151" s="226">
        <v>10.0</v>
      </c>
      <c r="K151" s="227">
        <v>4.0</v>
      </c>
      <c r="L151" s="227">
        <v>16.0</v>
      </c>
      <c r="M151" s="228">
        <v>4.0</v>
      </c>
      <c r="N151" s="228">
        <v>9.5</v>
      </c>
      <c r="O151" s="222">
        <f t="shared" si="2"/>
        <v>91.5</v>
      </c>
      <c r="P151" s="222">
        <f t="shared" si="3"/>
        <v>91.5</v>
      </c>
    </row>
    <row r="152">
      <c r="A152" s="93"/>
      <c r="B152" s="138" t="s">
        <v>162</v>
      </c>
      <c r="C152" s="243" t="b">
        <f t="shared" si="1"/>
        <v>0</v>
      </c>
      <c r="D152" s="241">
        <v>5.0</v>
      </c>
      <c r="E152" s="241">
        <v>10.0</v>
      </c>
      <c r="F152" s="242">
        <v>16.0</v>
      </c>
      <c r="G152" s="225">
        <v>3.0</v>
      </c>
      <c r="H152" s="225">
        <v>10.0</v>
      </c>
      <c r="I152" s="226">
        <v>6.0</v>
      </c>
      <c r="J152" s="226">
        <v>10.0</v>
      </c>
      <c r="K152" s="227">
        <v>4.0</v>
      </c>
      <c r="L152" s="227">
        <v>15.0</v>
      </c>
      <c r="M152" s="228">
        <v>14.0</v>
      </c>
      <c r="N152" s="228">
        <v>12.0</v>
      </c>
      <c r="O152" s="222">
        <f t="shared" si="2"/>
        <v>105</v>
      </c>
      <c r="P152" s="222">
        <f t="shared" si="3"/>
        <v>100</v>
      </c>
    </row>
    <row r="153">
      <c r="A153" s="89"/>
      <c r="B153" s="138" t="s">
        <v>163</v>
      </c>
      <c r="C153" s="240" t="b">
        <f t="shared" si="1"/>
        <v>1</v>
      </c>
      <c r="D153" s="244"/>
      <c r="E153" s="244"/>
      <c r="F153" s="245"/>
      <c r="G153" s="231"/>
      <c r="H153" s="231"/>
      <c r="I153" s="232"/>
      <c r="J153" s="232"/>
      <c r="K153" s="233"/>
      <c r="L153" s="233"/>
      <c r="M153" s="234"/>
      <c r="N153" s="234"/>
      <c r="O153" s="235" t="str">
        <f t="shared" si="2"/>
        <v/>
      </c>
      <c r="P153" s="222" t="str">
        <f t="shared" si="3"/>
        <v/>
      </c>
    </row>
    <row r="154">
      <c r="A154" s="93"/>
      <c r="B154" s="139" t="s">
        <v>164</v>
      </c>
      <c r="C154" s="243" t="b">
        <f t="shared" si="1"/>
        <v>1</v>
      </c>
      <c r="D154" s="244"/>
      <c r="E154" s="244"/>
      <c r="F154" s="245"/>
      <c r="G154" s="231"/>
      <c r="H154" s="231"/>
      <c r="I154" s="232"/>
      <c r="J154" s="232"/>
      <c r="K154" s="233"/>
      <c r="L154" s="233"/>
      <c r="M154" s="234"/>
      <c r="N154" s="234"/>
      <c r="O154" s="235" t="str">
        <f t="shared" si="2"/>
        <v/>
      </c>
      <c r="P154" s="222" t="str">
        <f t="shared" si="3"/>
        <v/>
      </c>
    </row>
    <row r="155">
      <c r="A155" s="89"/>
      <c r="B155" s="138" t="s">
        <v>165</v>
      </c>
      <c r="C155" s="240" t="b">
        <f t="shared" si="1"/>
        <v>0</v>
      </c>
      <c r="D155" s="241">
        <v>5.0</v>
      </c>
      <c r="E155" s="241">
        <v>2.0</v>
      </c>
      <c r="F155" s="242">
        <v>14.0</v>
      </c>
      <c r="G155" s="225">
        <v>2.0</v>
      </c>
      <c r="H155" s="225">
        <v>10.0</v>
      </c>
      <c r="I155" s="226">
        <v>6.0</v>
      </c>
      <c r="J155" s="226">
        <v>10.0</v>
      </c>
      <c r="K155" s="227">
        <v>3.5</v>
      </c>
      <c r="L155" s="227">
        <v>16.0</v>
      </c>
      <c r="M155" s="228">
        <v>6.0</v>
      </c>
      <c r="N155" s="228">
        <v>5.0</v>
      </c>
      <c r="O155" s="222">
        <f t="shared" si="2"/>
        <v>79.5</v>
      </c>
      <c r="P155" s="222">
        <f t="shared" si="3"/>
        <v>79.5</v>
      </c>
    </row>
    <row r="156">
      <c r="A156" s="93"/>
      <c r="B156" s="138" t="s">
        <v>166</v>
      </c>
      <c r="C156" s="243" t="b">
        <f t="shared" si="1"/>
        <v>0</v>
      </c>
      <c r="D156" s="241">
        <v>5.0</v>
      </c>
      <c r="E156" s="241">
        <v>10.0</v>
      </c>
      <c r="F156" s="242">
        <v>17.0</v>
      </c>
      <c r="G156" s="225">
        <v>3.0</v>
      </c>
      <c r="H156" s="225">
        <v>8.5</v>
      </c>
      <c r="I156" s="226">
        <v>6.0</v>
      </c>
      <c r="J156" s="226">
        <v>10.0</v>
      </c>
      <c r="K156" s="227">
        <v>3.0</v>
      </c>
      <c r="L156" s="227">
        <v>16.0</v>
      </c>
      <c r="M156" s="228">
        <v>10.0</v>
      </c>
      <c r="N156" s="228">
        <v>10.0</v>
      </c>
      <c r="O156" s="222">
        <f t="shared" si="2"/>
        <v>98.5</v>
      </c>
      <c r="P156" s="222">
        <f t="shared" si="3"/>
        <v>98.5</v>
      </c>
    </row>
    <row r="157">
      <c r="A157" s="89"/>
      <c r="B157" s="138" t="s">
        <v>167</v>
      </c>
      <c r="C157" s="240" t="b">
        <f t="shared" si="1"/>
        <v>0</v>
      </c>
      <c r="D157" s="241">
        <v>5.0</v>
      </c>
      <c r="E157" s="241">
        <v>8.5</v>
      </c>
      <c r="F157" s="242">
        <v>16.0</v>
      </c>
      <c r="G157" s="225">
        <v>3.0</v>
      </c>
      <c r="H157" s="225">
        <v>10.0</v>
      </c>
      <c r="I157" s="226">
        <v>5.0</v>
      </c>
      <c r="J157" s="226">
        <v>10.0</v>
      </c>
      <c r="K157" s="227">
        <v>4.0</v>
      </c>
      <c r="L157" s="227">
        <v>4.0</v>
      </c>
      <c r="M157" s="228">
        <v>10.5</v>
      </c>
      <c r="N157" s="228">
        <v>6.0</v>
      </c>
      <c r="O157" s="222">
        <f t="shared" si="2"/>
        <v>82</v>
      </c>
      <c r="P157" s="222">
        <f t="shared" si="3"/>
        <v>82</v>
      </c>
    </row>
    <row r="158">
      <c r="A158" s="93"/>
      <c r="B158" s="138" t="s">
        <v>168</v>
      </c>
      <c r="C158" s="243" t="b">
        <f t="shared" si="1"/>
        <v>0</v>
      </c>
      <c r="D158" s="241">
        <v>6.0</v>
      </c>
      <c r="E158" s="241">
        <v>10.0</v>
      </c>
      <c r="F158" s="242">
        <v>16.0</v>
      </c>
      <c r="G158" s="225">
        <v>2.5</v>
      </c>
      <c r="H158" s="225">
        <v>12.5</v>
      </c>
      <c r="I158" s="226">
        <v>2.0</v>
      </c>
      <c r="J158" s="226">
        <v>7.0</v>
      </c>
      <c r="K158" s="227">
        <v>2.5</v>
      </c>
      <c r="L158" s="238">
        <v>5.0</v>
      </c>
      <c r="M158" s="228">
        <v>9.0</v>
      </c>
      <c r="N158" s="246">
        <v>10.0</v>
      </c>
      <c r="O158" s="222">
        <f t="shared" si="2"/>
        <v>82.5</v>
      </c>
      <c r="P158" s="222">
        <f t="shared" si="3"/>
        <v>82.5</v>
      </c>
    </row>
    <row r="159">
      <c r="A159" s="89"/>
      <c r="B159" s="138" t="s">
        <v>169</v>
      </c>
      <c r="C159" s="240" t="b">
        <f t="shared" si="1"/>
        <v>0</v>
      </c>
      <c r="D159" s="241">
        <v>5.5</v>
      </c>
      <c r="E159" s="241">
        <v>8.5</v>
      </c>
      <c r="F159" s="242">
        <v>16.0</v>
      </c>
      <c r="G159" s="225">
        <v>2.5</v>
      </c>
      <c r="H159" s="225">
        <v>9.0</v>
      </c>
      <c r="I159" s="226">
        <v>5.0</v>
      </c>
      <c r="J159" s="226">
        <v>10.0</v>
      </c>
      <c r="K159" s="227">
        <v>3.5</v>
      </c>
      <c r="L159" s="227">
        <v>16.0</v>
      </c>
      <c r="M159" s="228">
        <v>4.0</v>
      </c>
      <c r="N159" s="228">
        <v>9.0</v>
      </c>
      <c r="O159" s="222">
        <f t="shared" si="2"/>
        <v>89</v>
      </c>
      <c r="P159" s="222">
        <f t="shared" si="3"/>
        <v>89</v>
      </c>
    </row>
    <row r="160">
      <c r="A160" s="93"/>
      <c r="B160" s="138" t="s">
        <v>170</v>
      </c>
      <c r="C160" s="243" t="b">
        <f t="shared" si="1"/>
        <v>0</v>
      </c>
      <c r="D160" s="241">
        <v>5.0</v>
      </c>
      <c r="E160" s="241">
        <v>9.5</v>
      </c>
      <c r="F160" s="242">
        <v>15.0</v>
      </c>
      <c r="G160" s="225">
        <v>3.0</v>
      </c>
      <c r="H160" s="225">
        <v>11.0</v>
      </c>
      <c r="I160" s="226">
        <v>6.0</v>
      </c>
      <c r="J160" s="226">
        <v>10.0</v>
      </c>
      <c r="K160" s="227">
        <v>3.5</v>
      </c>
      <c r="L160" s="227">
        <v>7.0</v>
      </c>
      <c r="M160" s="228">
        <v>11.0</v>
      </c>
      <c r="N160" s="228">
        <v>7.0</v>
      </c>
      <c r="O160" s="222">
        <f t="shared" si="2"/>
        <v>88</v>
      </c>
      <c r="P160" s="222">
        <f t="shared" si="3"/>
        <v>88</v>
      </c>
    </row>
    <row r="161">
      <c r="A161" s="89"/>
      <c r="B161" s="138" t="s">
        <v>171</v>
      </c>
      <c r="C161" s="240" t="b">
        <f t="shared" si="1"/>
        <v>0</v>
      </c>
      <c r="D161" s="241">
        <v>5.0</v>
      </c>
      <c r="E161" s="241">
        <v>9.0</v>
      </c>
      <c r="F161" s="242">
        <v>18.0</v>
      </c>
      <c r="G161" s="225">
        <v>3.0</v>
      </c>
      <c r="H161" s="225">
        <v>10.0</v>
      </c>
      <c r="I161" s="226">
        <v>6.0</v>
      </c>
      <c r="J161" s="226">
        <v>8.5</v>
      </c>
      <c r="K161" s="227">
        <v>3.0</v>
      </c>
      <c r="L161" s="227">
        <v>9.0</v>
      </c>
      <c r="M161" s="228">
        <v>2.0</v>
      </c>
      <c r="N161" s="228">
        <v>10.0</v>
      </c>
      <c r="O161" s="222">
        <f t="shared" si="2"/>
        <v>83.5</v>
      </c>
      <c r="P161" s="222">
        <f t="shared" si="3"/>
        <v>83.5</v>
      </c>
    </row>
    <row r="162">
      <c r="A162" s="93"/>
      <c r="B162" s="138" t="s">
        <v>172</v>
      </c>
      <c r="C162" s="243" t="b">
        <f t="shared" si="1"/>
        <v>0</v>
      </c>
      <c r="D162" s="241">
        <v>5.0</v>
      </c>
      <c r="E162" s="241">
        <v>10.0</v>
      </c>
      <c r="F162" s="242">
        <v>15.0</v>
      </c>
      <c r="G162" s="225">
        <v>3.0</v>
      </c>
      <c r="H162" s="225">
        <v>12.0</v>
      </c>
      <c r="I162" s="226">
        <v>6.0</v>
      </c>
      <c r="J162" s="226">
        <v>10.0</v>
      </c>
      <c r="K162" s="227">
        <v>4.0</v>
      </c>
      <c r="L162" s="227">
        <v>16.0</v>
      </c>
      <c r="M162" s="228">
        <v>13.0</v>
      </c>
      <c r="N162" s="228">
        <v>12.0</v>
      </c>
      <c r="O162" s="222">
        <f t="shared" si="2"/>
        <v>106</v>
      </c>
      <c r="P162" s="222">
        <f t="shared" si="3"/>
        <v>100</v>
      </c>
    </row>
    <row r="163">
      <c r="A163" s="89"/>
      <c r="B163" s="138" t="s">
        <v>173</v>
      </c>
      <c r="C163" s="240" t="b">
        <f t="shared" si="1"/>
        <v>0</v>
      </c>
      <c r="D163" s="241">
        <v>5.0</v>
      </c>
      <c r="E163" s="241">
        <v>10.0</v>
      </c>
      <c r="F163" s="242">
        <v>16.5</v>
      </c>
      <c r="G163" s="225">
        <v>2.5</v>
      </c>
      <c r="H163" s="225">
        <v>12.5</v>
      </c>
      <c r="I163" s="226">
        <v>6.0</v>
      </c>
      <c r="J163" s="226">
        <v>10.0</v>
      </c>
      <c r="K163" s="227">
        <v>3.0</v>
      </c>
      <c r="L163" s="227">
        <v>6.0</v>
      </c>
      <c r="M163" s="228">
        <v>7.5</v>
      </c>
      <c r="N163" s="228">
        <v>12.0</v>
      </c>
      <c r="O163" s="222">
        <f t="shared" si="2"/>
        <v>91</v>
      </c>
      <c r="P163" s="222">
        <f t="shared" si="3"/>
        <v>91</v>
      </c>
    </row>
    <row r="164">
      <c r="A164" s="93"/>
      <c r="B164" s="138" t="s">
        <v>174</v>
      </c>
      <c r="C164" s="243" t="b">
        <f t="shared" si="1"/>
        <v>0</v>
      </c>
      <c r="D164" s="241">
        <v>6.0</v>
      </c>
      <c r="E164" s="241">
        <v>8.5</v>
      </c>
      <c r="F164" s="242">
        <v>14.0</v>
      </c>
      <c r="G164" s="225">
        <v>3.0</v>
      </c>
      <c r="H164" s="225">
        <v>14.0</v>
      </c>
      <c r="I164" s="226">
        <v>3.0</v>
      </c>
      <c r="J164" s="226">
        <v>10.0</v>
      </c>
      <c r="K164" s="227">
        <v>3.5</v>
      </c>
      <c r="L164" s="227">
        <v>9.0</v>
      </c>
      <c r="M164" s="228">
        <v>5.0</v>
      </c>
      <c r="N164" s="228">
        <v>4.0</v>
      </c>
      <c r="O164" s="222">
        <f t="shared" si="2"/>
        <v>80</v>
      </c>
      <c r="P164" s="222">
        <f t="shared" si="3"/>
        <v>80</v>
      </c>
    </row>
    <row r="165">
      <c r="A165" s="89"/>
      <c r="B165" s="138" t="s">
        <v>175</v>
      </c>
      <c r="C165" s="240" t="b">
        <f t="shared" si="1"/>
        <v>0</v>
      </c>
      <c r="D165" s="241">
        <v>5.0</v>
      </c>
      <c r="E165" s="241">
        <v>10.0</v>
      </c>
      <c r="F165" s="242">
        <v>17.0</v>
      </c>
      <c r="G165" s="225">
        <v>3.0</v>
      </c>
      <c r="H165" s="225">
        <v>13.0</v>
      </c>
      <c r="I165" s="226">
        <v>6.0</v>
      </c>
      <c r="J165" s="226">
        <v>9.0</v>
      </c>
      <c r="K165" s="227">
        <v>4.0</v>
      </c>
      <c r="L165" s="227">
        <v>9.0</v>
      </c>
      <c r="M165" s="228">
        <v>14.0</v>
      </c>
      <c r="N165" s="228">
        <v>12.0</v>
      </c>
      <c r="O165" s="222">
        <f t="shared" si="2"/>
        <v>102</v>
      </c>
      <c r="P165" s="222">
        <f t="shared" si="3"/>
        <v>100</v>
      </c>
    </row>
    <row r="166">
      <c r="A166" s="93"/>
      <c r="B166" s="138" t="s">
        <v>176</v>
      </c>
      <c r="C166" s="243" t="b">
        <f t="shared" si="1"/>
        <v>0</v>
      </c>
      <c r="D166" s="241">
        <v>5.0</v>
      </c>
      <c r="E166" s="241">
        <v>8.0</v>
      </c>
      <c r="F166" s="242">
        <v>14.0</v>
      </c>
      <c r="G166" s="225">
        <v>3.0</v>
      </c>
      <c r="H166" s="225">
        <v>9.0</v>
      </c>
      <c r="I166" s="226">
        <v>2.0</v>
      </c>
      <c r="J166" s="226">
        <v>8.0</v>
      </c>
      <c r="K166" s="227">
        <v>4.0</v>
      </c>
      <c r="L166" s="227">
        <v>9.0</v>
      </c>
      <c r="M166" s="228">
        <v>10.0</v>
      </c>
      <c r="N166" s="228">
        <v>10.0</v>
      </c>
      <c r="O166" s="222">
        <f t="shared" si="2"/>
        <v>82</v>
      </c>
      <c r="P166" s="222">
        <f t="shared" si="3"/>
        <v>82</v>
      </c>
    </row>
    <row r="167">
      <c r="A167" s="89"/>
      <c r="B167" s="138" t="s">
        <v>177</v>
      </c>
      <c r="C167" s="240" t="b">
        <f t="shared" si="1"/>
        <v>0</v>
      </c>
      <c r="D167" s="241">
        <v>6.0</v>
      </c>
      <c r="E167" s="241">
        <v>9.5</v>
      </c>
      <c r="F167" s="242">
        <v>17.0</v>
      </c>
      <c r="G167" s="225">
        <v>3.0</v>
      </c>
      <c r="H167" s="225">
        <v>12.0</v>
      </c>
      <c r="I167" s="226">
        <v>6.0</v>
      </c>
      <c r="J167" s="226">
        <v>9.0</v>
      </c>
      <c r="K167" s="227">
        <v>4.0</v>
      </c>
      <c r="L167" s="227">
        <v>9.0</v>
      </c>
      <c r="M167" s="228">
        <v>14.0</v>
      </c>
      <c r="N167" s="228">
        <v>12.0</v>
      </c>
      <c r="O167" s="222">
        <f t="shared" si="2"/>
        <v>101.5</v>
      </c>
      <c r="P167" s="222">
        <f t="shared" si="3"/>
        <v>100</v>
      </c>
    </row>
    <row r="168">
      <c r="A168" s="93"/>
      <c r="B168" s="138" t="s">
        <v>178</v>
      </c>
      <c r="C168" s="243" t="b">
        <f t="shared" si="1"/>
        <v>0</v>
      </c>
      <c r="D168" s="241">
        <v>5.5</v>
      </c>
      <c r="E168" s="241">
        <v>10.0</v>
      </c>
      <c r="F168" s="242">
        <v>19.0</v>
      </c>
      <c r="G168" s="225">
        <v>2.5</v>
      </c>
      <c r="H168" s="225">
        <v>11.0</v>
      </c>
      <c r="I168" s="226">
        <v>5.5</v>
      </c>
      <c r="J168" s="226">
        <v>10.0</v>
      </c>
      <c r="K168" s="227">
        <v>3.5</v>
      </c>
      <c r="L168" s="227">
        <v>16.0</v>
      </c>
      <c r="M168" s="228">
        <v>8.0</v>
      </c>
      <c r="N168" s="228">
        <v>10.0</v>
      </c>
      <c r="O168" s="222">
        <f t="shared" si="2"/>
        <v>101</v>
      </c>
      <c r="P168" s="222">
        <f t="shared" si="3"/>
        <v>100</v>
      </c>
    </row>
    <row r="169">
      <c r="A169" s="89"/>
      <c r="B169" s="138" t="s">
        <v>179</v>
      </c>
      <c r="C169" s="240" t="b">
        <f t="shared" si="1"/>
        <v>0</v>
      </c>
      <c r="D169" s="241">
        <v>4.5</v>
      </c>
      <c r="E169" s="241">
        <v>1.0</v>
      </c>
      <c r="F169" s="242">
        <v>9.0</v>
      </c>
      <c r="G169" s="225">
        <v>3.0</v>
      </c>
      <c r="H169" s="225">
        <v>10.5</v>
      </c>
      <c r="I169" s="226">
        <v>6.0</v>
      </c>
      <c r="J169" s="226">
        <v>6.0</v>
      </c>
      <c r="K169" s="227">
        <v>2.0</v>
      </c>
      <c r="L169" s="227">
        <v>9.0</v>
      </c>
      <c r="M169" s="228">
        <v>8.0</v>
      </c>
      <c r="N169" s="228">
        <v>4.0</v>
      </c>
      <c r="O169" s="222">
        <f t="shared" si="2"/>
        <v>63</v>
      </c>
      <c r="P169" s="222">
        <f t="shared" si="3"/>
        <v>63</v>
      </c>
    </row>
    <row r="170">
      <c r="A170" s="93"/>
      <c r="B170" s="139" t="s">
        <v>180</v>
      </c>
      <c r="C170" s="243" t="b">
        <f t="shared" si="1"/>
        <v>1</v>
      </c>
      <c r="D170" s="244"/>
      <c r="E170" s="244"/>
      <c r="F170" s="245"/>
      <c r="G170" s="231"/>
      <c r="H170" s="231"/>
      <c r="I170" s="232"/>
      <c r="J170" s="232"/>
      <c r="K170" s="233"/>
      <c r="L170" s="233"/>
      <c r="M170" s="234"/>
      <c r="N170" s="234"/>
      <c r="O170" s="235" t="str">
        <f t="shared" si="2"/>
        <v/>
      </c>
      <c r="P170" s="222" t="str">
        <f t="shared" si="3"/>
        <v/>
      </c>
    </row>
    <row r="171">
      <c r="A171" s="4"/>
      <c r="B171" s="138" t="s">
        <v>181</v>
      </c>
      <c r="C171" s="222" t="b">
        <f t="shared" si="1"/>
        <v>0</v>
      </c>
      <c r="D171" s="223">
        <v>4.5</v>
      </c>
      <c r="E171" s="223">
        <v>9.5</v>
      </c>
      <c r="F171" s="224">
        <v>17.0</v>
      </c>
      <c r="G171" s="225">
        <v>3.0</v>
      </c>
      <c r="H171" s="225">
        <v>10.5</v>
      </c>
      <c r="I171" s="226">
        <v>6.0</v>
      </c>
      <c r="J171" s="226">
        <v>10.0</v>
      </c>
      <c r="K171" s="227">
        <v>4.0</v>
      </c>
      <c r="L171" s="227">
        <v>9.0</v>
      </c>
      <c r="M171" s="228">
        <v>13.0</v>
      </c>
      <c r="N171" s="228">
        <v>11.0</v>
      </c>
      <c r="O171" s="222">
        <f t="shared" si="2"/>
        <v>97.5</v>
      </c>
      <c r="P171" s="222">
        <f t="shared" si="3"/>
        <v>97.5</v>
      </c>
    </row>
    <row r="172">
      <c r="A172" s="4"/>
      <c r="B172" s="138" t="s">
        <v>182</v>
      </c>
      <c r="C172" s="222" t="b">
        <f t="shared" si="1"/>
        <v>0</v>
      </c>
      <c r="D172" s="223">
        <v>4.0</v>
      </c>
      <c r="E172" s="223">
        <v>6.0</v>
      </c>
      <c r="F172" s="224">
        <v>11.0</v>
      </c>
      <c r="G172" s="225">
        <v>3.0</v>
      </c>
      <c r="H172" s="225">
        <v>10.0</v>
      </c>
      <c r="I172" s="226">
        <v>6.0</v>
      </c>
      <c r="J172" s="226">
        <v>10.0</v>
      </c>
      <c r="K172" s="227">
        <v>4.0</v>
      </c>
      <c r="L172" s="227">
        <v>13.0</v>
      </c>
      <c r="M172" s="228">
        <v>14.0</v>
      </c>
      <c r="N172" s="228">
        <v>9.5</v>
      </c>
      <c r="O172" s="222">
        <f t="shared" si="2"/>
        <v>90.5</v>
      </c>
      <c r="P172" s="222">
        <f t="shared" si="3"/>
        <v>90.5</v>
      </c>
    </row>
    <row r="173">
      <c r="A173" s="4"/>
      <c r="B173" s="138" t="s">
        <v>184</v>
      </c>
      <c r="C173" s="222" t="b">
        <f t="shared" si="1"/>
        <v>0</v>
      </c>
      <c r="D173" s="223">
        <v>2.5</v>
      </c>
      <c r="E173" s="223">
        <v>10.0</v>
      </c>
      <c r="F173" s="224">
        <v>13.0</v>
      </c>
      <c r="G173" s="225">
        <v>3.0</v>
      </c>
      <c r="H173" s="225">
        <v>11.0</v>
      </c>
      <c r="I173" s="226">
        <v>5.0</v>
      </c>
      <c r="J173" s="226">
        <v>10.0</v>
      </c>
      <c r="K173" s="227">
        <v>3.0</v>
      </c>
      <c r="L173" s="227">
        <v>4.0</v>
      </c>
      <c r="M173" s="228">
        <v>6.0</v>
      </c>
      <c r="N173" s="228">
        <v>9.0</v>
      </c>
      <c r="O173" s="222">
        <f t="shared" si="2"/>
        <v>76.5</v>
      </c>
      <c r="P173" s="222">
        <f t="shared" si="3"/>
        <v>76.5</v>
      </c>
    </row>
    <row r="174">
      <c r="A174" s="4"/>
      <c r="B174" s="138" t="s">
        <v>185</v>
      </c>
      <c r="C174" s="222" t="b">
        <f t="shared" si="1"/>
        <v>0</v>
      </c>
      <c r="D174" s="223">
        <v>5.0</v>
      </c>
      <c r="E174" s="223">
        <v>8.0</v>
      </c>
      <c r="F174" s="224">
        <v>13.0</v>
      </c>
      <c r="G174" s="225">
        <v>1.5</v>
      </c>
      <c r="H174" s="225">
        <v>12.0</v>
      </c>
      <c r="I174" s="226">
        <v>5.5</v>
      </c>
      <c r="J174" s="226">
        <v>8.0</v>
      </c>
      <c r="K174" s="227">
        <v>3.5</v>
      </c>
      <c r="L174" s="227">
        <v>9.0</v>
      </c>
      <c r="M174" s="228">
        <v>5.0</v>
      </c>
      <c r="N174" s="228">
        <v>4.0</v>
      </c>
      <c r="O174" s="222">
        <f t="shared" si="2"/>
        <v>74.5</v>
      </c>
      <c r="P174" s="222">
        <f t="shared" si="3"/>
        <v>74.5</v>
      </c>
    </row>
    <row r="175">
      <c r="A175" s="5"/>
      <c r="B175" s="138" t="s">
        <v>186</v>
      </c>
      <c r="C175" s="222" t="b">
        <f t="shared" si="1"/>
        <v>0</v>
      </c>
      <c r="D175" s="223">
        <v>5.0</v>
      </c>
      <c r="E175" s="223">
        <v>10.0</v>
      </c>
      <c r="F175" s="224">
        <v>15.0</v>
      </c>
      <c r="G175" s="225">
        <v>3.0</v>
      </c>
      <c r="H175" s="225">
        <v>11.0</v>
      </c>
      <c r="I175" s="226">
        <v>6.0</v>
      </c>
      <c r="J175" s="226">
        <v>10.0</v>
      </c>
      <c r="K175" s="227">
        <v>3.5</v>
      </c>
      <c r="L175" s="227">
        <v>14.0</v>
      </c>
      <c r="M175" s="228">
        <v>13.0</v>
      </c>
      <c r="N175" s="228">
        <v>10.0</v>
      </c>
      <c r="O175" s="222">
        <f t="shared" si="2"/>
        <v>100.5</v>
      </c>
      <c r="P175" s="222">
        <f t="shared" si="3"/>
        <v>100</v>
      </c>
    </row>
    <row r="176">
      <c r="B176" s="50" t="s">
        <v>329</v>
      </c>
      <c r="C176" s="50"/>
      <c r="D176" s="35">
        <f t="shared" ref="D176:O176" si="4">AVERAGEIF(D3:D175,"&gt;0")</f>
        <v>4.982638889</v>
      </c>
      <c r="E176" s="35">
        <f t="shared" si="4"/>
        <v>8.78125</v>
      </c>
      <c r="F176" s="35">
        <f t="shared" si="4"/>
        <v>15.28819444</v>
      </c>
      <c r="G176" s="35">
        <f t="shared" si="4"/>
        <v>2.800699301</v>
      </c>
      <c r="H176" s="35">
        <f t="shared" si="4"/>
        <v>11.375</v>
      </c>
      <c r="I176" s="35">
        <f t="shared" si="4"/>
        <v>5.392361111</v>
      </c>
      <c r="J176" s="35">
        <f t="shared" si="4"/>
        <v>9.350694444</v>
      </c>
      <c r="K176" s="35">
        <f t="shared" si="4"/>
        <v>3.572916667</v>
      </c>
      <c r="L176" s="35">
        <f t="shared" si="4"/>
        <v>10.125</v>
      </c>
      <c r="M176" s="35">
        <f t="shared" si="4"/>
        <v>9.841549296</v>
      </c>
      <c r="N176" s="35">
        <f t="shared" si="4"/>
        <v>9.486111111</v>
      </c>
      <c r="O176" s="35">
        <f t="shared" si="4"/>
        <v>90.84027778</v>
      </c>
      <c r="P176" s="35">
        <f>AVERAGEIF(P3:P175,"&lt;&gt;")</f>
        <v>89.62152778</v>
      </c>
    </row>
    <row r="177">
      <c r="B177" s="50" t="s">
        <v>330</v>
      </c>
      <c r="C177" s="247">
        <f>COUNTIF(C3:C175, "True")</f>
        <v>29</v>
      </c>
    </row>
  </sheetData>
  <mergeCells count="18">
    <mergeCell ref="M1:N1"/>
    <mergeCell ref="O1:O2"/>
    <mergeCell ref="P1:P2"/>
    <mergeCell ref="A3:A22"/>
    <mergeCell ref="A23:A42"/>
    <mergeCell ref="A43:A62"/>
    <mergeCell ref="A63:A82"/>
    <mergeCell ref="A83:A102"/>
    <mergeCell ref="A103:A118"/>
    <mergeCell ref="A119:A134"/>
    <mergeCell ref="A135:A175"/>
    <mergeCell ref="A1:A2"/>
    <mergeCell ref="B1:B2"/>
    <mergeCell ref="C1:C2"/>
    <mergeCell ref="D1:E1"/>
    <mergeCell ref="G1:H1"/>
    <mergeCell ref="I1:J1"/>
    <mergeCell ref="K1:L1"/>
  </mergeCells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0</v>
      </c>
      <c r="B1" s="52" t="s">
        <v>2</v>
      </c>
      <c r="C1" s="53" t="s">
        <v>292</v>
      </c>
      <c r="D1" s="54"/>
      <c r="E1" s="55" t="s">
        <v>226</v>
      </c>
      <c r="F1" s="56"/>
      <c r="G1" s="56"/>
      <c r="H1" s="54"/>
      <c r="I1" s="248" t="s">
        <v>331</v>
      </c>
      <c r="J1" s="57" t="s">
        <v>332</v>
      </c>
      <c r="K1" s="56"/>
      <c r="L1" s="56"/>
      <c r="M1" s="56"/>
      <c r="N1" s="56"/>
      <c r="O1" s="54"/>
      <c r="P1" s="58" t="s">
        <v>228</v>
      </c>
      <c r="Q1" s="59" t="s">
        <v>229</v>
      </c>
      <c r="R1" s="56"/>
      <c r="S1" s="56"/>
      <c r="T1" s="54"/>
    </row>
    <row r="2">
      <c r="C2" s="60" t="s">
        <v>306</v>
      </c>
      <c r="D2" s="61" t="s">
        <v>231</v>
      </c>
      <c r="E2" s="62" t="s">
        <v>232</v>
      </c>
      <c r="F2" s="62" t="s">
        <v>233</v>
      </c>
      <c r="G2" s="62" t="s">
        <v>234</v>
      </c>
      <c r="H2" s="62" t="s">
        <v>235</v>
      </c>
      <c r="I2" s="249" t="s">
        <v>333</v>
      </c>
      <c r="J2" s="63" t="s">
        <v>236</v>
      </c>
      <c r="K2" s="250" t="s">
        <v>237</v>
      </c>
      <c r="L2" s="250" t="s">
        <v>238</v>
      </c>
      <c r="M2" s="63" t="s">
        <v>239</v>
      </c>
      <c r="N2" s="63" t="s">
        <v>240</v>
      </c>
      <c r="O2" s="63" t="s">
        <v>241</v>
      </c>
      <c r="P2" s="64" t="s">
        <v>242</v>
      </c>
      <c r="Q2" s="65" t="s">
        <v>307</v>
      </c>
      <c r="R2" s="65" t="s">
        <v>334</v>
      </c>
      <c r="S2" s="65" t="s">
        <v>243</v>
      </c>
      <c r="T2" s="65" t="s">
        <v>301</v>
      </c>
    </row>
    <row r="3">
      <c r="A3" s="66" t="s">
        <v>3</v>
      </c>
      <c r="B3" s="67" t="s">
        <v>4</v>
      </c>
      <c r="C3" s="251" t="s">
        <v>245</v>
      </c>
      <c r="D3" s="50"/>
      <c r="E3" s="251" t="s">
        <v>246</v>
      </c>
      <c r="F3" s="251" t="s">
        <v>246</v>
      </c>
      <c r="G3" s="251" t="s">
        <v>246</v>
      </c>
      <c r="H3" s="251" t="s">
        <v>246</v>
      </c>
      <c r="I3" s="251" t="s">
        <v>245</v>
      </c>
      <c r="J3" s="252">
        <v>47.1</v>
      </c>
      <c r="K3" s="252">
        <v>552535.6</v>
      </c>
      <c r="L3" s="252">
        <v>1000000.0</v>
      </c>
      <c r="M3" s="178">
        <f t="shared" ref="M3:M175" si="1">IF(AND(OR(C3="1st_demo",C3="2nd_demo"),NOT(OR(0,I3="")),NOT(OR(0,I3="X"))),(L3*K3*K3),"-")</f>
        <v>3.05296E+17</v>
      </c>
      <c r="N3" s="178">
        <f t="shared" ref="N3:N175" si="2">IF(M3&lt;&gt;"-",RANK(M3,$M$3:$M$175,1),"-")</f>
        <v>135</v>
      </c>
      <c r="O3" s="178">
        <f t="shared" ref="O3:O175" si="3">IF(M3&lt;&gt;"-", -(M3- AVERAGE($M$3:$M$175))/_xlfn.STDEV.P($M$3:$M$175),"-")</f>
        <v>-3.152203238</v>
      </c>
      <c r="P3" s="70" t="b">
        <v>0</v>
      </c>
      <c r="Q3" s="191">
        <f t="shared" ref="Q3:Q175" si="4">IFS(C3="1st_demo",70,C3="2nd_demo",(70)*0.7,TRUE,0)</f>
        <v>70</v>
      </c>
      <c r="R3" s="191">
        <f t="shared" ref="R3:R175" si="5">IFS(I3="1st_demo",25,I3="2nd_demo",(25)*0.7,TRUE,0)</f>
        <v>25</v>
      </c>
      <c r="S3" s="191">
        <f t="shared" ref="S3:S175" si="6">IF(N3&lt;&gt;"-",ROUND(5*(COUNTIF(I:I, "1st_demo") + COUNTIF(I:I, "2nd_demo") + 1 - N3) / (COUNTIF(I:I, "1st_demo") + COUNTIF(I:I, "2nd_demo")), 2), 0)</f>
        <v>0.14</v>
      </c>
      <c r="T3" s="178">
        <f t="shared" ref="T3:T175" si="7">ROUND(IF(P3=FALSE,Q3+R3+S3,Q3+R3+S3-5), 2) </f>
        <v>95.14</v>
      </c>
    </row>
    <row r="4">
      <c r="A4" s="4"/>
      <c r="B4" s="67" t="s">
        <v>5</v>
      </c>
      <c r="C4" s="251" t="s">
        <v>245</v>
      </c>
      <c r="D4" s="50"/>
      <c r="E4" s="251" t="s">
        <v>246</v>
      </c>
      <c r="F4" s="251" t="s">
        <v>246</v>
      </c>
      <c r="G4" s="251" t="s">
        <v>246</v>
      </c>
      <c r="H4" s="251" t="s">
        <v>246</v>
      </c>
      <c r="I4" s="251" t="s">
        <v>245</v>
      </c>
      <c r="J4" s="252">
        <v>47.1</v>
      </c>
      <c r="K4" s="252">
        <v>112841.8</v>
      </c>
      <c r="L4" s="252">
        <v>932796.0</v>
      </c>
      <c r="M4" s="178">
        <f t="shared" si="1"/>
        <v>1.18775E+16</v>
      </c>
      <c r="N4" s="178">
        <f t="shared" si="2"/>
        <v>76</v>
      </c>
      <c r="O4" s="178">
        <f t="shared" si="3"/>
        <v>0.2670500163</v>
      </c>
      <c r="P4" s="70" t="b">
        <v>0</v>
      </c>
      <c r="Q4" s="191">
        <f t="shared" si="4"/>
        <v>70</v>
      </c>
      <c r="R4" s="191">
        <f t="shared" si="5"/>
        <v>25</v>
      </c>
      <c r="S4" s="191">
        <f t="shared" si="6"/>
        <v>2.28</v>
      </c>
      <c r="T4" s="178">
        <f t="shared" si="7"/>
        <v>97.28</v>
      </c>
    </row>
    <row r="5">
      <c r="A5" s="4"/>
      <c r="B5" s="67" t="s">
        <v>6</v>
      </c>
      <c r="C5" s="251" t="s">
        <v>245</v>
      </c>
      <c r="D5" s="50"/>
      <c r="E5" s="251" t="s">
        <v>246</v>
      </c>
      <c r="F5" s="251" t="s">
        <v>246</v>
      </c>
      <c r="G5" s="251" t="s">
        <v>246</v>
      </c>
      <c r="H5" s="251" t="s">
        <v>246</v>
      </c>
      <c r="I5" s="251" t="s">
        <v>245</v>
      </c>
      <c r="J5" s="252">
        <v>47.1</v>
      </c>
      <c r="K5" s="252">
        <v>105911.0</v>
      </c>
      <c r="L5" s="252">
        <v>960000.0</v>
      </c>
      <c r="M5" s="178">
        <f t="shared" si="1"/>
        <v>1.07685E+16</v>
      </c>
      <c r="N5" s="178">
        <f t="shared" si="2"/>
        <v>33</v>
      </c>
      <c r="O5" s="178">
        <f t="shared" si="3"/>
        <v>0.2799744498</v>
      </c>
      <c r="P5" s="70" t="b">
        <v>0</v>
      </c>
      <c r="Q5" s="191">
        <f t="shared" si="4"/>
        <v>70</v>
      </c>
      <c r="R5" s="191">
        <f t="shared" si="5"/>
        <v>25</v>
      </c>
      <c r="S5" s="191">
        <f t="shared" si="6"/>
        <v>3.84</v>
      </c>
      <c r="T5" s="178">
        <f t="shared" si="7"/>
        <v>98.84</v>
      </c>
    </row>
    <row r="6">
      <c r="A6" s="4"/>
      <c r="B6" s="67" t="s">
        <v>7</v>
      </c>
      <c r="C6" s="251" t="s">
        <v>245</v>
      </c>
      <c r="D6" s="50"/>
      <c r="E6" s="251" t="s">
        <v>246</v>
      </c>
      <c r="F6" s="251" t="s">
        <v>246</v>
      </c>
      <c r="G6" s="251" t="s">
        <v>246</v>
      </c>
      <c r="H6" s="251" t="s">
        <v>246</v>
      </c>
      <c r="I6" s="251" t="s">
        <v>245</v>
      </c>
      <c r="J6" s="252">
        <v>47.1</v>
      </c>
      <c r="K6" s="252">
        <v>118978.9</v>
      </c>
      <c r="L6" s="252">
        <v>975000.0</v>
      </c>
      <c r="M6" s="178">
        <f t="shared" si="1"/>
        <v>1.38021E+16</v>
      </c>
      <c r="N6" s="178">
        <f t="shared" si="2"/>
        <v>102</v>
      </c>
      <c r="O6" s="178">
        <f t="shared" si="3"/>
        <v>0.2446230736</v>
      </c>
      <c r="P6" s="70" t="b">
        <v>0</v>
      </c>
      <c r="Q6" s="191">
        <f t="shared" si="4"/>
        <v>70</v>
      </c>
      <c r="R6" s="191">
        <f t="shared" si="5"/>
        <v>25</v>
      </c>
      <c r="S6" s="191">
        <f t="shared" si="6"/>
        <v>1.34</v>
      </c>
      <c r="T6" s="178">
        <f t="shared" si="7"/>
        <v>96.34</v>
      </c>
    </row>
    <row r="7">
      <c r="A7" s="4"/>
      <c r="B7" s="67" t="s">
        <v>8</v>
      </c>
      <c r="C7" s="251" t="s">
        <v>245</v>
      </c>
      <c r="D7" s="50"/>
      <c r="E7" s="251" t="s">
        <v>246</v>
      </c>
      <c r="F7" s="251" t="s">
        <v>246</v>
      </c>
      <c r="G7" s="251" t="s">
        <v>246</v>
      </c>
      <c r="H7" s="251" t="s">
        <v>246</v>
      </c>
      <c r="I7" s="251" t="s">
        <v>245</v>
      </c>
      <c r="J7" s="252">
        <v>47.1</v>
      </c>
      <c r="K7" s="252">
        <v>111288.8</v>
      </c>
      <c r="L7" s="252">
        <v>1010000.0</v>
      </c>
      <c r="M7" s="178">
        <f t="shared" si="1"/>
        <v>1.2509E+16</v>
      </c>
      <c r="N7" s="178">
        <f t="shared" si="2"/>
        <v>92</v>
      </c>
      <c r="O7" s="178">
        <f t="shared" si="3"/>
        <v>0.2596909872</v>
      </c>
      <c r="P7" s="70" t="b">
        <v>0</v>
      </c>
      <c r="Q7" s="191">
        <f t="shared" si="4"/>
        <v>70</v>
      </c>
      <c r="R7" s="191">
        <f t="shared" si="5"/>
        <v>25</v>
      </c>
      <c r="S7" s="191">
        <f t="shared" si="6"/>
        <v>1.7</v>
      </c>
      <c r="T7" s="178">
        <f t="shared" si="7"/>
        <v>96.7</v>
      </c>
    </row>
    <row r="8">
      <c r="A8" s="4"/>
      <c r="B8" s="67" t="s">
        <v>9</v>
      </c>
      <c r="C8" s="251" t="s">
        <v>245</v>
      </c>
      <c r="D8" s="50"/>
      <c r="E8" s="251" t="s">
        <v>246</v>
      </c>
      <c r="F8" s="251" t="s">
        <v>246</v>
      </c>
      <c r="G8" s="251" t="s">
        <v>246</v>
      </c>
      <c r="H8" s="251" t="s">
        <v>246</v>
      </c>
      <c r="I8" s="251" t="s">
        <v>245</v>
      </c>
      <c r="J8" s="252">
        <v>47.1</v>
      </c>
      <c r="K8" s="252">
        <v>111085.7</v>
      </c>
      <c r="L8" s="252">
        <v>925000.0</v>
      </c>
      <c r="M8" s="178">
        <f t="shared" si="1"/>
        <v>1.14145E+16</v>
      </c>
      <c r="N8" s="178">
        <f t="shared" si="2"/>
        <v>56</v>
      </c>
      <c r="O8" s="178">
        <f t="shared" si="3"/>
        <v>0.2724456103</v>
      </c>
      <c r="P8" s="70" t="b">
        <v>0</v>
      </c>
      <c r="Q8" s="191">
        <f t="shared" si="4"/>
        <v>70</v>
      </c>
      <c r="R8" s="191">
        <f t="shared" si="5"/>
        <v>25</v>
      </c>
      <c r="S8" s="191">
        <f t="shared" si="6"/>
        <v>3.01</v>
      </c>
      <c r="T8" s="178">
        <f t="shared" si="7"/>
        <v>98.01</v>
      </c>
    </row>
    <row r="9">
      <c r="A9" s="4"/>
      <c r="B9" s="72" t="s">
        <v>10</v>
      </c>
      <c r="C9" s="251" t="s">
        <v>247</v>
      </c>
      <c r="D9" s="251" t="s">
        <v>248</v>
      </c>
      <c r="E9" s="251" t="s">
        <v>247</v>
      </c>
      <c r="F9" s="50"/>
      <c r="G9" s="50"/>
      <c r="H9" s="50"/>
      <c r="I9" s="50"/>
      <c r="J9" s="50"/>
      <c r="K9" s="50"/>
      <c r="L9" s="50"/>
      <c r="M9" s="178" t="str">
        <f t="shared" si="1"/>
        <v>-</v>
      </c>
      <c r="N9" s="178" t="str">
        <f t="shared" si="2"/>
        <v>-</v>
      </c>
      <c r="O9" s="178" t="str">
        <f t="shared" si="3"/>
        <v>-</v>
      </c>
      <c r="P9" s="70" t="b">
        <v>0</v>
      </c>
      <c r="Q9" s="191">
        <f t="shared" si="4"/>
        <v>0</v>
      </c>
      <c r="R9" s="191">
        <f t="shared" si="5"/>
        <v>0</v>
      </c>
      <c r="S9" s="191">
        <f t="shared" si="6"/>
        <v>0</v>
      </c>
      <c r="T9" s="178">
        <f t="shared" si="7"/>
        <v>0</v>
      </c>
    </row>
    <row r="10">
      <c r="A10" s="4"/>
      <c r="B10" s="67" t="s">
        <v>11</v>
      </c>
      <c r="C10" s="251" t="s">
        <v>245</v>
      </c>
      <c r="D10" s="50"/>
      <c r="E10" s="251" t="s">
        <v>246</v>
      </c>
      <c r="F10" s="251" t="s">
        <v>246</v>
      </c>
      <c r="G10" s="251" t="s">
        <v>246</v>
      </c>
      <c r="H10" s="251" t="s">
        <v>246</v>
      </c>
      <c r="I10" s="251" t="s">
        <v>251</v>
      </c>
      <c r="J10" s="252">
        <v>47.1</v>
      </c>
      <c r="K10" s="252">
        <v>108107.8</v>
      </c>
      <c r="L10" s="252">
        <v>995000.0</v>
      </c>
      <c r="M10" s="178">
        <f t="shared" si="1"/>
        <v>1.16289E+16</v>
      </c>
      <c r="N10" s="178">
        <f t="shared" si="2"/>
        <v>69</v>
      </c>
      <c r="O10" s="178">
        <f t="shared" si="3"/>
        <v>0.2699479884</v>
      </c>
      <c r="P10" s="70" t="b">
        <v>0</v>
      </c>
      <c r="Q10" s="191">
        <f t="shared" si="4"/>
        <v>70</v>
      </c>
      <c r="R10" s="191">
        <f t="shared" si="5"/>
        <v>17.5</v>
      </c>
      <c r="S10" s="191">
        <f t="shared" si="6"/>
        <v>2.54</v>
      </c>
      <c r="T10" s="178">
        <f t="shared" si="7"/>
        <v>90.04</v>
      </c>
    </row>
    <row r="11">
      <c r="A11" s="4"/>
      <c r="B11" s="67" t="s">
        <v>12</v>
      </c>
      <c r="C11" s="251" t="s">
        <v>245</v>
      </c>
      <c r="D11" s="50"/>
      <c r="E11" s="251" t="s">
        <v>246</v>
      </c>
      <c r="F11" s="251" t="s">
        <v>246</v>
      </c>
      <c r="G11" s="251" t="s">
        <v>246</v>
      </c>
      <c r="H11" s="251" t="s">
        <v>246</v>
      </c>
      <c r="I11" s="251" t="s">
        <v>245</v>
      </c>
      <c r="J11" s="252">
        <v>47.1</v>
      </c>
      <c r="K11" s="252">
        <v>111898.1</v>
      </c>
      <c r="L11" s="252">
        <v>2495000.0</v>
      </c>
      <c r="M11" s="178">
        <f t="shared" si="1"/>
        <v>3.12404E+16</v>
      </c>
      <c r="N11" s="178">
        <f t="shared" si="2"/>
        <v>112</v>
      </c>
      <c r="O11" s="178">
        <f t="shared" si="3"/>
        <v>0.04141169634</v>
      </c>
      <c r="P11" s="70" t="b">
        <v>0</v>
      </c>
      <c r="Q11" s="191">
        <f t="shared" si="4"/>
        <v>70</v>
      </c>
      <c r="R11" s="191">
        <f t="shared" si="5"/>
        <v>25</v>
      </c>
      <c r="S11" s="191">
        <f t="shared" si="6"/>
        <v>0.98</v>
      </c>
      <c r="T11" s="178">
        <f t="shared" si="7"/>
        <v>95.98</v>
      </c>
    </row>
    <row r="12">
      <c r="A12" s="4"/>
      <c r="B12" s="67" t="s">
        <v>13</v>
      </c>
      <c r="C12" s="251" t="s">
        <v>247</v>
      </c>
      <c r="D12" s="251" t="s">
        <v>248</v>
      </c>
      <c r="E12" s="251" t="s">
        <v>247</v>
      </c>
      <c r="F12" s="50"/>
      <c r="G12" s="50"/>
      <c r="H12" s="50"/>
      <c r="I12" s="50"/>
      <c r="J12" s="50"/>
      <c r="K12" s="50"/>
      <c r="L12" s="50"/>
      <c r="M12" s="178" t="str">
        <f t="shared" si="1"/>
        <v>-</v>
      </c>
      <c r="N12" s="178" t="str">
        <f t="shared" si="2"/>
        <v>-</v>
      </c>
      <c r="O12" s="178" t="str">
        <f t="shared" si="3"/>
        <v>-</v>
      </c>
      <c r="P12" s="70" t="b">
        <v>0</v>
      </c>
      <c r="Q12" s="191">
        <f t="shared" si="4"/>
        <v>0</v>
      </c>
      <c r="R12" s="191">
        <f t="shared" si="5"/>
        <v>0</v>
      </c>
      <c r="S12" s="191">
        <f t="shared" si="6"/>
        <v>0</v>
      </c>
      <c r="T12" s="178">
        <f t="shared" si="7"/>
        <v>0</v>
      </c>
    </row>
    <row r="13">
      <c r="A13" s="4"/>
      <c r="B13" s="67" t="s">
        <v>14</v>
      </c>
      <c r="C13" s="251" t="s">
        <v>245</v>
      </c>
      <c r="D13" s="50"/>
      <c r="E13" s="251" t="s">
        <v>246</v>
      </c>
      <c r="F13" s="251" t="s">
        <v>246</v>
      </c>
      <c r="G13" s="251" t="s">
        <v>246</v>
      </c>
      <c r="H13" s="251" t="s">
        <v>246</v>
      </c>
      <c r="I13" s="251" t="s">
        <v>245</v>
      </c>
      <c r="J13" s="252">
        <v>47.1</v>
      </c>
      <c r="K13" s="252">
        <v>113985.5</v>
      </c>
      <c r="L13" s="252">
        <v>835312.0</v>
      </c>
      <c r="M13" s="178">
        <f t="shared" si="1"/>
        <v>1.0853E+16</v>
      </c>
      <c r="N13" s="178">
        <f t="shared" si="2"/>
        <v>37</v>
      </c>
      <c r="O13" s="178">
        <f t="shared" si="3"/>
        <v>0.278989767</v>
      </c>
      <c r="P13" s="70" t="b">
        <v>0</v>
      </c>
      <c r="Q13" s="191">
        <f t="shared" si="4"/>
        <v>70</v>
      </c>
      <c r="R13" s="191">
        <f t="shared" si="5"/>
        <v>25</v>
      </c>
      <c r="S13" s="191">
        <f t="shared" si="6"/>
        <v>3.7</v>
      </c>
      <c r="T13" s="178">
        <f t="shared" si="7"/>
        <v>98.7</v>
      </c>
    </row>
    <row r="14">
      <c r="A14" s="4"/>
      <c r="B14" s="67" t="s">
        <v>15</v>
      </c>
      <c r="C14" s="251" t="s">
        <v>245</v>
      </c>
      <c r="D14" s="50"/>
      <c r="E14" s="251" t="s">
        <v>246</v>
      </c>
      <c r="F14" s="251" t="s">
        <v>246</v>
      </c>
      <c r="G14" s="251" t="s">
        <v>246</v>
      </c>
      <c r="H14" s="251" t="s">
        <v>246</v>
      </c>
      <c r="I14" s="251" t="s">
        <v>245</v>
      </c>
      <c r="J14" s="252">
        <v>47.1</v>
      </c>
      <c r="K14" s="252">
        <v>98570.86</v>
      </c>
      <c r="L14" s="252">
        <v>1015000.0</v>
      </c>
      <c r="M14" s="178">
        <f t="shared" si="1"/>
        <v>9.86196E+15</v>
      </c>
      <c r="N14" s="178">
        <f t="shared" si="2"/>
        <v>17</v>
      </c>
      <c r="O14" s="178">
        <f t="shared" si="3"/>
        <v>0.2905380185</v>
      </c>
      <c r="P14" s="70" t="b">
        <v>0</v>
      </c>
      <c r="Q14" s="191">
        <f t="shared" si="4"/>
        <v>70</v>
      </c>
      <c r="R14" s="191">
        <f t="shared" si="5"/>
        <v>25</v>
      </c>
      <c r="S14" s="191">
        <f t="shared" si="6"/>
        <v>4.42</v>
      </c>
      <c r="T14" s="178">
        <f t="shared" si="7"/>
        <v>99.42</v>
      </c>
    </row>
    <row r="15">
      <c r="A15" s="4"/>
      <c r="B15" s="67" t="s">
        <v>16</v>
      </c>
      <c r="C15" s="251" t="s">
        <v>245</v>
      </c>
      <c r="D15" s="50"/>
      <c r="E15" s="251" t="s">
        <v>246</v>
      </c>
      <c r="F15" s="251" t="s">
        <v>246</v>
      </c>
      <c r="G15" s="251" t="s">
        <v>246</v>
      </c>
      <c r="H15" s="251" t="s">
        <v>246</v>
      </c>
      <c r="I15" s="251" t="s">
        <v>245</v>
      </c>
      <c r="J15" s="252">
        <v>47.1</v>
      </c>
      <c r="K15" s="252">
        <v>93577.43</v>
      </c>
      <c r="L15" s="252">
        <v>8255000.0</v>
      </c>
      <c r="M15" s="178">
        <f t="shared" si="1"/>
        <v>7.22869E+16</v>
      </c>
      <c r="N15" s="178">
        <f t="shared" si="2"/>
        <v>131</v>
      </c>
      <c r="O15" s="178">
        <f t="shared" si="3"/>
        <v>-0.4369104909</v>
      </c>
      <c r="P15" s="70" t="b">
        <v>0</v>
      </c>
      <c r="Q15" s="191">
        <f t="shared" si="4"/>
        <v>70</v>
      </c>
      <c r="R15" s="191">
        <f t="shared" si="5"/>
        <v>25</v>
      </c>
      <c r="S15" s="191">
        <f t="shared" si="6"/>
        <v>0.29</v>
      </c>
      <c r="T15" s="178">
        <f t="shared" si="7"/>
        <v>95.29</v>
      </c>
    </row>
    <row r="16">
      <c r="A16" s="4"/>
      <c r="B16" s="72" t="s">
        <v>17</v>
      </c>
      <c r="C16" s="251" t="s">
        <v>247</v>
      </c>
      <c r="D16" s="251" t="s">
        <v>248</v>
      </c>
      <c r="E16" s="251" t="s">
        <v>247</v>
      </c>
      <c r="F16" s="50"/>
      <c r="G16" s="50"/>
      <c r="H16" s="50"/>
      <c r="I16" s="50"/>
      <c r="J16" s="50"/>
      <c r="K16" s="50"/>
      <c r="L16" s="50"/>
      <c r="M16" s="178" t="str">
        <f t="shared" si="1"/>
        <v>-</v>
      </c>
      <c r="N16" s="178" t="str">
        <f t="shared" si="2"/>
        <v>-</v>
      </c>
      <c r="O16" s="178" t="str">
        <f t="shared" si="3"/>
        <v>-</v>
      </c>
      <c r="P16" s="70" t="b">
        <v>0</v>
      </c>
      <c r="Q16" s="191">
        <f t="shared" si="4"/>
        <v>0</v>
      </c>
      <c r="R16" s="191">
        <f t="shared" si="5"/>
        <v>0</v>
      </c>
      <c r="S16" s="191">
        <f t="shared" si="6"/>
        <v>0</v>
      </c>
      <c r="T16" s="178">
        <f t="shared" si="7"/>
        <v>0</v>
      </c>
    </row>
    <row r="17">
      <c r="A17" s="4"/>
      <c r="B17" s="67" t="s">
        <v>18</v>
      </c>
      <c r="C17" s="251" t="s">
        <v>245</v>
      </c>
      <c r="D17" s="50"/>
      <c r="E17" s="251" t="s">
        <v>246</v>
      </c>
      <c r="F17" s="251" t="s">
        <v>246</v>
      </c>
      <c r="G17" s="251" t="s">
        <v>246</v>
      </c>
      <c r="H17" s="251" t="s">
        <v>246</v>
      </c>
      <c r="I17" s="251" t="s">
        <v>245</v>
      </c>
      <c r="J17" s="252">
        <v>47.1</v>
      </c>
      <c r="K17" s="252">
        <v>105004.8</v>
      </c>
      <c r="L17" s="252">
        <v>985000.0</v>
      </c>
      <c r="M17" s="178">
        <f t="shared" si="1"/>
        <v>1.08606E+16</v>
      </c>
      <c r="N17" s="178">
        <f t="shared" si="2"/>
        <v>38</v>
      </c>
      <c r="O17" s="178">
        <f t="shared" si="3"/>
        <v>0.278900451</v>
      </c>
      <c r="P17" s="70" t="b">
        <v>0</v>
      </c>
      <c r="Q17" s="191">
        <f t="shared" si="4"/>
        <v>70</v>
      </c>
      <c r="R17" s="191">
        <f t="shared" si="5"/>
        <v>25</v>
      </c>
      <c r="S17" s="191">
        <f t="shared" si="6"/>
        <v>3.66</v>
      </c>
      <c r="T17" s="178">
        <f t="shared" si="7"/>
        <v>98.66</v>
      </c>
    </row>
    <row r="18">
      <c r="A18" s="4"/>
      <c r="B18" s="67" t="s">
        <v>19</v>
      </c>
      <c r="C18" s="251" t="s">
        <v>245</v>
      </c>
      <c r="D18" s="50"/>
      <c r="E18" s="251" t="s">
        <v>246</v>
      </c>
      <c r="F18" s="251" t="s">
        <v>246</v>
      </c>
      <c r="G18" s="251" t="s">
        <v>246</v>
      </c>
      <c r="H18" s="251" t="s">
        <v>246</v>
      </c>
      <c r="I18" s="251" t="s">
        <v>245</v>
      </c>
      <c r="J18" s="252">
        <v>47.1</v>
      </c>
      <c r="K18" s="252">
        <v>119282.0</v>
      </c>
      <c r="L18" s="252">
        <v>1425000.0</v>
      </c>
      <c r="M18" s="178">
        <f t="shared" si="1"/>
        <v>2.02752E+16</v>
      </c>
      <c r="N18" s="178">
        <f t="shared" si="2"/>
        <v>108</v>
      </c>
      <c r="O18" s="178">
        <f t="shared" si="3"/>
        <v>0.1691908813</v>
      </c>
      <c r="P18" s="70" t="b">
        <v>0</v>
      </c>
      <c r="Q18" s="191">
        <f t="shared" si="4"/>
        <v>70</v>
      </c>
      <c r="R18" s="191">
        <f t="shared" si="5"/>
        <v>25</v>
      </c>
      <c r="S18" s="191">
        <f t="shared" si="6"/>
        <v>1.12</v>
      </c>
      <c r="T18" s="178">
        <f t="shared" si="7"/>
        <v>96.12</v>
      </c>
    </row>
    <row r="19">
      <c r="A19" s="4"/>
      <c r="B19" s="67" t="s">
        <v>20</v>
      </c>
      <c r="C19" s="251" t="s">
        <v>245</v>
      </c>
      <c r="D19" s="50"/>
      <c r="E19" s="251" t="s">
        <v>246</v>
      </c>
      <c r="F19" s="251" t="s">
        <v>246</v>
      </c>
      <c r="G19" s="251" t="s">
        <v>246</v>
      </c>
      <c r="H19" s="251" t="s">
        <v>246</v>
      </c>
      <c r="I19" s="251" t="s">
        <v>245</v>
      </c>
      <c r="J19" s="252">
        <v>47.1</v>
      </c>
      <c r="K19" s="252">
        <v>104251.7</v>
      </c>
      <c r="L19" s="252">
        <v>810000.0</v>
      </c>
      <c r="M19" s="178">
        <f t="shared" si="1"/>
        <v>8.80342E+15</v>
      </c>
      <c r="N19" s="178">
        <f t="shared" si="2"/>
        <v>5</v>
      </c>
      <c r="O19" s="178">
        <f t="shared" si="3"/>
        <v>0.3028733747</v>
      </c>
      <c r="P19" s="70" t="b">
        <v>0</v>
      </c>
      <c r="Q19" s="191">
        <f t="shared" si="4"/>
        <v>70</v>
      </c>
      <c r="R19" s="191">
        <f t="shared" si="5"/>
        <v>25</v>
      </c>
      <c r="S19" s="191">
        <f t="shared" si="6"/>
        <v>4.86</v>
      </c>
      <c r="T19" s="178">
        <f t="shared" si="7"/>
        <v>99.86</v>
      </c>
    </row>
    <row r="20">
      <c r="A20" s="4"/>
      <c r="B20" s="67" t="s">
        <v>21</v>
      </c>
      <c r="C20" s="251" t="s">
        <v>245</v>
      </c>
      <c r="D20" s="50"/>
      <c r="E20" s="251" t="s">
        <v>246</v>
      </c>
      <c r="F20" s="251" t="s">
        <v>246</v>
      </c>
      <c r="G20" s="251" t="s">
        <v>246</v>
      </c>
      <c r="H20" s="251" t="s">
        <v>246</v>
      </c>
      <c r="I20" s="251" t="s">
        <v>245</v>
      </c>
      <c r="J20" s="252">
        <v>47.1</v>
      </c>
      <c r="K20" s="252">
        <v>107660.9</v>
      </c>
      <c r="L20" s="252">
        <v>3225009.0</v>
      </c>
      <c r="M20" s="178">
        <f t="shared" si="1"/>
        <v>3.73807E+16</v>
      </c>
      <c r="N20" s="178">
        <f t="shared" si="2"/>
        <v>116</v>
      </c>
      <c r="O20" s="178">
        <f t="shared" si="3"/>
        <v>-0.03014234819</v>
      </c>
      <c r="P20" s="70" t="b">
        <v>0</v>
      </c>
      <c r="Q20" s="191">
        <f t="shared" si="4"/>
        <v>70</v>
      </c>
      <c r="R20" s="191">
        <f t="shared" si="5"/>
        <v>25</v>
      </c>
      <c r="S20" s="191">
        <f t="shared" si="6"/>
        <v>0.83</v>
      </c>
      <c r="T20" s="178">
        <f t="shared" si="7"/>
        <v>95.83</v>
      </c>
    </row>
    <row r="21">
      <c r="A21" s="4"/>
      <c r="B21" s="67" t="s">
        <v>22</v>
      </c>
      <c r="C21" s="251" t="s">
        <v>245</v>
      </c>
      <c r="D21" s="50"/>
      <c r="E21" s="251" t="s">
        <v>246</v>
      </c>
      <c r="F21" s="251" t="s">
        <v>246</v>
      </c>
      <c r="G21" s="251" t="s">
        <v>246</v>
      </c>
      <c r="H21" s="251" t="s">
        <v>246</v>
      </c>
      <c r="I21" s="251" t="s">
        <v>245</v>
      </c>
      <c r="J21" s="252">
        <v>47.1</v>
      </c>
      <c r="K21" s="252">
        <v>109654.5</v>
      </c>
      <c r="L21" s="252">
        <v>1160000.0</v>
      </c>
      <c r="M21" s="178">
        <f t="shared" si="1"/>
        <v>1.3948E+16</v>
      </c>
      <c r="N21" s="178">
        <f t="shared" si="2"/>
        <v>104</v>
      </c>
      <c r="O21" s="178">
        <f t="shared" si="3"/>
        <v>0.2429230181</v>
      </c>
      <c r="P21" s="70" t="b">
        <v>0</v>
      </c>
      <c r="Q21" s="191">
        <f t="shared" si="4"/>
        <v>70</v>
      </c>
      <c r="R21" s="191">
        <f t="shared" si="5"/>
        <v>25</v>
      </c>
      <c r="S21" s="191">
        <f t="shared" si="6"/>
        <v>1.27</v>
      </c>
      <c r="T21" s="178">
        <f t="shared" si="7"/>
        <v>96.27</v>
      </c>
    </row>
    <row r="22">
      <c r="A22" s="5"/>
      <c r="B22" s="67" t="s">
        <v>23</v>
      </c>
      <c r="C22" s="251" t="s">
        <v>247</v>
      </c>
      <c r="D22" s="251" t="s">
        <v>248</v>
      </c>
      <c r="E22" s="251" t="s">
        <v>247</v>
      </c>
      <c r="F22" s="50"/>
      <c r="G22" s="50"/>
      <c r="H22" s="50"/>
      <c r="I22" s="50"/>
      <c r="J22" s="50"/>
      <c r="K22" s="50"/>
      <c r="L22" s="50"/>
      <c r="M22" s="178" t="str">
        <f t="shared" si="1"/>
        <v>-</v>
      </c>
      <c r="N22" s="178" t="str">
        <f t="shared" si="2"/>
        <v>-</v>
      </c>
      <c r="O22" s="178" t="str">
        <f t="shared" si="3"/>
        <v>-</v>
      </c>
      <c r="P22" s="70" t="b">
        <v>0</v>
      </c>
      <c r="Q22" s="191">
        <f t="shared" si="4"/>
        <v>0</v>
      </c>
      <c r="R22" s="191">
        <f t="shared" si="5"/>
        <v>0</v>
      </c>
      <c r="S22" s="191">
        <f t="shared" si="6"/>
        <v>0</v>
      </c>
      <c r="T22" s="178">
        <f t="shared" si="7"/>
        <v>0</v>
      </c>
    </row>
    <row r="23">
      <c r="A23" s="74" t="s">
        <v>24</v>
      </c>
      <c r="B23" s="75" t="s">
        <v>25</v>
      </c>
      <c r="C23" s="251" t="s">
        <v>245</v>
      </c>
      <c r="D23" s="50"/>
      <c r="E23" s="251" t="s">
        <v>246</v>
      </c>
      <c r="F23" s="251" t="s">
        <v>246</v>
      </c>
      <c r="G23" s="251" t="s">
        <v>246</v>
      </c>
      <c r="H23" s="251" t="s">
        <v>246</v>
      </c>
      <c r="I23" s="251" t="s">
        <v>245</v>
      </c>
      <c r="J23" s="252">
        <v>47.1</v>
      </c>
      <c r="K23" s="252">
        <v>92202.52</v>
      </c>
      <c r="L23" s="252">
        <v>1253719.0</v>
      </c>
      <c r="M23" s="178">
        <f t="shared" si="1"/>
        <v>1.06582E+16</v>
      </c>
      <c r="N23" s="178">
        <f t="shared" si="2"/>
        <v>29</v>
      </c>
      <c r="O23" s="178">
        <f t="shared" si="3"/>
        <v>0.281258713</v>
      </c>
      <c r="P23" s="70" t="b">
        <v>0</v>
      </c>
      <c r="Q23" s="191">
        <f t="shared" si="4"/>
        <v>70</v>
      </c>
      <c r="R23" s="191">
        <f t="shared" si="5"/>
        <v>25</v>
      </c>
      <c r="S23" s="191">
        <f t="shared" si="6"/>
        <v>3.99</v>
      </c>
      <c r="T23" s="178">
        <f t="shared" si="7"/>
        <v>98.99</v>
      </c>
    </row>
    <row r="24">
      <c r="A24" s="4"/>
      <c r="B24" s="75" t="s">
        <v>26</v>
      </c>
      <c r="C24" s="251" t="s">
        <v>245</v>
      </c>
      <c r="D24" s="50"/>
      <c r="E24" s="251" t="s">
        <v>246</v>
      </c>
      <c r="F24" s="251" t="s">
        <v>246</v>
      </c>
      <c r="G24" s="251" t="s">
        <v>246</v>
      </c>
      <c r="H24" s="251" t="s">
        <v>246</v>
      </c>
      <c r="I24" s="251" t="s">
        <v>245</v>
      </c>
      <c r="J24" s="252">
        <v>47.1</v>
      </c>
      <c r="K24" s="252">
        <v>92877.48</v>
      </c>
      <c r="L24" s="252">
        <v>1167212.0</v>
      </c>
      <c r="M24" s="178">
        <f t="shared" si="1"/>
        <v>1.00686E+16</v>
      </c>
      <c r="N24" s="178">
        <f t="shared" si="2"/>
        <v>21</v>
      </c>
      <c r="O24" s="178">
        <f t="shared" si="3"/>
        <v>0.2881295721</v>
      </c>
      <c r="P24" s="70" t="b">
        <v>0</v>
      </c>
      <c r="Q24" s="191">
        <f t="shared" si="4"/>
        <v>70</v>
      </c>
      <c r="R24" s="191">
        <f t="shared" si="5"/>
        <v>25</v>
      </c>
      <c r="S24" s="191">
        <f t="shared" si="6"/>
        <v>4.28</v>
      </c>
      <c r="T24" s="178">
        <f t="shared" si="7"/>
        <v>99.28</v>
      </c>
    </row>
    <row r="25">
      <c r="A25" s="4"/>
      <c r="B25" s="75" t="s">
        <v>27</v>
      </c>
      <c r="C25" s="251" t="s">
        <v>247</v>
      </c>
      <c r="D25" s="251" t="s">
        <v>248</v>
      </c>
      <c r="E25" s="251" t="s">
        <v>247</v>
      </c>
      <c r="F25" s="50"/>
      <c r="G25" s="50"/>
      <c r="H25" s="50"/>
      <c r="I25" s="50"/>
      <c r="J25" s="50"/>
      <c r="K25" s="50"/>
      <c r="L25" s="50"/>
      <c r="M25" s="178" t="str">
        <f t="shared" si="1"/>
        <v>-</v>
      </c>
      <c r="N25" s="178" t="str">
        <f t="shared" si="2"/>
        <v>-</v>
      </c>
      <c r="O25" s="178" t="str">
        <f t="shared" si="3"/>
        <v>-</v>
      </c>
      <c r="P25" s="70" t="b">
        <v>0</v>
      </c>
      <c r="Q25" s="191">
        <f t="shared" si="4"/>
        <v>0</v>
      </c>
      <c r="R25" s="191">
        <f t="shared" si="5"/>
        <v>0</v>
      </c>
      <c r="S25" s="191">
        <f t="shared" si="6"/>
        <v>0</v>
      </c>
      <c r="T25" s="178">
        <f t="shared" si="7"/>
        <v>0</v>
      </c>
    </row>
    <row r="26">
      <c r="A26" s="4"/>
      <c r="B26" s="75" t="s">
        <v>28</v>
      </c>
      <c r="C26" s="251" t="s">
        <v>245</v>
      </c>
      <c r="D26" s="50"/>
      <c r="E26" s="251" t="s">
        <v>246</v>
      </c>
      <c r="F26" s="251" t="s">
        <v>246</v>
      </c>
      <c r="G26" s="251" t="s">
        <v>246</v>
      </c>
      <c r="H26" s="251" t="s">
        <v>246</v>
      </c>
      <c r="I26" s="251" t="s">
        <v>245</v>
      </c>
      <c r="J26" s="252">
        <v>47.1</v>
      </c>
      <c r="K26" s="252">
        <v>107020.3</v>
      </c>
      <c r="L26" s="252">
        <v>911492.0</v>
      </c>
      <c r="M26" s="178">
        <f t="shared" si="1"/>
        <v>1.04396E+16</v>
      </c>
      <c r="N26" s="178">
        <f t="shared" si="2"/>
        <v>26</v>
      </c>
      <c r="O26" s="178">
        <f t="shared" si="3"/>
        <v>0.2838062756</v>
      </c>
      <c r="P26" s="70" t="b">
        <v>0</v>
      </c>
      <c r="Q26" s="191">
        <f t="shared" si="4"/>
        <v>70</v>
      </c>
      <c r="R26" s="191">
        <f t="shared" si="5"/>
        <v>25</v>
      </c>
      <c r="S26" s="191">
        <f t="shared" si="6"/>
        <v>4.09</v>
      </c>
      <c r="T26" s="178">
        <f t="shared" si="7"/>
        <v>99.09</v>
      </c>
    </row>
    <row r="27">
      <c r="A27" s="4"/>
      <c r="B27" s="75" t="s">
        <v>29</v>
      </c>
      <c r="C27" s="251" t="s">
        <v>247</v>
      </c>
      <c r="D27" s="251" t="s">
        <v>248</v>
      </c>
      <c r="E27" s="251" t="s">
        <v>247</v>
      </c>
      <c r="F27" s="50"/>
      <c r="G27" s="50"/>
      <c r="H27" s="50"/>
      <c r="I27" s="50"/>
      <c r="J27" s="50"/>
      <c r="K27" s="50"/>
      <c r="L27" s="50"/>
      <c r="M27" s="178" t="str">
        <f t="shared" si="1"/>
        <v>-</v>
      </c>
      <c r="N27" s="178" t="str">
        <f t="shared" si="2"/>
        <v>-</v>
      </c>
      <c r="O27" s="178" t="str">
        <f t="shared" si="3"/>
        <v>-</v>
      </c>
      <c r="P27" s="70" t="b">
        <v>0</v>
      </c>
      <c r="Q27" s="191">
        <f t="shared" si="4"/>
        <v>0</v>
      </c>
      <c r="R27" s="191">
        <f t="shared" si="5"/>
        <v>0</v>
      </c>
      <c r="S27" s="191">
        <f t="shared" si="6"/>
        <v>0</v>
      </c>
      <c r="T27" s="178">
        <f t="shared" si="7"/>
        <v>0</v>
      </c>
    </row>
    <row r="28">
      <c r="A28" s="4"/>
      <c r="B28" s="75" t="s">
        <v>31</v>
      </c>
      <c r="C28" s="251" t="s">
        <v>245</v>
      </c>
      <c r="D28" s="50"/>
      <c r="E28" s="251" t="s">
        <v>246</v>
      </c>
      <c r="F28" s="251" t="s">
        <v>246</v>
      </c>
      <c r="G28" s="251" t="s">
        <v>246</v>
      </c>
      <c r="H28" s="251" t="s">
        <v>246</v>
      </c>
      <c r="I28" s="251" t="s">
        <v>245</v>
      </c>
      <c r="J28" s="252">
        <v>47.1</v>
      </c>
      <c r="K28" s="252">
        <v>105773.5</v>
      </c>
      <c r="L28" s="252">
        <v>941588.0</v>
      </c>
      <c r="M28" s="178">
        <f t="shared" si="1"/>
        <v>1.05345E+16</v>
      </c>
      <c r="N28" s="178">
        <f t="shared" si="2"/>
        <v>27</v>
      </c>
      <c r="O28" s="178">
        <f t="shared" si="3"/>
        <v>0.282700553</v>
      </c>
      <c r="P28" s="70" t="b">
        <v>0</v>
      </c>
      <c r="Q28" s="191">
        <f t="shared" si="4"/>
        <v>70</v>
      </c>
      <c r="R28" s="191">
        <f t="shared" si="5"/>
        <v>25</v>
      </c>
      <c r="S28" s="191">
        <f t="shared" si="6"/>
        <v>4.06</v>
      </c>
      <c r="T28" s="178">
        <f t="shared" si="7"/>
        <v>99.06</v>
      </c>
    </row>
    <row r="29">
      <c r="A29" s="4"/>
      <c r="B29" s="75" t="s">
        <v>32</v>
      </c>
      <c r="C29" s="251" t="s">
        <v>247</v>
      </c>
      <c r="D29" s="251" t="s">
        <v>287</v>
      </c>
      <c r="E29" s="251" t="s">
        <v>246</v>
      </c>
      <c r="F29" s="251" t="s">
        <v>246</v>
      </c>
      <c r="G29" s="251" t="s">
        <v>246</v>
      </c>
      <c r="H29" s="251" t="s">
        <v>247</v>
      </c>
      <c r="I29" s="50"/>
      <c r="J29" s="252">
        <v>47.1</v>
      </c>
      <c r="K29" s="50"/>
      <c r="L29" s="50"/>
      <c r="M29" s="178" t="str">
        <f t="shared" si="1"/>
        <v>-</v>
      </c>
      <c r="N29" s="178" t="str">
        <f t="shared" si="2"/>
        <v>-</v>
      </c>
      <c r="O29" s="178" t="str">
        <f t="shared" si="3"/>
        <v>-</v>
      </c>
      <c r="P29" s="70" t="b">
        <v>0</v>
      </c>
      <c r="Q29" s="191">
        <f t="shared" si="4"/>
        <v>0</v>
      </c>
      <c r="R29" s="191">
        <f t="shared" si="5"/>
        <v>0</v>
      </c>
      <c r="S29" s="191">
        <f t="shared" si="6"/>
        <v>0</v>
      </c>
      <c r="T29" s="178">
        <f t="shared" si="7"/>
        <v>0</v>
      </c>
    </row>
    <row r="30">
      <c r="A30" s="4"/>
      <c r="B30" s="75" t="s">
        <v>33</v>
      </c>
      <c r="C30" s="251" t="s">
        <v>245</v>
      </c>
      <c r="D30" s="50"/>
      <c r="E30" s="251" t="s">
        <v>246</v>
      </c>
      <c r="F30" s="251" t="s">
        <v>246</v>
      </c>
      <c r="G30" s="251" t="s">
        <v>246</v>
      </c>
      <c r="H30" s="251" t="s">
        <v>246</v>
      </c>
      <c r="I30" s="251" t="s">
        <v>245</v>
      </c>
      <c r="J30" s="252">
        <v>47.1</v>
      </c>
      <c r="K30" s="252">
        <v>377540.5</v>
      </c>
      <c r="L30" s="252">
        <v>985000.0</v>
      </c>
      <c r="M30" s="178">
        <f t="shared" si="1"/>
        <v>1.40399E+17</v>
      </c>
      <c r="N30" s="178">
        <f t="shared" si="2"/>
        <v>132</v>
      </c>
      <c r="O30" s="178">
        <f t="shared" si="3"/>
        <v>-1.230631017</v>
      </c>
      <c r="P30" s="70" t="b">
        <v>0</v>
      </c>
      <c r="Q30" s="191">
        <f t="shared" si="4"/>
        <v>70</v>
      </c>
      <c r="R30" s="191">
        <f t="shared" si="5"/>
        <v>25</v>
      </c>
      <c r="S30" s="191">
        <f t="shared" si="6"/>
        <v>0.25</v>
      </c>
      <c r="T30" s="178">
        <f t="shared" si="7"/>
        <v>95.25</v>
      </c>
    </row>
    <row r="31">
      <c r="A31" s="4"/>
      <c r="B31" s="75" t="s">
        <v>34</v>
      </c>
      <c r="C31" s="251" t="s">
        <v>247</v>
      </c>
      <c r="D31" s="251" t="s">
        <v>248</v>
      </c>
      <c r="E31" s="251" t="s">
        <v>247</v>
      </c>
      <c r="F31" s="50"/>
      <c r="G31" s="50"/>
      <c r="H31" s="50"/>
      <c r="I31" s="50"/>
      <c r="J31" s="50"/>
      <c r="K31" s="50"/>
      <c r="L31" s="50"/>
      <c r="M31" s="178" t="str">
        <f t="shared" si="1"/>
        <v>-</v>
      </c>
      <c r="N31" s="178" t="str">
        <f t="shared" si="2"/>
        <v>-</v>
      </c>
      <c r="O31" s="178" t="str">
        <f t="shared" si="3"/>
        <v>-</v>
      </c>
      <c r="P31" s="70" t="b">
        <v>0</v>
      </c>
      <c r="Q31" s="191">
        <f t="shared" si="4"/>
        <v>0</v>
      </c>
      <c r="R31" s="191">
        <f t="shared" si="5"/>
        <v>0</v>
      </c>
      <c r="S31" s="191">
        <f t="shared" si="6"/>
        <v>0</v>
      </c>
      <c r="T31" s="178">
        <f t="shared" si="7"/>
        <v>0</v>
      </c>
    </row>
    <row r="32">
      <c r="A32" s="4"/>
      <c r="B32" s="75" t="s">
        <v>35</v>
      </c>
      <c r="C32" s="251" t="s">
        <v>245</v>
      </c>
      <c r="D32" s="50"/>
      <c r="E32" s="251" t="s">
        <v>246</v>
      </c>
      <c r="F32" s="251" t="s">
        <v>246</v>
      </c>
      <c r="G32" s="251" t="s">
        <v>246</v>
      </c>
      <c r="H32" s="251" t="s">
        <v>246</v>
      </c>
      <c r="I32" s="251" t="s">
        <v>245</v>
      </c>
      <c r="J32" s="252">
        <v>47.1</v>
      </c>
      <c r="K32" s="252">
        <v>106673.5</v>
      </c>
      <c r="L32" s="252">
        <v>1040000.0</v>
      </c>
      <c r="M32" s="178">
        <f t="shared" si="1"/>
        <v>1.18344E+16</v>
      </c>
      <c r="N32" s="178">
        <f t="shared" si="2"/>
        <v>74</v>
      </c>
      <c r="O32" s="178">
        <f t="shared" si="3"/>
        <v>0.2675527345</v>
      </c>
      <c r="P32" s="70" t="b">
        <v>0</v>
      </c>
      <c r="Q32" s="191">
        <f t="shared" si="4"/>
        <v>70</v>
      </c>
      <c r="R32" s="191">
        <f t="shared" si="5"/>
        <v>25</v>
      </c>
      <c r="S32" s="191">
        <f t="shared" si="6"/>
        <v>2.36</v>
      </c>
      <c r="T32" s="178">
        <f t="shared" si="7"/>
        <v>97.36</v>
      </c>
    </row>
    <row r="33">
      <c r="A33" s="4"/>
      <c r="B33" s="75" t="s">
        <v>36</v>
      </c>
      <c r="C33" s="251" t="s">
        <v>245</v>
      </c>
      <c r="D33" s="50"/>
      <c r="E33" s="251" t="s">
        <v>246</v>
      </c>
      <c r="F33" s="251" t="s">
        <v>246</v>
      </c>
      <c r="G33" s="251" t="s">
        <v>246</v>
      </c>
      <c r="H33" s="251" t="s">
        <v>246</v>
      </c>
      <c r="I33" s="251" t="s">
        <v>245</v>
      </c>
      <c r="J33" s="252">
        <v>47.1</v>
      </c>
      <c r="K33" s="252">
        <v>107217.2</v>
      </c>
      <c r="L33" s="252">
        <v>975000.0</v>
      </c>
      <c r="M33" s="178">
        <f t="shared" si="1"/>
        <v>1.12081E+16</v>
      </c>
      <c r="N33" s="178">
        <f t="shared" si="2"/>
        <v>51</v>
      </c>
      <c r="O33" s="178">
        <f t="shared" si="3"/>
        <v>0.2748507161</v>
      </c>
      <c r="P33" s="70" t="b">
        <v>0</v>
      </c>
      <c r="Q33" s="191">
        <f t="shared" si="4"/>
        <v>70</v>
      </c>
      <c r="R33" s="191">
        <f t="shared" si="5"/>
        <v>25</v>
      </c>
      <c r="S33" s="191">
        <f t="shared" si="6"/>
        <v>3.19</v>
      </c>
      <c r="T33" s="178">
        <f t="shared" si="7"/>
        <v>98.19</v>
      </c>
    </row>
    <row r="34">
      <c r="A34" s="4"/>
      <c r="B34" s="75" t="s">
        <v>37</v>
      </c>
      <c r="C34" s="251" t="s">
        <v>245</v>
      </c>
      <c r="D34" s="50"/>
      <c r="E34" s="251" t="s">
        <v>246</v>
      </c>
      <c r="F34" s="251" t="s">
        <v>246</v>
      </c>
      <c r="G34" s="251" t="s">
        <v>246</v>
      </c>
      <c r="H34" s="251" t="s">
        <v>246</v>
      </c>
      <c r="I34" s="251" t="s">
        <v>245</v>
      </c>
      <c r="J34" s="252">
        <v>47.1</v>
      </c>
      <c r="K34" s="252">
        <v>111363.8</v>
      </c>
      <c r="L34" s="252">
        <v>980000.0</v>
      </c>
      <c r="M34" s="178">
        <f t="shared" si="1"/>
        <v>1.21539E+16</v>
      </c>
      <c r="N34" s="178">
        <f t="shared" si="2"/>
        <v>82</v>
      </c>
      <c r="O34" s="178">
        <f t="shared" si="3"/>
        <v>0.2638300911</v>
      </c>
      <c r="P34" s="70" t="b">
        <v>0</v>
      </c>
      <c r="Q34" s="191">
        <f t="shared" si="4"/>
        <v>70</v>
      </c>
      <c r="R34" s="191">
        <f t="shared" si="5"/>
        <v>25</v>
      </c>
      <c r="S34" s="191">
        <f t="shared" si="6"/>
        <v>2.07</v>
      </c>
      <c r="T34" s="178">
        <f t="shared" si="7"/>
        <v>97.07</v>
      </c>
    </row>
    <row r="35">
      <c r="A35" s="4"/>
      <c r="B35" s="75" t="s">
        <v>38</v>
      </c>
      <c r="C35" s="251" t="s">
        <v>245</v>
      </c>
      <c r="D35" s="50"/>
      <c r="E35" s="251" t="s">
        <v>246</v>
      </c>
      <c r="F35" s="251" t="s">
        <v>246</v>
      </c>
      <c r="G35" s="251" t="s">
        <v>246</v>
      </c>
      <c r="H35" s="251" t="s">
        <v>246</v>
      </c>
      <c r="I35" s="251" t="s">
        <v>245</v>
      </c>
      <c r="J35" s="252">
        <v>47.1</v>
      </c>
      <c r="K35" s="252">
        <v>115441.7</v>
      </c>
      <c r="L35" s="252">
        <v>975000.0</v>
      </c>
      <c r="M35" s="178">
        <f t="shared" si="1"/>
        <v>1.29936E+16</v>
      </c>
      <c r="N35" s="178">
        <f t="shared" si="2"/>
        <v>98</v>
      </c>
      <c r="O35" s="178">
        <f t="shared" si="3"/>
        <v>0.2540442353</v>
      </c>
      <c r="P35" s="70" t="b">
        <v>0</v>
      </c>
      <c r="Q35" s="191">
        <f t="shared" si="4"/>
        <v>70</v>
      </c>
      <c r="R35" s="191">
        <f t="shared" si="5"/>
        <v>25</v>
      </c>
      <c r="S35" s="191">
        <f t="shared" si="6"/>
        <v>1.49</v>
      </c>
      <c r="T35" s="178">
        <f t="shared" si="7"/>
        <v>96.49</v>
      </c>
    </row>
    <row r="36">
      <c r="A36" s="4"/>
      <c r="B36" s="75" t="s">
        <v>39</v>
      </c>
      <c r="C36" s="251" t="s">
        <v>245</v>
      </c>
      <c r="D36" s="50"/>
      <c r="E36" s="251" t="s">
        <v>246</v>
      </c>
      <c r="F36" s="251" t="s">
        <v>246</v>
      </c>
      <c r="G36" s="251" t="s">
        <v>246</v>
      </c>
      <c r="H36" s="251" t="s">
        <v>246</v>
      </c>
      <c r="I36" s="251" t="s">
        <v>245</v>
      </c>
      <c r="J36" s="252">
        <v>47.1</v>
      </c>
      <c r="K36" s="252">
        <v>226265.8</v>
      </c>
      <c r="L36" s="252">
        <v>1271947.0</v>
      </c>
      <c r="M36" s="178">
        <f t="shared" si="1"/>
        <v>6.51189E+16</v>
      </c>
      <c r="N36" s="178">
        <f t="shared" si="2"/>
        <v>129</v>
      </c>
      <c r="O36" s="178">
        <f t="shared" si="3"/>
        <v>-0.3533807049</v>
      </c>
      <c r="P36" s="70" t="b">
        <v>0</v>
      </c>
      <c r="Q36" s="191">
        <f t="shared" si="4"/>
        <v>70</v>
      </c>
      <c r="R36" s="191">
        <f t="shared" si="5"/>
        <v>25</v>
      </c>
      <c r="S36" s="191">
        <f t="shared" si="6"/>
        <v>0.36</v>
      </c>
      <c r="T36" s="178">
        <f t="shared" si="7"/>
        <v>95.36</v>
      </c>
    </row>
    <row r="37">
      <c r="A37" s="4"/>
      <c r="B37" s="75" t="s">
        <v>40</v>
      </c>
      <c r="C37" s="251" t="s">
        <v>247</v>
      </c>
      <c r="D37" s="251" t="s">
        <v>248</v>
      </c>
      <c r="E37" s="251" t="s">
        <v>247</v>
      </c>
      <c r="F37" s="50"/>
      <c r="G37" s="50"/>
      <c r="H37" s="50"/>
      <c r="I37" s="50"/>
      <c r="J37" s="50"/>
      <c r="K37" s="50"/>
      <c r="L37" s="50"/>
      <c r="M37" s="178" t="str">
        <f t="shared" si="1"/>
        <v>-</v>
      </c>
      <c r="N37" s="178" t="str">
        <f t="shared" si="2"/>
        <v>-</v>
      </c>
      <c r="O37" s="178" t="str">
        <f t="shared" si="3"/>
        <v>-</v>
      </c>
      <c r="P37" s="70" t="b">
        <v>0</v>
      </c>
      <c r="Q37" s="191">
        <f t="shared" si="4"/>
        <v>0</v>
      </c>
      <c r="R37" s="191">
        <f t="shared" si="5"/>
        <v>0</v>
      </c>
      <c r="S37" s="191">
        <f t="shared" si="6"/>
        <v>0</v>
      </c>
      <c r="T37" s="178">
        <f t="shared" si="7"/>
        <v>0</v>
      </c>
    </row>
    <row r="38">
      <c r="A38" s="4"/>
      <c r="B38" s="75" t="s">
        <v>41</v>
      </c>
      <c r="C38" s="251" t="s">
        <v>245</v>
      </c>
      <c r="D38" s="50"/>
      <c r="E38" s="251" t="s">
        <v>246</v>
      </c>
      <c r="F38" s="251" t="s">
        <v>246</v>
      </c>
      <c r="G38" s="251" t="s">
        <v>246</v>
      </c>
      <c r="H38" s="251" t="s">
        <v>246</v>
      </c>
      <c r="I38" s="251" t="s">
        <v>245</v>
      </c>
      <c r="J38" s="252">
        <v>47.1</v>
      </c>
      <c r="K38" s="252">
        <v>548910.8</v>
      </c>
      <c r="L38" s="252">
        <v>1025000.0</v>
      </c>
      <c r="M38" s="178">
        <f t="shared" si="1"/>
        <v>3.08836E+17</v>
      </c>
      <c r="N38" s="178">
        <f t="shared" si="2"/>
        <v>137</v>
      </c>
      <c r="O38" s="178">
        <f t="shared" si="3"/>
        <v>-3.193456121</v>
      </c>
      <c r="P38" s="70" t="b">
        <v>0</v>
      </c>
      <c r="Q38" s="191">
        <f t="shared" si="4"/>
        <v>70</v>
      </c>
      <c r="R38" s="191">
        <f t="shared" si="5"/>
        <v>25</v>
      </c>
      <c r="S38" s="191">
        <f t="shared" si="6"/>
        <v>0.07</v>
      </c>
      <c r="T38" s="178">
        <f t="shared" si="7"/>
        <v>95.07</v>
      </c>
    </row>
    <row r="39">
      <c r="A39" s="4"/>
      <c r="B39" s="75" t="s">
        <v>42</v>
      </c>
      <c r="C39" s="251" t="s">
        <v>245</v>
      </c>
      <c r="D39" s="50"/>
      <c r="E39" s="251" t="s">
        <v>246</v>
      </c>
      <c r="F39" s="251" t="s">
        <v>246</v>
      </c>
      <c r="G39" s="251" t="s">
        <v>246</v>
      </c>
      <c r="H39" s="251" t="s">
        <v>246</v>
      </c>
      <c r="I39" s="251" t="s">
        <v>245</v>
      </c>
      <c r="J39" s="252">
        <v>47.1</v>
      </c>
      <c r="K39" s="252">
        <v>231168.6</v>
      </c>
      <c r="L39" s="252">
        <v>920000.0</v>
      </c>
      <c r="M39" s="178">
        <f t="shared" si="1"/>
        <v>4.91638E+16</v>
      </c>
      <c r="N39" s="178">
        <f t="shared" si="2"/>
        <v>119</v>
      </c>
      <c r="O39" s="178">
        <f t="shared" si="3"/>
        <v>-0.1674535125</v>
      </c>
      <c r="P39" s="70" t="b">
        <v>0</v>
      </c>
      <c r="Q39" s="191">
        <f t="shared" si="4"/>
        <v>70</v>
      </c>
      <c r="R39" s="191">
        <f t="shared" si="5"/>
        <v>25</v>
      </c>
      <c r="S39" s="191">
        <f t="shared" si="6"/>
        <v>0.72</v>
      </c>
      <c r="T39" s="178">
        <f t="shared" si="7"/>
        <v>95.72</v>
      </c>
    </row>
    <row r="40">
      <c r="A40" s="4"/>
      <c r="B40" s="75" t="s">
        <v>43</v>
      </c>
      <c r="C40" s="251" t="s">
        <v>245</v>
      </c>
      <c r="D40" s="50"/>
      <c r="E40" s="251" t="s">
        <v>246</v>
      </c>
      <c r="F40" s="251" t="s">
        <v>246</v>
      </c>
      <c r="G40" s="251" t="s">
        <v>246</v>
      </c>
      <c r="H40" s="251" t="s">
        <v>246</v>
      </c>
      <c r="I40" s="251" t="s">
        <v>245</v>
      </c>
      <c r="J40" s="252">
        <v>47.1</v>
      </c>
      <c r="K40" s="252">
        <v>107801.5</v>
      </c>
      <c r="L40" s="252">
        <v>985000.0</v>
      </c>
      <c r="M40" s="178">
        <f t="shared" si="1"/>
        <v>1.14468E+16</v>
      </c>
      <c r="N40" s="178">
        <f t="shared" si="2"/>
        <v>57</v>
      </c>
      <c r="O40" s="178">
        <f t="shared" si="3"/>
        <v>0.2720690301</v>
      </c>
      <c r="P40" s="70" t="b">
        <v>0</v>
      </c>
      <c r="Q40" s="191">
        <f t="shared" si="4"/>
        <v>70</v>
      </c>
      <c r="R40" s="191">
        <f t="shared" si="5"/>
        <v>25</v>
      </c>
      <c r="S40" s="191">
        <f t="shared" si="6"/>
        <v>2.97</v>
      </c>
      <c r="T40" s="178">
        <f t="shared" si="7"/>
        <v>97.97</v>
      </c>
    </row>
    <row r="41">
      <c r="A41" s="4"/>
      <c r="B41" s="75" t="s">
        <v>44</v>
      </c>
      <c r="C41" s="251" t="s">
        <v>245</v>
      </c>
      <c r="D41" s="50"/>
      <c r="E41" s="251" t="s">
        <v>246</v>
      </c>
      <c r="F41" s="251" t="s">
        <v>246</v>
      </c>
      <c r="G41" s="251" t="s">
        <v>246</v>
      </c>
      <c r="H41" s="251" t="s">
        <v>246</v>
      </c>
      <c r="I41" s="251" t="s">
        <v>245</v>
      </c>
      <c r="J41" s="252">
        <v>47.1</v>
      </c>
      <c r="K41" s="252">
        <v>112566.8</v>
      </c>
      <c r="L41" s="252">
        <v>920000.0</v>
      </c>
      <c r="M41" s="178">
        <f t="shared" si="1"/>
        <v>1.16576E+16</v>
      </c>
      <c r="N41" s="178">
        <f t="shared" si="2"/>
        <v>71</v>
      </c>
      <c r="O41" s="178">
        <f t="shared" si="3"/>
        <v>0.2696132884</v>
      </c>
      <c r="P41" s="70" t="b">
        <v>0</v>
      </c>
      <c r="Q41" s="191">
        <f t="shared" si="4"/>
        <v>70</v>
      </c>
      <c r="R41" s="191">
        <f t="shared" si="5"/>
        <v>25</v>
      </c>
      <c r="S41" s="191">
        <f t="shared" si="6"/>
        <v>2.46</v>
      </c>
      <c r="T41" s="178">
        <f t="shared" si="7"/>
        <v>97.46</v>
      </c>
    </row>
    <row r="42">
      <c r="A42" s="5"/>
      <c r="B42" s="75" t="s">
        <v>45</v>
      </c>
      <c r="C42" s="251" t="s">
        <v>247</v>
      </c>
      <c r="D42" s="251" t="s">
        <v>248</v>
      </c>
      <c r="E42" s="251" t="s">
        <v>247</v>
      </c>
      <c r="F42" s="50"/>
      <c r="G42" s="50"/>
      <c r="H42" s="50"/>
      <c r="I42" s="50"/>
      <c r="J42" s="50"/>
      <c r="K42" s="50"/>
      <c r="L42" s="50"/>
      <c r="M42" s="178" t="str">
        <f t="shared" si="1"/>
        <v>-</v>
      </c>
      <c r="N42" s="178" t="str">
        <f t="shared" si="2"/>
        <v>-</v>
      </c>
      <c r="O42" s="178" t="str">
        <f t="shared" si="3"/>
        <v>-</v>
      </c>
      <c r="P42" s="70" t="b">
        <v>0</v>
      </c>
      <c r="Q42" s="191">
        <f t="shared" si="4"/>
        <v>0</v>
      </c>
      <c r="R42" s="191">
        <f t="shared" si="5"/>
        <v>0</v>
      </c>
      <c r="S42" s="191">
        <f t="shared" si="6"/>
        <v>0</v>
      </c>
      <c r="T42" s="178">
        <f t="shared" si="7"/>
        <v>0</v>
      </c>
    </row>
    <row r="43">
      <c r="A43" s="76" t="s">
        <v>46</v>
      </c>
      <c r="B43" s="77" t="s">
        <v>47</v>
      </c>
      <c r="C43" s="251" t="s">
        <v>245</v>
      </c>
      <c r="D43" s="50"/>
      <c r="E43" s="251" t="s">
        <v>246</v>
      </c>
      <c r="F43" s="251" t="s">
        <v>246</v>
      </c>
      <c r="G43" s="251" t="s">
        <v>246</v>
      </c>
      <c r="H43" s="251" t="s">
        <v>246</v>
      </c>
      <c r="I43" s="251" t="s">
        <v>245</v>
      </c>
      <c r="J43" s="252">
        <v>47.1</v>
      </c>
      <c r="K43" s="252">
        <v>90127.65</v>
      </c>
      <c r="L43" s="252">
        <v>5258111.0</v>
      </c>
      <c r="M43" s="178">
        <f t="shared" si="1"/>
        <v>4.27116E+16</v>
      </c>
      <c r="N43" s="178">
        <f t="shared" si="2"/>
        <v>117</v>
      </c>
      <c r="O43" s="178">
        <f t="shared" si="3"/>
        <v>-0.0922647778</v>
      </c>
      <c r="P43" s="70" t="b">
        <v>0</v>
      </c>
      <c r="Q43" s="191">
        <f t="shared" si="4"/>
        <v>70</v>
      </c>
      <c r="R43" s="191">
        <f t="shared" si="5"/>
        <v>25</v>
      </c>
      <c r="S43" s="191">
        <f t="shared" si="6"/>
        <v>0.8</v>
      </c>
      <c r="T43" s="178">
        <f t="shared" si="7"/>
        <v>95.8</v>
      </c>
    </row>
    <row r="44">
      <c r="A44" s="4"/>
      <c r="B44" s="77" t="s">
        <v>48</v>
      </c>
      <c r="C44" s="251" t="s">
        <v>245</v>
      </c>
      <c r="D44" s="50"/>
      <c r="E44" s="251" t="s">
        <v>246</v>
      </c>
      <c r="F44" s="251" t="s">
        <v>246</v>
      </c>
      <c r="G44" s="251" t="s">
        <v>246</v>
      </c>
      <c r="H44" s="251" t="s">
        <v>246</v>
      </c>
      <c r="I44" s="251" t="s">
        <v>245</v>
      </c>
      <c r="J44" s="252">
        <v>47.1</v>
      </c>
      <c r="K44" s="252">
        <v>108389.0</v>
      </c>
      <c r="L44" s="252">
        <v>940000.0</v>
      </c>
      <c r="M44" s="178">
        <f t="shared" si="1"/>
        <v>1.10433E+16</v>
      </c>
      <c r="N44" s="178">
        <f t="shared" si="2"/>
        <v>46</v>
      </c>
      <c r="O44" s="178">
        <f t="shared" si="3"/>
        <v>0.2767718008</v>
      </c>
      <c r="P44" s="70" t="b">
        <v>0</v>
      </c>
      <c r="Q44" s="191">
        <f t="shared" si="4"/>
        <v>70</v>
      </c>
      <c r="R44" s="191">
        <f t="shared" si="5"/>
        <v>25</v>
      </c>
      <c r="S44" s="191">
        <f t="shared" si="6"/>
        <v>3.37</v>
      </c>
      <c r="T44" s="178">
        <f t="shared" si="7"/>
        <v>98.37</v>
      </c>
    </row>
    <row r="45">
      <c r="A45" s="4"/>
      <c r="B45" s="77" t="s">
        <v>49</v>
      </c>
      <c r="C45" s="251" t="s">
        <v>251</v>
      </c>
      <c r="D45" s="50"/>
      <c r="E45" s="251" t="s">
        <v>246</v>
      </c>
      <c r="F45" s="251" t="s">
        <v>246</v>
      </c>
      <c r="G45" s="251" t="s">
        <v>246</v>
      </c>
      <c r="H45" s="251" t="s">
        <v>246</v>
      </c>
      <c r="I45" s="251" t="s">
        <v>251</v>
      </c>
      <c r="J45" s="252">
        <v>47.1</v>
      </c>
      <c r="K45" s="252">
        <v>113963.6</v>
      </c>
      <c r="L45" s="252">
        <v>970000.0</v>
      </c>
      <c r="M45" s="178">
        <f t="shared" si="1"/>
        <v>1.25981E+16</v>
      </c>
      <c r="N45" s="178">
        <f t="shared" si="2"/>
        <v>95</v>
      </c>
      <c r="O45" s="178">
        <f t="shared" si="3"/>
        <v>0.2586535968</v>
      </c>
      <c r="P45" s="70" t="b">
        <v>0</v>
      </c>
      <c r="Q45" s="191">
        <f t="shared" si="4"/>
        <v>49</v>
      </c>
      <c r="R45" s="191">
        <f t="shared" si="5"/>
        <v>17.5</v>
      </c>
      <c r="S45" s="191">
        <f t="shared" si="6"/>
        <v>1.59</v>
      </c>
      <c r="T45" s="178">
        <f t="shared" si="7"/>
        <v>68.09</v>
      </c>
    </row>
    <row r="46">
      <c r="A46" s="4"/>
      <c r="B46" s="77" t="s">
        <v>50</v>
      </c>
      <c r="C46" s="251" t="s">
        <v>245</v>
      </c>
      <c r="D46" s="50"/>
      <c r="E46" s="251" t="s">
        <v>246</v>
      </c>
      <c r="F46" s="251" t="s">
        <v>246</v>
      </c>
      <c r="G46" s="251" t="s">
        <v>246</v>
      </c>
      <c r="H46" s="251" t="s">
        <v>246</v>
      </c>
      <c r="I46" s="251" t="s">
        <v>245</v>
      </c>
      <c r="J46" s="252">
        <v>47.1</v>
      </c>
      <c r="K46" s="252">
        <v>93346.2</v>
      </c>
      <c r="L46" s="252">
        <v>1080000.0</v>
      </c>
      <c r="M46" s="178">
        <f t="shared" si="1"/>
        <v>9.41059E+15</v>
      </c>
      <c r="N46" s="178">
        <f t="shared" si="2"/>
        <v>11</v>
      </c>
      <c r="O46" s="178">
        <f t="shared" si="3"/>
        <v>0.2957978392</v>
      </c>
      <c r="P46" s="70" t="b">
        <v>0</v>
      </c>
      <c r="Q46" s="191">
        <f t="shared" si="4"/>
        <v>70</v>
      </c>
      <c r="R46" s="191">
        <f t="shared" si="5"/>
        <v>25</v>
      </c>
      <c r="S46" s="191">
        <f t="shared" si="6"/>
        <v>4.64</v>
      </c>
      <c r="T46" s="178">
        <f t="shared" si="7"/>
        <v>99.64</v>
      </c>
    </row>
    <row r="47">
      <c r="A47" s="4"/>
      <c r="B47" s="77" t="s">
        <v>51</v>
      </c>
      <c r="C47" s="251" t="s">
        <v>245</v>
      </c>
      <c r="D47" s="50"/>
      <c r="E47" s="251" t="s">
        <v>246</v>
      </c>
      <c r="F47" s="251" t="s">
        <v>246</v>
      </c>
      <c r="G47" s="251" t="s">
        <v>246</v>
      </c>
      <c r="H47" s="251" t="s">
        <v>246</v>
      </c>
      <c r="I47" s="251" t="s">
        <v>245</v>
      </c>
      <c r="J47" s="252">
        <v>47.1</v>
      </c>
      <c r="K47" s="252">
        <v>113698.0</v>
      </c>
      <c r="L47" s="252">
        <v>920000.0</v>
      </c>
      <c r="M47" s="178">
        <f t="shared" si="1"/>
        <v>1.18931E+16</v>
      </c>
      <c r="N47" s="178">
        <f t="shared" si="2"/>
        <v>77</v>
      </c>
      <c r="O47" s="178">
        <f t="shared" si="3"/>
        <v>0.2668692596</v>
      </c>
      <c r="P47" s="70" t="b">
        <v>0</v>
      </c>
      <c r="Q47" s="191">
        <f t="shared" si="4"/>
        <v>70</v>
      </c>
      <c r="R47" s="191">
        <f t="shared" si="5"/>
        <v>25</v>
      </c>
      <c r="S47" s="191">
        <f t="shared" si="6"/>
        <v>2.25</v>
      </c>
      <c r="T47" s="178">
        <f t="shared" si="7"/>
        <v>97.25</v>
      </c>
    </row>
    <row r="48">
      <c r="A48" s="4"/>
      <c r="B48" s="77" t="s">
        <v>52</v>
      </c>
      <c r="C48" s="251" t="s">
        <v>251</v>
      </c>
      <c r="D48" s="251" t="s">
        <v>335</v>
      </c>
      <c r="E48" s="251" t="s">
        <v>246</v>
      </c>
      <c r="F48" s="251" t="s">
        <v>246</v>
      </c>
      <c r="G48" s="251" t="s">
        <v>246</v>
      </c>
      <c r="H48" s="251" t="s">
        <v>246</v>
      </c>
      <c r="I48" s="251" t="s">
        <v>247</v>
      </c>
      <c r="J48" s="252">
        <v>47.1</v>
      </c>
      <c r="K48" s="252">
        <v>123644.3</v>
      </c>
      <c r="L48" s="252">
        <v>1205000.0</v>
      </c>
      <c r="M48" s="178" t="str">
        <f t="shared" si="1"/>
        <v>-</v>
      </c>
      <c r="N48" s="178" t="str">
        <f t="shared" si="2"/>
        <v>-</v>
      </c>
      <c r="O48" s="178" t="str">
        <f t="shared" si="3"/>
        <v>-</v>
      </c>
      <c r="P48" s="70" t="b">
        <v>0</v>
      </c>
      <c r="Q48" s="191">
        <f t="shared" si="4"/>
        <v>49</v>
      </c>
      <c r="R48" s="191">
        <f t="shared" si="5"/>
        <v>0</v>
      </c>
      <c r="S48" s="191">
        <f t="shared" si="6"/>
        <v>0</v>
      </c>
      <c r="T48" s="178">
        <f t="shared" si="7"/>
        <v>49</v>
      </c>
    </row>
    <row r="49">
      <c r="A49" s="4"/>
      <c r="B49" s="77" t="s">
        <v>53</v>
      </c>
      <c r="C49" s="251" t="s">
        <v>245</v>
      </c>
      <c r="D49" s="50"/>
      <c r="E49" s="251" t="s">
        <v>246</v>
      </c>
      <c r="F49" s="251" t="s">
        <v>246</v>
      </c>
      <c r="G49" s="251" t="s">
        <v>246</v>
      </c>
      <c r="H49" s="251" t="s">
        <v>246</v>
      </c>
      <c r="I49" s="251" t="s">
        <v>245</v>
      </c>
      <c r="J49" s="252">
        <v>47.1</v>
      </c>
      <c r="K49" s="252">
        <v>111591.9</v>
      </c>
      <c r="L49" s="252">
        <v>977837.0</v>
      </c>
      <c r="M49" s="178">
        <f t="shared" si="1"/>
        <v>1.21768E+16</v>
      </c>
      <c r="N49" s="178">
        <f t="shared" si="2"/>
        <v>83</v>
      </c>
      <c r="O49" s="178">
        <f t="shared" si="3"/>
        <v>0.2635631894</v>
      </c>
      <c r="P49" s="70" t="b">
        <v>0</v>
      </c>
      <c r="Q49" s="191">
        <f t="shared" si="4"/>
        <v>70</v>
      </c>
      <c r="R49" s="191">
        <f t="shared" si="5"/>
        <v>25</v>
      </c>
      <c r="S49" s="191">
        <f t="shared" si="6"/>
        <v>2.03</v>
      </c>
      <c r="T49" s="178">
        <f t="shared" si="7"/>
        <v>97.03</v>
      </c>
    </row>
    <row r="50">
      <c r="A50" s="4"/>
      <c r="B50" s="77" t="s">
        <v>54</v>
      </c>
      <c r="C50" s="251" t="s">
        <v>245</v>
      </c>
      <c r="D50" s="50"/>
      <c r="E50" s="251" t="s">
        <v>246</v>
      </c>
      <c r="F50" s="251" t="s">
        <v>246</v>
      </c>
      <c r="G50" s="251" t="s">
        <v>246</v>
      </c>
      <c r="H50" s="251" t="s">
        <v>246</v>
      </c>
      <c r="I50" s="251" t="s">
        <v>245</v>
      </c>
      <c r="J50" s="252">
        <v>47.1</v>
      </c>
      <c r="K50" s="252">
        <v>139205.8</v>
      </c>
      <c r="L50" s="252">
        <v>1710000.0</v>
      </c>
      <c r="M50" s="178">
        <f t="shared" si="1"/>
        <v>3.31368E+16</v>
      </c>
      <c r="N50" s="178">
        <f t="shared" si="2"/>
        <v>113</v>
      </c>
      <c r="O50" s="178">
        <f t="shared" si="3"/>
        <v>0.01931191153</v>
      </c>
      <c r="P50" s="70" t="b">
        <v>0</v>
      </c>
      <c r="Q50" s="191">
        <f t="shared" si="4"/>
        <v>70</v>
      </c>
      <c r="R50" s="191">
        <f t="shared" si="5"/>
        <v>25</v>
      </c>
      <c r="S50" s="191">
        <f t="shared" si="6"/>
        <v>0.94</v>
      </c>
      <c r="T50" s="178">
        <f t="shared" si="7"/>
        <v>95.94</v>
      </c>
    </row>
    <row r="51">
      <c r="A51" s="4"/>
      <c r="B51" s="77" t="s">
        <v>55</v>
      </c>
      <c r="C51" s="251" t="s">
        <v>247</v>
      </c>
      <c r="D51" s="251" t="s">
        <v>248</v>
      </c>
      <c r="E51" s="251" t="s">
        <v>247</v>
      </c>
      <c r="F51" s="50"/>
      <c r="G51" s="50"/>
      <c r="H51" s="50"/>
      <c r="I51" s="50"/>
      <c r="J51" s="50"/>
      <c r="K51" s="50"/>
      <c r="L51" s="50"/>
      <c r="M51" s="178" t="str">
        <f t="shared" si="1"/>
        <v>-</v>
      </c>
      <c r="N51" s="178" t="str">
        <f t="shared" si="2"/>
        <v>-</v>
      </c>
      <c r="O51" s="178" t="str">
        <f t="shared" si="3"/>
        <v>-</v>
      </c>
      <c r="P51" s="70" t="b">
        <v>0</v>
      </c>
      <c r="Q51" s="191">
        <f t="shared" si="4"/>
        <v>0</v>
      </c>
      <c r="R51" s="191">
        <f t="shared" si="5"/>
        <v>0</v>
      </c>
      <c r="S51" s="191">
        <f t="shared" si="6"/>
        <v>0</v>
      </c>
      <c r="T51" s="178">
        <f t="shared" si="7"/>
        <v>0</v>
      </c>
    </row>
    <row r="52">
      <c r="A52" s="4"/>
      <c r="B52" s="77" t="s">
        <v>56</v>
      </c>
      <c r="C52" s="251" t="s">
        <v>245</v>
      </c>
      <c r="D52" s="50"/>
      <c r="E52" s="251" t="s">
        <v>246</v>
      </c>
      <c r="F52" s="251" t="s">
        <v>246</v>
      </c>
      <c r="G52" s="251" t="s">
        <v>246</v>
      </c>
      <c r="H52" s="251" t="s">
        <v>246</v>
      </c>
      <c r="I52" s="251" t="s">
        <v>245</v>
      </c>
      <c r="J52" s="252">
        <v>47.1</v>
      </c>
      <c r="K52" s="252">
        <v>101470.7</v>
      </c>
      <c r="L52" s="252">
        <v>940000.0</v>
      </c>
      <c r="M52" s="178">
        <f t="shared" si="1"/>
        <v>9.67852E+15</v>
      </c>
      <c r="N52" s="178">
        <f t="shared" si="2"/>
        <v>14</v>
      </c>
      <c r="O52" s="178">
        <f t="shared" si="3"/>
        <v>0.2926755948</v>
      </c>
      <c r="P52" s="70" t="b">
        <v>0</v>
      </c>
      <c r="Q52" s="191">
        <f t="shared" si="4"/>
        <v>70</v>
      </c>
      <c r="R52" s="191">
        <f t="shared" si="5"/>
        <v>25</v>
      </c>
      <c r="S52" s="191">
        <f t="shared" si="6"/>
        <v>4.53</v>
      </c>
      <c r="T52" s="178">
        <f t="shared" si="7"/>
        <v>99.53</v>
      </c>
    </row>
    <row r="53">
      <c r="A53" s="4"/>
      <c r="B53" s="77" t="s">
        <v>57</v>
      </c>
      <c r="C53" s="251" t="s">
        <v>245</v>
      </c>
      <c r="D53" s="50"/>
      <c r="E53" s="251" t="s">
        <v>246</v>
      </c>
      <c r="F53" s="251" t="s">
        <v>246</v>
      </c>
      <c r="G53" s="251" t="s">
        <v>246</v>
      </c>
      <c r="H53" s="251" t="s">
        <v>246</v>
      </c>
      <c r="I53" s="251" t="s">
        <v>245</v>
      </c>
      <c r="J53" s="252">
        <v>47.1</v>
      </c>
      <c r="K53" s="252">
        <v>109888.9</v>
      </c>
      <c r="L53" s="252">
        <v>960000.0</v>
      </c>
      <c r="M53" s="178">
        <f t="shared" si="1"/>
        <v>1.15925E+16</v>
      </c>
      <c r="N53" s="178">
        <f t="shared" si="2"/>
        <v>65</v>
      </c>
      <c r="O53" s="178">
        <f t="shared" si="3"/>
        <v>0.2703711434</v>
      </c>
      <c r="P53" s="70" t="b">
        <v>0</v>
      </c>
      <c r="Q53" s="191">
        <f t="shared" si="4"/>
        <v>70</v>
      </c>
      <c r="R53" s="191">
        <f t="shared" si="5"/>
        <v>25</v>
      </c>
      <c r="S53" s="191">
        <f t="shared" si="6"/>
        <v>2.68</v>
      </c>
      <c r="T53" s="178">
        <f t="shared" si="7"/>
        <v>97.68</v>
      </c>
    </row>
    <row r="54">
      <c r="A54" s="4"/>
      <c r="B54" s="77" t="s">
        <v>58</v>
      </c>
      <c r="C54" s="251" t="s">
        <v>245</v>
      </c>
      <c r="D54" s="50"/>
      <c r="E54" s="251" t="s">
        <v>246</v>
      </c>
      <c r="F54" s="251" t="s">
        <v>246</v>
      </c>
      <c r="G54" s="251" t="s">
        <v>246</v>
      </c>
      <c r="H54" s="251" t="s">
        <v>246</v>
      </c>
      <c r="I54" s="251" t="s">
        <v>245</v>
      </c>
      <c r="J54" s="252">
        <v>47.1</v>
      </c>
      <c r="K54" s="252">
        <v>557894.6</v>
      </c>
      <c r="L54" s="252">
        <v>970000.0</v>
      </c>
      <c r="M54" s="178">
        <f t="shared" si="1"/>
        <v>3.01909E+17</v>
      </c>
      <c r="N54" s="178">
        <f t="shared" si="2"/>
        <v>133</v>
      </c>
      <c r="O54" s="178">
        <f t="shared" si="3"/>
        <v>-3.112738624</v>
      </c>
      <c r="P54" s="70" t="b">
        <v>0</v>
      </c>
      <c r="Q54" s="191">
        <f t="shared" si="4"/>
        <v>70</v>
      </c>
      <c r="R54" s="191">
        <f t="shared" si="5"/>
        <v>25</v>
      </c>
      <c r="S54" s="191">
        <f t="shared" si="6"/>
        <v>0.22</v>
      </c>
      <c r="T54" s="178">
        <f t="shared" si="7"/>
        <v>95.22</v>
      </c>
    </row>
    <row r="55">
      <c r="A55" s="4"/>
      <c r="B55" s="77" t="s">
        <v>59</v>
      </c>
      <c r="C55" s="251" t="s">
        <v>245</v>
      </c>
      <c r="D55" s="50"/>
      <c r="E55" s="251" t="s">
        <v>246</v>
      </c>
      <c r="F55" s="251" t="s">
        <v>246</v>
      </c>
      <c r="G55" s="251" t="s">
        <v>246</v>
      </c>
      <c r="H55" s="251" t="s">
        <v>246</v>
      </c>
      <c r="I55" s="251" t="s">
        <v>245</v>
      </c>
      <c r="J55" s="252">
        <v>47.1</v>
      </c>
      <c r="K55" s="252">
        <v>111579.4</v>
      </c>
      <c r="L55" s="252">
        <v>956630.0</v>
      </c>
      <c r="M55" s="178">
        <f t="shared" si="1"/>
        <v>1.191E+16</v>
      </c>
      <c r="N55" s="178">
        <f t="shared" si="2"/>
        <v>78</v>
      </c>
      <c r="O55" s="178">
        <f t="shared" si="3"/>
        <v>0.2666717237</v>
      </c>
      <c r="P55" s="70" t="b">
        <v>0</v>
      </c>
      <c r="Q55" s="191">
        <f t="shared" si="4"/>
        <v>70</v>
      </c>
      <c r="R55" s="191">
        <f t="shared" si="5"/>
        <v>25</v>
      </c>
      <c r="S55" s="191">
        <f t="shared" si="6"/>
        <v>2.21</v>
      </c>
      <c r="T55" s="178">
        <f t="shared" si="7"/>
        <v>97.21</v>
      </c>
    </row>
    <row r="56">
      <c r="A56" s="4"/>
      <c r="B56" s="77" t="s">
        <v>60</v>
      </c>
      <c r="C56" s="251" t="s">
        <v>247</v>
      </c>
      <c r="D56" s="251" t="s">
        <v>248</v>
      </c>
      <c r="E56" s="251" t="s">
        <v>247</v>
      </c>
      <c r="F56" s="50"/>
      <c r="G56" s="50"/>
      <c r="H56" s="50"/>
      <c r="I56" s="50"/>
      <c r="J56" s="50"/>
      <c r="K56" s="50"/>
      <c r="L56" s="50"/>
      <c r="M56" s="178" t="str">
        <f t="shared" si="1"/>
        <v>-</v>
      </c>
      <c r="N56" s="178" t="str">
        <f t="shared" si="2"/>
        <v>-</v>
      </c>
      <c r="O56" s="178" t="str">
        <f t="shared" si="3"/>
        <v>-</v>
      </c>
      <c r="P56" s="70" t="b">
        <v>0</v>
      </c>
      <c r="Q56" s="191">
        <f t="shared" si="4"/>
        <v>0</v>
      </c>
      <c r="R56" s="191">
        <f t="shared" si="5"/>
        <v>0</v>
      </c>
      <c r="S56" s="191">
        <f t="shared" si="6"/>
        <v>0</v>
      </c>
      <c r="T56" s="178">
        <f t="shared" si="7"/>
        <v>0</v>
      </c>
    </row>
    <row r="57">
      <c r="A57" s="4"/>
      <c r="B57" s="77" t="s">
        <v>61</v>
      </c>
      <c r="C57" s="251" t="s">
        <v>245</v>
      </c>
      <c r="D57" s="50"/>
      <c r="E57" s="251" t="s">
        <v>246</v>
      </c>
      <c r="F57" s="251" t="s">
        <v>246</v>
      </c>
      <c r="G57" s="251" t="s">
        <v>246</v>
      </c>
      <c r="H57" s="251" t="s">
        <v>246</v>
      </c>
      <c r="I57" s="251" t="s">
        <v>245</v>
      </c>
      <c r="J57" s="252">
        <v>47.1</v>
      </c>
      <c r="K57" s="252">
        <v>99233.32</v>
      </c>
      <c r="L57" s="252">
        <v>805000.0</v>
      </c>
      <c r="M57" s="178">
        <f t="shared" si="1"/>
        <v>7.92704E+15</v>
      </c>
      <c r="N57" s="178">
        <f t="shared" si="2"/>
        <v>2</v>
      </c>
      <c r="O57" s="178">
        <f t="shared" si="3"/>
        <v>0.3130859889</v>
      </c>
      <c r="P57" s="70" t="b">
        <v>0</v>
      </c>
      <c r="Q57" s="191">
        <f t="shared" si="4"/>
        <v>70</v>
      </c>
      <c r="R57" s="191">
        <f t="shared" si="5"/>
        <v>25</v>
      </c>
      <c r="S57" s="191">
        <f t="shared" si="6"/>
        <v>4.96</v>
      </c>
      <c r="T57" s="178">
        <f t="shared" si="7"/>
        <v>99.96</v>
      </c>
    </row>
    <row r="58">
      <c r="A58" s="4"/>
      <c r="B58" s="77" t="s">
        <v>62</v>
      </c>
      <c r="C58" s="251" t="s">
        <v>245</v>
      </c>
      <c r="D58" s="50"/>
      <c r="E58" s="251" t="s">
        <v>246</v>
      </c>
      <c r="F58" s="251" t="s">
        <v>246</v>
      </c>
      <c r="G58" s="251" t="s">
        <v>246</v>
      </c>
      <c r="H58" s="251" t="s">
        <v>246</v>
      </c>
      <c r="I58" s="251" t="s">
        <v>245</v>
      </c>
      <c r="J58" s="252">
        <v>47.1</v>
      </c>
      <c r="K58" s="252">
        <v>89655.81</v>
      </c>
      <c r="L58" s="252">
        <v>1068432.0</v>
      </c>
      <c r="M58" s="178">
        <f t="shared" si="1"/>
        <v>8.58823E+15</v>
      </c>
      <c r="N58" s="178">
        <f t="shared" si="2"/>
        <v>3</v>
      </c>
      <c r="O58" s="178">
        <f t="shared" si="3"/>
        <v>0.3053809736</v>
      </c>
      <c r="P58" s="70" t="b">
        <v>0</v>
      </c>
      <c r="Q58" s="191">
        <f t="shared" si="4"/>
        <v>70</v>
      </c>
      <c r="R58" s="191">
        <f t="shared" si="5"/>
        <v>25</v>
      </c>
      <c r="S58" s="191">
        <f t="shared" si="6"/>
        <v>4.93</v>
      </c>
      <c r="T58" s="178">
        <f t="shared" si="7"/>
        <v>99.93</v>
      </c>
    </row>
    <row r="59">
      <c r="A59" s="4"/>
      <c r="B59" s="77" t="s">
        <v>63</v>
      </c>
      <c r="C59" s="251" t="s">
        <v>245</v>
      </c>
      <c r="D59" s="50"/>
      <c r="E59" s="251" t="s">
        <v>246</v>
      </c>
      <c r="F59" s="251" t="s">
        <v>246</v>
      </c>
      <c r="G59" s="251" t="s">
        <v>246</v>
      </c>
      <c r="H59" s="251" t="s">
        <v>246</v>
      </c>
      <c r="I59" s="251" t="s">
        <v>245</v>
      </c>
      <c r="J59" s="252">
        <v>47.1</v>
      </c>
      <c r="K59" s="252">
        <v>111320.0</v>
      </c>
      <c r="L59" s="252">
        <v>4680000.0</v>
      </c>
      <c r="M59" s="178">
        <f t="shared" si="1"/>
        <v>5.79952E+16</v>
      </c>
      <c r="N59" s="178">
        <f t="shared" si="2"/>
        <v>124</v>
      </c>
      <c r="O59" s="178">
        <f t="shared" si="3"/>
        <v>-0.2703676215</v>
      </c>
      <c r="P59" s="70" t="b">
        <v>0</v>
      </c>
      <c r="Q59" s="191">
        <f t="shared" si="4"/>
        <v>70</v>
      </c>
      <c r="R59" s="191">
        <f t="shared" si="5"/>
        <v>25</v>
      </c>
      <c r="S59" s="191">
        <f t="shared" si="6"/>
        <v>0.54</v>
      </c>
      <c r="T59" s="178">
        <f t="shared" si="7"/>
        <v>95.54</v>
      </c>
    </row>
    <row r="60">
      <c r="A60" s="4"/>
      <c r="B60" s="77" t="s">
        <v>64</v>
      </c>
      <c r="C60" s="251" t="s">
        <v>245</v>
      </c>
      <c r="D60" s="50"/>
      <c r="E60" s="251" t="s">
        <v>246</v>
      </c>
      <c r="F60" s="251" t="s">
        <v>246</v>
      </c>
      <c r="G60" s="251" t="s">
        <v>246</v>
      </c>
      <c r="H60" s="251" t="s">
        <v>246</v>
      </c>
      <c r="I60" s="251" t="s">
        <v>245</v>
      </c>
      <c r="J60" s="252">
        <v>47.1</v>
      </c>
      <c r="K60" s="252">
        <v>112010.6</v>
      </c>
      <c r="L60" s="252">
        <v>971564.0</v>
      </c>
      <c r="M60" s="178">
        <f t="shared" si="1"/>
        <v>1.21896E+16</v>
      </c>
      <c r="N60" s="178">
        <f t="shared" si="2"/>
        <v>84</v>
      </c>
      <c r="O60" s="178">
        <f t="shared" si="3"/>
        <v>0.2634135159</v>
      </c>
      <c r="P60" s="70" t="b">
        <v>0</v>
      </c>
      <c r="Q60" s="191">
        <f t="shared" si="4"/>
        <v>70</v>
      </c>
      <c r="R60" s="191">
        <f t="shared" si="5"/>
        <v>25</v>
      </c>
      <c r="S60" s="191">
        <f t="shared" si="6"/>
        <v>1.99</v>
      </c>
      <c r="T60" s="178">
        <f t="shared" si="7"/>
        <v>96.99</v>
      </c>
    </row>
    <row r="61">
      <c r="A61" s="4"/>
      <c r="B61" s="77" t="s">
        <v>65</v>
      </c>
      <c r="C61" s="251" t="s">
        <v>251</v>
      </c>
      <c r="D61" s="50"/>
      <c r="E61" s="251" t="s">
        <v>246</v>
      </c>
      <c r="F61" s="251" t="s">
        <v>246</v>
      </c>
      <c r="G61" s="251" t="s">
        <v>246</v>
      </c>
      <c r="H61" s="251" t="s">
        <v>246</v>
      </c>
      <c r="I61" s="251" t="s">
        <v>251</v>
      </c>
      <c r="J61" s="252">
        <v>47.1</v>
      </c>
      <c r="K61" s="252">
        <v>107501.5</v>
      </c>
      <c r="L61" s="252">
        <v>926577.0</v>
      </c>
      <c r="M61" s="178">
        <f t="shared" si="1"/>
        <v>1.07081E+16</v>
      </c>
      <c r="N61" s="178">
        <f t="shared" si="2"/>
        <v>31</v>
      </c>
      <c r="O61" s="178">
        <f t="shared" si="3"/>
        <v>0.2806783024</v>
      </c>
      <c r="P61" s="70" t="b">
        <v>0</v>
      </c>
      <c r="Q61" s="191">
        <f t="shared" si="4"/>
        <v>49</v>
      </c>
      <c r="R61" s="191">
        <f t="shared" si="5"/>
        <v>17.5</v>
      </c>
      <c r="S61" s="191">
        <f t="shared" si="6"/>
        <v>3.91</v>
      </c>
      <c r="T61" s="178">
        <f t="shared" si="7"/>
        <v>70.41</v>
      </c>
    </row>
    <row r="62">
      <c r="A62" s="5"/>
      <c r="B62" s="77" t="s">
        <v>66</v>
      </c>
      <c r="C62" s="251" t="s">
        <v>245</v>
      </c>
      <c r="D62" s="50"/>
      <c r="E62" s="251" t="s">
        <v>246</v>
      </c>
      <c r="F62" s="251" t="s">
        <v>246</v>
      </c>
      <c r="G62" s="251" t="s">
        <v>246</v>
      </c>
      <c r="H62" s="251" t="s">
        <v>246</v>
      </c>
      <c r="I62" s="251" t="s">
        <v>245</v>
      </c>
      <c r="J62" s="252">
        <v>47.1</v>
      </c>
      <c r="K62" s="252">
        <v>224997.1</v>
      </c>
      <c r="L62" s="252">
        <v>1145000.0</v>
      </c>
      <c r="M62" s="178">
        <f t="shared" si="1"/>
        <v>5.79641E+16</v>
      </c>
      <c r="N62" s="178">
        <f t="shared" si="2"/>
        <v>123</v>
      </c>
      <c r="O62" s="178">
        <f t="shared" si="3"/>
        <v>-0.2700052583</v>
      </c>
      <c r="P62" s="70" t="b">
        <v>0</v>
      </c>
      <c r="Q62" s="191">
        <f t="shared" si="4"/>
        <v>70</v>
      </c>
      <c r="R62" s="191">
        <f t="shared" si="5"/>
        <v>25</v>
      </c>
      <c r="S62" s="191">
        <f t="shared" si="6"/>
        <v>0.58</v>
      </c>
      <c r="T62" s="178">
        <f t="shared" si="7"/>
        <v>95.58</v>
      </c>
    </row>
    <row r="63">
      <c r="A63" s="78" t="s">
        <v>67</v>
      </c>
      <c r="B63" s="79" t="s">
        <v>68</v>
      </c>
      <c r="C63" s="251" t="s">
        <v>245</v>
      </c>
      <c r="D63" s="50"/>
      <c r="E63" s="251" t="s">
        <v>246</v>
      </c>
      <c r="F63" s="251" t="s">
        <v>246</v>
      </c>
      <c r="G63" s="251" t="s">
        <v>246</v>
      </c>
      <c r="H63" s="251" t="s">
        <v>246</v>
      </c>
      <c r="I63" s="251" t="s">
        <v>245</v>
      </c>
      <c r="J63" s="252">
        <v>47.1</v>
      </c>
      <c r="K63" s="252">
        <v>106604.7</v>
      </c>
      <c r="L63" s="252">
        <v>967487.0</v>
      </c>
      <c r="M63" s="178">
        <f t="shared" si="1"/>
        <v>1.09951E+16</v>
      </c>
      <c r="N63" s="178">
        <f t="shared" si="2"/>
        <v>43</v>
      </c>
      <c r="O63" s="178">
        <f t="shared" si="3"/>
        <v>0.2773337025</v>
      </c>
      <c r="P63" s="70" t="b">
        <v>0</v>
      </c>
      <c r="Q63" s="191">
        <f t="shared" si="4"/>
        <v>70</v>
      </c>
      <c r="R63" s="191">
        <f t="shared" si="5"/>
        <v>25</v>
      </c>
      <c r="S63" s="191">
        <f t="shared" si="6"/>
        <v>3.48</v>
      </c>
      <c r="T63" s="178">
        <f t="shared" si="7"/>
        <v>98.48</v>
      </c>
    </row>
    <row r="64">
      <c r="A64" s="4"/>
      <c r="B64" s="79" t="s">
        <v>69</v>
      </c>
      <c r="C64" s="251" t="s">
        <v>245</v>
      </c>
      <c r="D64" s="50"/>
      <c r="E64" s="251" t="s">
        <v>246</v>
      </c>
      <c r="F64" s="251" t="s">
        <v>246</v>
      </c>
      <c r="G64" s="251" t="s">
        <v>246</v>
      </c>
      <c r="H64" s="251" t="s">
        <v>246</v>
      </c>
      <c r="I64" s="251" t="s">
        <v>245</v>
      </c>
      <c r="J64" s="252">
        <v>47.1</v>
      </c>
      <c r="K64" s="252">
        <v>232818.5</v>
      </c>
      <c r="L64" s="252">
        <v>1115000.0</v>
      </c>
      <c r="M64" s="178">
        <f t="shared" si="1"/>
        <v>6.0438E+16</v>
      </c>
      <c r="N64" s="178">
        <f t="shared" si="2"/>
        <v>126</v>
      </c>
      <c r="O64" s="178">
        <f t="shared" si="3"/>
        <v>-0.2988333068</v>
      </c>
      <c r="P64" s="70" t="b">
        <v>0</v>
      </c>
      <c r="Q64" s="191">
        <f t="shared" si="4"/>
        <v>70</v>
      </c>
      <c r="R64" s="191">
        <f t="shared" si="5"/>
        <v>25</v>
      </c>
      <c r="S64" s="191">
        <f t="shared" si="6"/>
        <v>0.47</v>
      </c>
      <c r="T64" s="178">
        <f t="shared" si="7"/>
        <v>95.47</v>
      </c>
    </row>
    <row r="65">
      <c r="A65" s="4"/>
      <c r="B65" s="115" t="s">
        <v>70</v>
      </c>
      <c r="C65" s="251" t="s">
        <v>247</v>
      </c>
      <c r="D65" s="251" t="s">
        <v>248</v>
      </c>
      <c r="E65" s="251" t="s">
        <v>247</v>
      </c>
      <c r="F65" s="50"/>
      <c r="G65" s="50"/>
      <c r="H65" s="50"/>
      <c r="I65" s="50"/>
      <c r="J65" s="50"/>
      <c r="K65" s="50"/>
      <c r="L65" s="50"/>
      <c r="M65" s="178" t="str">
        <f t="shared" si="1"/>
        <v>-</v>
      </c>
      <c r="N65" s="178" t="str">
        <f t="shared" si="2"/>
        <v>-</v>
      </c>
      <c r="O65" s="178" t="str">
        <f t="shared" si="3"/>
        <v>-</v>
      </c>
      <c r="P65" s="70" t="b">
        <v>0</v>
      </c>
      <c r="Q65" s="191">
        <f t="shared" si="4"/>
        <v>0</v>
      </c>
      <c r="R65" s="191">
        <f t="shared" si="5"/>
        <v>0</v>
      </c>
      <c r="S65" s="191">
        <f t="shared" si="6"/>
        <v>0</v>
      </c>
      <c r="T65" s="178">
        <f t="shared" si="7"/>
        <v>0</v>
      </c>
    </row>
    <row r="66">
      <c r="A66" s="4"/>
      <c r="B66" s="72" t="s">
        <v>71</v>
      </c>
      <c r="C66" s="251" t="s">
        <v>247</v>
      </c>
      <c r="D66" s="251" t="s">
        <v>248</v>
      </c>
      <c r="E66" s="251" t="s">
        <v>247</v>
      </c>
      <c r="F66" s="50"/>
      <c r="G66" s="50"/>
      <c r="H66" s="50"/>
      <c r="I66" s="50"/>
      <c r="J66" s="50"/>
      <c r="K66" s="50"/>
      <c r="L66" s="50"/>
      <c r="M66" s="178" t="str">
        <f t="shared" si="1"/>
        <v>-</v>
      </c>
      <c r="N66" s="178" t="str">
        <f t="shared" si="2"/>
        <v>-</v>
      </c>
      <c r="O66" s="178" t="str">
        <f t="shared" si="3"/>
        <v>-</v>
      </c>
      <c r="P66" s="70" t="b">
        <v>0</v>
      </c>
      <c r="Q66" s="191">
        <f t="shared" si="4"/>
        <v>0</v>
      </c>
      <c r="R66" s="191">
        <f t="shared" si="5"/>
        <v>0</v>
      </c>
      <c r="S66" s="191">
        <f t="shared" si="6"/>
        <v>0</v>
      </c>
      <c r="T66" s="178">
        <f t="shared" si="7"/>
        <v>0</v>
      </c>
    </row>
    <row r="67">
      <c r="A67" s="4"/>
      <c r="B67" s="79" t="s">
        <v>72</v>
      </c>
      <c r="C67" s="251" t="s">
        <v>245</v>
      </c>
      <c r="D67" s="50"/>
      <c r="E67" s="251" t="s">
        <v>246</v>
      </c>
      <c r="F67" s="251" t="s">
        <v>246</v>
      </c>
      <c r="G67" s="251" t="s">
        <v>246</v>
      </c>
      <c r="H67" s="251" t="s">
        <v>246</v>
      </c>
      <c r="I67" s="251" t="s">
        <v>245</v>
      </c>
      <c r="J67" s="252">
        <v>47.1</v>
      </c>
      <c r="K67" s="252">
        <v>102851.8</v>
      </c>
      <c r="L67" s="252">
        <v>1050000.0</v>
      </c>
      <c r="M67" s="178">
        <f t="shared" si="1"/>
        <v>1.11074E+16</v>
      </c>
      <c r="N67" s="178">
        <f t="shared" si="2"/>
        <v>49</v>
      </c>
      <c r="O67" s="178">
        <f t="shared" si="3"/>
        <v>0.2760244521</v>
      </c>
      <c r="P67" s="70" t="b">
        <v>0</v>
      </c>
      <c r="Q67" s="191">
        <f t="shared" si="4"/>
        <v>70</v>
      </c>
      <c r="R67" s="191">
        <f t="shared" si="5"/>
        <v>25</v>
      </c>
      <c r="S67" s="191">
        <f t="shared" si="6"/>
        <v>3.26</v>
      </c>
      <c r="T67" s="178">
        <f t="shared" si="7"/>
        <v>98.26</v>
      </c>
    </row>
    <row r="68">
      <c r="A68" s="4"/>
      <c r="B68" s="79" t="s">
        <v>73</v>
      </c>
      <c r="C68" s="251" t="s">
        <v>247</v>
      </c>
      <c r="D68" s="251" t="s">
        <v>248</v>
      </c>
      <c r="E68" s="251" t="s">
        <v>247</v>
      </c>
      <c r="F68" s="50"/>
      <c r="G68" s="50"/>
      <c r="H68" s="50"/>
      <c r="I68" s="50"/>
      <c r="J68" s="50"/>
      <c r="K68" s="50"/>
      <c r="L68" s="50"/>
      <c r="M68" s="178" t="str">
        <f t="shared" si="1"/>
        <v>-</v>
      </c>
      <c r="N68" s="178" t="str">
        <f t="shared" si="2"/>
        <v>-</v>
      </c>
      <c r="O68" s="178" t="str">
        <f t="shared" si="3"/>
        <v>-</v>
      </c>
      <c r="P68" s="70" t="b">
        <v>0</v>
      </c>
      <c r="Q68" s="191">
        <f t="shared" si="4"/>
        <v>0</v>
      </c>
      <c r="R68" s="191">
        <f t="shared" si="5"/>
        <v>0</v>
      </c>
      <c r="S68" s="191">
        <f t="shared" si="6"/>
        <v>0</v>
      </c>
      <c r="T68" s="178">
        <f t="shared" si="7"/>
        <v>0</v>
      </c>
    </row>
    <row r="69">
      <c r="A69" s="4"/>
      <c r="B69" s="79" t="s">
        <v>74</v>
      </c>
      <c r="C69" s="251" t="s">
        <v>245</v>
      </c>
      <c r="D69" s="50"/>
      <c r="E69" s="251" t="s">
        <v>246</v>
      </c>
      <c r="F69" s="251" t="s">
        <v>246</v>
      </c>
      <c r="G69" s="251" t="s">
        <v>246</v>
      </c>
      <c r="H69" s="251" t="s">
        <v>246</v>
      </c>
      <c r="I69" s="251" t="s">
        <v>245</v>
      </c>
      <c r="J69" s="252">
        <v>47.1</v>
      </c>
      <c r="K69" s="252">
        <v>107804.6</v>
      </c>
      <c r="L69" s="252">
        <v>965000.0</v>
      </c>
      <c r="M69" s="178">
        <f t="shared" si="1"/>
        <v>1.12151E+16</v>
      </c>
      <c r="N69" s="178">
        <f t="shared" si="2"/>
        <v>52</v>
      </c>
      <c r="O69" s="178">
        <f t="shared" si="3"/>
        <v>0.2747699841</v>
      </c>
      <c r="P69" s="70" t="b">
        <v>0</v>
      </c>
      <c r="Q69" s="191">
        <f t="shared" si="4"/>
        <v>70</v>
      </c>
      <c r="R69" s="191">
        <f t="shared" si="5"/>
        <v>25</v>
      </c>
      <c r="S69" s="191">
        <f t="shared" si="6"/>
        <v>3.15</v>
      </c>
      <c r="T69" s="178">
        <f t="shared" si="7"/>
        <v>98.15</v>
      </c>
    </row>
    <row r="70">
      <c r="A70" s="4"/>
      <c r="B70" s="79" t="s">
        <v>75</v>
      </c>
      <c r="C70" s="251" t="s">
        <v>245</v>
      </c>
      <c r="D70" s="50"/>
      <c r="E70" s="251" t="s">
        <v>246</v>
      </c>
      <c r="F70" s="251" t="s">
        <v>246</v>
      </c>
      <c r="G70" s="251" t="s">
        <v>246</v>
      </c>
      <c r="H70" s="251" t="s">
        <v>246</v>
      </c>
      <c r="I70" s="251" t="s">
        <v>245</v>
      </c>
      <c r="J70" s="252">
        <v>47.1</v>
      </c>
      <c r="K70" s="252">
        <v>109479.5</v>
      </c>
      <c r="L70" s="252">
        <v>960000.0</v>
      </c>
      <c r="M70" s="178">
        <f t="shared" si="1"/>
        <v>1.15063E+16</v>
      </c>
      <c r="N70" s="178">
        <f t="shared" si="2"/>
        <v>62</v>
      </c>
      <c r="O70" s="178">
        <f t="shared" si="3"/>
        <v>0.2713758461</v>
      </c>
      <c r="P70" s="70" t="b">
        <v>0</v>
      </c>
      <c r="Q70" s="191">
        <f t="shared" si="4"/>
        <v>70</v>
      </c>
      <c r="R70" s="191">
        <f t="shared" si="5"/>
        <v>25</v>
      </c>
      <c r="S70" s="191">
        <f t="shared" si="6"/>
        <v>2.79</v>
      </c>
      <c r="T70" s="178">
        <f t="shared" si="7"/>
        <v>97.79</v>
      </c>
    </row>
    <row r="71">
      <c r="A71" s="4"/>
      <c r="B71" s="79" t="s">
        <v>76</v>
      </c>
      <c r="C71" s="251" t="s">
        <v>247</v>
      </c>
      <c r="D71" s="251" t="s">
        <v>248</v>
      </c>
      <c r="E71" s="251" t="s">
        <v>247</v>
      </c>
      <c r="F71" s="50"/>
      <c r="G71" s="50"/>
      <c r="H71" s="50"/>
      <c r="I71" s="50"/>
      <c r="J71" s="50"/>
      <c r="K71" s="50"/>
      <c r="L71" s="50"/>
      <c r="M71" s="178" t="str">
        <f t="shared" si="1"/>
        <v>-</v>
      </c>
      <c r="N71" s="178" t="str">
        <f t="shared" si="2"/>
        <v>-</v>
      </c>
      <c r="O71" s="178" t="str">
        <f t="shared" si="3"/>
        <v>-</v>
      </c>
      <c r="P71" s="70" t="b">
        <v>0</v>
      </c>
      <c r="Q71" s="191">
        <f t="shared" si="4"/>
        <v>0</v>
      </c>
      <c r="R71" s="191">
        <f t="shared" si="5"/>
        <v>0</v>
      </c>
      <c r="S71" s="191">
        <f t="shared" si="6"/>
        <v>0</v>
      </c>
      <c r="T71" s="178">
        <f t="shared" si="7"/>
        <v>0</v>
      </c>
    </row>
    <row r="72">
      <c r="A72" s="4"/>
      <c r="B72" s="79" t="s">
        <v>77</v>
      </c>
      <c r="C72" s="251" t="s">
        <v>247</v>
      </c>
      <c r="D72" s="251" t="s">
        <v>287</v>
      </c>
      <c r="E72" s="251" t="s">
        <v>246</v>
      </c>
      <c r="F72" s="251" t="s">
        <v>246</v>
      </c>
      <c r="G72" s="251" t="s">
        <v>246</v>
      </c>
      <c r="H72" s="251" t="s">
        <v>247</v>
      </c>
      <c r="I72" s="50"/>
      <c r="J72" s="252">
        <v>47.1</v>
      </c>
      <c r="K72" s="50"/>
      <c r="L72" s="50"/>
      <c r="M72" s="178" t="str">
        <f t="shared" si="1"/>
        <v>-</v>
      </c>
      <c r="N72" s="178" t="str">
        <f t="shared" si="2"/>
        <v>-</v>
      </c>
      <c r="O72" s="178" t="str">
        <f t="shared" si="3"/>
        <v>-</v>
      </c>
      <c r="P72" s="70" t="b">
        <v>0</v>
      </c>
      <c r="Q72" s="191">
        <f t="shared" si="4"/>
        <v>0</v>
      </c>
      <c r="R72" s="191">
        <f t="shared" si="5"/>
        <v>0</v>
      </c>
      <c r="S72" s="191">
        <f t="shared" si="6"/>
        <v>0</v>
      </c>
      <c r="T72" s="178">
        <f t="shared" si="7"/>
        <v>0</v>
      </c>
    </row>
    <row r="73">
      <c r="A73" s="4"/>
      <c r="B73" s="79" t="s">
        <v>78</v>
      </c>
      <c r="C73" s="251" t="s">
        <v>245</v>
      </c>
      <c r="D73" s="50"/>
      <c r="E73" s="251" t="s">
        <v>246</v>
      </c>
      <c r="F73" s="251" t="s">
        <v>246</v>
      </c>
      <c r="G73" s="251" t="s">
        <v>246</v>
      </c>
      <c r="H73" s="251" t="s">
        <v>246</v>
      </c>
      <c r="I73" s="251" t="s">
        <v>245</v>
      </c>
      <c r="J73" s="252">
        <v>47.1</v>
      </c>
      <c r="K73" s="252">
        <v>101236.3</v>
      </c>
      <c r="L73" s="252">
        <v>851897.0</v>
      </c>
      <c r="M73" s="178">
        <f t="shared" si="1"/>
        <v>8.73091E+15</v>
      </c>
      <c r="N73" s="178">
        <f t="shared" si="2"/>
        <v>4</v>
      </c>
      <c r="O73" s="178">
        <f t="shared" si="3"/>
        <v>0.3037182956</v>
      </c>
      <c r="P73" s="70" t="b">
        <v>0</v>
      </c>
      <c r="Q73" s="191">
        <f t="shared" si="4"/>
        <v>70</v>
      </c>
      <c r="R73" s="191">
        <f t="shared" si="5"/>
        <v>25</v>
      </c>
      <c r="S73" s="191">
        <f t="shared" si="6"/>
        <v>4.89</v>
      </c>
      <c r="T73" s="178">
        <f t="shared" si="7"/>
        <v>99.89</v>
      </c>
    </row>
    <row r="74">
      <c r="A74" s="4"/>
      <c r="B74" s="79" t="s">
        <v>79</v>
      </c>
      <c r="C74" s="251" t="s">
        <v>245</v>
      </c>
      <c r="D74" s="50"/>
      <c r="E74" s="251" t="s">
        <v>246</v>
      </c>
      <c r="F74" s="251" t="s">
        <v>246</v>
      </c>
      <c r="G74" s="251" t="s">
        <v>246</v>
      </c>
      <c r="H74" s="251" t="s">
        <v>246</v>
      </c>
      <c r="I74" s="251" t="s">
        <v>245</v>
      </c>
      <c r="J74" s="252">
        <v>47.1</v>
      </c>
      <c r="K74" s="252">
        <v>109635.8</v>
      </c>
      <c r="L74" s="252">
        <v>915000.0</v>
      </c>
      <c r="M74" s="178">
        <f t="shared" si="1"/>
        <v>1.09983E+16</v>
      </c>
      <c r="N74" s="178">
        <f t="shared" si="2"/>
        <v>44</v>
      </c>
      <c r="O74" s="178">
        <f t="shared" si="3"/>
        <v>0.2772959246</v>
      </c>
      <c r="P74" s="70" t="b">
        <v>0</v>
      </c>
      <c r="Q74" s="191">
        <f t="shared" si="4"/>
        <v>70</v>
      </c>
      <c r="R74" s="191">
        <f t="shared" si="5"/>
        <v>25</v>
      </c>
      <c r="S74" s="191">
        <f t="shared" si="6"/>
        <v>3.44</v>
      </c>
      <c r="T74" s="178">
        <f t="shared" si="7"/>
        <v>98.44</v>
      </c>
    </row>
    <row r="75">
      <c r="A75" s="4"/>
      <c r="B75" s="79" t="s">
        <v>80</v>
      </c>
      <c r="C75" s="251" t="s">
        <v>245</v>
      </c>
      <c r="D75" s="50"/>
      <c r="E75" s="251" t="s">
        <v>246</v>
      </c>
      <c r="F75" s="251" t="s">
        <v>246</v>
      </c>
      <c r="G75" s="251" t="s">
        <v>246</v>
      </c>
      <c r="H75" s="251" t="s">
        <v>246</v>
      </c>
      <c r="I75" s="251" t="s">
        <v>245</v>
      </c>
      <c r="J75" s="252">
        <v>47.1</v>
      </c>
      <c r="K75" s="252">
        <v>106992.2</v>
      </c>
      <c r="L75" s="252">
        <v>940000.0</v>
      </c>
      <c r="M75" s="178">
        <f t="shared" si="1"/>
        <v>1.07605E+16</v>
      </c>
      <c r="N75" s="178">
        <f t="shared" si="2"/>
        <v>32</v>
      </c>
      <c r="O75" s="178">
        <f t="shared" si="3"/>
        <v>0.2800672477</v>
      </c>
      <c r="P75" s="70" t="b">
        <v>0</v>
      </c>
      <c r="Q75" s="191">
        <f t="shared" si="4"/>
        <v>70</v>
      </c>
      <c r="R75" s="191">
        <f t="shared" si="5"/>
        <v>25</v>
      </c>
      <c r="S75" s="191">
        <f t="shared" si="6"/>
        <v>3.88</v>
      </c>
      <c r="T75" s="178">
        <f t="shared" si="7"/>
        <v>98.88</v>
      </c>
    </row>
    <row r="76">
      <c r="A76" s="4"/>
      <c r="B76" s="79" t="s">
        <v>81</v>
      </c>
      <c r="C76" s="251" t="s">
        <v>245</v>
      </c>
      <c r="D76" s="50"/>
      <c r="E76" s="251" t="s">
        <v>246</v>
      </c>
      <c r="F76" s="251" t="s">
        <v>246</v>
      </c>
      <c r="G76" s="251" t="s">
        <v>246</v>
      </c>
      <c r="H76" s="251" t="s">
        <v>246</v>
      </c>
      <c r="I76" s="251" t="s">
        <v>245</v>
      </c>
      <c r="J76" s="252">
        <v>47.1</v>
      </c>
      <c r="K76" s="252">
        <v>111123.2</v>
      </c>
      <c r="L76" s="252">
        <v>5435000.0</v>
      </c>
      <c r="M76" s="178">
        <f t="shared" si="1"/>
        <v>6.71134E+16</v>
      </c>
      <c r="N76" s="178">
        <f t="shared" si="2"/>
        <v>130</v>
      </c>
      <c r="O76" s="178">
        <f t="shared" si="3"/>
        <v>-0.3766229528</v>
      </c>
      <c r="P76" s="70" t="b">
        <v>0</v>
      </c>
      <c r="Q76" s="191">
        <f t="shared" si="4"/>
        <v>70</v>
      </c>
      <c r="R76" s="191">
        <f t="shared" si="5"/>
        <v>25</v>
      </c>
      <c r="S76" s="191">
        <f t="shared" si="6"/>
        <v>0.33</v>
      </c>
      <c r="T76" s="178">
        <f t="shared" si="7"/>
        <v>95.33</v>
      </c>
    </row>
    <row r="77">
      <c r="A77" s="4"/>
      <c r="B77" s="79" t="s">
        <v>82</v>
      </c>
      <c r="C77" s="251" t="s">
        <v>245</v>
      </c>
      <c r="D77" s="50"/>
      <c r="E77" s="251" t="s">
        <v>246</v>
      </c>
      <c r="F77" s="251" t="s">
        <v>246</v>
      </c>
      <c r="G77" s="251" t="s">
        <v>246</v>
      </c>
      <c r="H77" s="251" t="s">
        <v>246</v>
      </c>
      <c r="I77" s="251" t="s">
        <v>245</v>
      </c>
      <c r="J77" s="252">
        <v>47.1</v>
      </c>
      <c r="K77" s="252">
        <v>113713.6</v>
      </c>
      <c r="L77" s="252">
        <v>970000.0</v>
      </c>
      <c r="M77" s="178">
        <f t="shared" si="1"/>
        <v>1.25429E+16</v>
      </c>
      <c r="N77" s="178">
        <f t="shared" si="2"/>
        <v>93</v>
      </c>
      <c r="O77" s="178">
        <f t="shared" si="3"/>
        <v>0.2592969889</v>
      </c>
      <c r="P77" s="70" t="b">
        <v>0</v>
      </c>
      <c r="Q77" s="191">
        <f t="shared" si="4"/>
        <v>70</v>
      </c>
      <c r="R77" s="191">
        <f t="shared" si="5"/>
        <v>25</v>
      </c>
      <c r="S77" s="191">
        <f t="shared" si="6"/>
        <v>1.67</v>
      </c>
      <c r="T77" s="178">
        <f t="shared" si="7"/>
        <v>96.67</v>
      </c>
    </row>
    <row r="78">
      <c r="A78" s="4"/>
      <c r="B78" s="79" t="s">
        <v>83</v>
      </c>
      <c r="C78" s="251" t="s">
        <v>245</v>
      </c>
      <c r="D78" s="50"/>
      <c r="E78" s="251" t="s">
        <v>246</v>
      </c>
      <c r="F78" s="251" t="s">
        <v>246</v>
      </c>
      <c r="G78" s="251" t="s">
        <v>246</v>
      </c>
      <c r="H78" s="251" t="s">
        <v>246</v>
      </c>
      <c r="I78" s="251" t="s">
        <v>245</v>
      </c>
      <c r="J78" s="252">
        <v>47.1</v>
      </c>
      <c r="K78" s="252">
        <v>103683.0</v>
      </c>
      <c r="L78" s="252">
        <v>960000.0</v>
      </c>
      <c r="M78" s="178">
        <f t="shared" si="1"/>
        <v>1.03202E+16</v>
      </c>
      <c r="N78" s="178">
        <f t="shared" si="2"/>
        <v>23</v>
      </c>
      <c r="O78" s="178">
        <f t="shared" si="3"/>
        <v>0.2851985285</v>
      </c>
      <c r="P78" s="70" t="b">
        <v>0</v>
      </c>
      <c r="Q78" s="191">
        <f t="shared" si="4"/>
        <v>70</v>
      </c>
      <c r="R78" s="191">
        <f t="shared" si="5"/>
        <v>25</v>
      </c>
      <c r="S78" s="191">
        <f t="shared" si="6"/>
        <v>4.2</v>
      </c>
      <c r="T78" s="178">
        <f t="shared" si="7"/>
        <v>99.2</v>
      </c>
    </row>
    <row r="79">
      <c r="A79" s="4"/>
      <c r="B79" s="79" t="s">
        <v>84</v>
      </c>
      <c r="C79" s="251" t="s">
        <v>247</v>
      </c>
      <c r="D79" s="251" t="s">
        <v>248</v>
      </c>
      <c r="E79" s="251" t="s">
        <v>247</v>
      </c>
      <c r="F79" s="50"/>
      <c r="G79" s="50"/>
      <c r="H79" s="50"/>
      <c r="I79" s="50"/>
      <c r="J79" s="50"/>
      <c r="K79" s="50"/>
      <c r="L79" s="50"/>
      <c r="M79" s="178" t="str">
        <f t="shared" si="1"/>
        <v>-</v>
      </c>
      <c r="N79" s="178" t="str">
        <f t="shared" si="2"/>
        <v>-</v>
      </c>
      <c r="O79" s="178" t="str">
        <f t="shared" si="3"/>
        <v>-</v>
      </c>
      <c r="P79" s="70" t="b">
        <v>0</v>
      </c>
      <c r="Q79" s="191">
        <f t="shared" si="4"/>
        <v>0</v>
      </c>
      <c r="R79" s="191">
        <f t="shared" si="5"/>
        <v>0</v>
      </c>
      <c r="S79" s="191">
        <f t="shared" si="6"/>
        <v>0</v>
      </c>
      <c r="T79" s="178">
        <f t="shared" si="7"/>
        <v>0</v>
      </c>
    </row>
    <row r="80">
      <c r="A80" s="4"/>
      <c r="B80" s="79" t="s">
        <v>85</v>
      </c>
      <c r="C80" s="251" t="s">
        <v>245</v>
      </c>
      <c r="D80" s="50"/>
      <c r="E80" s="251" t="s">
        <v>246</v>
      </c>
      <c r="F80" s="251" t="s">
        <v>246</v>
      </c>
      <c r="G80" s="251" t="s">
        <v>246</v>
      </c>
      <c r="H80" s="251" t="s">
        <v>246</v>
      </c>
      <c r="I80" s="251" t="s">
        <v>245</v>
      </c>
      <c r="J80" s="252">
        <v>47.1</v>
      </c>
      <c r="K80" s="252">
        <v>225772.1</v>
      </c>
      <c r="L80" s="252">
        <v>1175000.0</v>
      </c>
      <c r="M80" s="178">
        <f t="shared" si="1"/>
        <v>5.98933E+16</v>
      </c>
      <c r="N80" s="178">
        <f t="shared" si="2"/>
        <v>125</v>
      </c>
      <c r="O80" s="178">
        <f t="shared" si="3"/>
        <v>-0.2924864862</v>
      </c>
      <c r="P80" s="70" t="b">
        <v>0</v>
      </c>
      <c r="Q80" s="191">
        <f t="shared" si="4"/>
        <v>70</v>
      </c>
      <c r="R80" s="191">
        <f t="shared" si="5"/>
        <v>25</v>
      </c>
      <c r="S80" s="191">
        <f t="shared" si="6"/>
        <v>0.51</v>
      </c>
      <c r="T80" s="178">
        <f t="shared" si="7"/>
        <v>95.51</v>
      </c>
    </row>
    <row r="81">
      <c r="A81" s="4"/>
      <c r="B81" s="79" t="s">
        <v>86</v>
      </c>
      <c r="C81" s="251" t="s">
        <v>245</v>
      </c>
      <c r="D81" s="50"/>
      <c r="E81" s="251" t="s">
        <v>246</v>
      </c>
      <c r="F81" s="251" t="s">
        <v>246</v>
      </c>
      <c r="G81" s="251" t="s">
        <v>246</v>
      </c>
      <c r="H81" s="251" t="s">
        <v>246</v>
      </c>
      <c r="I81" s="251" t="s">
        <v>245</v>
      </c>
      <c r="J81" s="252">
        <v>47.1</v>
      </c>
      <c r="K81" s="252">
        <v>101214.4</v>
      </c>
      <c r="L81" s="252">
        <v>935000.0</v>
      </c>
      <c r="M81" s="178">
        <f t="shared" si="1"/>
        <v>9.57847E+15</v>
      </c>
      <c r="N81" s="178">
        <f t="shared" si="2"/>
        <v>13</v>
      </c>
      <c r="O81" s="178">
        <f t="shared" si="3"/>
        <v>0.2938415313</v>
      </c>
      <c r="P81" s="70" t="b">
        <v>0</v>
      </c>
      <c r="Q81" s="191">
        <f t="shared" si="4"/>
        <v>70</v>
      </c>
      <c r="R81" s="191">
        <f t="shared" si="5"/>
        <v>25</v>
      </c>
      <c r="S81" s="191">
        <f t="shared" si="6"/>
        <v>4.57</v>
      </c>
      <c r="T81" s="178">
        <f t="shared" si="7"/>
        <v>99.57</v>
      </c>
    </row>
    <row r="82">
      <c r="A82" s="5"/>
      <c r="B82" s="79" t="s">
        <v>87</v>
      </c>
      <c r="C82" s="251" t="s">
        <v>245</v>
      </c>
      <c r="D82" s="251" t="s">
        <v>335</v>
      </c>
      <c r="E82" s="251" t="s">
        <v>246</v>
      </c>
      <c r="F82" s="251" t="s">
        <v>246</v>
      </c>
      <c r="G82" s="251" t="s">
        <v>246</v>
      </c>
      <c r="H82" s="251" t="s">
        <v>246</v>
      </c>
      <c r="I82" s="251" t="s">
        <v>247</v>
      </c>
      <c r="J82" s="252">
        <v>47.1</v>
      </c>
      <c r="K82" s="252">
        <v>108248.4</v>
      </c>
      <c r="L82" s="252">
        <v>925000.0</v>
      </c>
      <c r="M82" s="178" t="str">
        <f t="shared" si="1"/>
        <v>-</v>
      </c>
      <c r="N82" s="178" t="str">
        <f t="shared" si="2"/>
        <v>-</v>
      </c>
      <c r="O82" s="178" t="str">
        <f t="shared" si="3"/>
        <v>-</v>
      </c>
      <c r="P82" s="70" t="b">
        <v>0</v>
      </c>
      <c r="Q82" s="191">
        <f t="shared" si="4"/>
        <v>70</v>
      </c>
      <c r="R82" s="191">
        <f t="shared" si="5"/>
        <v>0</v>
      </c>
      <c r="S82" s="191">
        <f t="shared" si="6"/>
        <v>0</v>
      </c>
      <c r="T82" s="178">
        <f t="shared" si="7"/>
        <v>70</v>
      </c>
    </row>
    <row r="83">
      <c r="A83" s="80" t="s">
        <v>88</v>
      </c>
      <c r="B83" s="81" t="s">
        <v>89</v>
      </c>
      <c r="C83" s="251" t="s">
        <v>245</v>
      </c>
      <c r="D83" s="50"/>
      <c r="E83" s="251" t="s">
        <v>246</v>
      </c>
      <c r="F83" s="251" t="s">
        <v>246</v>
      </c>
      <c r="G83" s="251" t="s">
        <v>246</v>
      </c>
      <c r="H83" s="251" t="s">
        <v>246</v>
      </c>
      <c r="I83" s="251" t="s">
        <v>245</v>
      </c>
      <c r="J83" s="252">
        <v>47.1</v>
      </c>
      <c r="K83" s="252">
        <v>109220.2</v>
      </c>
      <c r="L83" s="252">
        <v>990000.0</v>
      </c>
      <c r="M83" s="178">
        <f t="shared" si="1"/>
        <v>1.18098E+16</v>
      </c>
      <c r="N83" s="178">
        <f t="shared" si="2"/>
        <v>73</v>
      </c>
      <c r="O83" s="178">
        <f t="shared" si="3"/>
        <v>0.2678399091</v>
      </c>
      <c r="P83" s="70" t="b">
        <v>0</v>
      </c>
      <c r="Q83" s="191">
        <f t="shared" si="4"/>
        <v>70</v>
      </c>
      <c r="R83" s="191">
        <f t="shared" si="5"/>
        <v>25</v>
      </c>
      <c r="S83" s="191">
        <f t="shared" si="6"/>
        <v>2.39</v>
      </c>
      <c r="T83" s="178">
        <f t="shared" si="7"/>
        <v>97.39</v>
      </c>
    </row>
    <row r="84">
      <c r="A84" s="4"/>
      <c r="B84" s="81" t="s">
        <v>90</v>
      </c>
      <c r="C84" s="251" t="s">
        <v>245</v>
      </c>
      <c r="D84" s="50"/>
      <c r="E84" s="251" t="s">
        <v>246</v>
      </c>
      <c r="F84" s="251" t="s">
        <v>246</v>
      </c>
      <c r="G84" s="251" t="s">
        <v>246</v>
      </c>
      <c r="H84" s="251" t="s">
        <v>246</v>
      </c>
      <c r="I84" s="251" t="s">
        <v>245</v>
      </c>
      <c r="J84" s="252">
        <v>47.1</v>
      </c>
      <c r="K84" s="252">
        <v>108164.0</v>
      </c>
      <c r="L84" s="252">
        <v>995000.0</v>
      </c>
      <c r="M84" s="178">
        <f t="shared" si="1"/>
        <v>1.1641E+16</v>
      </c>
      <c r="N84" s="178">
        <f t="shared" si="2"/>
        <v>70</v>
      </c>
      <c r="O84" s="178">
        <f t="shared" si="3"/>
        <v>0.2698070583</v>
      </c>
      <c r="P84" s="70" t="b">
        <v>0</v>
      </c>
      <c r="Q84" s="191">
        <f t="shared" si="4"/>
        <v>70</v>
      </c>
      <c r="R84" s="191">
        <f t="shared" si="5"/>
        <v>25</v>
      </c>
      <c r="S84" s="191">
        <f t="shared" si="6"/>
        <v>2.5</v>
      </c>
      <c r="T84" s="178">
        <f t="shared" si="7"/>
        <v>97.5</v>
      </c>
    </row>
    <row r="85">
      <c r="A85" s="4"/>
      <c r="B85" s="81" t="s">
        <v>91</v>
      </c>
      <c r="C85" s="251" t="s">
        <v>245</v>
      </c>
      <c r="D85" s="50"/>
      <c r="E85" s="251" t="s">
        <v>246</v>
      </c>
      <c r="F85" s="251" t="s">
        <v>246</v>
      </c>
      <c r="G85" s="251" t="s">
        <v>246</v>
      </c>
      <c r="H85" s="251" t="s">
        <v>246</v>
      </c>
      <c r="I85" s="251" t="s">
        <v>245</v>
      </c>
      <c r="J85" s="252">
        <v>47.1</v>
      </c>
      <c r="K85" s="252">
        <v>106642.2</v>
      </c>
      <c r="L85" s="252">
        <v>955000.0</v>
      </c>
      <c r="M85" s="178">
        <f t="shared" si="1"/>
        <v>1.08608E+16</v>
      </c>
      <c r="N85" s="178">
        <f t="shared" si="2"/>
        <v>39</v>
      </c>
      <c r="O85" s="178">
        <f t="shared" si="3"/>
        <v>0.2788984027</v>
      </c>
      <c r="P85" s="70" t="b">
        <v>0</v>
      </c>
      <c r="Q85" s="191">
        <f t="shared" si="4"/>
        <v>70</v>
      </c>
      <c r="R85" s="191">
        <f t="shared" si="5"/>
        <v>25</v>
      </c>
      <c r="S85" s="191">
        <f t="shared" si="6"/>
        <v>3.62</v>
      </c>
      <c r="T85" s="178">
        <f t="shared" si="7"/>
        <v>98.62</v>
      </c>
    </row>
    <row r="86">
      <c r="A86" s="4"/>
      <c r="B86" s="81" t="s">
        <v>92</v>
      </c>
      <c r="C86" s="251" t="s">
        <v>245</v>
      </c>
      <c r="D86" s="50"/>
      <c r="E86" s="251" t="s">
        <v>246</v>
      </c>
      <c r="F86" s="251" t="s">
        <v>246</v>
      </c>
      <c r="G86" s="251" t="s">
        <v>246</v>
      </c>
      <c r="H86" s="251" t="s">
        <v>246</v>
      </c>
      <c r="I86" s="251" t="s">
        <v>245</v>
      </c>
      <c r="J86" s="252">
        <v>47.1</v>
      </c>
      <c r="K86" s="252">
        <v>103626.8</v>
      </c>
      <c r="L86" s="252">
        <v>935000.0</v>
      </c>
      <c r="M86" s="178">
        <f t="shared" si="1"/>
        <v>1.00405E+16</v>
      </c>
      <c r="N86" s="178">
        <f t="shared" si="2"/>
        <v>20</v>
      </c>
      <c r="O86" s="178">
        <f t="shared" si="3"/>
        <v>0.2884573126</v>
      </c>
      <c r="P86" s="70" t="b">
        <v>0</v>
      </c>
      <c r="Q86" s="191">
        <f t="shared" si="4"/>
        <v>70</v>
      </c>
      <c r="R86" s="191">
        <f t="shared" si="5"/>
        <v>25</v>
      </c>
      <c r="S86" s="191">
        <f t="shared" si="6"/>
        <v>4.31</v>
      </c>
      <c r="T86" s="178">
        <f t="shared" si="7"/>
        <v>99.31</v>
      </c>
    </row>
    <row r="87">
      <c r="A87" s="4"/>
      <c r="B87" s="81" t="s">
        <v>93</v>
      </c>
      <c r="C87" s="251" t="s">
        <v>245</v>
      </c>
      <c r="D87" s="50"/>
      <c r="E87" s="251" t="s">
        <v>246</v>
      </c>
      <c r="F87" s="251" t="s">
        <v>246</v>
      </c>
      <c r="G87" s="251" t="s">
        <v>246</v>
      </c>
      <c r="H87" s="251" t="s">
        <v>246</v>
      </c>
      <c r="I87" s="251" t="s">
        <v>245</v>
      </c>
      <c r="J87" s="252">
        <v>47.1</v>
      </c>
      <c r="K87" s="252">
        <v>108542.1</v>
      </c>
      <c r="L87" s="252">
        <v>1015000.0</v>
      </c>
      <c r="M87" s="178">
        <f t="shared" si="1"/>
        <v>1.19581E+16</v>
      </c>
      <c r="N87" s="178">
        <f t="shared" si="2"/>
        <v>79</v>
      </c>
      <c r="O87" s="178">
        <f t="shared" si="3"/>
        <v>0.2661111982</v>
      </c>
      <c r="P87" s="70" t="b">
        <v>0</v>
      </c>
      <c r="Q87" s="191">
        <f t="shared" si="4"/>
        <v>70</v>
      </c>
      <c r="R87" s="191">
        <f t="shared" si="5"/>
        <v>25</v>
      </c>
      <c r="S87" s="191">
        <f t="shared" si="6"/>
        <v>2.17</v>
      </c>
      <c r="T87" s="178">
        <f t="shared" si="7"/>
        <v>97.17</v>
      </c>
    </row>
    <row r="88">
      <c r="A88" s="4"/>
      <c r="B88" s="81" t="s">
        <v>94</v>
      </c>
      <c r="C88" s="251" t="s">
        <v>245</v>
      </c>
      <c r="D88" s="50"/>
      <c r="E88" s="251" t="s">
        <v>246</v>
      </c>
      <c r="F88" s="251" t="s">
        <v>246</v>
      </c>
      <c r="G88" s="251" t="s">
        <v>246</v>
      </c>
      <c r="H88" s="251" t="s">
        <v>246</v>
      </c>
      <c r="I88" s="251" t="s">
        <v>245</v>
      </c>
      <c r="J88" s="252">
        <v>47.1</v>
      </c>
      <c r="K88" s="252">
        <v>107845.3</v>
      </c>
      <c r="L88" s="252">
        <v>1020000.0</v>
      </c>
      <c r="M88" s="178">
        <f t="shared" si="1"/>
        <v>1.18632E+16</v>
      </c>
      <c r="N88" s="178">
        <f t="shared" si="2"/>
        <v>75</v>
      </c>
      <c r="O88" s="178">
        <f t="shared" si="3"/>
        <v>0.2672169378</v>
      </c>
      <c r="P88" s="70" t="b">
        <v>0</v>
      </c>
      <c r="Q88" s="191">
        <f t="shared" si="4"/>
        <v>70</v>
      </c>
      <c r="R88" s="191">
        <f t="shared" si="5"/>
        <v>25</v>
      </c>
      <c r="S88" s="191">
        <f t="shared" si="6"/>
        <v>2.32</v>
      </c>
      <c r="T88" s="178">
        <f t="shared" si="7"/>
        <v>97.32</v>
      </c>
    </row>
    <row r="89">
      <c r="A89" s="4"/>
      <c r="B89" s="81" t="s">
        <v>95</v>
      </c>
      <c r="C89" s="251" t="s">
        <v>247</v>
      </c>
      <c r="D89" s="251" t="s">
        <v>248</v>
      </c>
      <c r="E89" s="251" t="s">
        <v>247</v>
      </c>
      <c r="F89" s="50"/>
      <c r="G89" s="50"/>
      <c r="H89" s="50"/>
      <c r="I89" s="50"/>
      <c r="J89" s="50"/>
      <c r="K89" s="50"/>
      <c r="L89" s="50"/>
      <c r="M89" s="178" t="str">
        <f t="shared" si="1"/>
        <v>-</v>
      </c>
      <c r="N89" s="178" t="str">
        <f t="shared" si="2"/>
        <v>-</v>
      </c>
      <c r="O89" s="178" t="str">
        <f t="shared" si="3"/>
        <v>-</v>
      </c>
      <c r="P89" s="70" t="b">
        <v>0</v>
      </c>
      <c r="Q89" s="191">
        <f t="shared" si="4"/>
        <v>0</v>
      </c>
      <c r="R89" s="191">
        <f t="shared" si="5"/>
        <v>0</v>
      </c>
      <c r="S89" s="191">
        <f t="shared" si="6"/>
        <v>0</v>
      </c>
      <c r="T89" s="178">
        <f t="shared" si="7"/>
        <v>0</v>
      </c>
    </row>
    <row r="90">
      <c r="A90" s="4"/>
      <c r="B90" s="81" t="s">
        <v>96</v>
      </c>
      <c r="C90" s="251" t="s">
        <v>245</v>
      </c>
      <c r="D90" s="50"/>
      <c r="E90" s="251" t="s">
        <v>246</v>
      </c>
      <c r="F90" s="251" t="s">
        <v>246</v>
      </c>
      <c r="G90" s="251" t="s">
        <v>246</v>
      </c>
      <c r="H90" s="251" t="s">
        <v>246</v>
      </c>
      <c r="I90" s="251" t="s">
        <v>245</v>
      </c>
      <c r="J90" s="252">
        <v>47.1</v>
      </c>
      <c r="K90" s="252">
        <v>105679.8</v>
      </c>
      <c r="L90" s="252">
        <v>945000.0</v>
      </c>
      <c r="M90" s="178">
        <f t="shared" si="1"/>
        <v>1.0554E+16</v>
      </c>
      <c r="N90" s="178">
        <f t="shared" si="2"/>
        <v>28</v>
      </c>
      <c r="O90" s="178">
        <f t="shared" si="3"/>
        <v>0.2824738972</v>
      </c>
      <c r="P90" s="70" t="b">
        <v>0</v>
      </c>
      <c r="Q90" s="191">
        <f t="shared" si="4"/>
        <v>70</v>
      </c>
      <c r="R90" s="191">
        <f t="shared" si="5"/>
        <v>25</v>
      </c>
      <c r="S90" s="191">
        <f t="shared" si="6"/>
        <v>4.02</v>
      </c>
      <c r="T90" s="178">
        <f t="shared" si="7"/>
        <v>99.02</v>
      </c>
    </row>
    <row r="91">
      <c r="A91" s="4"/>
      <c r="B91" s="81" t="s">
        <v>97</v>
      </c>
      <c r="C91" s="251" t="s">
        <v>245</v>
      </c>
      <c r="D91" s="50"/>
      <c r="E91" s="251" t="s">
        <v>246</v>
      </c>
      <c r="F91" s="251" t="s">
        <v>246</v>
      </c>
      <c r="G91" s="251" t="s">
        <v>246</v>
      </c>
      <c r="H91" s="251" t="s">
        <v>246</v>
      </c>
      <c r="I91" s="251" t="s">
        <v>245</v>
      </c>
      <c r="J91" s="252">
        <v>47.1</v>
      </c>
      <c r="K91" s="252">
        <v>103173.7</v>
      </c>
      <c r="L91" s="252">
        <v>1540000.0</v>
      </c>
      <c r="M91" s="178">
        <f t="shared" si="1"/>
        <v>1.6393E+16</v>
      </c>
      <c r="N91" s="178">
        <f t="shared" si="2"/>
        <v>106</v>
      </c>
      <c r="O91" s="178">
        <f t="shared" si="3"/>
        <v>0.2144304784</v>
      </c>
      <c r="P91" s="70" t="b">
        <v>0</v>
      </c>
      <c r="Q91" s="191">
        <f t="shared" si="4"/>
        <v>70</v>
      </c>
      <c r="R91" s="191">
        <f t="shared" si="5"/>
        <v>25</v>
      </c>
      <c r="S91" s="191">
        <f t="shared" si="6"/>
        <v>1.2</v>
      </c>
      <c r="T91" s="178">
        <f t="shared" si="7"/>
        <v>96.2</v>
      </c>
    </row>
    <row r="92">
      <c r="A92" s="4"/>
      <c r="B92" s="81" t="s">
        <v>98</v>
      </c>
      <c r="C92" s="251" t="s">
        <v>245</v>
      </c>
      <c r="D92" s="50"/>
      <c r="E92" s="251" t="s">
        <v>246</v>
      </c>
      <c r="F92" s="251" t="s">
        <v>246</v>
      </c>
      <c r="G92" s="251" t="s">
        <v>246</v>
      </c>
      <c r="H92" s="251" t="s">
        <v>246</v>
      </c>
      <c r="I92" s="251" t="s">
        <v>245</v>
      </c>
      <c r="J92" s="252">
        <v>47.1</v>
      </c>
      <c r="K92" s="252">
        <v>108789.0</v>
      </c>
      <c r="L92" s="252">
        <v>933134.0</v>
      </c>
      <c r="M92" s="178">
        <f t="shared" si="1"/>
        <v>1.10437E+16</v>
      </c>
      <c r="N92" s="178">
        <f t="shared" si="2"/>
        <v>47</v>
      </c>
      <c r="O92" s="178">
        <f t="shared" si="3"/>
        <v>0.2767671453</v>
      </c>
      <c r="P92" s="70" t="b">
        <v>0</v>
      </c>
      <c r="Q92" s="191">
        <f t="shared" si="4"/>
        <v>70</v>
      </c>
      <c r="R92" s="191">
        <f t="shared" si="5"/>
        <v>25</v>
      </c>
      <c r="S92" s="191">
        <f t="shared" si="6"/>
        <v>3.33</v>
      </c>
      <c r="T92" s="178">
        <f t="shared" si="7"/>
        <v>98.33</v>
      </c>
    </row>
    <row r="93">
      <c r="A93" s="4"/>
      <c r="B93" s="81" t="s">
        <v>99</v>
      </c>
      <c r="C93" s="251" t="s">
        <v>245</v>
      </c>
      <c r="D93" s="50"/>
      <c r="E93" s="251" t="s">
        <v>246</v>
      </c>
      <c r="F93" s="251" t="s">
        <v>246</v>
      </c>
      <c r="G93" s="251" t="s">
        <v>246</v>
      </c>
      <c r="H93" s="251" t="s">
        <v>246</v>
      </c>
      <c r="I93" s="251" t="s">
        <v>245</v>
      </c>
      <c r="J93" s="252">
        <v>47.1</v>
      </c>
      <c r="K93" s="252">
        <v>103679.9</v>
      </c>
      <c r="L93" s="252">
        <v>835000.0</v>
      </c>
      <c r="M93" s="178">
        <f t="shared" si="1"/>
        <v>8.97585E+15</v>
      </c>
      <c r="N93" s="178">
        <f t="shared" si="2"/>
        <v>7</v>
      </c>
      <c r="O93" s="178">
        <f t="shared" si="3"/>
        <v>0.3008639836</v>
      </c>
      <c r="P93" s="70" t="b">
        <v>0</v>
      </c>
      <c r="Q93" s="191">
        <f t="shared" si="4"/>
        <v>70</v>
      </c>
      <c r="R93" s="191">
        <f t="shared" si="5"/>
        <v>25</v>
      </c>
      <c r="S93" s="191">
        <f t="shared" si="6"/>
        <v>4.78</v>
      </c>
      <c r="T93" s="178">
        <f t="shared" si="7"/>
        <v>99.78</v>
      </c>
    </row>
    <row r="94">
      <c r="A94" s="4"/>
      <c r="B94" s="81" t="s">
        <v>100</v>
      </c>
      <c r="C94" s="251" t="s">
        <v>245</v>
      </c>
      <c r="D94" s="50"/>
      <c r="E94" s="251" t="s">
        <v>246</v>
      </c>
      <c r="F94" s="251" t="s">
        <v>246</v>
      </c>
      <c r="G94" s="251" t="s">
        <v>246</v>
      </c>
      <c r="H94" s="251" t="s">
        <v>246</v>
      </c>
      <c r="I94" s="251" t="s">
        <v>245</v>
      </c>
      <c r="J94" s="252">
        <v>47.1</v>
      </c>
      <c r="K94" s="252">
        <v>100417.6</v>
      </c>
      <c r="L94" s="252">
        <v>911930.0</v>
      </c>
      <c r="M94" s="178">
        <f t="shared" si="1"/>
        <v>9.19562E+15</v>
      </c>
      <c r="N94" s="178">
        <f t="shared" si="2"/>
        <v>10</v>
      </c>
      <c r="O94" s="178">
        <f t="shared" si="3"/>
        <v>0.2983029312</v>
      </c>
      <c r="P94" s="70" t="b">
        <v>0</v>
      </c>
      <c r="Q94" s="191">
        <f t="shared" si="4"/>
        <v>70</v>
      </c>
      <c r="R94" s="191">
        <f t="shared" si="5"/>
        <v>25</v>
      </c>
      <c r="S94" s="191">
        <f t="shared" si="6"/>
        <v>4.67</v>
      </c>
      <c r="T94" s="178">
        <f t="shared" si="7"/>
        <v>99.67</v>
      </c>
    </row>
    <row r="95">
      <c r="A95" s="4"/>
      <c r="B95" s="81" t="s">
        <v>101</v>
      </c>
      <c r="C95" s="251" t="s">
        <v>247</v>
      </c>
      <c r="D95" s="251" t="s">
        <v>248</v>
      </c>
      <c r="E95" s="251" t="s">
        <v>247</v>
      </c>
      <c r="F95" s="50"/>
      <c r="G95" s="50"/>
      <c r="H95" s="50"/>
      <c r="I95" s="50"/>
      <c r="J95" s="50"/>
      <c r="K95" s="50"/>
      <c r="L95" s="50"/>
      <c r="M95" s="178" t="str">
        <f t="shared" si="1"/>
        <v>-</v>
      </c>
      <c r="N95" s="178" t="str">
        <f t="shared" si="2"/>
        <v>-</v>
      </c>
      <c r="O95" s="178" t="str">
        <f t="shared" si="3"/>
        <v>-</v>
      </c>
      <c r="P95" s="70" t="b">
        <v>0</v>
      </c>
      <c r="Q95" s="191">
        <f t="shared" si="4"/>
        <v>0</v>
      </c>
      <c r="R95" s="191">
        <f t="shared" si="5"/>
        <v>0</v>
      </c>
      <c r="S95" s="191">
        <f t="shared" si="6"/>
        <v>0</v>
      </c>
      <c r="T95" s="178">
        <f t="shared" si="7"/>
        <v>0</v>
      </c>
    </row>
    <row r="96">
      <c r="A96" s="4"/>
      <c r="B96" s="81" t="s">
        <v>102</v>
      </c>
      <c r="C96" s="251" t="s">
        <v>245</v>
      </c>
      <c r="D96" s="50"/>
      <c r="E96" s="251" t="s">
        <v>246</v>
      </c>
      <c r="F96" s="251" t="s">
        <v>246</v>
      </c>
      <c r="G96" s="251" t="s">
        <v>246</v>
      </c>
      <c r="H96" s="251" t="s">
        <v>246</v>
      </c>
      <c r="I96" s="251" t="s">
        <v>245</v>
      </c>
      <c r="J96" s="252">
        <v>47.1</v>
      </c>
      <c r="K96" s="252">
        <v>111366.9</v>
      </c>
      <c r="L96" s="252">
        <v>1055000.0</v>
      </c>
      <c r="M96" s="178">
        <f t="shared" si="1"/>
        <v>1.30847E+16</v>
      </c>
      <c r="N96" s="178">
        <f t="shared" si="2"/>
        <v>99</v>
      </c>
      <c r="O96" s="178">
        <f t="shared" si="3"/>
        <v>0.2529824881</v>
      </c>
      <c r="P96" s="70" t="b">
        <v>0</v>
      </c>
      <c r="Q96" s="191">
        <f t="shared" si="4"/>
        <v>70</v>
      </c>
      <c r="R96" s="191">
        <f t="shared" si="5"/>
        <v>25</v>
      </c>
      <c r="S96" s="191">
        <f t="shared" si="6"/>
        <v>1.45</v>
      </c>
      <c r="T96" s="178">
        <f t="shared" si="7"/>
        <v>96.45</v>
      </c>
    </row>
    <row r="97">
      <c r="A97" s="4"/>
      <c r="B97" s="72" t="s">
        <v>103</v>
      </c>
      <c r="C97" s="251" t="s">
        <v>247</v>
      </c>
      <c r="D97" s="251" t="s">
        <v>248</v>
      </c>
      <c r="E97" s="251" t="s">
        <v>247</v>
      </c>
      <c r="F97" s="50"/>
      <c r="G97" s="50"/>
      <c r="H97" s="50"/>
      <c r="I97" s="50"/>
      <c r="J97" s="50"/>
      <c r="K97" s="50"/>
      <c r="L97" s="50"/>
      <c r="M97" s="178" t="str">
        <f t="shared" si="1"/>
        <v>-</v>
      </c>
      <c r="N97" s="178" t="str">
        <f t="shared" si="2"/>
        <v>-</v>
      </c>
      <c r="O97" s="178" t="str">
        <f t="shared" si="3"/>
        <v>-</v>
      </c>
      <c r="P97" s="70" t="b">
        <v>0</v>
      </c>
      <c r="Q97" s="191">
        <f t="shared" si="4"/>
        <v>0</v>
      </c>
      <c r="R97" s="191">
        <f t="shared" si="5"/>
        <v>0</v>
      </c>
      <c r="S97" s="191">
        <f t="shared" si="6"/>
        <v>0</v>
      </c>
      <c r="T97" s="178">
        <f t="shared" si="7"/>
        <v>0</v>
      </c>
    </row>
    <row r="98">
      <c r="A98" s="4"/>
      <c r="B98" s="81" t="s">
        <v>104</v>
      </c>
      <c r="C98" s="251" t="s">
        <v>245</v>
      </c>
      <c r="D98" s="50"/>
      <c r="E98" s="251" t="s">
        <v>246</v>
      </c>
      <c r="F98" s="251" t="s">
        <v>246</v>
      </c>
      <c r="G98" s="251" t="s">
        <v>246</v>
      </c>
      <c r="H98" s="251" t="s">
        <v>246</v>
      </c>
      <c r="I98" s="251" t="s">
        <v>245</v>
      </c>
      <c r="J98" s="252">
        <v>47.1</v>
      </c>
      <c r="K98" s="252">
        <v>108932.7</v>
      </c>
      <c r="L98" s="252">
        <v>955000.0</v>
      </c>
      <c r="M98" s="178">
        <f t="shared" si="1"/>
        <v>1.13323E+16</v>
      </c>
      <c r="N98" s="178">
        <f t="shared" si="2"/>
        <v>54</v>
      </c>
      <c r="O98" s="178">
        <f t="shared" si="3"/>
        <v>0.2734032937</v>
      </c>
      <c r="P98" s="70" t="b">
        <v>0</v>
      </c>
      <c r="Q98" s="191">
        <f t="shared" si="4"/>
        <v>70</v>
      </c>
      <c r="R98" s="191">
        <f t="shared" si="5"/>
        <v>25</v>
      </c>
      <c r="S98" s="191">
        <f t="shared" si="6"/>
        <v>3.08</v>
      </c>
      <c r="T98" s="178">
        <f t="shared" si="7"/>
        <v>98.08</v>
      </c>
    </row>
    <row r="99">
      <c r="A99" s="4"/>
      <c r="B99" s="81" t="s">
        <v>105</v>
      </c>
      <c r="C99" s="251" t="s">
        <v>251</v>
      </c>
      <c r="D99" s="50"/>
      <c r="E99" s="251" t="s">
        <v>246</v>
      </c>
      <c r="F99" s="251" t="s">
        <v>246</v>
      </c>
      <c r="G99" s="251" t="s">
        <v>246</v>
      </c>
      <c r="H99" s="251" t="s">
        <v>246</v>
      </c>
      <c r="I99" s="251" t="s">
        <v>251</v>
      </c>
      <c r="J99" s="252">
        <v>47.1</v>
      </c>
      <c r="K99" s="252">
        <v>109042.1</v>
      </c>
      <c r="L99" s="252">
        <v>974996.0</v>
      </c>
      <c r="M99" s="178">
        <f t="shared" si="1"/>
        <v>1.15929E+16</v>
      </c>
      <c r="N99" s="178">
        <f t="shared" si="2"/>
        <v>66</v>
      </c>
      <c r="O99" s="178">
        <f t="shared" si="3"/>
        <v>0.2703672979</v>
      </c>
      <c r="P99" s="253" t="b">
        <v>0</v>
      </c>
      <c r="Q99" s="191">
        <f t="shared" si="4"/>
        <v>49</v>
      </c>
      <c r="R99" s="191">
        <f t="shared" si="5"/>
        <v>17.5</v>
      </c>
      <c r="S99" s="191">
        <f t="shared" si="6"/>
        <v>2.64</v>
      </c>
      <c r="T99" s="178">
        <f t="shared" si="7"/>
        <v>69.14</v>
      </c>
    </row>
    <row r="100">
      <c r="A100" s="4"/>
      <c r="B100" s="81" t="s">
        <v>106</v>
      </c>
      <c r="C100" s="251" t="s">
        <v>245</v>
      </c>
      <c r="D100" s="50"/>
      <c r="E100" s="251" t="s">
        <v>246</v>
      </c>
      <c r="F100" s="251" t="s">
        <v>246</v>
      </c>
      <c r="G100" s="251" t="s">
        <v>246</v>
      </c>
      <c r="H100" s="251" t="s">
        <v>246</v>
      </c>
      <c r="I100" s="251" t="s">
        <v>245</v>
      </c>
      <c r="J100" s="252">
        <v>47.1</v>
      </c>
      <c r="K100" s="252">
        <v>111391.9</v>
      </c>
      <c r="L100" s="252">
        <v>970000.0</v>
      </c>
      <c r="M100" s="178">
        <f t="shared" si="1"/>
        <v>1.20359E+16</v>
      </c>
      <c r="N100" s="178">
        <f t="shared" si="2"/>
        <v>81</v>
      </c>
      <c r="O100" s="178">
        <f t="shared" si="3"/>
        <v>0.2652045523</v>
      </c>
      <c r="P100" s="70" t="b">
        <v>0</v>
      </c>
      <c r="Q100" s="191">
        <f t="shared" si="4"/>
        <v>70</v>
      </c>
      <c r="R100" s="191">
        <f t="shared" si="5"/>
        <v>25</v>
      </c>
      <c r="S100" s="191">
        <f t="shared" si="6"/>
        <v>2.1</v>
      </c>
      <c r="T100" s="178">
        <f t="shared" si="7"/>
        <v>97.1</v>
      </c>
    </row>
    <row r="101">
      <c r="A101" s="4"/>
      <c r="B101" s="81" t="s">
        <v>107</v>
      </c>
      <c r="C101" s="251" t="s">
        <v>247</v>
      </c>
      <c r="D101" s="251" t="s">
        <v>248</v>
      </c>
      <c r="E101" s="251" t="s">
        <v>247</v>
      </c>
      <c r="F101" s="50"/>
      <c r="G101" s="50"/>
      <c r="H101" s="50"/>
      <c r="I101" s="50"/>
      <c r="J101" s="50"/>
      <c r="K101" s="50"/>
      <c r="L101" s="50"/>
      <c r="M101" s="178" t="str">
        <f t="shared" si="1"/>
        <v>-</v>
      </c>
      <c r="N101" s="178" t="str">
        <f t="shared" si="2"/>
        <v>-</v>
      </c>
      <c r="O101" s="178" t="str">
        <f t="shared" si="3"/>
        <v>-</v>
      </c>
      <c r="P101" s="70" t="b">
        <v>0</v>
      </c>
      <c r="Q101" s="191">
        <f t="shared" si="4"/>
        <v>0</v>
      </c>
      <c r="R101" s="191">
        <f t="shared" si="5"/>
        <v>0</v>
      </c>
      <c r="S101" s="191">
        <f t="shared" si="6"/>
        <v>0</v>
      </c>
      <c r="T101" s="178">
        <f t="shared" si="7"/>
        <v>0</v>
      </c>
    </row>
    <row r="102">
      <c r="A102" s="5"/>
      <c r="B102" s="81" t="s">
        <v>108</v>
      </c>
      <c r="C102" s="251" t="s">
        <v>245</v>
      </c>
      <c r="D102" s="50"/>
      <c r="E102" s="251" t="s">
        <v>246</v>
      </c>
      <c r="F102" s="251" t="s">
        <v>246</v>
      </c>
      <c r="G102" s="251" t="s">
        <v>246</v>
      </c>
      <c r="H102" s="251" t="s">
        <v>246</v>
      </c>
      <c r="I102" s="251" t="s">
        <v>245</v>
      </c>
      <c r="J102" s="252">
        <v>47.1</v>
      </c>
      <c r="K102" s="252">
        <v>105957.9</v>
      </c>
      <c r="L102" s="252">
        <v>1770000.0</v>
      </c>
      <c r="M102" s="178">
        <f t="shared" si="1"/>
        <v>1.98719E+16</v>
      </c>
      <c r="N102" s="178">
        <f t="shared" si="2"/>
        <v>107</v>
      </c>
      <c r="O102" s="178">
        <f t="shared" si="3"/>
        <v>0.1738900621</v>
      </c>
      <c r="P102" s="70" t="b">
        <v>0</v>
      </c>
      <c r="Q102" s="191">
        <f t="shared" si="4"/>
        <v>70</v>
      </c>
      <c r="R102" s="191">
        <f t="shared" si="5"/>
        <v>25</v>
      </c>
      <c r="S102" s="191">
        <f t="shared" si="6"/>
        <v>1.16</v>
      </c>
      <c r="T102" s="178">
        <f t="shared" si="7"/>
        <v>96.16</v>
      </c>
    </row>
    <row r="103">
      <c r="A103" s="82" t="s">
        <v>109</v>
      </c>
      <c r="B103" s="83" t="s">
        <v>110</v>
      </c>
      <c r="C103" s="251" t="s">
        <v>245</v>
      </c>
      <c r="D103" s="50"/>
      <c r="E103" s="251" t="s">
        <v>246</v>
      </c>
      <c r="F103" s="251" t="s">
        <v>246</v>
      </c>
      <c r="G103" s="251" t="s">
        <v>246</v>
      </c>
      <c r="H103" s="251" t="s">
        <v>246</v>
      </c>
      <c r="I103" s="251" t="s">
        <v>245</v>
      </c>
      <c r="J103" s="252">
        <v>47.1</v>
      </c>
      <c r="K103" s="252">
        <v>107895.3</v>
      </c>
      <c r="L103" s="252">
        <v>930000.0</v>
      </c>
      <c r="M103" s="178">
        <f t="shared" si="1"/>
        <v>1.08265E+16</v>
      </c>
      <c r="N103" s="178">
        <f t="shared" si="2"/>
        <v>35</v>
      </c>
      <c r="O103" s="178">
        <f t="shared" si="3"/>
        <v>0.2792980557</v>
      </c>
      <c r="P103" s="70" t="b">
        <v>0</v>
      </c>
      <c r="Q103" s="191">
        <f t="shared" si="4"/>
        <v>70</v>
      </c>
      <c r="R103" s="191">
        <f t="shared" si="5"/>
        <v>25</v>
      </c>
      <c r="S103" s="191">
        <f t="shared" si="6"/>
        <v>3.77</v>
      </c>
      <c r="T103" s="178">
        <f t="shared" si="7"/>
        <v>98.77</v>
      </c>
    </row>
    <row r="104">
      <c r="A104" s="4"/>
      <c r="B104" s="83" t="s">
        <v>111</v>
      </c>
      <c r="C104" s="251" t="s">
        <v>245</v>
      </c>
      <c r="D104" s="50"/>
      <c r="E104" s="251" t="s">
        <v>246</v>
      </c>
      <c r="F104" s="251" t="s">
        <v>246</v>
      </c>
      <c r="G104" s="251" t="s">
        <v>246</v>
      </c>
      <c r="H104" s="251" t="s">
        <v>246</v>
      </c>
      <c r="I104" s="251" t="s">
        <v>245</v>
      </c>
      <c r="J104" s="252">
        <v>47.1</v>
      </c>
      <c r="K104" s="252">
        <v>104220.5</v>
      </c>
      <c r="L104" s="252">
        <v>905000.0</v>
      </c>
      <c r="M104" s="178">
        <f t="shared" si="1"/>
        <v>9.83003E+15</v>
      </c>
      <c r="N104" s="178">
        <f t="shared" si="2"/>
        <v>16</v>
      </c>
      <c r="O104" s="178">
        <f t="shared" si="3"/>
        <v>0.2909100665</v>
      </c>
      <c r="P104" s="70" t="b">
        <v>0</v>
      </c>
      <c r="Q104" s="191">
        <f t="shared" si="4"/>
        <v>70</v>
      </c>
      <c r="R104" s="191">
        <f t="shared" si="5"/>
        <v>25</v>
      </c>
      <c r="S104" s="191">
        <f t="shared" si="6"/>
        <v>4.46</v>
      </c>
      <c r="T104" s="178">
        <f t="shared" si="7"/>
        <v>99.46</v>
      </c>
    </row>
    <row r="105">
      <c r="A105" s="4"/>
      <c r="B105" s="83" t="s">
        <v>112</v>
      </c>
      <c r="C105" s="251" t="s">
        <v>245</v>
      </c>
      <c r="D105" s="50"/>
      <c r="E105" s="251" t="s">
        <v>246</v>
      </c>
      <c r="F105" s="251" t="s">
        <v>246</v>
      </c>
      <c r="G105" s="251" t="s">
        <v>246</v>
      </c>
      <c r="H105" s="251" t="s">
        <v>246</v>
      </c>
      <c r="I105" s="251" t="s">
        <v>245</v>
      </c>
      <c r="J105" s="252">
        <v>47.1</v>
      </c>
      <c r="K105" s="252">
        <v>108076.5</v>
      </c>
      <c r="L105" s="252">
        <v>2520000.0</v>
      </c>
      <c r="M105" s="178">
        <f t="shared" si="1"/>
        <v>2.94349E+16</v>
      </c>
      <c r="N105" s="178">
        <f t="shared" si="2"/>
        <v>111</v>
      </c>
      <c r="O105" s="178">
        <f t="shared" si="3"/>
        <v>0.0624505898</v>
      </c>
      <c r="P105" s="70" t="b">
        <v>0</v>
      </c>
      <c r="Q105" s="191">
        <f t="shared" si="4"/>
        <v>70</v>
      </c>
      <c r="R105" s="191">
        <f t="shared" si="5"/>
        <v>25</v>
      </c>
      <c r="S105" s="191">
        <f t="shared" si="6"/>
        <v>1.01</v>
      </c>
      <c r="T105" s="178">
        <f t="shared" si="7"/>
        <v>96.01</v>
      </c>
    </row>
    <row r="106">
      <c r="A106" s="4"/>
      <c r="B106" s="83" t="s">
        <v>113</v>
      </c>
      <c r="C106" s="251" t="s">
        <v>251</v>
      </c>
      <c r="D106" s="50"/>
      <c r="E106" s="251" t="s">
        <v>246</v>
      </c>
      <c r="F106" s="251" t="s">
        <v>246</v>
      </c>
      <c r="G106" s="251" t="s">
        <v>246</v>
      </c>
      <c r="H106" s="251" t="s">
        <v>246</v>
      </c>
      <c r="I106" s="251" t="s">
        <v>251</v>
      </c>
      <c r="J106" s="252">
        <v>47.1</v>
      </c>
      <c r="K106" s="252">
        <v>106382.9</v>
      </c>
      <c r="L106" s="252">
        <v>952990.0</v>
      </c>
      <c r="M106" s="178">
        <f t="shared" si="1"/>
        <v>1.07853E+16</v>
      </c>
      <c r="N106" s="178">
        <f t="shared" si="2"/>
        <v>34</v>
      </c>
      <c r="O106" s="178">
        <f t="shared" si="3"/>
        <v>0.2797782125</v>
      </c>
      <c r="P106" s="70" t="b">
        <v>0</v>
      </c>
      <c r="Q106" s="191">
        <f t="shared" si="4"/>
        <v>49</v>
      </c>
      <c r="R106" s="191">
        <f t="shared" si="5"/>
        <v>17.5</v>
      </c>
      <c r="S106" s="191">
        <f t="shared" si="6"/>
        <v>3.8</v>
      </c>
      <c r="T106" s="178">
        <f t="shared" si="7"/>
        <v>70.3</v>
      </c>
    </row>
    <row r="107">
      <c r="A107" s="4"/>
      <c r="B107" s="83" t="s">
        <v>114</v>
      </c>
      <c r="C107" s="251" t="s">
        <v>245</v>
      </c>
      <c r="D107" s="50"/>
      <c r="E107" s="251" t="s">
        <v>246</v>
      </c>
      <c r="F107" s="251" t="s">
        <v>246</v>
      </c>
      <c r="G107" s="251" t="s">
        <v>246</v>
      </c>
      <c r="H107" s="251" t="s">
        <v>246</v>
      </c>
      <c r="I107" s="251" t="s">
        <v>245</v>
      </c>
      <c r="J107" s="252">
        <v>47.1</v>
      </c>
      <c r="K107" s="252">
        <v>108120.3</v>
      </c>
      <c r="L107" s="252">
        <v>985000.0</v>
      </c>
      <c r="M107" s="178">
        <f t="shared" si="1"/>
        <v>1.15146E+16</v>
      </c>
      <c r="N107" s="178">
        <f t="shared" si="2"/>
        <v>63</v>
      </c>
      <c r="O107" s="178">
        <f t="shared" si="3"/>
        <v>0.2712789057</v>
      </c>
      <c r="P107" s="70" t="b">
        <v>0</v>
      </c>
      <c r="Q107" s="191">
        <f t="shared" si="4"/>
        <v>70</v>
      </c>
      <c r="R107" s="191">
        <f t="shared" si="5"/>
        <v>25</v>
      </c>
      <c r="S107" s="191">
        <f t="shared" si="6"/>
        <v>2.75</v>
      </c>
      <c r="T107" s="178">
        <f t="shared" si="7"/>
        <v>97.75</v>
      </c>
    </row>
    <row r="108">
      <c r="A108" s="4"/>
      <c r="B108" s="83" t="s">
        <v>115</v>
      </c>
      <c r="C108" s="251" t="s">
        <v>245</v>
      </c>
      <c r="D108" s="50"/>
      <c r="E108" s="251" t="s">
        <v>246</v>
      </c>
      <c r="F108" s="251" t="s">
        <v>246</v>
      </c>
      <c r="G108" s="251" t="s">
        <v>246</v>
      </c>
      <c r="H108" s="251" t="s">
        <v>246</v>
      </c>
      <c r="I108" s="251" t="s">
        <v>245</v>
      </c>
      <c r="J108" s="252">
        <v>47.1</v>
      </c>
      <c r="K108" s="252">
        <v>106392.2</v>
      </c>
      <c r="L108" s="252">
        <v>960000.0</v>
      </c>
      <c r="M108" s="178">
        <f t="shared" si="1"/>
        <v>1.08665E+16</v>
      </c>
      <c r="N108" s="178">
        <f t="shared" si="2"/>
        <v>40</v>
      </c>
      <c r="O108" s="178">
        <f t="shared" si="3"/>
        <v>0.2788315771</v>
      </c>
      <c r="P108" s="70" t="b">
        <v>0</v>
      </c>
      <c r="Q108" s="191">
        <f t="shared" si="4"/>
        <v>70</v>
      </c>
      <c r="R108" s="191">
        <f t="shared" si="5"/>
        <v>25</v>
      </c>
      <c r="S108" s="191">
        <f t="shared" si="6"/>
        <v>3.59</v>
      </c>
      <c r="T108" s="178">
        <f t="shared" si="7"/>
        <v>98.59</v>
      </c>
    </row>
    <row r="109">
      <c r="A109" s="4"/>
      <c r="B109" s="83" t="s">
        <v>116</v>
      </c>
      <c r="C109" s="251" t="s">
        <v>245</v>
      </c>
      <c r="D109" s="50"/>
      <c r="E109" s="251" t="s">
        <v>246</v>
      </c>
      <c r="F109" s="251" t="s">
        <v>246</v>
      </c>
      <c r="G109" s="251" t="s">
        <v>246</v>
      </c>
      <c r="H109" s="251" t="s">
        <v>246</v>
      </c>
      <c r="I109" s="251" t="s">
        <v>245</v>
      </c>
      <c r="J109" s="252">
        <v>47.1</v>
      </c>
      <c r="K109" s="252">
        <v>106961.0</v>
      </c>
      <c r="L109" s="252">
        <v>1005000.0</v>
      </c>
      <c r="M109" s="178">
        <f t="shared" si="1"/>
        <v>1.14979E+16</v>
      </c>
      <c r="N109" s="178">
        <f t="shared" si="2"/>
        <v>61</v>
      </c>
      <c r="O109" s="178">
        <f t="shared" si="3"/>
        <v>0.2714745682</v>
      </c>
      <c r="P109" s="70" t="b">
        <v>0</v>
      </c>
      <c r="Q109" s="191">
        <f t="shared" si="4"/>
        <v>70</v>
      </c>
      <c r="R109" s="191">
        <f t="shared" si="5"/>
        <v>25</v>
      </c>
      <c r="S109" s="191">
        <f t="shared" si="6"/>
        <v>2.83</v>
      </c>
      <c r="T109" s="178">
        <f t="shared" si="7"/>
        <v>97.83</v>
      </c>
    </row>
    <row r="110">
      <c r="A110" s="4"/>
      <c r="B110" s="83" t="s">
        <v>117</v>
      </c>
      <c r="C110" s="251" t="s">
        <v>245</v>
      </c>
      <c r="D110" s="50"/>
      <c r="E110" s="251" t="s">
        <v>246</v>
      </c>
      <c r="F110" s="251" t="s">
        <v>246</v>
      </c>
      <c r="G110" s="251" t="s">
        <v>246</v>
      </c>
      <c r="H110" s="251" t="s">
        <v>246</v>
      </c>
      <c r="I110" s="251" t="s">
        <v>245</v>
      </c>
      <c r="J110" s="252">
        <v>47.1</v>
      </c>
      <c r="K110" s="252">
        <v>104367.4</v>
      </c>
      <c r="L110" s="252">
        <v>955000.0</v>
      </c>
      <c r="M110" s="178">
        <f t="shared" si="1"/>
        <v>1.04024E+16</v>
      </c>
      <c r="N110" s="178">
        <f t="shared" si="2"/>
        <v>24</v>
      </c>
      <c r="O110" s="178">
        <f t="shared" si="3"/>
        <v>0.284240272</v>
      </c>
      <c r="P110" s="70" t="b">
        <v>0</v>
      </c>
      <c r="Q110" s="191">
        <f t="shared" si="4"/>
        <v>70</v>
      </c>
      <c r="R110" s="191">
        <f t="shared" si="5"/>
        <v>25</v>
      </c>
      <c r="S110" s="191">
        <f t="shared" si="6"/>
        <v>4.17</v>
      </c>
      <c r="T110" s="178">
        <f t="shared" si="7"/>
        <v>99.17</v>
      </c>
    </row>
    <row r="111">
      <c r="A111" s="4"/>
      <c r="B111" s="83" t="s">
        <v>118</v>
      </c>
      <c r="C111" s="251" t="s">
        <v>245</v>
      </c>
      <c r="D111" s="50"/>
      <c r="E111" s="251" t="s">
        <v>246</v>
      </c>
      <c r="F111" s="251" t="s">
        <v>246</v>
      </c>
      <c r="G111" s="251" t="s">
        <v>246</v>
      </c>
      <c r="H111" s="251" t="s">
        <v>246</v>
      </c>
      <c r="I111" s="251" t="s">
        <v>245</v>
      </c>
      <c r="J111" s="252">
        <v>47.1</v>
      </c>
      <c r="K111" s="252">
        <v>108035.9</v>
      </c>
      <c r="L111" s="252">
        <v>985000.0</v>
      </c>
      <c r="M111" s="178">
        <f t="shared" si="1"/>
        <v>1.14967E+16</v>
      </c>
      <c r="N111" s="178">
        <f t="shared" si="2"/>
        <v>59</v>
      </c>
      <c r="O111" s="178">
        <f t="shared" si="3"/>
        <v>0.2714883125</v>
      </c>
      <c r="P111" s="70" t="b">
        <v>0</v>
      </c>
      <c r="Q111" s="191">
        <f t="shared" si="4"/>
        <v>70</v>
      </c>
      <c r="R111" s="191">
        <f t="shared" si="5"/>
        <v>25</v>
      </c>
      <c r="S111" s="191">
        <f t="shared" si="6"/>
        <v>2.9</v>
      </c>
      <c r="T111" s="178">
        <f t="shared" si="7"/>
        <v>97.9</v>
      </c>
    </row>
    <row r="112">
      <c r="A112" s="4"/>
      <c r="B112" s="83" t="s">
        <v>119</v>
      </c>
      <c r="C112" s="251" t="s">
        <v>245</v>
      </c>
      <c r="D112" s="50"/>
      <c r="E112" s="251" t="s">
        <v>246</v>
      </c>
      <c r="F112" s="251" t="s">
        <v>246</v>
      </c>
      <c r="G112" s="251" t="s">
        <v>246</v>
      </c>
      <c r="H112" s="251" t="s">
        <v>246</v>
      </c>
      <c r="I112" s="251" t="s">
        <v>245</v>
      </c>
      <c r="J112" s="252">
        <v>47.1</v>
      </c>
      <c r="K112" s="252">
        <v>223962.8</v>
      </c>
      <c r="L112" s="252">
        <v>1155000.0</v>
      </c>
      <c r="M112" s="178">
        <f t="shared" si="1"/>
        <v>5.7934E+16</v>
      </c>
      <c r="N112" s="178">
        <f t="shared" si="2"/>
        <v>122</v>
      </c>
      <c r="O112" s="178">
        <f t="shared" si="3"/>
        <v>-0.2696545214</v>
      </c>
      <c r="P112" s="70" t="b">
        <v>0</v>
      </c>
      <c r="Q112" s="191">
        <f t="shared" si="4"/>
        <v>70</v>
      </c>
      <c r="R112" s="191">
        <f t="shared" si="5"/>
        <v>25</v>
      </c>
      <c r="S112" s="191">
        <f t="shared" si="6"/>
        <v>0.62</v>
      </c>
      <c r="T112" s="178">
        <f t="shared" si="7"/>
        <v>95.62</v>
      </c>
    </row>
    <row r="113">
      <c r="A113" s="4"/>
      <c r="B113" s="83" t="s">
        <v>120</v>
      </c>
      <c r="C113" s="251" t="s">
        <v>245</v>
      </c>
      <c r="D113" s="50"/>
      <c r="E113" s="251" t="s">
        <v>246</v>
      </c>
      <c r="F113" s="251" t="s">
        <v>246</v>
      </c>
      <c r="G113" s="251" t="s">
        <v>246</v>
      </c>
      <c r="H113" s="251" t="s">
        <v>246</v>
      </c>
      <c r="I113" s="251" t="s">
        <v>245</v>
      </c>
      <c r="J113" s="252">
        <v>47.1</v>
      </c>
      <c r="K113" s="252">
        <v>111804.4</v>
      </c>
      <c r="L113" s="252">
        <v>990000.0</v>
      </c>
      <c r="M113" s="178">
        <f t="shared" si="1"/>
        <v>1.23752E+16</v>
      </c>
      <c r="N113" s="178">
        <f t="shared" si="2"/>
        <v>89</v>
      </c>
      <c r="O113" s="178">
        <f t="shared" si="3"/>
        <v>0.2612505014</v>
      </c>
      <c r="P113" s="70" t="b">
        <v>0</v>
      </c>
      <c r="Q113" s="191">
        <f t="shared" si="4"/>
        <v>70</v>
      </c>
      <c r="R113" s="191">
        <f t="shared" si="5"/>
        <v>25</v>
      </c>
      <c r="S113" s="191">
        <f t="shared" si="6"/>
        <v>1.81</v>
      </c>
      <c r="T113" s="178">
        <f t="shared" si="7"/>
        <v>96.81</v>
      </c>
    </row>
    <row r="114">
      <c r="A114" s="4"/>
      <c r="B114" s="83" t="s">
        <v>121</v>
      </c>
      <c r="C114" s="251" t="s">
        <v>245</v>
      </c>
      <c r="D114" s="50"/>
      <c r="E114" s="251" t="s">
        <v>246</v>
      </c>
      <c r="F114" s="251" t="s">
        <v>246</v>
      </c>
      <c r="G114" s="251" t="s">
        <v>246</v>
      </c>
      <c r="H114" s="251" t="s">
        <v>246</v>
      </c>
      <c r="I114" s="251" t="s">
        <v>245</v>
      </c>
      <c r="J114" s="252">
        <v>47.1</v>
      </c>
      <c r="K114" s="252">
        <v>106129.8</v>
      </c>
      <c r="L114" s="252">
        <v>810000.0</v>
      </c>
      <c r="M114" s="178">
        <f t="shared" si="1"/>
        <v>9.12346E+15</v>
      </c>
      <c r="N114" s="178">
        <f t="shared" si="2"/>
        <v>9</v>
      </c>
      <c r="O114" s="178">
        <f t="shared" si="3"/>
        <v>0.2991438307</v>
      </c>
      <c r="P114" s="70" t="b">
        <v>0</v>
      </c>
      <c r="Q114" s="191">
        <f t="shared" si="4"/>
        <v>70</v>
      </c>
      <c r="R114" s="191">
        <f t="shared" si="5"/>
        <v>25</v>
      </c>
      <c r="S114" s="191">
        <f t="shared" si="6"/>
        <v>4.71</v>
      </c>
      <c r="T114" s="178">
        <f t="shared" si="7"/>
        <v>99.71</v>
      </c>
    </row>
    <row r="115">
      <c r="A115" s="4"/>
      <c r="B115" s="83" t="s">
        <v>122</v>
      </c>
      <c r="C115" s="251" t="s">
        <v>245</v>
      </c>
      <c r="D115" s="50"/>
      <c r="E115" s="251" t="s">
        <v>246</v>
      </c>
      <c r="F115" s="251" t="s">
        <v>246</v>
      </c>
      <c r="G115" s="251" t="s">
        <v>246</v>
      </c>
      <c r="H115" s="251" t="s">
        <v>246</v>
      </c>
      <c r="I115" s="251" t="s">
        <v>245</v>
      </c>
      <c r="J115" s="252">
        <v>47.1</v>
      </c>
      <c r="K115" s="252">
        <v>105482.9</v>
      </c>
      <c r="L115" s="252">
        <v>937783.0</v>
      </c>
      <c r="M115" s="178">
        <f t="shared" si="1"/>
        <v>1.04344E+16</v>
      </c>
      <c r="N115" s="178">
        <f t="shared" si="2"/>
        <v>25</v>
      </c>
      <c r="O115" s="178">
        <f t="shared" si="3"/>
        <v>0.2838675258</v>
      </c>
      <c r="P115" s="70" t="b">
        <v>0</v>
      </c>
      <c r="Q115" s="191">
        <f t="shared" si="4"/>
        <v>70</v>
      </c>
      <c r="R115" s="191">
        <f t="shared" si="5"/>
        <v>25</v>
      </c>
      <c r="S115" s="191">
        <f t="shared" si="6"/>
        <v>4.13</v>
      </c>
      <c r="T115" s="178">
        <f t="shared" si="7"/>
        <v>99.13</v>
      </c>
    </row>
    <row r="116">
      <c r="A116" s="4"/>
      <c r="B116" s="83" t="s">
        <v>123</v>
      </c>
      <c r="C116" s="251" t="s">
        <v>245</v>
      </c>
      <c r="D116" s="50"/>
      <c r="E116" s="251" t="s">
        <v>246</v>
      </c>
      <c r="F116" s="251" t="s">
        <v>246</v>
      </c>
      <c r="G116" s="251" t="s">
        <v>246</v>
      </c>
      <c r="H116" s="251" t="s">
        <v>246</v>
      </c>
      <c r="I116" s="251" t="s">
        <v>245</v>
      </c>
      <c r="J116" s="252">
        <v>47.1</v>
      </c>
      <c r="K116" s="252">
        <v>119744.5</v>
      </c>
      <c r="L116" s="252">
        <v>952634.0</v>
      </c>
      <c r="M116" s="178">
        <f t="shared" si="1"/>
        <v>1.36596E+16</v>
      </c>
      <c r="N116" s="178">
        <f t="shared" si="2"/>
        <v>101</v>
      </c>
      <c r="O116" s="178">
        <f t="shared" si="3"/>
        <v>0.2462836856</v>
      </c>
      <c r="P116" s="70" t="b">
        <v>0</v>
      </c>
      <c r="Q116" s="191">
        <f t="shared" si="4"/>
        <v>70</v>
      </c>
      <c r="R116" s="191">
        <f t="shared" si="5"/>
        <v>25</v>
      </c>
      <c r="S116" s="191">
        <f t="shared" si="6"/>
        <v>1.38</v>
      </c>
      <c r="T116" s="178">
        <f t="shared" si="7"/>
        <v>96.38</v>
      </c>
    </row>
    <row r="117">
      <c r="A117" s="4"/>
      <c r="B117" s="83" t="s">
        <v>124</v>
      </c>
      <c r="C117" s="251" t="s">
        <v>245</v>
      </c>
      <c r="D117" s="50"/>
      <c r="E117" s="251" t="s">
        <v>246</v>
      </c>
      <c r="F117" s="251" t="s">
        <v>246</v>
      </c>
      <c r="G117" s="251" t="s">
        <v>246</v>
      </c>
      <c r="H117" s="251" t="s">
        <v>246</v>
      </c>
      <c r="I117" s="251" t="s">
        <v>245</v>
      </c>
      <c r="J117" s="254">
        <v>47.1</v>
      </c>
      <c r="K117" s="252">
        <v>116135.4</v>
      </c>
      <c r="L117" s="252">
        <v>922930.0</v>
      </c>
      <c r="M117" s="178">
        <f t="shared" si="1"/>
        <v>1.2448E+16</v>
      </c>
      <c r="N117" s="178">
        <f t="shared" si="2"/>
        <v>91</v>
      </c>
      <c r="O117" s="178">
        <f t="shared" si="3"/>
        <v>0.2604029284</v>
      </c>
      <c r="P117" s="253" t="b">
        <v>1</v>
      </c>
      <c r="Q117" s="191">
        <f t="shared" si="4"/>
        <v>70</v>
      </c>
      <c r="R117" s="191">
        <f t="shared" si="5"/>
        <v>25</v>
      </c>
      <c r="S117" s="191">
        <f t="shared" si="6"/>
        <v>1.74</v>
      </c>
      <c r="T117" s="178">
        <f t="shared" si="7"/>
        <v>91.74</v>
      </c>
    </row>
    <row r="118">
      <c r="A118" s="5"/>
      <c r="B118" s="83" t="s">
        <v>125</v>
      </c>
      <c r="C118" s="251" t="s">
        <v>245</v>
      </c>
      <c r="D118" s="50"/>
      <c r="E118" s="251" t="s">
        <v>246</v>
      </c>
      <c r="F118" s="251" t="s">
        <v>246</v>
      </c>
      <c r="G118" s="251" t="s">
        <v>246</v>
      </c>
      <c r="H118" s="251" t="s">
        <v>246</v>
      </c>
      <c r="I118" s="251" t="s">
        <v>245</v>
      </c>
      <c r="J118" s="252">
        <v>47.1</v>
      </c>
      <c r="K118" s="252">
        <v>100445.7</v>
      </c>
      <c r="L118" s="252">
        <v>932849.0</v>
      </c>
      <c r="M118" s="178">
        <f t="shared" si="1"/>
        <v>9.41183E+15</v>
      </c>
      <c r="N118" s="178">
        <f t="shared" si="2"/>
        <v>12</v>
      </c>
      <c r="O118" s="178">
        <f t="shared" si="3"/>
        <v>0.2957834433</v>
      </c>
      <c r="P118" s="70" t="b">
        <v>0</v>
      </c>
      <c r="Q118" s="191">
        <f t="shared" si="4"/>
        <v>70</v>
      </c>
      <c r="R118" s="191">
        <f t="shared" si="5"/>
        <v>25</v>
      </c>
      <c r="S118" s="191">
        <f t="shared" si="6"/>
        <v>4.6</v>
      </c>
      <c r="T118" s="178">
        <f t="shared" si="7"/>
        <v>99.6</v>
      </c>
    </row>
    <row r="119">
      <c r="A119" s="84" t="s">
        <v>126</v>
      </c>
      <c r="B119" s="85" t="s">
        <v>127</v>
      </c>
      <c r="C119" s="251" t="s">
        <v>247</v>
      </c>
      <c r="D119" s="251" t="s">
        <v>248</v>
      </c>
      <c r="E119" s="251" t="s">
        <v>247</v>
      </c>
      <c r="F119" s="50"/>
      <c r="G119" s="50"/>
      <c r="H119" s="50"/>
      <c r="I119" s="50"/>
      <c r="J119" s="50"/>
      <c r="K119" s="50"/>
      <c r="L119" s="50"/>
      <c r="M119" s="178" t="str">
        <f t="shared" si="1"/>
        <v>-</v>
      </c>
      <c r="N119" s="178" t="str">
        <f t="shared" si="2"/>
        <v>-</v>
      </c>
      <c r="O119" s="178" t="str">
        <f t="shared" si="3"/>
        <v>-</v>
      </c>
      <c r="P119" s="70" t="b">
        <v>0</v>
      </c>
      <c r="Q119" s="191">
        <f t="shared" si="4"/>
        <v>0</v>
      </c>
      <c r="R119" s="191">
        <f t="shared" si="5"/>
        <v>0</v>
      </c>
      <c r="S119" s="191">
        <f t="shared" si="6"/>
        <v>0</v>
      </c>
      <c r="T119" s="178">
        <f t="shared" si="7"/>
        <v>0</v>
      </c>
    </row>
    <row r="120">
      <c r="A120" s="4"/>
      <c r="B120" s="85" t="s">
        <v>128</v>
      </c>
      <c r="C120" s="251" t="s">
        <v>245</v>
      </c>
      <c r="D120" s="50"/>
      <c r="E120" s="251" t="s">
        <v>246</v>
      </c>
      <c r="F120" s="251" t="s">
        <v>246</v>
      </c>
      <c r="G120" s="251" t="s">
        <v>246</v>
      </c>
      <c r="H120" s="251" t="s">
        <v>246</v>
      </c>
      <c r="I120" s="251" t="s">
        <v>245</v>
      </c>
      <c r="J120" s="252">
        <v>47.1</v>
      </c>
      <c r="K120" s="252">
        <v>112163.7</v>
      </c>
      <c r="L120" s="252">
        <v>1015000.0</v>
      </c>
      <c r="M120" s="178">
        <f t="shared" si="1"/>
        <v>1.27694E+16</v>
      </c>
      <c r="N120" s="178">
        <f t="shared" si="2"/>
        <v>97</v>
      </c>
      <c r="O120" s="178">
        <f t="shared" si="3"/>
        <v>0.2566569996</v>
      </c>
      <c r="P120" s="70" t="b">
        <v>0</v>
      </c>
      <c r="Q120" s="191">
        <f t="shared" si="4"/>
        <v>70</v>
      </c>
      <c r="R120" s="191">
        <f t="shared" si="5"/>
        <v>25</v>
      </c>
      <c r="S120" s="191">
        <f t="shared" si="6"/>
        <v>1.52</v>
      </c>
      <c r="T120" s="178">
        <f t="shared" si="7"/>
        <v>96.52</v>
      </c>
    </row>
    <row r="121">
      <c r="A121" s="4"/>
      <c r="B121" s="85" t="s">
        <v>129</v>
      </c>
      <c r="C121" s="251" t="s">
        <v>245</v>
      </c>
      <c r="D121" s="50"/>
      <c r="E121" s="251" t="s">
        <v>246</v>
      </c>
      <c r="F121" s="251" t="s">
        <v>246</v>
      </c>
      <c r="G121" s="251" t="s">
        <v>246</v>
      </c>
      <c r="H121" s="251" t="s">
        <v>246</v>
      </c>
      <c r="I121" s="251" t="s">
        <v>245</v>
      </c>
      <c r="J121" s="252">
        <v>47.1</v>
      </c>
      <c r="K121" s="252">
        <v>84440.52</v>
      </c>
      <c r="L121" s="252">
        <v>795131.0</v>
      </c>
      <c r="M121" s="178">
        <f t="shared" si="1"/>
        <v>5.66944E+15</v>
      </c>
      <c r="N121" s="178">
        <f t="shared" si="2"/>
        <v>1</v>
      </c>
      <c r="O121" s="178">
        <f t="shared" si="3"/>
        <v>0.3393941322</v>
      </c>
      <c r="P121" s="70" t="b">
        <v>0</v>
      </c>
      <c r="Q121" s="191">
        <f t="shared" si="4"/>
        <v>70</v>
      </c>
      <c r="R121" s="191">
        <f t="shared" si="5"/>
        <v>25</v>
      </c>
      <c r="S121" s="191">
        <f t="shared" si="6"/>
        <v>5</v>
      </c>
      <c r="T121" s="178">
        <f t="shared" si="7"/>
        <v>100</v>
      </c>
    </row>
    <row r="122">
      <c r="A122" s="4"/>
      <c r="B122" s="85" t="s">
        <v>130</v>
      </c>
      <c r="C122" s="251" t="s">
        <v>245</v>
      </c>
      <c r="D122" s="50"/>
      <c r="E122" s="251" t="s">
        <v>246</v>
      </c>
      <c r="F122" s="251" t="s">
        <v>246</v>
      </c>
      <c r="G122" s="251" t="s">
        <v>246</v>
      </c>
      <c r="H122" s="251" t="s">
        <v>246</v>
      </c>
      <c r="I122" s="251" t="s">
        <v>245</v>
      </c>
      <c r="J122" s="252">
        <v>47.1</v>
      </c>
      <c r="K122" s="252">
        <v>221534.9</v>
      </c>
      <c r="L122" s="252">
        <v>1296852.0</v>
      </c>
      <c r="M122" s="178">
        <f t="shared" si="1"/>
        <v>6.36465E+16</v>
      </c>
      <c r="N122" s="178">
        <f t="shared" si="2"/>
        <v>128</v>
      </c>
      <c r="O122" s="178">
        <f t="shared" si="3"/>
        <v>-0.3362232653</v>
      </c>
      <c r="P122" s="70" t="b">
        <v>0</v>
      </c>
      <c r="Q122" s="191">
        <f t="shared" si="4"/>
        <v>70</v>
      </c>
      <c r="R122" s="191">
        <f t="shared" si="5"/>
        <v>25</v>
      </c>
      <c r="S122" s="191">
        <f t="shared" si="6"/>
        <v>0.4</v>
      </c>
      <c r="T122" s="178">
        <f t="shared" si="7"/>
        <v>95.4</v>
      </c>
    </row>
    <row r="123">
      <c r="A123" s="4"/>
      <c r="B123" s="85" t="s">
        <v>131</v>
      </c>
      <c r="C123" s="251" t="s">
        <v>245</v>
      </c>
      <c r="D123" s="50"/>
      <c r="E123" s="251" t="s">
        <v>246</v>
      </c>
      <c r="F123" s="251" t="s">
        <v>246</v>
      </c>
      <c r="G123" s="251" t="s">
        <v>246</v>
      </c>
      <c r="H123" s="251" t="s">
        <v>246</v>
      </c>
      <c r="I123" s="251" t="s">
        <v>245</v>
      </c>
      <c r="J123" s="252">
        <v>47.1</v>
      </c>
      <c r="K123" s="252">
        <v>233215.4</v>
      </c>
      <c r="L123" s="252">
        <v>1005000.0</v>
      </c>
      <c r="M123" s="178">
        <f t="shared" si="1"/>
        <v>5.46614E+16</v>
      </c>
      <c r="N123" s="178">
        <f t="shared" si="2"/>
        <v>121</v>
      </c>
      <c r="O123" s="178">
        <f t="shared" si="3"/>
        <v>-0.2315175917</v>
      </c>
      <c r="P123" s="70" t="b">
        <v>0</v>
      </c>
      <c r="Q123" s="191">
        <f t="shared" si="4"/>
        <v>70</v>
      </c>
      <c r="R123" s="191">
        <f t="shared" si="5"/>
        <v>25</v>
      </c>
      <c r="S123" s="191">
        <f t="shared" si="6"/>
        <v>0.65</v>
      </c>
      <c r="T123" s="178">
        <f t="shared" si="7"/>
        <v>95.65</v>
      </c>
    </row>
    <row r="124">
      <c r="A124" s="4"/>
      <c r="B124" s="85" t="s">
        <v>132</v>
      </c>
      <c r="C124" s="251" t="s">
        <v>245</v>
      </c>
      <c r="D124" s="50"/>
      <c r="E124" s="251" t="s">
        <v>246</v>
      </c>
      <c r="F124" s="251" t="s">
        <v>246</v>
      </c>
      <c r="G124" s="251" t="s">
        <v>246</v>
      </c>
      <c r="H124" s="251" t="s">
        <v>246</v>
      </c>
      <c r="I124" s="251" t="s">
        <v>245</v>
      </c>
      <c r="J124" s="252">
        <v>47.1</v>
      </c>
      <c r="K124" s="252">
        <v>108357.7</v>
      </c>
      <c r="L124" s="252">
        <v>935000.0</v>
      </c>
      <c r="M124" s="178">
        <f t="shared" si="1"/>
        <v>1.09782E+16</v>
      </c>
      <c r="N124" s="178">
        <f t="shared" si="2"/>
        <v>42</v>
      </c>
      <c r="O124" s="178">
        <f t="shared" si="3"/>
        <v>0.2775302372</v>
      </c>
      <c r="P124" s="70" t="b">
        <v>0</v>
      </c>
      <c r="Q124" s="191">
        <f t="shared" si="4"/>
        <v>70</v>
      </c>
      <c r="R124" s="191">
        <f t="shared" si="5"/>
        <v>25</v>
      </c>
      <c r="S124" s="191">
        <f t="shared" si="6"/>
        <v>3.51</v>
      </c>
      <c r="T124" s="178">
        <f t="shared" si="7"/>
        <v>98.51</v>
      </c>
    </row>
    <row r="125">
      <c r="A125" s="4"/>
      <c r="B125" s="85" t="s">
        <v>133</v>
      </c>
      <c r="C125" s="251" t="s">
        <v>245</v>
      </c>
      <c r="D125" s="50"/>
      <c r="E125" s="251" t="s">
        <v>246</v>
      </c>
      <c r="F125" s="251" t="s">
        <v>246</v>
      </c>
      <c r="G125" s="251" t="s">
        <v>246</v>
      </c>
      <c r="H125" s="251" t="s">
        <v>246</v>
      </c>
      <c r="I125" s="251" t="s">
        <v>245</v>
      </c>
      <c r="J125" s="252">
        <v>47.1</v>
      </c>
      <c r="K125" s="252">
        <v>109904.5</v>
      </c>
      <c r="L125" s="252">
        <v>808729.0</v>
      </c>
      <c r="M125" s="178">
        <f t="shared" si="1"/>
        <v>9.76864E+15</v>
      </c>
      <c r="N125" s="178">
        <f t="shared" si="2"/>
        <v>15</v>
      </c>
      <c r="O125" s="178">
        <f t="shared" si="3"/>
        <v>0.2916255023</v>
      </c>
      <c r="P125" s="70" t="b">
        <v>0</v>
      </c>
      <c r="Q125" s="191">
        <f t="shared" si="4"/>
        <v>70</v>
      </c>
      <c r="R125" s="191">
        <f t="shared" si="5"/>
        <v>25</v>
      </c>
      <c r="S125" s="191">
        <f t="shared" si="6"/>
        <v>4.49</v>
      </c>
      <c r="T125" s="178">
        <f t="shared" si="7"/>
        <v>99.49</v>
      </c>
    </row>
    <row r="126">
      <c r="A126" s="4"/>
      <c r="B126" s="85" t="s">
        <v>134</v>
      </c>
      <c r="C126" s="251" t="s">
        <v>245</v>
      </c>
      <c r="D126" s="50"/>
      <c r="E126" s="251" t="s">
        <v>246</v>
      </c>
      <c r="F126" s="251" t="s">
        <v>246</v>
      </c>
      <c r="G126" s="251" t="s">
        <v>246</v>
      </c>
      <c r="H126" s="251" t="s">
        <v>246</v>
      </c>
      <c r="I126" s="251" t="s">
        <v>245</v>
      </c>
      <c r="J126" s="252">
        <v>47.1</v>
      </c>
      <c r="K126" s="252">
        <v>225409.6</v>
      </c>
      <c r="L126" s="252">
        <v>970000.0</v>
      </c>
      <c r="M126" s="178">
        <f t="shared" si="1"/>
        <v>4.92852E+16</v>
      </c>
      <c r="N126" s="178">
        <f t="shared" si="2"/>
        <v>120</v>
      </c>
      <c r="O126" s="178">
        <f t="shared" si="3"/>
        <v>-0.1688681531</v>
      </c>
      <c r="P126" s="70" t="b">
        <v>0</v>
      </c>
      <c r="Q126" s="191">
        <f t="shared" si="4"/>
        <v>70</v>
      </c>
      <c r="R126" s="191">
        <f t="shared" si="5"/>
        <v>25</v>
      </c>
      <c r="S126" s="191">
        <f t="shared" si="6"/>
        <v>0.69</v>
      </c>
      <c r="T126" s="178">
        <f t="shared" si="7"/>
        <v>95.69</v>
      </c>
    </row>
    <row r="127">
      <c r="A127" s="4"/>
      <c r="B127" s="85" t="s">
        <v>135</v>
      </c>
      <c r="C127" s="251" t="s">
        <v>245</v>
      </c>
      <c r="D127" s="50"/>
      <c r="E127" s="251" t="s">
        <v>246</v>
      </c>
      <c r="F127" s="251" t="s">
        <v>246</v>
      </c>
      <c r="G127" s="251" t="s">
        <v>246</v>
      </c>
      <c r="H127" s="251" t="s">
        <v>246</v>
      </c>
      <c r="I127" s="251" t="s">
        <v>245</v>
      </c>
      <c r="J127" s="252">
        <v>47.1</v>
      </c>
      <c r="K127" s="252">
        <v>111845.0</v>
      </c>
      <c r="L127" s="252">
        <v>1180000.0</v>
      </c>
      <c r="M127" s="178">
        <f t="shared" si="1"/>
        <v>1.4761E+16</v>
      </c>
      <c r="N127" s="178">
        <f t="shared" si="2"/>
        <v>105</v>
      </c>
      <c r="O127" s="178">
        <f t="shared" si="3"/>
        <v>0.2334488444</v>
      </c>
      <c r="P127" s="70" t="b">
        <v>0</v>
      </c>
      <c r="Q127" s="191">
        <f t="shared" si="4"/>
        <v>70</v>
      </c>
      <c r="R127" s="191">
        <f t="shared" si="5"/>
        <v>25</v>
      </c>
      <c r="S127" s="191">
        <f t="shared" si="6"/>
        <v>1.23</v>
      </c>
      <c r="T127" s="178">
        <f t="shared" si="7"/>
        <v>96.23</v>
      </c>
    </row>
    <row r="128">
      <c r="A128" s="4"/>
      <c r="B128" s="85" t="s">
        <v>136</v>
      </c>
      <c r="C128" s="251" t="s">
        <v>245</v>
      </c>
      <c r="D128" s="50"/>
      <c r="E128" s="251" t="s">
        <v>246</v>
      </c>
      <c r="F128" s="251" t="s">
        <v>246</v>
      </c>
      <c r="G128" s="251" t="s">
        <v>246</v>
      </c>
      <c r="H128" s="251" t="s">
        <v>246</v>
      </c>
      <c r="I128" s="251" t="s">
        <v>245</v>
      </c>
      <c r="J128" s="252">
        <v>47.1</v>
      </c>
      <c r="K128" s="252">
        <v>115785.4</v>
      </c>
      <c r="L128" s="252">
        <v>1030000.0</v>
      </c>
      <c r="M128" s="178">
        <f t="shared" si="1"/>
        <v>1.38084E+16</v>
      </c>
      <c r="N128" s="178">
        <f t="shared" si="2"/>
        <v>103</v>
      </c>
      <c r="O128" s="178">
        <f t="shared" si="3"/>
        <v>0.2445488727</v>
      </c>
      <c r="P128" s="70" t="b">
        <v>0</v>
      </c>
      <c r="Q128" s="191">
        <f t="shared" si="4"/>
        <v>70</v>
      </c>
      <c r="R128" s="191">
        <f t="shared" si="5"/>
        <v>25</v>
      </c>
      <c r="S128" s="191">
        <f t="shared" si="6"/>
        <v>1.3</v>
      </c>
      <c r="T128" s="178">
        <f t="shared" si="7"/>
        <v>96.3</v>
      </c>
    </row>
    <row r="129">
      <c r="A129" s="4"/>
      <c r="B129" s="85" t="s">
        <v>137</v>
      </c>
      <c r="C129" s="251" t="s">
        <v>247</v>
      </c>
      <c r="D129" s="251" t="s">
        <v>248</v>
      </c>
      <c r="E129" s="251" t="s">
        <v>247</v>
      </c>
      <c r="F129" s="50"/>
      <c r="G129" s="50"/>
      <c r="H129" s="50"/>
      <c r="I129" s="50"/>
      <c r="J129" s="50"/>
      <c r="K129" s="50"/>
      <c r="L129" s="50"/>
      <c r="M129" s="178" t="str">
        <f t="shared" si="1"/>
        <v>-</v>
      </c>
      <c r="N129" s="178" t="str">
        <f t="shared" si="2"/>
        <v>-</v>
      </c>
      <c r="O129" s="178" t="str">
        <f t="shared" si="3"/>
        <v>-</v>
      </c>
      <c r="P129" s="70" t="b">
        <v>0</v>
      </c>
      <c r="Q129" s="191">
        <f t="shared" si="4"/>
        <v>0</v>
      </c>
      <c r="R129" s="191">
        <f t="shared" si="5"/>
        <v>0</v>
      </c>
      <c r="S129" s="191">
        <f t="shared" si="6"/>
        <v>0</v>
      </c>
      <c r="T129" s="178">
        <f t="shared" si="7"/>
        <v>0</v>
      </c>
    </row>
    <row r="130">
      <c r="A130" s="4"/>
      <c r="B130" s="85" t="s">
        <v>138</v>
      </c>
      <c r="C130" s="251" t="s">
        <v>247</v>
      </c>
      <c r="D130" s="251" t="s">
        <v>248</v>
      </c>
      <c r="E130" s="251" t="s">
        <v>247</v>
      </c>
      <c r="F130" s="50"/>
      <c r="G130" s="50"/>
      <c r="H130" s="50"/>
      <c r="I130" s="50"/>
      <c r="J130" s="50"/>
      <c r="K130" s="50"/>
      <c r="L130" s="50"/>
      <c r="M130" s="178" t="str">
        <f t="shared" si="1"/>
        <v>-</v>
      </c>
      <c r="N130" s="178" t="str">
        <f t="shared" si="2"/>
        <v>-</v>
      </c>
      <c r="O130" s="178" t="str">
        <f t="shared" si="3"/>
        <v>-</v>
      </c>
      <c r="P130" s="70" t="b">
        <v>0</v>
      </c>
      <c r="Q130" s="191">
        <f t="shared" si="4"/>
        <v>0</v>
      </c>
      <c r="R130" s="191">
        <f t="shared" si="5"/>
        <v>0</v>
      </c>
      <c r="S130" s="191">
        <f t="shared" si="6"/>
        <v>0</v>
      </c>
      <c r="T130" s="178">
        <f t="shared" si="7"/>
        <v>0</v>
      </c>
    </row>
    <row r="131">
      <c r="A131" s="4"/>
      <c r="B131" s="85" t="s">
        <v>139</v>
      </c>
      <c r="C131" s="251" t="s">
        <v>247</v>
      </c>
      <c r="D131" s="251" t="s">
        <v>248</v>
      </c>
      <c r="E131" s="251" t="s">
        <v>247</v>
      </c>
      <c r="F131" s="50"/>
      <c r="G131" s="50"/>
      <c r="H131" s="50"/>
      <c r="I131" s="50"/>
      <c r="J131" s="50"/>
      <c r="K131" s="50"/>
      <c r="L131" s="50"/>
      <c r="M131" s="178" t="str">
        <f t="shared" si="1"/>
        <v>-</v>
      </c>
      <c r="N131" s="178" t="str">
        <f t="shared" si="2"/>
        <v>-</v>
      </c>
      <c r="O131" s="178" t="str">
        <f t="shared" si="3"/>
        <v>-</v>
      </c>
      <c r="P131" s="70" t="b">
        <v>0</v>
      </c>
      <c r="Q131" s="191">
        <f t="shared" si="4"/>
        <v>0</v>
      </c>
      <c r="R131" s="191">
        <f t="shared" si="5"/>
        <v>0</v>
      </c>
      <c r="S131" s="191">
        <f t="shared" si="6"/>
        <v>0</v>
      </c>
      <c r="T131" s="178">
        <f t="shared" si="7"/>
        <v>0</v>
      </c>
    </row>
    <row r="132">
      <c r="A132" s="4"/>
      <c r="B132" s="85" t="s">
        <v>140</v>
      </c>
      <c r="C132" s="251" t="s">
        <v>245</v>
      </c>
      <c r="D132" s="50"/>
      <c r="E132" s="251" t="s">
        <v>246</v>
      </c>
      <c r="F132" s="251" t="s">
        <v>246</v>
      </c>
      <c r="G132" s="251" t="s">
        <v>246</v>
      </c>
      <c r="H132" s="251" t="s">
        <v>246</v>
      </c>
      <c r="I132" s="251" t="s">
        <v>245</v>
      </c>
      <c r="J132" s="252">
        <v>47.1</v>
      </c>
      <c r="K132" s="252">
        <v>105979.8</v>
      </c>
      <c r="L132" s="252">
        <v>965000.0</v>
      </c>
      <c r="M132" s="178">
        <f t="shared" si="1"/>
        <v>1.08386E+16</v>
      </c>
      <c r="N132" s="178">
        <f t="shared" si="2"/>
        <v>36</v>
      </c>
      <c r="O132" s="178">
        <f t="shared" si="3"/>
        <v>0.2791569378</v>
      </c>
      <c r="P132" s="70" t="b">
        <v>0</v>
      </c>
      <c r="Q132" s="191">
        <f t="shared" si="4"/>
        <v>70</v>
      </c>
      <c r="R132" s="191">
        <f t="shared" si="5"/>
        <v>25</v>
      </c>
      <c r="S132" s="191">
        <f t="shared" si="6"/>
        <v>3.73</v>
      </c>
      <c r="T132" s="178">
        <f t="shared" si="7"/>
        <v>98.73</v>
      </c>
    </row>
    <row r="133">
      <c r="A133" s="4"/>
      <c r="B133" s="85" t="s">
        <v>141</v>
      </c>
      <c r="C133" s="251" t="s">
        <v>245</v>
      </c>
      <c r="D133" s="50"/>
      <c r="E133" s="251" t="s">
        <v>246</v>
      </c>
      <c r="F133" s="251" t="s">
        <v>246</v>
      </c>
      <c r="G133" s="251" t="s">
        <v>246</v>
      </c>
      <c r="H133" s="251" t="s">
        <v>246</v>
      </c>
      <c r="I133" s="251" t="s">
        <v>245</v>
      </c>
      <c r="J133" s="252">
        <v>47.1</v>
      </c>
      <c r="K133" s="252">
        <v>104714.2</v>
      </c>
      <c r="L133" s="252">
        <v>915000.0</v>
      </c>
      <c r="M133" s="178">
        <f t="shared" si="1"/>
        <v>1.0033E+16</v>
      </c>
      <c r="N133" s="178">
        <f t="shared" si="2"/>
        <v>18</v>
      </c>
      <c r="O133" s="178">
        <f t="shared" si="3"/>
        <v>0.2885444436</v>
      </c>
      <c r="P133" s="70" t="b">
        <v>0</v>
      </c>
      <c r="Q133" s="191">
        <f t="shared" si="4"/>
        <v>70</v>
      </c>
      <c r="R133" s="191">
        <f t="shared" si="5"/>
        <v>25</v>
      </c>
      <c r="S133" s="191">
        <f t="shared" si="6"/>
        <v>4.38</v>
      </c>
      <c r="T133" s="178">
        <f t="shared" si="7"/>
        <v>99.38</v>
      </c>
    </row>
    <row r="134">
      <c r="A134" s="5"/>
      <c r="B134" s="85" t="s">
        <v>142</v>
      </c>
      <c r="C134" s="251" t="s">
        <v>247</v>
      </c>
      <c r="D134" s="251" t="s">
        <v>248</v>
      </c>
      <c r="E134" s="251" t="s">
        <v>247</v>
      </c>
      <c r="F134" s="50"/>
      <c r="G134" s="50"/>
      <c r="H134" s="50"/>
      <c r="I134" s="50"/>
      <c r="J134" s="50"/>
      <c r="K134" s="50"/>
      <c r="L134" s="50"/>
      <c r="M134" s="178" t="str">
        <f t="shared" si="1"/>
        <v>-</v>
      </c>
      <c r="N134" s="178" t="str">
        <f t="shared" si="2"/>
        <v>-</v>
      </c>
      <c r="O134" s="178" t="str">
        <f t="shared" si="3"/>
        <v>-</v>
      </c>
      <c r="P134" s="70" t="b">
        <v>0</v>
      </c>
      <c r="Q134" s="191">
        <f t="shared" si="4"/>
        <v>0</v>
      </c>
      <c r="R134" s="191">
        <f t="shared" si="5"/>
        <v>0</v>
      </c>
      <c r="S134" s="191">
        <f t="shared" si="6"/>
        <v>0</v>
      </c>
      <c r="T134" s="178">
        <f t="shared" si="7"/>
        <v>0</v>
      </c>
    </row>
    <row r="135">
      <c r="A135" s="255" t="s">
        <v>143</v>
      </c>
      <c r="B135" s="87" t="s">
        <v>144</v>
      </c>
      <c r="C135" s="251" t="s">
        <v>245</v>
      </c>
      <c r="D135" s="50"/>
      <c r="E135" s="251" t="s">
        <v>246</v>
      </c>
      <c r="F135" s="251" t="s">
        <v>246</v>
      </c>
      <c r="G135" s="251" t="s">
        <v>246</v>
      </c>
      <c r="H135" s="251" t="s">
        <v>246</v>
      </c>
      <c r="I135" s="251" t="s">
        <v>245</v>
      </c>
      <c r="J135" s="252">
        <v>47.1</v>
      </c>
      <c r="K135" s="252">
        <v>112926.2</v>
      </c>
      <c r="L135" s="252">
        <v>1030000.0</v>
      </c>
      <c r="M135" s="178">
        <f t="shared" si="1"/>
        <v>1.31349E+16</v>
      </c>
      <c r="N135" s="178">
        <f t="shared" si="2"/>
        <v>100</v>
      </c>
      <c r="O135" s="178">
        <f t="shared" si="3"/>
        <v>0.252397874</v>
      </c>
      <c r="P135" s="70" t="b">
        <v>0</v>
      </c>
      <c r="Q135" s="191">
        <f t="shared" si="4"/>
        <v>70</v>
      </c>
      <c r="R135" s="191">
        <f t="shared" si="5"/>
        <v>25</v>
      </c>
      <c r="S135" s="191">
        <f t="shared" si="6"/>
        <v>1.41</v>
      </c>
      <c r="T135" s="178">
        <f t="shared" si="7"/>
        <v>96.41</v>
      </c>
    </row>
    <row r="136">
      <c r="A136" s="4"/>
      <c r="B136" s="72" t="s">
        <v>145</v>
      </c>
      <c r="C136" s="251" t="s">
        <v>247</v>
      </c>
      <c r="D136" s="251" t="s">
        <v>248</v>
      </c>
      <c r="E136" s="251" t="s">
        <v>247</v>
      </c>
      <c r="F136" s="50"/>
      <c r="G136" s="50"/>
      <c r="H136" s="50"/>
      <c r="I136" s="50"/>
      <c r="J136" s="50"/>
      <c r="K136" s="50"/>
      <c r="L136" s="50"/>
      <c r="M136" s="178" t="str">
        <f t="shared" si="1"/>
        <v>-</v>
      </c>
      <c r="N136" s="178" t="str">
        <f t="shared" si="2"/>
        <v>-</v>
      </c>
      <c r="O136" s="178" t="str">
        <f t="shared" si="3"/>
        <v>-</v>
      </c>
      <c r="P136" s="70" t="b">
        <v>0</v>
      </c>
      <c r="Q136" s="191">
        <f t="shared" si="4"/>
        <v>0</v>
      </c>
      <c r="R136" s="191">
        <f t="shared" si="5"/>
        <v>0</v>
      </c>
      <c r="S136" s="191">
        <f t="shared" si="6"/>
        <v>0</v>
      </c>
      <c r="T136" s="178">
        <f t="shared" si="7"/>
        <v>0</v>
      </c>
    </row>
    <row r="137">
      <c r="A137" s="4"/>
      <c r="B137" s="87" t="s">
        <v>146</v>
      </c>
      <c r="C137" s="251" t="s">
        <v>245</v>
      </c>
      <c r="D137" s="50"/>
      <c r="E137" s="251" t="s">
        <v>246</v>
      </c>
      <c r="F137" s="251" t="s">
        <v>246</v>
      </c>
      <c r="G137" s="251" t="s">
        <v>246</v>
      </c>
      <c r="H137" s="251" t="s">
        <v>246</v>
      </c>
      <c r="I137" s="251" t="s">
        <v>245</v>
      </c>
      <c r="J137" s="252">
        <v>47.1</v>
      </c>
      <c r="K137" s="252">
        <v>108635.8</v>
      </c>
      <c r="L137" s="252">
        <v>985000.0</v>
      </c>
      <c r="M137" s="178">
        <f t="shared" si="1"/>
        <v>1.16247E+16</v>
      </c>
      <c r="N137" s="178">
        <f t="shared" si="2"/>
        <v>68</v>
      </c>
      <c r="O137" s="178">
        <f t="shared" si="3"/>
        <v>0.2699963369</v>
      </c>
      <c r="P137" s="253" t="b">
        <v>0</v>
      </c>
      <c r="Q137" s="191">
        <f t="shared" si="4"/>
        <v>70</v>
      </c>
      <c r="R137" s="191">
        <f t="shared" si="5"/>
        <v>25</v>
      </c>
      <c r="S137" s="191">
        <f t="shared" si="6"/>
        <v>2.57</v>
      </c>
      <c r="T137" s="178">
        <f t="shared" si="7"/>
        <v>97.57</v>
      </c>
    </row>
    <row r="138">
      <c r="A138" s="4"/>
      <c r="B138" s="87" t="s">
        <v>148</v>
      </c>
      <c r="C138" s="251" t="s">
        <v>247</v>
      </c>
      <c r="D138" s="251" t="s">
        <v>248</v>
      </c>
      <c r="E138" s="251" t="s">
        <v>247</v>
      </c>
      <c r="F138" s="50"/>
      <c r="G138" s="50"/>
      <c r="H138" s="50"/>
      <c r="I138" s="50"/>
      <c r="J138" s="50"/>
      <c r="K138" s="50"/>
      <c r="L138" s="50"/>
      <c r="M138" s="178" t="str">
        <f t="shared" si="1"/>
        <v>-</v>
      </c>
      <c r="N138" s="178" t="str">
        <f t="shared" si="2"/>
        <v>-</v>
      </c>
      <c r="O138" s="178" t="str">
        <f t="shared" si="3"/>
        <v>-</v>
      </c>
      <c r="P138" s="70" t="b">
        <v>0</v>
      </c>
      <c r="Q138" s="191">
        <f t="shared" si="4"/>
        <v>0</v>
      </c>
      <c r="R138" s="191">
        <f t="shared" si="5"/>
        <v>0</v>
      </c>
      <c r="S138" s="191">
        <f t="shared" si="6"/>
        <v>0</v>
      </c>
      <c r="T138" s="178">
        <f t="shared" si="7"/>
        <v>0</v>
      </c>
    </row>
    <row r="139">
      <c r="A139" s="4"/>
      <c r="B139" s="87" t="s">
        <v>149</v>
      </c>
      <c r="C139" s="251" t="s">
        <v>247</v>
      </c>
      <c r="D139" s="251" t="s">
        <v>248</v>
      </c>
      <c r="E139" s="251" t="s">
        <v>247</v>
      </c>
      <c r="F139" s="50"/>
      <c r="G139" s="50"/>
      <c r="H139" s="50"/>
      <c r="I139" s="50"/>
      <c r="J139" s="50"/>
      <c r="K139" s="50"/>
      <c r="L139" s="50"/>
      <c r="M139" s="178" t="str">
        <f t="shared" si="1"/>
        <v>-</v>
      </c>
      <c r="N139" s="178" t="str">
        <f t="shared" si="2"/>
        <v>-</v>
      </c>
      <c r="O139" s="178" t="str">
        <f t="shared" si="3"/>
        <v>-</v>
      </c>
      <c r="P139" s="70" t="b">
        <v>0</v>
      </c>
      <c r="Q139" s="191">
        <f t="shared" si="4"/>
        <v>0</v>
      </c>
      <c r="R139" s="191">
        <f t="shared" si="5"/>
        <v>0</v>
      </c>
      <c r="S139" s="191">
        <f t="shared" si="6"/>
        <v>0</v>
      </c>
      <c r="T139" s="178">
        <f t="shared" si="7"/>
        <v>0</v>
      </c>
    </row>
    <row r="140">
      <c r="A140" s="4"/>
      <c r="B140" s="87" t="s">
        <v>150</v>
      </c>
      <c r="C140" s="251" t="s">
        <v>245</v>
      </c>
      <c r="D140" s="50"/>
      <c r="E140" s="251" t="s">
        <v>246</v>
      </c>
      <c r="F140" s="251" t="s">
        <v>246</v>
      </c>
      <c r="G140" s="251" t="s">
        <v>246</v>
      </c>
      <c r="H140" s="251" t="s">
        <v>246</v>
      </c>
      <c r="I140" s="251" t="s">
        <v>245</v>
      </c>
      <c r="J140" s="252">
        <v>47.1</v>
      </c>
      <c r="K140" s="252">
        <v>115041.7</v>
      </c>
      <c r="L140" s="252">
        <v>950000.0</v>
      </c>
      <c r="M140" s="178">
        <f t="shared" si="1"/>
        <v>1.25729E+16</v>
      </c>
      <c r="N140" s="178">
        <f t="shared" si="2"/>
        <v>94</v>
      </c>
      <c r="O140" s="178">
        <f t="shared" si="3"/>
        <v>0.2589473497</v>
      </c>
      <c r="P140" s="70" t="b">
        <v>0</v>
      </c>
      <c r="Q140" s="191">
        <f t="shared" si="4"/>
        <v>70</v>
      </c>
      <c r="R140" s="191">
        <f t="shared" si="5"/>
        <v>25</v>
      </c>
      <c r="S140" s="191">
        <f t="shared" si="6"/>
        <v>1.63</v>
      </c>
      <c r="T140" s="178">
        <f t="shared" si="7"/>
        <v>96.63</v>
      </c>
    </row>
    <row r="141">
      <c r="A141" s="4"/>
      <c r="B141" s="87" t="s">
        <v>151</v>
      </c>
      <c r="C141" s="251" t="s">
        <v>245</v>
      </c>
      <c r="D141" s="50"/>
      <c r="E141" s="251" t="s">
        <v>246</v>
      </c>
      <c r="F141" s="251" t="s">
        <v>246</v>
      </c>
      <c r="G141" s="251" t="s">
        <v>246</v>
      </c>
      <c r="H141" s="251" t="s">
        <v>246</v>
      </c>
      <c r="I141" s="251" t="s">
        <v>245</v>
      </c>
      <c r="J141" s="252">
        <v>47.1</v>
      </c>
      <c r="K141" s="252">
        <v>108735.8</v>
      </c>
      <c r="L141" s="252">
        <v>980000.0</v>
      </c>
      <c r="M141" s="178">
        <f t="shared" si="1"/>
        <v>1.1587E+16</v>
      </c>
      <c r="N141" s="178">
        <f t="shared" si="2"/>
        <v>64</v>
      </c>
      <c r="O141" s="178">
        <f t="shared" si="3"/>
        <v>0.2704357348</v>
      </c>
      <c r="P141" s="70" t="b">
        <v>0</v>
      </c>
      <c r="Q141" s="191">
        <f t="shared" si="4"/>
        <v>70</v>
      </c>
      <c r="R141" s="191">
        <f t="shared" si="5"/>
        <v>25</v>
      </c>
      <c r="S141" s="191">
        <f t="shared" si="6"/>
        <v>2.72</v>
      </c>
      <c r="T141" s="178">
        <f t="shared" si="7"/>
        <v>97.72</v>
      </c>
    </row>
    <row r="142">
      <c r="A142" s="4"/>
      <c r="B142" s="87" t="s">
        <v>152</v>
      </c>
      <c r="C142" s="251" t="s">
        <v>245</v>
      </c>
      <c r="D142" s="50"/>
      <c r="E142" s="251" t="s">
        <v>246</v>
      </c>
      <c r="F142" s="251" t="s">
        <v>246</v>
      </c>
      <c r="G142" s="251" t="s">
        <v>246</v>
      </c>
      <c r="H142" s="251" t="s">
        <v>246</v>
      </c>
      <c r="I142" s="251" t="s">
        <v>245</v>
      </c>
      <c r="J142" s="252">
        <v>47.1</v>
      </c>
      <c r="K142" s="252">
        <v>109938.9</v>
      </c>
      <c r="L142" s="252">
        <v>965000.0</v>
      </c>
      <c r="M142" s="178">
        <f t="shared" si="1"/>
        <v>1.16635E+16</v>
      </c>
      <c r="N142" s="178">
        <f t="shared" si="2"/>
        <v>72</v>
      </c>
      <c r="O142" s="178">
        <f t="shared" si="3"/>
        <v>0.2695439477</v>
      </c>
      <c r="P142" s="70" t="b">
        <v>0</v>
      </c>
      <c r="Q142" s="191">
        <f t="shared" si="4"/>
        <v>70</v>
      </c>
      <c r="R142" s="191">
        <f t="shared" si="5"/>
        <v>25</v>
      </c>
      <c r="S142" s="191">
        <f t="shared" si="6"/>
        <v>2.43</v>
      </c>
      <c r="T142" s="178">
        <f t="shared" si="7"/>
        <v>97.43</v>
      </c>
    </row>
    <row r="143">
      <c r="A143" s="4"/>
      <c r="B143" s="87" t="s">
        <v>153</v>
      </c>
      <c r="C143" s="251" t="s">
        <v>245</v>
      </c>
      <c r="D143" s="50"/>
      <c r="E143" s="251" t="s">
        <v>246</v>
      </c>
      <c r="F143" s="251" t="s">
        <v>246</v>
      </c>
      <c r="G143" s="251" t="s">
        <v>246</v>
      </c>
      <c r="H143" s="251" t="s">
        <v>246</v>
      </c>
      <c r="I143" s="251" t="s">
        <v>245</v>
      </c>
      <c r="J143" s="252">
        <v>47.1</v>
      </c>
      <c r="K143" s="252">
        <v>112341.9</v>
      </c>
      <c r="L143" s="252">
        <v>1645000.0</v>
      </c>
      <c r="M143" s="178">
        <f t="shared" si="1"/>
        <v>2.07611E+16</v>
      </c>
      <c r="N143" s="178">
        <f t="shared" si="2"/>
        <v>109</v>
      </c>
      <c r="O143" s="178">
        <f t="shared" si="3"/>
        <v>0.1635288694</v>
      </c>
      <c r="P143" s="70" t="b">
        <v>0</v>
      </c>
      <c r="Q143" s="191">
        <f t="shared" si="4"/>
        <v>70</v>
      </c>
      <c r="R143" s="191">
        <f t="shared" si="5"/>
        <v>25</v>
      </c>
      <c r="S143" s="191">
        <f t="shared" si="6"/>
        <v>1.09</v>
      </c>
      <c r="T143" s="178">
        <f t="shared" si="7"/>
        <v>96.09</v>
      </c>
    </row>
    <row r="144">
      <c r="A144" s="4"/>
      <c r="B144" s="87" t="s">
        <v>154</v>
      </c>
      <c r="C144" s="251" t="s">
        <v>245</v>
      </c>
      <c r="D144" s="50"/>
      <c r="E144" s="251" t="s">
        <v>246</v>
      </c>
      <c r="F144" s="251" t="s">
        <v>246</v>
      </c>
      <c r="G144" s="251" t="s">
        <v>246</v>
      </c>
      <c r="H144" s="251" t="s">
        <v>246</v>
      </c>
      <c r="I144" s="251" t="s">
        <v>245</v>
      </c>
      <c r="J144" s="252">
        <v>47.1</v>
      </c>
      <c r="K144" s="252">
        <v>111220.1</v>
      </c>
      <c r="L144" s="252">
        <v>1000000.0</v>
      </c>
      <c r="M144" s="178">
        <f t="shared" si="1"/>
        <v>1.23699E+16</v>
      </c>
      <c r="N144" s="178">
        <f t="shared" si="2"/>
        <v>88</v>
      </c>
      <c r="O144" s="178">
        <f t="shared" si="3"/>
        <v>0.2613123912</v>
      </c>
      <c r="P144" s="70" t="b">
        <v>0</v>
      </c>
      <c r="Q144" s="191">
        <f t="shared" si="4"/>
        <v>70</v>
      </c>
      <c r="R144" s="191">
        <f t="shared" si="5"/>
        <v>25</v>
      </c>
      <c r="S144" s="191">
        <f t="shared" si="6"/>
        <v>1.85</v>
      </c>
      <c r="T144" s="178">
        <f t="shared" si="7"/>
        <v>96.85</v>
      </c>
    </row>
    <row r="145">
      <c r="A145" s="4"/>
      <c r="B145" s="87" t="s">
        <v>155</v>
      </c>
      <c r="C145" s="251" t="s">
        <v>245</v>
      </c>
      <c r="D145" s="50"/>
      <c r="E145" s="251" t="s">
        <v>246</v>
      </c>
      <c r="F145" s="251" t="s">
        <v>246</v>
      </c>
      <c r="G145" s="251" t="s">
        <v>246</v>
      </c>
      <c r="H145" s="251" t="s">
        <v>246</v>
      </c>
      <c r="I145" s="251" t="s">
        <v>245</v>
      </c>
      <c r="J145" s="252">
        <v>47.1</v>
      </c>
      <c r="K145" s="252">
        <v>127031.5</v>
      </c>
      <c r="L145" s="252">
        <v>1700000.0</v>
      </c>
      <c r="M145" s="178">
        <f t="shared" si="1"/>
        <v>2.74329E+16</v>
      </c>
      <c r="N145" s="178">
        <f t="shared" si="2"/>
        <v>110</v>
      </c>
      <c r="O145" s="178">
        <f t="shared" si="3"/>
        <v>0.08578062699</v>
      </c>
      <c r="P145" s="70" t="b">
        <v>0</v>
      </c>
      <c r="Q145" s="191">
        <f t="shared" si="4"/>
        <v>70</v>
      </c>
      <c r="R145" s="191">
        <f t="shared" si="5"/>
        <v>25</v>
      </c>
      <c r="S145" s="191">
        <f t="shared" si="6"/>
        <v>1.05</v>
      </c>
      <c r="T145" s="178">
        <f t="shared" si="7"/>
        <v>96.05</v>
      </c>
    </row>
    <row r="146">
      <c r="A146" s="4"/>
      <c r="B146" s="72" t="s">
        <v>156</v>
      </c>
      <c r="C146" s="251" t="s">
        <v>247</v>
      </c>
      <c r="D146" s="251" t="s">
        <v>248</v>
      </c>
      <c r="E146" s="251" t="s">
        <v>247</v>
      </c>
      <c r="F146" s="50"/>
      <c r="G146" s="50"/>
      <c r="H146" s="50"/>
      <c r="I146" s="50"/>
      <c r="J146" s="50"/>
      <c r="K146" s="50"/>
      <c r="L146" s="50"/>
      <c r="M146" s="178" t="str">
        <f t="shared" si="1"/>
        <v>-</v>
      </c>
      <c r="N146" s="178" t="str">
        <f t="shared" si="2"/>
        <v>-</v>
      </c>
      <c r="O146" s="178" t="str">
        <f t="shared" si="3"/>
        <v>-</v>
      </c>
      <c r="P146" s="70" t="b">
        <v>0</v>
      </c>
      <c r="Q146" s="191">
        <f t="shared" si="4"/>
        <v>0</v>
      </c>
      <c r="R146" s="191">
        <f t="shared" si="5"/>
        <v>0</v>
      </c>
      <c r="S146" s="191">
        <f t="shared" si="6"/>
        <v>0</v>
      </c>
      <c r="T146" s="178">
        <f t="shared" si="7"/>
        <v>0</v>
      </c>
    </row>
    <row r="147">
      <c r="A147" s="4"/>
      <c r="B147" s="87" t="s">
        <v>157</v>
      </c>
      <c r="C147" s="251" t="s">
        <v>245</v>
      </c>
      <c r="D147" s="50"/>
      <c r="E147" s="251" t="s">
        <v>246</v>
      </c>
      <c r="F147" s="251" t="s">
        <v>246</v>
      </c>
      <c r="G147" s="251" t="s">
        <v>246</v>
      </c>
      <c r="H147" s="251" t="s">
        <v>246</v>
      </c>
      <c r="I147" s="251" t="s">
        <v>245</v>
      </c>
      <c r="J147" s="252">
        <v>47.1</v>
      </c>
      <c r="K147" s="252">
        <v>111488.8</v>
      </c>
      <c r="L147" s="252">
        <v>925000.0</v>
      </c>
      <c r="M147" s="178">
        <f t="shared" si="1"/>
        <v>1.14975E+16</v>
      </c>
      <c r="N147" s="178">
        <f t="shared" si="2"/>
        <v>60</v>
      </c>
      <c r="O147" s="178">
        <f t="shared" si="3"/>
        <v>0.2714785036</v>
      </c>
      <c r="P147" s="70" t="b">
        <v>0</v>
      </c>
      <c r="Q147" s="191">
        <f t="shared" si="4"/>
        <v>70</v>
      </c>
      <c r="R147" s="191">
        <f t="shared" si="5"/>
        <v>25</v>
      </c>
      <c r="S147" s="191">
        <f t="shared" si="6"/>
        <v>2.86</v>
      </c>
      <c r="T147" s="178">
        <f t="shared" si="7"/>
        <v>97.86</v>
      </c>
    </row>
    <row r="148">
      <c r="A148" s="4"/>
      <c r="B148" s="87" t="s">
        <v>158</v>
      </c>
      <c r="C148" s="251" t="s">
        <v>245</v>
      </c>
      <c r="D148" s="50"/>
      <c r="E148" s="251" t="s">
        <v>246</v>
      </c>
      <c r="F148" s="251" t="s">
        <v>246</v>
      </c>
      <c r="G148" s="251" t="s">
        <v>246</v>
      </c>
      <c r="H148" s="251" t="s">
        <v>246</v>
      </c>
      <c r="I148" s="251" t="s">
        <v>245</v>
      </c>
      <c r="J148" s="252">
        <v>47.1</v>
      </c>
      <c r="K148" s="252">
        <v>183056.1</v>
      </c>
      <c r="L148" s="252">
        <v>1005000.0</v>
      </c>
      <c r="M148" s="178">
        <f t="shared" si="1"/>
        <v>3.36771E+16</v>
      </c>
      <c r="N148" s="178">
        <f t="shared" si="2"/>
        <v>114</v>
      </c>
      <c r="O148" s="178">
        <f t="shared" si="3"/>
        <v>0.0130160737</v>
      </c>
      <c r="P148" s="70" t="b">
        <v>0</v>
      </c>
      <c r="Q148" s="191">
        <f t="shared" si="4"/>
        <v>70</v>
      </c>
      <c r="R148" s="191">
        <f t="shared" si="5"/>
        <v>25</v>
      </c>
      <c r="S148" s="191">
        <f t="shared" si="6"/>
        <v>0.91</v>
      </c>
      <c r="T148" s="178">
        <f t="shared" si="7"/>
        <v>95.91</v>
      </c>
    </row>
    <row r="149">
      <c r="A149" s="4"/>
      <c r="B149" s="256" t="s">
        <v>159</v>
      </c>
      <c r="C149" s="257" t="s">
        <v>245</v>
      </c>
      <c r="D149" s="169"/>
      <c r="E149" s="257" t="s">
        <v>246</v>
      </c>
      <c r="F149" s="257" t="s">
        <v>246</v>
      </c>
      <c r="G149" s="257" t="s">
        <v>246</v>
      </c>
      <c r="H149" s="257" t="s">
        <v>246</v>
      </c>
      <c r="I149" s="257" t="s">
        <v>245</v>
      </c>
      <c r="J149" s="258">
        <v>47.1</v>
      </c>
      <c r="K149" s="258">
        <v>679824.3</v>
      </c>
      <c r="L149" s="258">
        <v>1710000.0</v>
      </c>
      <c r="M149" s="178">
        <f t="shared" si="1"/>
        <v>7.90295E+17</v>
      </c>
      <c r="N149" s="178">
        <f t="shared" si="2"/>
        <v>138</v>
      </c>
      <c r="O149" s="178">
        <f t="shared" si="3"/>
        <v>-8.803993804</v>
      </c>
      <c r="P149" s="70" t="b">
        <v>0</v>
      </c>
      <c r="Q149" s="191">
        <f t="shared" si="4"/>
        <v>70</v>
      </c>
      <c r="R149" s="191">
        <f t="shared" si="5"/>
        <v>25</v>
      </c>
      <c r="S149" s="191">
        <f t="shared" si="6"/>
        <v>0.04</v>
      </c>
      <c r="T149" s="178">
        <f t="shared" si="7"/>
        <v>95.04</v>
      </c>
    </row>
    <row r="150">
      <c r="A150" s="4"/>
      <c r="B150" s="256" t="s">
        <v>160</v>
      </c>
      <c r="C150" s="259" t="s">
        <v>245</v>
      </c>
      <c r="D150" s="171"/>
      <c r="E150" s="259" t="s">
        <v>246</v>
      </c>
      <c r="F150" s="259" t="s">
        <v>246</v>
      </c>
      <c r="G150" s="259" t="s">
        <v>246</v>
      </c>
      <c r="H150" s="259" t="s">
        <v>246</v>
      </c>
      <c r="I150" s="259" t="s">
        <v>245</v>
      </c>
      <c r="J150" s="260">
        <v>47.1</v>
      </c>
      <c r="K150" s="260">
        <v>116585.3</v>
      </c>
      <c r="L150" s="260">
        <v>2500000.0</v>
      </c>
      <c r="M150" s="178">
        <f t="shared" si="1"/>
        <v>3.39803E+16</v>
      </c>
      <c r="N150" s="178">
        <f t="shared" si="2"/>
        <v>115</v>
      </c>
      <c r="O150" s="178">
        <f t="shared" si="3"/>
        <v>0.00948228169</v>
      </c>
      <c r="P150" s="70" t="b">
        <v>0</v>
      </c>
      <c r="Q150" s="191">
        <f t="shared" si="4"/>
        <v>70</v>
      </c>
      <c r="R150" s="191">
        <f t="shared" si="5"/>
        <v>25</v>
      </c>
      <c r="S150" s="191">
        <f t="shared" si="6"/>
        <v>0.87</v>
      </c>
      <c r="T150" s="178">
        <f t="shared" si="7"/>
        <v>95.87</v>
      </c>
    </row>
    <row r="151">
      <c r="A151" s="4"/>
      <c r="B151" s="256" t="s">
        <v>161</v>
      </c>
      <c r="C151" s="257" t="s">
        <v>245</v>
      </c>
      <c r="D151" s="169"/>
      <c r="E151" s="257" t="s">
        <v>246</v>
      </c>
      <c r="F151" s="257" t="s">
        <v>246</v>
      </c>
      <c r="G151" s="257" t="s">
        <v>246</v>
      </c>
      <c r="H151" s="257" t="s">
        <v>246</v>
      </c>
      <c r="I151" s="257" t="s">
        <v>245</v>
      </c>
      <c r="J151" s="258">
        <v>47.1</v>
      </c>
      <c r="K151" s="258">
        <v>107707.8</v>
      </c>
      <c r="L151" s="258">
        <v>982341.0</v>
      </c>
      <c r="M151" s="178">
        <f t="shared" si="1"/>
        <v>1.13961E+16</v>
      </c>
      <c r="N151" s="178">
        <f t="shared" si="2"/>
        <v>55</v>
      </c>
      <c r="O151" s="178">
        <f t="shared" si="3"/>
        <v>0.272660281</v>
      </c>
      <c r="P151" s="70" t="b">
        <v>0</v>
      </c>
      <c r="Q151" s="191">
        <f t="shared" si="4"/>
        <v>70</v>
      </c>
      <c r="R151" s="191">
        <f t="shared" si="5"/>
        <v>25</v>
      </c>
      <c r="S151" s="191">
        <f t="shared" si="6"/>
        <v>3.04</v>
      </c>
      <c r="T151" s="178">
        <f t="shared" si="7"/>
        <v>98.04</v>
      </c>
    </row>
    <row r="152">
      <c r="A152" s="4"/>
      <c r="B152" s="261" t="s">
        <v>162</v>
      </c>
      <c r="C152" s="259" t="s">
        <v>245</v>
      </c>
      <c r="D152" s="171"/>
      <c r="E152" s="259" t="s">
        <v>246</v>
      </c>
      <c r="F152" s="259" t="s">
        <v>246</v>
      </c>
      <c r="G152" s="259" t="s">
        <v>246</v>
      </c>
      <c r="H152" s="259" t="s">
        <v>246</v>
      </c>
      <c r="I152" s="259" t="s">
        <v>245</v>
      </c>
      <c r="J152" s="260">
        <v>47.1</v>
      </c>
      <c r="K152" s="260">
        <v>112685.6</v>
      </c>
      <c r="L152" s="260">
        <v>905000.0</v>
      </c>
      <c r="M152" s="178">
        <f t="shared" si="1"/>
        <v>1.14917E+16</v>
      </c>
      <c r="N152" s="178">
        <f t="shared" si="2"/>
        <v>58</v>
      </c>
      <c r="O152" s="178">
        <f t="shared" si="3"/>
        <v>0.2715459856</v>
      </c>
      <c r="P152" s="70" t="b">
        <v>0</v>
      </c>
      <c r="Q152" s="191">
        <f t="shared" si="4"/>
        <v>70</v>
      </c>
      <c r="R152" s="191">
        <f t="shared" si="5"/>
        <v>25</v>
      </c>
      <c r="S152" s="191">
        <f t="shared" si="6"/>
        <v>2.93</v>
      </c>
      <c r="T152" s="178">
        <f t="shared" si="7"/>
        <v>97.93</v>
      </c>
    </row>
    <row r="153">
      <c r="A153" s="4"/>
      <c r="B153" s="261" t="s">
        <v>163</v>
      </c>
      <c r="C153" s="257" t="s">
        <v>245</v>
      </c>
      <c r="D153" s="169"/>
      <c r="E153" s="257" t="s">
        <v>246</v>
      </c>
      <c r="F153" s="257" t="s">
        <v>246</v>
      </c>
      <c r="G153" s="257" t="s">
        <v>246</v>
      </c>
      <c r="H153" s="257" t="s">
        <v>246</v>
      </c>
      <c r="I153" s="257" t="s">
        <v>245</v>
      </c>
      <c r="J153" s="258">
        <v>47.1</v>
      </c>
      <c r="K153" s="258">
        <v>558063.3</v>
      </c>
      <c r="L153" s="258">
        <v>970000.0</v>
      </c>
      <c r="M153" s="178">
        <f t="shared" si="1"/>
        <v>3.02092E+17</v>
      </c>
      <c r="N153" s="178">
        <f t="shared" si="2"/>
        <v>134</v>
      </c>
      <c r="O153" s="178">
        <f t="shared" si="3"/>
        <v>-3.114866661</v>
      </c>
      <c r="P153" s="70" t="b">
        <v>0</v>
      </c>
      <c r="Q153" s="191">
        <f t="shared" si="4"/>
        <v>70</v>
      </c>
      <c r="R153" s="191">
        <f t="shared" si="5"/>
        <v>25</v>
      </c>
      <c r="S153" s="191">
        <f t="shared" si="6"/>
        <v>0.18</v>
      </c>
      <c r="T153" s="178">
        <f t="shared" si="7"/>
        <v>95.18</v>
      </c>
    </row>
    <row r="154">
      <c r="A154" s="4"/>
      <c r="B154" s="261" t="s">
        <v>164</v>
      </c>
      <c r="C154" s="259" t="s">
        <v>247</v>
      </c>
      <c r="D154" s="259" t="s">
        <v>248</v>
      </c>
      <c r="E154" s="259" t="s">
        <v>247</v>
      </c>
      <c r="F154" s="171"/>
      <c r="G154" s="171"/>
      <c r="H154" s="171"/>
      <c r="I154" s="171"/>
      <c r="J154" s="171"/>
      <c r="K154" s="171"/>
      <c r="L154" s="171"/>
      <c r="M154" s="178" t="str">
        <f t="shared" si="1"/>
        <v>-</v>
      </c>
      <c r="N154" s="178" t="str">
        <f t="shared" si="2"/>
        <v>-</v>
      </c>
      <c r="O154" s="178" t="str">
        <f t="shared" si="3"/>
        <v>-</v>
      </c>
      <c r="P154" s="70" t="b">
        <v>0</v>
      </c>
      <c r="Q154" s="191">
        <f t="shared" si="4"/>
        <v>0</v>
      </c>
      <c r="R154" s="191">
        <f t="shared" si="5"/>
        <v>0</v>
      </c>
      <c r="S154" s="191">
        <f t="shared" si="6"/>
        <v>0</v>
      </c>
      <c r="T154" s="178">
        <f t="shared" si="7"/>
        <v>0</v>
      </c>
    </row>
    <row r="155">
      <c r="A155" s="4"/>
      <c r="B155" s="261" t="s">
        <v>165</v>
      </c>
      <c r="C155" s="257" t="s">
        <v>245</v>
      </c>
      <c r="D155" s="169"/>
      <c r="E155" s="257" t="s">
        <v>246</v>
      </c>
      <c r="F155" s="257" t="s">
        <v>246</v>
      </c>
      <c r="G155" s="257" t="s">
        <v>246</v>
      </c>
      <c r="H155" s="257" t="s">
        <v>246</v>
      </c>
      <c r="I155" s="257" t="s">
        <v>245</v>
      </c>
      <c r="J155" s="258">
        <v>47.1</v>
      </c>
      <c r="K155" s="258">
        <v>225494.0</v>
      </c>
      <c r="L155" s="258">
        <v>6050000.0</v>
      </c>
      <c r="M155" s="178">
        <f t="shared" si="1"/>
        <v>3.07628E+17</v>
      </c>
      <c r="N155" s="178">
        <f t="shared" si="2"/>
        <v>136</v>
      </c>
      <c r="O155" s="178">
        <f t="shared" si="3"/>
        <v>-3.179379061</v>
      </c>
      <c r="P155" s="70" t="b">
        <v>0</v>
      </c>
      <c r="Q155" s="191">
        <f t="shared" si="4"/>
        <v>70</v>
      </c>
      <c r="R155" s="191">
        <f t="shared" si="5"/>
        <v>25</v>
      </c>
      <c r="S155" s="191">
        <f t="shared" si="6"/>
        <v>0.11</v>
      </c>
      <c r="T155" s="178">
        <f t="shared" si="7"/>
        <v>95.11</v>
      </c>
    </row>
    <row r="156">
      <c r="A156" s="4"/>
      <c r="B156" s="261" t="s">
        <v>166</v>
      </c>
      <c r="C156" s="259" t="s">
        <v>245</v>
      </c>
      <c r="D156" s="171"/>
      <c r="E156" s="259" t="s">
        <v>246</v>
      </c>
      <c r="F156" s="259" t="s">
        <v>246</v>
      </c>
      <c r="G156" s="259" t="s">
        <v>246</v>
      </c>
      <c r="H156" s="259" t="s">
        <v>246</v>
      </c>
      <c r="I156" s="259" t="s">
        <v>245</v>
      </c>
      <c r="J156" s="260">
        <v>47.1</v>
      </c>
      <c r="K156" s="260">
        <v>113016.8</v>
      </c>
      <c r="L156" s="260">
        <v>940000.0</v>
      </c>
      <c r="M156" s="178">
        <f t="shared" si="1"/>
        <v>1.20064E+16</v>
      </c>
      <c r="N156" s="178">
        <f t="shared" si="2"/>
        <v>80</v>
      </c>
      <c r="O156" s="178">
        <f t="shared" si="3"/>
        <v>0.2655481052</v>
      </c>
      <c r="P156" s="70" t="b">
        <v>0</v>
      </c>
      <c r="Q156" s="191">
        <f t="shared" si="4"/>
        <v>70</v>
      </c>
      <c r="R156" s="191">
        <f t="shared" si="5"/>
        <v>25</v>
      </c>
      <c r="S156" s="191">
        <f t="shared" si="6"/>
        <v>2.14</v>
      </c>
      <c r="T156" s="178">
        <f t="shared" si="7"/>
        <v>97.14</v>
      </c>
    </row>
    <row r="157">
      <c r="A157" s="4"/>
      <c r="B157" s="261" t="s">
        <v>167</v>
      </c>
      <c r="C157" s="257" t="s">
        <v>251</v>
      </c>
      <c r="D157" s="169"/>
      <c r="E157" s="257" t="s">
        <v>246</v>
      </c>
      <c r="F157" s="257" t="s">
        <v>246</v>
      </c>
      <c r="G157" s="257" t="s">
        <v>246</v>
      </c>
      <c r="H157" s="257" t="s">
        <v>246</v>
      </c>
      <c r="I157" s="257" t="s">
        <v>251</v>
      </c>
      <c r="J157" s="258">
        <v>47.1</v>
      </c>
      <c r="K157" s="258">
        <v>112723.1</v>
      </c>
      <c r="L157" s="258">
        <v>975000.0</v>
      </c>
      <c r="M157" s="178">
        <f t="shared" si="1"/>
        <v>1.23888E+16</v>
      </c>
      <c r="N157" s="178">
        <f t="shared" si="2"/>
        <v>90</v>
      </c>
      <c r="O157" s="178">
        <f t="shared" si="3"/>
        <v>0.2610918641</v>
      </c>
      <c r="P157" s="70" t="b">
        <v>0</v>
      </c>
      <c r="Q157" s="191">
        <f t="shared" si="4"/>
        <v>49</v>
      </c>
      <c r="R157" s="191">
        <f t="shared" si="5"/>
        <v>17.5</v>
      </c>
      <c r="S157" s="191">
        <f t="shared" si="6"/>
        <v>1.78</v>
      </c>
      <c r="T157" s="178">
        <f t="shared" si="7"/>
        <v>68.28</v>
      </c>
    </row>
    <row r="158">
      <c r="A158" s="4"/>
      <c r="B158" s="261" t="s">
        <v>168</v>
      </c>
      <c r="C158" s="259" t="s">
        <v>245</v>
      </c>
      <c r="D158" s="171"/>
      <c r="E158" s="259" t="s">
        <v>246</v>
      </c>
      <c r="F158" s="259" t="s">
        <v>246</v>
      </c>
      <c r="G158" s="259" t="s">
        <v>246</v>
      </c>
      <c r="H158" s="259" t="s">
        <v>246</v>
      </c>
      <c r="I158" s="259" t="s">
        <v>245</v>
      </c>
      <c r="J158" s="260">
        <v>47.1</v>
      </c>
      <c r="K158" s="260">
        <v>115582.3</v>
      </c>
      <c r="L158" s="260">
        <v>920000.0</v>
      </c>
      <c r="M158" s="178">
        <f t="shared" si="1"/>
        <v>1.22905E+16</v>
      </c>
      <c r="N158" s="178">
        <f t="shared" si="2"/>
        <v>87</v>
      </c>
      <c r="O158" s="178">
        <f t="shared" si="3"/>
        <v>0.2622374674</v>
      </c>
      <c r="P158" s="70" t="b">
        <v>0</v>
      </c>
      <c r="Q158" s="191">
        <f t="shared" si="4"/>
        <v>70</v>
      </c>
      <c r="R158" s="191">
        <f t="shared" si="5"/>
        <v>25</v>
      </c>
      <c r="S158" s="191">
        <f t="shared" si="6"/>
        <v>1.88</v>
      </c>
      <c r="T158" s="178">
        <f t="shared" si="7"/>
        <v>96.88</v>
      </c>
    </row>
    <row r="159">
      <c r="A159" s="4"/>
      <c r="B159" s="261" t="s">
        <v>169</v>
      </c>
      <c r="C159" s="257" t="s">
        <v>245</v>
      </c>
      <c r="D159" s="169"/>
      <c r="E159" s="257" t="s">
        <v>246</v>
      </c>
      <c r="F159" s="257" t="s">
        <v>246</v>
      </c>
      <c r="G159" s="257" t="s">
        <v>246</v>
      </c>
      <c r="H159" s="257" t="s">
        <v>246</v>
      </c>
      <c r="I159" s="257" t="s">
        <v>245</v>
      </c>
      <c r="J159" s="258">
        <v>47.1</v>
      </c>
      <c r="K159" s="258">
        <v>104542.4</v>
      </c>
      <c r="L159" s="258">
        <v>833402.0</v>
      </c>
      <c r="M159" s="178">
        <f t="shared" si="1"/>
        <v>9.10834E+15</v>
      </c>
      <c r="N159" s="178">
        <f t="shared" si="2"/>
        <v>8</v>
      </c>
      <c r="O159" s="178">
        <f t="shared" si="3"/>
        <v>0.2993200028</v>
      </c>
      <c r="P159" s="70" t="b">
        <v>0</v>
      </c>
      <c r="Q159" s="191">
        <f t="shared" si="4"/>
        <v>70</v>
      </c>
      <c r="R159" s="191">
        <f t="shared" si="5"/>
        <v>25</v>
      </c>
      <c r="S159" s="191">
        <f t="shared" si="6"/>
        <v>4.75</v>
      </c>
      <c r="T159" s="178">
        <f t="shared" si="7"/>
        <v>99.75</v>
      </c>
    </row>
    <row r="160">
      <c r="A160" s="4"/>
      <c r="B160" s="261" t="s">
        <v>170</v>
      </c>
      <c r="C160" s="259" t="s">
        <v>245</v>
      </c>
      <c r="D160" s="171"/>
      <c r="E160" s="259" t="s">
        <v>246</v>
      </c>
      <c r="F160" s="259" t="s">
        <v>246</v>
      </c>
      <c r="G160" s="259" t="s">
        <v>246</v>
      </c>
      <c r="H160" s="259" t="s">
        <v>246</v>
      </c>
      <c r="I160" s="259" t="s">
        <v>251</v>
      </c>
      <c r="J160" s="260">
        <v>47.1</v>
      </c>
      <c r="K160" s="260">
        <v>108648.3</v>
      </c>
      <c r="L160" s="260">
        <v>1035000.0</v>
      </c>
      <c r="M160" s="178">
        <f t="shared" si="1"/>
        <v>1.22176E+16</v>
      </c>
      <c r="N160" s="178">
        <f t="shared" si="2"/>
        <v>85</v>
      </c>
      <c r="O160" s="178">
        <f t="shared" si="3"/>
        <v>0.2630871902</v>
      </c>
      <c r="P160" s="70" t="b">
        <v>0</v>
      </c>
      <c r="Q160" s="191">
        <f t="shared" si="4"/>
        <v>70</v>
      </c>
      <c r="R160" s="191">
        <f t="shared" si="5"/>
        <v>17.5</v>
      </c>
      <c r="S160" s="191">
        <f t="shared" si="6"/>
        <v>1.96</v>
      </c>
      <c r="T160" s="178">
        <f t="shared" si="7"/>
        <v>89.46</v>
      </c>
    </row>
    <row r="161">
      <c r="A161" s="4"/>
      <c r="B161" s="261" t="s">
        <v>171</v>
      </c>
      <c r="C161" s="257" t="s">
        <v>245</v>
      </c>
      <c r="D161" s="169"/>
      <c r="E161" s="257" t="s">
        <v>246</v>
      </c>
      <c r="F161" s="257" t="s">
        <v>246</v>
      </c>
      <c r="G161" s="257" t="s">
        <v>246</v>
      </c>
      <c r="H161" s="257" t="s">
        <v>246</v>
      </c>
      <c r="I161" s="257" t="s">
        <v>245</v>
      </c>
      <c r="J161" s="258">
        <v>47.1</v>
      </c>
      <c r="K161" s="258">
        <v>107920.3</v>
      </c>
      <c r="L161" s="258">
        <v>940000.0</v>
      </c>
      <c r="M161" s="178">
        <f t="shared" si="1"/>
        <v>1.0948E+16</v>
      </c>
      <c r="N161" s="178">
        <f t="shared" si="2"/>
        <v>41</v>
      </c>
      <c r="O161" s="178">
        <f t="shared" si="3"/>
        <v>0.2778823619</v>
      </c>
      <c r="P161" s="70" t="b">
        <v>0</v>
      </c>
      <c r="Q161" s="191">
        <f t="shared" si="4"/>
        <v>70</v>
      </c>
      <c r="R161" s="191">
        <f t="shared" si="5"/>
        <v>25</v>
      </c>
      <c r="S161" s="191">
        <f t="shared" si="6"/>
        <v>3.55</v>
      </c>
      <c r="T161" s="178">
        <f t="shared" si="7"/>
        <v>98.55</v>
      </c>
    </row>
    <row r="162">
      <c r="A162" s="4"/>
      <c r="B162" s="261" t="s">
        <v>172</v>
      </c>
      <c r="C162" s="259" t="s">
        <v>245</v>
      </c>
      <c r="D162" s="171"/>
      <c r="E162" s="259" t="s">
        <v>246</v>
      </c>
      <c r="F162" s="259" t="s">
        <v>246</v>
      </c>
      <c r="G162" s="259" t="s">
        <v>246</v>
      </c>
      <c r="H162" s="259" t="s">
        <v>246</v>
      </c>
      <c r="I162" s="259" t="s">
        <v>245</v>
      </c>
      <c r="J162" s="260">
        <v>47.1</v>
      </c>
      <c r="K162" s="260">
        <v>111251.3</v>
      </c>
      <c r="L162" s="260">
        <v>865000.0</v>
      </c>
      <c r="M162" s="178">
        <f t="shared" si="1"/>
        <v>1.0706E+16</v>
      </c>
      <c r="N162" s="178">
        <f t="shared" si="2"/>
        <v>30</v>
      </c>
      <c r="O162" s="178">
        <f t="shared" si="3"/>
        <v>0.280702512</v>
      </c>
      <c r="P162" s="70" t="b">
        <v>0</v>
      </c>
      <c r="Q162" s="191">
        <f t="shared" si="4"/>
        <v>70</v>
      </c>
      <c r="R162" s="191">
        <f t="shared" si="5"/>
        <v>25</v>
      </c>
      <c r="S162" s="191">
        <f t="shared" si="6"/>
        <v>3.95</v>
      </c>
      <c r="T162" s="178">
        <f t="shared" si="7"/>
        <v>98.95</v>
      </c>
    </row>
    <row r="163">
      <c r="A163" s="4"/>
      <c r="B163" s="261" t="s">
        <v>173</v>
      </c>
      <c r="C163" s="257" t="s">
        <v>245</v>
      </c>
      <c r="D163" s="169"/>
      <c r="E163" s="257" t="s">
        <v>246</v>
      </c>
      <c r="F163" s="257" t="s">
        <v>246</v>
      </c>
      <c r="G163" s="257" t="s">
        <v>246</v>
      </c>
      <c r="H163" s="257" t="s">
        <v>246</v>
      </c>
      <c r="I163" s="257" t="s">
        <v>245</v>
      </c>
      <c r="J163" s="258">
        <v>47.1</v>
      </c>
      <c r="K163" s="258">
        <v>101742.5</v>
      </c>
      <c r="L163" s="258">
        <v>851885.0</v>
      </c>
      <c r="M163" s="178">
        <f t="shared" si="1"/>
        <v>8.81832E+15</v>
      </c>
      <c r="N163" s="178">
        <f t="shared" si="2"/>
        <v>6</v>
      </c>
      <c r="O163" s="178">
        <f t="shared" si="3"/>
        <v>0.3026997333</v>
      </c>
      <c r="P163" s="70" t="b">
        <v>0</v>
      </c>
      <c r="Q163" s="191">
        <f t="shared" si="4"/>
        <v>70</v>
      </c>
      <c r="R163" s="191">
        <f t="shared" si="5"/>
        <v>25</v>
      </c>
      <c r="S163" s="191">
        <f t="shared" si="6"/>
        <v>4.82</v>
      </c>
      <c r="T163" s="178">
        <f t="shared" si="7"/>
        <v>99.82</v>
      </c>
    </row>
    <row r="164">
      <c r="A164" s="4"/>
      <c r="B164" s="261" t="s">
        <v>174</v>
      </c>
      <c r="C164" s="259" t="s">
        <v>245</v>
      </c>
      <c r="D164" s="171"/>
      <c r="E164" s="259" t="s">
        <v>246</v>
      </c>
      <c r="F164" s="259" t="s">
        <v>246</v>
      </c>
      <c r="G164" s="259" t="s">
        <v>246</v>
      </c>
      <c r="H164" s="259" t="s">
        <v>246</v>
      </c>
      <c r="I164" s="259" t="s">
        <v>245</v>
      </c>
      <c r="J164" s="260">
        <v>47.1</v>
      </c>
      <c r="K164" s="260">
        <v>107667.2</v>
      </c>
      <c r="L164" s="260">
        <v>955000.0</v>
      </c>
      <c r="M164" s="178">
        <f t="shared" si="1"/>
        <v>1.10706E+16</v>
      </c>
      <c r="N164" s="178">
        <f t="shared" si="2"/>
        <v>48</v>
      </c>
      <c r="O164" s="178">
        <f t="shared" si="3"/>
        <v>0.276453774</v>
      </c>
      <c r="P164" s="70" t="b">
        <v>0</v>
      </c>
      <c r="Q164" s="191">
        <f t="shared" si="4"/>
        <v>70</v>
      </c>
      <c r="R164" s="191">
        <f t="shared" si="5"/>
        <v>25</v>
      </c>
      <c r="S164" s="191">
        <f t="shared" si="6"/>
        <v>3.3</v>
      </c>
      <c r="T164" s="178">
        <f t="shared" si="7"/>
        <v>98.3</v>
      </c>
    </row>
    <row r="165">
      <c r="A165" s="4"/>
      <c r="B165" s="261" t="s">
        <v>175</v>
      </c>
      <c r="C165" s="257" t="s">
        <v>245</v>
      </c>
      <c r="D165" s="169"/>
      <c r="E165" s="257" t="s">
        <v>246</v>
      </c>
      <c r="F165" s="257" t="s">
        <v>246</v>
      </c>
      <c r="G165" s="257" t="s">
        <v>246</v>
      </c>
      <c r="H165" s="257" t="s">
        <v>246</v>
      </c>
      <c r="I165" s="257" t="s">
        <v>245</v>
      </c>
      <c r="J165" s="258">
        <v>47.1</v>
      </c>
      <c r="K165" s="258">
        <v>223141.0</v>
      </c>
      <c r="L165" s="258">
        <v>940000.0</v>
      </c>
      <c r="M165" s="178">
        <f t="shared" si="1"/>
        <v>4.68044E+16</v>
      </c>
      <c r="N165" s="178">
        <f t="shared" si="2"/>
        <v>118</v>
      </c>
      <c r="O165" s="178">
        <f t="shared" si="3"/>
        <v>-0.1399588092</v>
      </c>
      <c r="P165" s="70" t="b">
        <v>0</v>
      </c>
      <c r="Q165" s="191">
        <f t="shared" si="4"/>
        <v>70</v>
      </c>
      <c r="R165" s="191">
        <f t="shared" si="5"/>
        <v>25</v>
      </c>
      <c r="S165" s="191">
        <f t="shared" si="6"/>
        <v>0.76</v>
      </c>
      <c r="T165" s="178">
        <f t="shared" si="7"/>
        <v>95.76</v>
      </c>
    </row>
    <row r="166">
      <c r="A166" s="4"/>
      <c r="B166" s="261" t="s">
        <v>176</v>
      </c>
      <c r="C166" s="259" t="s">
        <v>245</v>
      </c>
      <c r="D166" s="171"/>
      <c r="E166" s="259" t="s">
        <v>246</v>
      </c>
      <c r="F166" s="259" t="s">
        <v>246</v>
      </c>
      <c r="G166" s="259" t="s">
        <v>246</v>
      </c>
      <c r="H166" s="259" t="s">
        <v>246</v>
      </c>
      <c r="I166" s="259" t="s">
        <v>245</v>
      </c>
      <c r="J166" s="260">
        <v>47.1</v>
      </c>
      <c r="K166" s="260">
        <v>107807.8</v>
      </c>
      <c r="L166" s="260">
        <v>960000.0</v>
      </c>
      <c r="M166" s="178">
        <f t="shared" si="1"/>
        <v>1.11576E+16</v>
      </c>
      <c r="N166" s="178">
        <f t="shared" si="2"/>
        <v>50</v>
      </c>
      <c r="O166" s="178">
        <f t="shared" si="3"/>
        <v>0.275439422</v>
      </c>
      <c r="P166" s="70" t="b">
        <v>0</v>
      </c>
      <c r="Q166" s="191">
        <f t="shared" si="4"/>
        <v>70</v>
      </c>
      <c r="R166" s="191">
        <f t="shared" si="5"/>
        <v>25</v>
      </c>
      <c r="S166" s="191">
        <f t="shared" si="6"/>
        <v>3.22</v>
      </c>
      <c r="T166" s="178">
        <f t="shared" si="7"/>
        <v>98.22</v>
      </c>
    </row>
    <row r="167">
      <c r="A167" s="4"/>
      <c r="B167" s="261" t="s">
        <v>177</v>
      </c>
      <c r="C167" s="257" t="s">
        <v>245</v>
      </c>
      <c r="D167" s="169"/>
      <c r="E167" s="257" t="s">
        <v>246</v>
      </c>
      <c r="F167" s="257" t="s">
        <v>246</v>
      </c>
      <c r="G167" s="257" t="s">
        <v>246</v>
      </c>
      <c r="H167" s="257" t="s">
        <v>246</v>
      </c>
      <c r="I167" s="257" t="s">
        <v>245</v>
      </c>
      <c r="J167" s="258">
        <v>47.1</v>
      </c>
      <c r="K167" s="258">
        <v>108764.0</v>
      </c>
      <c r="L167" s="258">
        <v>955000.0</v>
      </c>
      <c r="M167" s="178">
        <f t="shared" si="1"/>
        <v>1.12973E+16</v>
      </c>
      <c r="N167" s="178">
        <f t="shared" si="2"/>
        <v>53</v>
      </c>
      <c r="O167" s="178">
        <f t="shared" si="3"/>
        <v>0.2738120032</v>
      </c>
      <c r="P167" s="70" t="b">
        <v>0</v>
      </c>
      <c r="Q167" s="191">
        <f t="shared" si="4"/>
        <v>70</v>
      </c>
      <c r="R167" s="191">
        <f t="shared" si="5"/>
        <v>25</v>
      </c>
      <c r="S167" s="191">
        <f t="shared" si="6"/>
        <v>3.12</v>
      </c>
      <c r="T167" s="178">
        <f t="shared" si="7"/>
        <v>98.12</v>
      </c>
    </row>
    <row r="168">
      <c r="A168" s="4"/>
      <c r="B168" s="261" t="s">
        <v>178</v>
      </c>
      <c r="C168" s="259" t="s">
        <v>245</v>
      </c>
      <c r="D168" s="171"/>
      <c r="E168" s="259" t="s">
        <v>246</v>
      </c>
      <c r="F168" s="259" t="s">
        <v>246</v>
      </c>
      <c r="G168" s="259" t="s">
        <v>246</v>
      </c>
      <c r="H168" s="259" t="s">
        <v>246</v>
      </c>
      <c r="I168" s="259" t="s">
        <v>245</v>
      </c>
      <c r="J168" s="260">
        <v>47.1</v>
      </c>
      <c r="K168" s="260">
        <v>110238.9</v>
      </c>
      <c r="L168" s="260">
        <v>1040000.0</v>
      </c>
      <c r="M168" s="178">
        <f t="shared" si="1"/>
        <v>1.26387E+16</v>
      </c>
      <c r="N168" s="178">
        <f t="shared" si="2"/>
        <v>96</v>
      </c>
      <c r="O168" s="178">
        <f t="shared" si="3"/>
        <v>0.2581799112</v>
      </c>
      <c r="P168" s="70" t="b">
        <v>0</v>
      </c>
      <c r="Q168" s="191">
        <f t="shared" si="4"/>
        <v>70</v>
      </c>
      <c r="R168" s="191">
        <f t="shared" si="5"/>
        <v>25</v>
      </c>
      <c r="S168" s="191">
        <f t="shared" si="6"/>
        <v>1.56</v>
      </c>
      <c r="T168" s="178">
        <f t="shared" si="7"/>
        <v>96.56</v>
      </c>
    </row>
    <row r="169">
      <c r="A169" s="4"/>
      <c r="B169" s="261" t="s">
        <v>179</v>
      </c>
      <c r="C169" s="257" t="s">
        <v>245</v>
      </c>
      <c r="D169" s="169"/>
      <c r="E169" s="257" t="s">
        <v>246</v>
      </c>
      <c r="F169" s="257" t="s">
        <v>246</v>
      </c>
      <c r="G169" s="257" t="s">
        <v>246</v>
      </c>
      <c r="H169" s="257" t="s">
        <v>246</v>
      </c>
      <c r="I169" s="257" t="s">
        <v>245</v>
      </c>
      <c r="J169" s="258">
        <v>47.1</v>
      </c>
      <c r="K169" s="258">
        <v>234643.4</v>
      </c>
      <c r="L169" s="258">
        <v>1150000.0</v>
      </c>
      <c r="M169" s="178">
        <f t="shared" si="1"/>
        <v>6.33162E+16</v>
      </c>
      <c r="N169" s="178">
        <f t="shared" si="2"/>
        <v>127</v>
      </c>
      <c r="O169" s="178">
        <f t="shared" si="3"/>
        <v>-0.3323733469</v>
      </c>
      <c r="P169" s="70" t="b">
        <v>0</v>
      </c>
      <c r="Q169" s="191">
        <f t="shared" si="4"/>
        <v>70</v>
      </c>
      <c r="R169" s="191">
        <f t="shared" si="5"/>
        <v>25</v>
      </c>
      <c r="S169" s="191">
        <f t="shared" si="6"/>
        <v>0.43</v>
      </c>
      <c r="T169" s="178">
        <f t="shared" si="7"/>
        <v>95.43</v>
      </c>
    </row>
    <row r="170">
      <c r="A170" s="4"/>
      <c r="B170" s="261" t="s">
        <v>180</v>
      </c>
      <c r="C170" s="259" t="s">
        <v>247</v>
      </c>
      <c r="D170" s="259" t="s">
        <v>248</v>
      </c>
      <c r="E170" s="259" t="s">
        <v>247</v>
      </c>
      <c r="F170" s="171"/>
      <c r="G170" s="171"/>
      <c r="H170" s="171"/>
      <c r="I170" s="171"/>
      <c r="J170" s="171"/>
      <c r="K170" s="171"/>
      <c r="L170" s="171"/>
      <c r="M170" s="178" t="str">
        <f t="shared" si="1"/>
        <v>-</v>
      </c>
      <c r="N170" s="178" t="str">
        <f t="shared" si="2"/>
        <v>-</v>
      </c>
      <c r="O170" s="178" t="str">
        <f t="shared" si="3"/>
        <v>-</v>
      </c>
      <c r="P170" s="70" t="b">
        <v>0</v>
      </c>
      <c r="Q170" s="191">
        <f t="shared" si="4"/>
        <v>0</v>
      </c>
      <c r="R170" s="191">
        <f t="shared" si="5"/>
        <v>0</v>
      </c>
      <c r="S170" s="191">
        <f t="shared" si="6"/>
        <v>0</v>
      </c>
      <c r="T170" s="178">
        <f t="shared" si="7"/>
        <v>0</v>
      </c>
    </row>
    <row r="171">
      <c r="A171" s="4"/>
      <c r="B171" s="262" t="s">
        <v>181</v>
      </c>
      <c r="C171" s="251" t="s">
        <v>245</v>
      </c>
      <c r="D171" s="50"/>
      <c r="E171" s="251" t="s">
        <v>246</v>
      </c>
      <c r="F171" s="251" t="s">
        <v>246</v>
      </c>
      <c r="G171" s="251" t="s">
        <v>246</v>
      </c>
      <c r="H171" s="251" t="s">
        <v>246</v>
      </c>
      <c r="I171" s="251" t="s">
        <v>245</v>
      </c>
      <c r="J171" s="252">
        <v>47.1</v>
      </c>
      <c r="K171" s="252">
        <v>107482.8</v>
      </c>
      <c r="L171" s="252">
        <v>952635.0</v>
      </c>
      <c r="M171" s="178">
        <f t="shared" si="1"/>
        <v>1.10054E+16</v>
      </c>
      <c r="N171" s="178">
        <f t="shared" si="2"/>
        <v>45</v>
      </c>
      <c r="O171" s="178">
        <f t="shared" si="3"/>
        <v>0.2772136794</v>
      </c>
      <c r="P171" s="70" t="b">
        <v>0</v>
      </c>
      <c r="Q171" s="191">
        <f t="shared" si="4"/>
        <v>70</v>
      </c>
      <c r="R171" s="191">
        <f t="shared" si="5"/>
        <v>25</v>
      </c>
      <c r="S171" s="191">
        <f t="shared" si="6"/>
        <v>3.41</v>
      </c>
      <c r="T171" s="178">
        <f t="shared" si="7"/>
        <v>98.41</v>
      </c>
    </row>
    <row r="172">
      <c r="A172" s="4"/>
      <c r="B172" s="262" t="s">
        <v>182</v>
      </c>
      <c r="C172" s="251" t="s">
        <v>245</v>
      </c>
      <c r="D172" s="50"/>
      <c r="E172" s="251" t="s">
        <v>246</v>
      </c>
      <c r="F172" s="251" t="s">
        <v>246</v>
      </c>
      <c r="G172" s="251" t="s">
        <v>246</v>
      </c>
      <c r="H172" s="251" t="s">
        <v>246</v>
      </c>
      <c r="I172" s="251" t="s">
        <v>245</v>
      </c>
      <c r="J172" s="252">
        <v>47.1</v>
      </c>
      <c r="K172" s="252">
        <v>107717.2</v>
      </c>
      <c r="L172" s="252">
        <v>865000.0</v>
      </c>
      <c r="M172" s="178">
        <f t="shared" si="1"/>
        <v>1.00366E+16</v>
      </c>
      <c r="N172" s="178">
        <f t="shared" si="2"/>
        <v>19</v>
      </c>
      <c r="O172" s="178">
        <f t="shared" si="3"/>
        <v>0.2885029868</v>
      </c>
      <c r="P172" s="70" t="b">
        <v>0</v>
      </c>
      <c r="Q172" s="191">
        <f t="shared" si="4"/>
        <v>70</v>
      </c>
      <c r="R172" s="191">
        <f t="shared" si="5"/>
        <v>25</v>
      </c>
      <c r="S172" s="191">
        <f t="shared" si="6"/>
        <v>4.35</v>
      </c>
      <c r="T172" s="178">
        <f t="shared" si="7"/>
        <v>99.35</v>
      </c>
    </row>
    <row r="173">
      <c r="A173" s="4"/>
      <c r="B173" s="262" t="s">
        <v>184</v>
      </c>
      <c r="C173" s="251" t="s">
        <v>245</v>
      </c>
      <c r="D173" s="50"/>
      <c r="E173" s="251" t="s">
        <v>246</v>
      </c>
      <c r="F173" s="251" t="s">
        <v>246</v>
      </c>
      <c r="G173" s="251" t="s">
        <v>246</v>
      </c>
      <c r="H173" s="251" t="s">
        <v>246</v>
      </c>
      <c r="I173" s="251" t="s">
        <v>245</v>
      </c>
      <c r="J173" s="252">
        <v>47.1</v>
      </c>
      <c r="K173" s="252">
        <v>108592.1</v>
      </c>
      <c r="L173" s="252">
        <v>985000.0</v>
      </c>
      <c r="M173" s="178">
        <f t="shared" si="1"/>
        <v>1.16154E+16</v>
      </c>
      <c r="N173" s="178">
        <f t="shared" si="2"/>
        <v>67</v>
      </c>
      <c r="O173" s="178">
        <f t="shared" si="3"/>
        <v>0.2701052995</v>
      </c>
      <c r="P173" s="70" t="b">
        <v>0</v>
      </c>
      <c r="Q173" s="191">
        <f t="shared" si="4"/>
        <v>70</v>
      </c>
      <c r="R173" s="191">
        <f t="shared" si="5"/>
        <v>25</v>
      </c>
      <c r="S173" s="191">
        <f t="shared" si="6"/>
        <v>2.61</v>
      </c>
      <c r="T173" s="178">
        <f t="shared" si="7"/>
        <v>97.61</v>
      </c>
    </row>
    <row r="174">
      <c r="A174" s="4"/>
      <c r="B174" s="262" t="s">
        <v>185</v>
      </c>
      <c r="C174" s="251" t="s">
        <v>251</v>
      </c>
      <c r="D174" s="50"/>
      <c r="E174" s="251" t="s">
        <v>246</v>
      </c>
      <c r="F174" s="251" t="s">
        <v>246</v>
      </c>
      <c r="G174" s="251" t="s">
        <v>246</v>
      </c>
      <c r="H174" s="251" t="s">
        <v>246</v>
      </c>
      <c r="I174" s="251" t="s">
        <v>251</v>
      </c>
      <c r="J174" s="252">
        <v>47.1</v>
      </c>
      <c r="K174" s="252">
        <v>111179.4</v>
      </c>
      <c r="L174" s="252">
        <v>990000.0</v>
      </c>
      <c r="M174" s="178">
        <f t="shared" si="1"/>
        <v>1.22373E+16</v>
      </c>
      <c r="N174" s="178">
        <f t="shared" si="2"/>
        <v>86</v>
      </c>
      <c r="O174" s="178">
        <f t="shared" si="3"/>
        <v>0.2628583049</v>
      </c>
      <c r="P174" s="70" t="b">
        <v>0</v>
      </c>
      <c r="Q174" s="191">
        <f t="shared" si="4"/>
        <v>49</v>
      </c>
      <c r="R174" s="191">
        <f t="shared" si="5"/>
        <v>17.5</v>
      </c>
      <c r="S174" s="191">
        <f t="shared" si="6"/>
        <v>1.92</v>
      </c>
      <c r="T174" s="178">
        <f t="shared" si="7"/>
        <v>68.42</v>
      </c>
    </row>
    <row r="175">
      <c r="A175" s="4"/>
      <c r="B175" s="262" t="s">
        <v>186</v>
      </c>
      <c r="C175" s="251" t="s">
        <v>245</v>
      </c>
      <c r="D175" s="50"/>
      <c r="E175" s="251" t="s">
        <v>246</v>
      </c>
      <c r="F175" s="251" t="s">
        <v>246</v>
      </c>
      <c r="G175" s="251" t="s">
        <v>246</v>
      </c>
      <c r="H175" s="251" t="s">
        <v>246</v>
      </c>
      <c r="I175" s="251" t="s">
        <v>245</v>
      </c>
      <c r="J175" s="252">
        <v>47.1</v>
      </c>
      <c r="K175" s="252">
        <v>104517.4</v>
      </c>
      <c r="L175" s="252">
        <v>937781.0</v>
      </c>
      <c r="M175" s="178">
        <f t="shared" si="1"/>
        <v>1.02442E+16</v>
      </c>
      <c r="N175" s="178">
        <f t="shared" si="2"/>
        <v>22</v>
      </c>
      <c r="O175" s="178">
        <f t="shared" si="3"/>
        <v>0.2860835214</v>
      </c>
      <c r="P175" s="70" t="b">
        <v>0</v>
      </c>
      <c r="Q175" s="191">
        <f t="shared" si="4"/>
        <v>70</v>
      </c>
      <c r="R175" s="191">
        <f t="shared" si="5"/>
        <v>25</v>
      </c>
      <c r="S175" s="191">
        <f t="shared" si="6"/>
        <v>4.24</v>
      </c>
      <c r="T175" s="178">
        <f t="shared" si="7"/>
        <v>99.24</v>
      </c>
    </row>
    <row r="176">
      <c r="A176" s="4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141"/>
      <c r="S176" s="141"/>
      <c r="T176" s="50"/>
    </row>
    <row r="177">
      <c r="A177" s="4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141"/>
      <c r="S177" s="141"/>
      <c r="T177" s="50"/>
    </row>
    <row r="178">
      <c r="A178" s="4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141"/>
      <c r="S178" s="141"/>
      <c r="T178" s="50"/>
    </row>
    <row r="179">
      <c r="A179" s="5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141"/>
      <c r="S179" s="141"/>
      <c r="T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</row>
    <row r="999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</row>
    <row r="1000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</row>
    <row r="1001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</row>
  </sheetData>
  <mergeCells count="14">
    <mergeCell ref="A23:A42"/>
    <mergeCell ref="A43:A62"/>
    <mergeCell ref="A63:A82"/>
    <mergeCell ref="A83:A102"/>
    <mergeCell ref="A103:A118"/>
    <mergeCell ref="A119:A134"/>
    <mergeCell ref="A135:A179"/>
    <mergeCell ref="A1:A2"/>
    <mergeCell ref="B1:B2"/>
    <mergeCell ref="C1:D1"/>
    <mergeCell ref="E1:H1"/>
    <mergeCell ref="J1:O1"/>
    <mergeCell ref="Q1:T1"/>
    <mergeCell ref="A3:A22"/>
  </mergeCells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.63"/>
    <col customWidth="1" min="4" max="4" width="9.13"/>
    <col customWidth="1" min="5" max="9" width="8.88"/>
    <col customWidth="1" min="10" max="10" width="10.38"/>
    <col customWidth="1" min="11" max="11" width="10.75"/>
  </cols>
  <sheetData>
    <row r="1">
      <c r="A1" s="263" t="s">
        <v>0</v>
      </c>
      <c r="B1" s="264" t="s">
        <v>2</v>
      </c>
      <c r="C1" s="265" t="s">
        <v>336</v>
      </c>
      <c r="D1" s="54"/>
      <c r="E1" s="266" t="s">
        <v>226</v>
      </c>
      <c r="F1" s="56"/>
      <c r="G1" s="56"/>
      <c r="H1" s="56"/>
      <c r="I1" s="54"/>
      <c r="J1" s="267" t="s">
        <v>331</v>
      </c>
      <c r="K1" s="267" t="s">
        <v>331</v>
      </c>
      <c r="L1" s="268" t="s">
        <v>239</v>
      </c>
      <c r="M1" s="56"/>
      <c r="N1" s="56"/>
      <c r="O1" s="56"/>
      <c r="P1" s="56"/>
      <c r="Q1" s="56"/>
      <c r="R1" s="56"/>
      <c r="S1" s="56"/>
      <c r="T1" s="54"/>
      <c r="U1" s="269" t="s">
        <v>228</v>
      </c>
      <c r="V1" s="270" t="s">
        <v>229</v>
      </c>
      <c r="W1" s="56"/>
      <c r="X1" s="56"/>
      <c r="Y1" s="54"/>
    </row>
    <row r="2">
      <c r="A2" s="271"/>
      <c r="B2" s="272"/>
      <c r="C2" s="273" t="s">
        <v>306</v>
      </c>
      <c r="D2" s="273" t="s">
        <v>231</v>
      </c>
      <c r="E2" s="274" t="s">
        <v>232</v>
      </c>
      <c r="F2" s="274" t="s">
        <v>233</v>
      </c>
      <c r="G2" s="274" t="s">
        <v>234</v>
      </c>
      <c r="H2" s="274" t="s">
        <v>235</v>
      </c>
      <c r="I2" s="274" t="s">
        <v>337</v>
      </c>
      <c r="J2" s="275" t="s">
        <v>338</v>
      </c>
      <c r="K2" s="275" t="s">
        <v>339</v>
      </c>
      <c r="L2" s="276" t="s">
        <v>236</v>
      </c>
      <c r="M2" s="276" t="s">
        <v>237</v>
      </c>
      <c r="N2" s="276" t="s">
        <v>238</v>
      </c>
      <c r="O2" s="276" t="s">
        <v>340</v>
      </c>
      <c r="P2" s="276" t="s">
        <v>341</v>
      </c>
      <c r="Q2" s="276" t="s">
        <v>342</v>
      </c>
      <c r="R2" s="276" t="s">
        <v>239</v>
      </c>
      <c r="S2" s="276" t="s">
        <v>240</v>
      </c>
      <c r="T2" s="276" t="s">
        <v>241</v>
      </c>
      <c r="U2" s="277" t="s">
        <v>242</v>
      </c>
      <c r="V2" s="278" t="s">
        <v>307</v>
      </c>
      <c r="W2" s="278" t="s">
        <v>334</v>
      </c>
      <c r="X2" s="278" t="s">
        <v>243</v>
      </c>
      <c r="Y2" s="278" t="s">
        <v>343</v>
      </c>
    </row>
    <row r="3">
      <c r="A3" s="279" t="s">
        <v>3</v>
      </c>
      <c r="B3" s="280" t="s">
        <v>4</v>
      </c>
      <c r="C3" s="281" t="s">
        <v>245</v>
      </c>
      <c r="D3" s="282"/>
      <c r="E3" s="283" t="s">
        <v>246</v>
      </c>
      <c r="F3" s="281" t="s">
        <v>246</v>
      </c>
      <c r="G3" s="281" t="s">
        <v>246</v>
      </c>
      <c r="H3" s="281" t="s">
        <v>246</v>
      </c>
      <c r="I3" s="281" t="s">
        <v>246</v>
      </c>
      <c r="J3" s="283" t="s">
        <v>246</v>
      </c>
      <c r="K3" s="283" t="s">
        <v>246</v>
      </c>
      <c r="L3" s="284">
        <v>50.0</v>
      </c>
      <c r="M3" s="284">
        <v>1476992.976</v>
      </c>
      <c r="N3" s="284">
        <v>2234.0</v>
      </c>
      <c r="O3" s="284">
        <v>111700.0</v>
      </c>
      <c r="P3" s="284">
        <v>0.0132</v>
      </c>
      <c r="Q3" s="284">
        <v>0.0107</v>
      </c>
      <c r="R3" s="285">
        <v>1.765287235E9</v>
      </c>
      <c r="S3" s="285">
        <v>87.0</v>
      </c>
      <c r="T3" s="285">
        <v>0.262645853</v>
      </c>
      <c r="U3" s="155" t="b">
        <v>0</v>
      </c>
      <c r="V3" s="286">
        <v>60.0</v>
      </c>
      <c r="W3" s="286">
        <v>10.0</v>
      </c>
      <c r="X3" s="286">
        <v>11.7</v>
      </c>
      <c r="Y3" s="287">
        <f t="shared" ref="Y3:Y175" si="1">IF(W3="-", 0, V3+W3+X3)</f>
        <v>81.7</v>
      </c>
    </row>
    <row r="4">
      <c r="A4" s="4"/>
      <c r="B4" s="280" t="s">
        <v>5</v>
      </c>
      <c r="C4" s="281" t="s">
        <v>245</v>
      </c>
      <c r="D4" s="282"/>
      <c r="E4" s="283" t="s">
        <v>246</v>
      </c>
      <c r="F4" s="281" t="s">
        <v>246</v>
      </c>
      <c r="G4" s="281" t="s">
        <v>246</v>
      </c>
      <c r="H4" s="281" t="s">
        <v>246</v>
      </c>
      <c r="I4" s="281" t="s">
        <v>246</v>
      </c>
      <c r="J4" s="283" t="s">
        <v>246</v>
      </c>
      <c r="K4" s="283" t="s">
        <v>246</v>
      </c>
      <c r="L4" s="284">
        <v>50.0</v>
      </c>
      <c r="M4" s="284">
        <v>4859929.598</v>
      </c>
      <c r="N4" s="284">
        <v>200.0</v>
      </c>
      <c r="O4" s="284">
        <v>10000.0</v>
      </c>
      <c r="P4" s="284">
        <v>0.0835</v>
      </c>
      <c r="Q4" s="284">
        <v>0.0692</v>
      </c>
      <c r="R4" s="285">
        <v>3.363071282E9</v>
      </c>
      <c r="S4" s="285">
        <v>104.0</v>
      </c>
      <c r="T4" s="285">
        <v>0.200100524</v>
      </c>
      <c r="U4" s="155" t="b">
        <v>0</v>
      </c>
      <c r="V4" s="286">
        <v>60.0</v>
      </c>
      <c r="W4" s="286">
        <v>10.0</v>
      </c>
      <c r="X4" s="286">
        <v>8.09</v>
      </c>
      <c r="Y4" s="287">
        <f t="shared" si="1"/>
        <v>78.09</v>
      </c>
    </row>
    <row r="5">
      <c r="A5" s="4"/>
      <c r="B5" s="280" t="s">
        <v>6</v>
      </c>
      <c r="C5" s="281" t="s">
        <v>245</v>
      </c>
      <c r="D5" s="282"/>
      <c r="E5" s="283" t="s">
        <v>246</v>
      </c>
      <c r="F5" s="281" t="s">
        <v>246</v>
      </c>
      <c r="G5" s="281" t="s">
        <v>246</v>
      </c>
      <c r="H5" s="281" t="s">
        <v>246</v>
      </c>
      <c r="I5" s="281" t="s">
        <v>246</v>
      </c>
      <c r="J5" s="281" t="s">
        <v>246</v>
      </c>
      <c r="K5" s="281" t="s">
        <v>246</v>
      </c>
      <c r="L5" s="284">
        <v>50.0</v>
      </c>
      <c r="M5" s="284">
        <v>2439375.144</v>
      </c>
      <c r="N5" s="284">
        <v>200.0</v>
      </c>
      <c r="O5" s="284">
        <v>10000.0</v>
      </c>
      <c r="P5" s="284">
        <v>0.0177</v>
      </c>
      <c r="Q5" s="284">
        <v>0.0137</v>
      </c>
      <c r="R5" s="285">
        <v>3.341943947E8</v>
      </c>
      <c r="S5" s="285">
        <v>59.0</v>
      </c>
      <c r="T5" s="285">
        <v>0.318666047</v>
      </c>
      <c r="U5" s="155" t="b">
        <v>0</v>
      </c>
      <c r="V5" s="286">
        <v>60.0</v>
      </c>
      <c r="W5" s="286">
        <v>10.0</v>
      </c>
      <c r="X5" s="286">
        <v>17.66</v>
      </c>
      <c r="Y5" s="287">
        <f t="shared" si="1"/>
        <v>87.66</v>
      </c>
    </row>
    <row r="6">
      <c r="A6" s="4"/>
      <c r="B6" s="280" t="s">
        <v>7</v>
      </c>
      <c r="C6" s="281" t="s">
        <v>245</v>
      </c>
      <c r="D6" s="288"/>
      <c r="E6" s="283" t="s">
        <v>246</v>
      </c>
      <c r="F6" s="281" t="s">
        <v>246</v>
      </c>
      <c r="G6" s="281" t="s">
        <v>246</v>
      </c>
      <c r="H6" s="281" t="s">
        <v>246</v>
      </c>
      <c r="I6" s="281" t="s">
        <v>246</v>
      </c>
      <c r="J6" s="281" t="s">
        <v>246</v>
      </c>
      <c r="K6" s="281" t="s">
        <v>246</v>
      </c>
      <c r="L6" s="284">
        <v>50.0</v>
      </c>
      <c r="M6" s="284">
        <v>2985265.192</v>
      </c>
      <c r="N6" s="284">
        <v>8144.0</v>
      </c>
      <c r="O6" s="284">
        <v>407200.0</v>
      </c>
      <c r="P6" s="284">
        <v>0.0217</v>
      </c>
      <c r="Q6" s="284">
        <v>0.019</v>
      </c>
      <c r="R6" s="285">
        <v>2.3096399739E10</v>
      </c>
      <c r="S6" s="285">
        <v>130.0</v>
      </c>
      <c r="T6" s="285">
        <v>-0.572361513</v>
      </c>
      <c r="U6" s="155" t="b">
        <v>0</v>
      </c>
      <c r="V6" s="286">
        <v>60.0</v>
      </c>
      <c r="W6" s="286">
        <v>10.0</v>
      </c>
      <c r="X6" s="286">
        <v>2.55</v>
      </c>
      <c r="Y6" s="287">
        <f t="shared" si="1"/>
        <v>72.55</v>
      </c>
    </row>
    <row r="7">
      <c r="A7" s="4"/>
      <c r="B7" s="280" t="s">
        <v>8</v>
      </c>
      <c r="C7" s="281" t="s">
        <v>245</v>
      </c>
      <c r="D7" s="282"/>
      <c r="E7" s="283" t="s">
        <v>246</v>
      </c>
      <c r="F7" s="281" t="s">
        <v>246</v>
      </c>
      <c r="G7" s="281" t="s">
        <v>246</v>
      </c>
      <c r="H7" s="281" t="s">
        <v>246</v>
      </c>
      <c r="I7" s="281" t="s">
        <v>246</v>
      </c>
      <c r="J7" s="281" t="s">
        <v>246</v>
      </c>
      <c r="K7" s="281" t="s">
        <v>246</v>
      </c>
      <c r="L7" s="284">
        <v>50.0</v>
      </c>
      <c r="M7" s="284">
        <v>1141789.427</v>
      </c>
      <c r="N7" s="284">
        <v>200.0</v>
      </c>
      <c r="O7" s="284">
        <v>10000.0</v>
      </c>
      <c r="P7" s="284">
        <v>0.0272</v>
      </c>
      <c r="Q7" s="289">
        <v>0.0243</v>
      </c>
      <c r="R7" s="285">
        <v>2.774548306E8</v>
      </c>
      <c r="S7" s="285">
        <v>50.0</v>
      </c>
      <c r="T7" s="285">
        <v>0.32088712</v>
      </c>
      <c r="U7" s="155" t="b">
        <v>0</v>
      </c>
      <c r="V7" s="286">
        <v>60.0</v>
      </c>
      <c r="W7" s="286">
        <v>10.0</v>
      </c>
      <c r="X7" s="286">
        <v>19.57</v>
      </c>
      <c r="Y7" s="287">
        <f t="shared" si="1"/>
        <v>89.57</v>
      </c>
    </row>
    <row r="8">
      <c r="A8" s="4"/>
      <c r="B8" s="280" t="s">
        <v>9</v>
      </c>
      <c r="C8" s="281" t="s">
        <v>245</v>
      </c>
      <c r="D8" s="282"/>
      <c r="E8" s="283" t="s">
        <v>246</v>
      </c>
      <c r="F8" s="281" t="s">
        <v>246</v>
      </c>
      <c r="G8" s="281" t="s">
        <v>246</v>
      </c>
      <c r="H8" s="281" t="s">
        <v>246</v>
      </c>
      <c r="I8" s="281" t="s">
        <v>246</v>
      </c>
      <c r="J8" s="281" t="s">
        <v>246</v>
      </c>
      <c r="K8" s="281" t="s">
        <v>246</v>
      </c>
      <c r="L8" s="284">
        <v>50.0</v>
      </c>
      <c r="M8" s="284">
        <v>1471093.356</v>
      </c>
      <c r="N8" s="284">
        <v>400.0</v>
      </c>
      <c r="O8" s="284">
        <v>20000.0</v>
      </c>
      <c r="P8" s="284">
        <v>0.0203</v>
      </c>
      <c r="Q8" s="289">
        <v>0.00809</v>
      </c>
      <c r="R8" s="285">
        <v>2.378757957E8</v>
      </c>
      <c r="S8" s="285">
        <v>43.0</v>
      </c>
      <c r="T8" s="285">
        <v>0.322436443</v>
      </c>
      <c r="U8" s="155" t="b">
        <v>0</v>
      </c>
      <c r="V8" s="286">
        <v>60.0</v>
      </c>
      <c r="W8" s="286">
        <v>10.0</v>
      </c>
      <c r="X8" s="286">
        <v>21.06</v>
      </c>
      <c r="Y8" s="287">
        <f t="shared" si="1"/>
        <v>91.06</v>
      </c>
    </row>
    <row r="9">
      <c r="A9" s="4"/>
      <c r="B9" s="290" t="s">
        <v>10</v>
      </c>
      <c r="C9" s="281" t="s">
        <v>247</v>
      </c>
      <c r="D9" s="283" t="s">
        <v>248</v>
      </c>
      <c r="E9" s="283" t="s">
        <v>247</v>
      </c>
      <c r="F9" s="282"/>
      <c r="G9" s="282"/>
      <c r="H9" s="282"/>
      <c r="I9" s="282"/>
      <c r="J9" s="282"/>
      <c r="K9" s="282"/>
      <c r="L9" s="291"/>
      <c r="M9" s="291"/>
      <c r="N9" s="291"/>
      <c r="O9" s="284">
        <v>0.0</v>
      </c>
      <c r="P9" s="291"/>
      <c r="Q9" s="291"/>
      <c r="R9" s="285" t="s">
        <v>289</v>
      </c>
      <c r="S9" s="285" t="s">
        <v>289</v>
      </c>
      <c r="T9" s="285" t="s">
        <v>289</v>
      </c>
      <c r="U9" s="155" t="b">
        <v>0</v>
      </c>
      <c r="V9" s="286">
        <v>0.0</v>
      </c>
      <c r="W9" s="286" t="s">
        <v>289</v>
      </c>
      <c r="X9" s="286">
        <v>0.0</v>
      </c>
      <c r="Y9" s="287">
        <f t="shared" si="1"/>
        <v>0</v>
      </c>
    </row>
    <row r="10">
      <c r="A10" s="4"/>
      <c r="B10" s="280" t="s">
        <v>11</v>
      </c>
      <c r="C10" s="281" t="s">
        <v>245</v>
      </c>
      <c r="D10" s="282"/>
      <c r="E10" s="283" t="s">
        <v>246</v>
      </c>
      <c r="F10" s="281" t="s">
        <v>246</v>
      </c>
      <c r="G10" s="281" t="s">
        <v>246</v>
      </c>
      <c r="H10" s="281" t="s">
        <v>246</v>
      </c>
      <c r="I10" s="281" t="s">
        <v>246</v>
      </c>
      <c r="J10" s="281" t="s">
        <v>246</v>
      </c>
      <c r="K10" s="281" t="s">
        <v>246</v>
      </c>
      <c r="L10" s="284">
        <v>50.0</v>
      </c>
      <c r="M10" s="284">
        <v>1288092.575</v>
      </c>
      <c r="N10" s="284">
        <v>7200.0</v>
      </c>
      <c r="O10" s="284">
        <v>360000.0</v>
      </c>
      <c r="P10" s="284">
        <v>0.0162</v>
      </c>
      <c r="Q10" s="284">
        <v>0.0104</v>
      </c>
      <c r="R10" s="285">
        <v>4.822618601E9</v>
      </c>
      <c r="S10" s="285">
        <v>110.0</v>
      </c>
      <c r="T10" s="285">
        <v>0.142966478</v>
      </c>
      <c r="U10" s="155" t="b">
        <v>0</v>
      </c>
      <c r="V10" s="286">
        <v>60.0</v>
      </c>
      <c r="W10" s="286">
        <v>10.0</v>
      </c>
      <c r="X10" s="286">
        <v>6.81</v>
      </c>
      <c r="Y10" s="287">
        <f t="shared" si="1"/>
        <v>76.81</v>
      </c>
    </row>
    <row r="11">
      <c r="A11" s="4"/>
      <c r="B11" s="280" t="s">
        <v>12</v>
      </c>
      <c r="C11" s="281" t="s">
        <v>245</v>
      </c>
      <c r="D11" s="282"/>
      <c r="E11" s="283" t="s">
        <v>246</v>
      </c>
      <c r="F11" s="281" t="s">
        <v>246</v>
      </c>
      <c r="G11" s="281" t="s">
        <v>246</v>
      </c>
      <c r="H11" s="281" t="s">
        <v>246</v>
      </c>
      <c r="I11" s="281" t="s">
        <v>246</v>
      </c>
      <c r="J11" s="283" t="s">
        <v>246</v>
      </c>
      <c r="K11" s="283" t="s">
        <v>246</v>
      </c>
      <c r="L11" s="284">
        <v>50.0</v>
      </c>
      <c r="M11" s="284">
        <v>1402763.361</v>
      </c>
      <c r="N11" s="284">
        <v>200.0</v>
      </c>
      <c r="O11" s="284">
        <v>10000.0</v>
      </c>
      <c r="P11" s="284">
        <v>0.012</v>
      </c>
      <c r="Q11" s="284">
        <v>0.0057</v>
      </c>
      <c r="R11" s="285">
        <v>7.995751159E7</v>
      </c>
      <c r="S11" s="285">
        <v>1.0</v>
      </c>
      <c r="T11" s="285">
        <v>0.328618161</v>
      </c>
      <c r="U11" s="155" t="b">
        <v>0</v>
      </c>
      <c r="V11" s="286">
        <v>60.0</v>
      </c>
      <c r="W11" s="286">
        <v>10.0</v>
      </c>
      <c r="X11" s="286">
        <v>30.0</v>
      </c>
      <c r="Y11" s="287">
        <f t="shared" si="1"/>
        <v>100</v>
      </c>
    </row>
    <row r="12">
      <c r="A12" s="4"/>
      <c r="B12" s="280" t="s">
        <v>13</v>
      </c>
      <c r="C12" s="281" t="s">
        <v>247</v>
      </c>
      <c r="D12" s="283" t="s">
        <v>248</v>
      </c>
      <c r="E12" s="283" t="s">
        <v>247</v>
      </c>
      <c r="F12" s="282"/>
      <c r="G12" s="282"/>
      <c r="H12" s="282"/>
      <c r="I12" s="282"/>
      <c r="J12" s="282"/>
      <c r="K12" s="282"/>
      <c r="L12" s="291"/>
      <c r="M12" s="291"/>
      <c r="N12" s="291"/>
      <c r="O12" s="284">
        <v>0.0</v>
      </c>
      <c r="P12" s="291"/>
      <c r="Q12" s="291"/>
      <c r="R12" s="285" t="s">
        <v>289</v>
      </c>
      <c r="S12" s="285" t="s">
        <v>289</v>
      </c>
      <c r="T12" s="285" t="s">
        <v>289</v>
      </c>
      <c r="U12" s="155" t="b">
        <v>0</v>
      </c>
      <c r="V12" s="286">
        <v>0.0</v>
      </c>
      <c r="W12" s="286" t="s">
        <v>289</v>
      </c>
      <c r="X12" s="286">
        <v>0.0</v>
      </c>
      <c r="Y12" s="287">
        <f t="shared" si="1"/>
        <v>0</v>
      </c>
    </row>
    <row r="13">
      <c r="A13" s="4"/>
      <c r="B13" s="280" t="s">
        <v>14</v>
      </c>
      <c r="C13" s="281" t="s">
        <v>245</v>
      </c>
      <c r="D13" s="282"/>
      <c r="E13" s="283" t="s">
        <v>246</v>
      </c>
      <c r="F13" s="283" t="s">
        <v>246</v>
      </c>
      <c r="G13" s="283" t="s">
        <v>246</v>
      </c>
      <c r="H13" s="283" t="s">
        <v>246</v>
      </c>
      <c r="I13" s="283" t="s">
        <v>246</v>
      </c>
      <c r="J13" s="283" t="s">
        <v>246</v>
      </c>
      <c r="K13" s="283" t="s">
        <v>246</v>
      </c>
      <c r="L13" s="284">
        <v>50.0</v>
      </c>
      <c r="M13" s="284">
        <v>1433914.484</v>
      </c>
      <c r="N13" s="284">
        <v>3827.0</v>
      </c>
      <c r="O13" s="284">
        <v>191350.0</v>
      </c>
      <c r="P13" s="284">
        <v>0.016</v>
      </c>
      <c r="Q13" s="284">
        <v>0.0107</v>
      </c>
      <c r="R13" s="285">
        <v>2.935861041E9</v>
      </c>
      <c r="S13" s="285">
        <v>100.0</v>
      </c>
      <c r="T13" s="285">
        <v>0.216823688</v>
      </c>
      <c r="U13" s="155" t="b">
        <v>0</v>
      </c>
      <c r="V13" s="286">
        <v>60.0</v>
      </c>
      <c r="W13" s="286">
        <v>10.0</v>
      </c>
      <c r="X13" s="286">
        <v>8.94</v>
      </c>
      <c r="Y13" s="287">
        <f t="shared" si="1"/>
        <v>78.94</v>
      </c>
    </row>
    <row r="14">
      <c r="A14" s="4"/>
      <c r="B14" s="280" t="s">
        <v>15</v>
      </c>
      <c r="C14" s="281" t="s">
        <v>245</v>
      </c>
      <c r="D14" s="282"/>
      <c r="E14" s="283" t="s">
        <v>246</v>
      </c>
      <c r="F14" s="281" t="s">
        <v>246</v>
      </c>
      <c r="G14" s="281" t="s">
        <v>246</v>
      </c>
      <c r="H14" s="281" t="s">
        <v>246</v>
      </c>
      <c r="I14" s="283" t="s">
        <v>246</v>
      </c>
      <c r="J14" s="283" t="s">
        <v>246</v>
      </c>
      <c r="K14" s="283" t="s">
        <v>246</v>
      </c>
      <c r="L14" s="284">
        <v>50.0</v>
      </c>
      <c r="M14" s="284">
        <v>1502900.689</v>
      </c>
      <c r="N14" s="284">
        <v>1812.0</v>
      </c>
      <c r="O14" s="284">
        <v>90600.0</v>
      </c>
      <c r="P14" s="284">
        <v>0.0209</v>
      </c>
      <c r="Q14" s="284">
        <v>0.0171</v>
      </c>
      <c r="R14" s="285">
        <v>2.328383921E9</v>
      </c>
      <c r="S14" s="285">
        <v>93.0</v>
      </c>
      <c r="T14" s="285">
        <v>0.240603408</v>
      </c>
      <c r="U14" s="155" t="b">
        <v>0</v>
      </c>
      <c r="V14" s="286">
        <v>60.0</v>
      </c>
      <c r="W14" s="286">
        <v>10.0</v>
      </c>
      <c r="X14" s="286">
        <v>10.43</v>
      </c>
      <c r="Y14" s="287">
        <f t="shared" si="1"/>
        <v>80.43</v>
      </c>
    </row>
    <row r="15">
      <c r="A15" s="4"/>
      <c r="B15" s="280" t="s">
        <v>16</v>
      </c>
      <c r="C15" s="281" t="s">
        <v>245</v>
      </c>
      <c r="D15" s="282"/>
      <c r="E15" s="283" t="s">
        <v>246</v>
      </c>
      <c r="F15" s="281" t="s">
        <v>246</v>
      </c>
      <c r="G15" s="281" t="s">
        <v>246</v>
      </c>
      <c r="H15" s="281" t="s">
        <v>246</v>
      </c>
      <c r="I15" s="281" t="s">
        <v>246</v>
      </c>
      <c r="J15" s="283" t="s">
        <v>246</v>
      </c>
      <c r="K15" s="283" t="s">
        <v>246</v>
      </c>
      <c r="L15" s="284">
        <v>50.0</v>
      </c>
      <c r="M15" s="284">
        <v>1148545.246</v>
      </c>
      <c r="N15" s="284">
        <v>9492.0</v>
      </c>
      <c r="O15" s="284">
        <v>474600.0</v>
      </c>
      <c r="P15" s="284">
        <v>0.0242</v>
      </c>
      <c r="Q15" s="284">
        <v>0.0168</v>
      </c>
      <c r="R15" s="285">
        <v>9.157672836E9</v>
      </c>
      <c r="S15" s="285">
        <v>123.0</v>
      </c>
      <c r="T15" s="285">
        <v>-0.026729416</v>
      </c>
      <c r="U15" s="155" t="b">
        <v>0</v>
      </c>
      <c r="V15" s="286">
        <v>60.0</v>
      </c>
      <c r="W15" s="286">
        <v>10.0</v>
      </c>
      <c r="X15" s="286">
        <v>4.04</v>
      </c>
      <c r="Y15" s="287">
        <f t="shared" si="1"/>
        <v>74.04</v>
      </c>
    </row>
    <row r="16">
      <c r="A16" s="4"/>
      <c r="B16" s="290" t="s">
        <v>17</v>
      </c>
      <c r="C16" s="281" t="s">
        <v>247</v>
      </c>
      <c r="D16" s="283" t="s">
        <v>248</v>
      </c>
      <c r="E16" s="283" t="s">
        <v>247</v>
      </c>
      <c r="F16" s="282"/>
      <c r="G16" s="282"/>
      <c r="H16" s="282"/>
      <c r="I16" s="282"/>
      <c r="J16" s="282"/>
      <c r="K16" s="282"/>
      <c r="L16" s="291"/>
      <c r="M16" s="291"/>
      <c r="N16" s="291"/>
      <c r="O16" s="284">
        <v>0.0</v>
      </c>
      <c r="P16" s="291"/>
      <c r="Q16" s="291"/>
      <c r="R16" s="285" t="s">
        <v>289</v>
      </c>
      <c r="S16" s="285" t="s">
        <v>289</v>
      </c>
      <c r="T16" s="285" t="s">
        <v>289</v>
      </c>
      <c r="U16" s="155" t="b">
        <v>0</v>
      </c>
      <c r="V16" s="286">
        <v>0.0</v>
      </c>
      <c r="W16" s="286" t="s">
        <v>289</v>
      </c>
      <c r="X16" s="286">
        <v>0.0</v>
      </c>
      <c r="Y16" s="287">
        <f t="shared" si="1"/>
        <v>0</v>
      </c>
    </row>
    <row r="17">
      <c r="A17" s="4"/>
      <c r="B17" s="280" t="s">
        <v>18</v>
      </c>
      <c r="C17" s="281" t="s">
        <v>245</v>
      </c>
      <c r="D17" s="282"/>
      <c r="E17" s="283" t="s">
        <v>246</v>
      </c>
      <c r="F17" s="281" t="s">
        <v>246</v>
      </c>
      <c r="G17" s="281" t="s">
        <v>246</v>
      </c>
      <c r="H17" s="281" t="s">
        <v>246</v>
      </c>
      <c r="I17" s="281" t="s">
        <v>246</v>
      </c>
      <c r="J17" s="283" t="s">
        <v>246</v>
      </c>
      <c r="K17" s="283" t="s">
        <v>246</v>
      </c>
      <c r="L17" s="284">
        <v>50.0</v>
      </c>
      <c r="M17" s="284">
        <v>1401475.931</v>
      </c>
      <c r="N17" s="284">
        <v>200.0</v>
      </c>
      <c r="O17" s="284">
        <v>10000.0</v>
      </c>
      <c r="P17" s="284">
        <v>0.0162</v>
      </c>
      <c r="Q17" s="284">
        <v>0.0145</v>
      </c>
      <c r="R17" s="285">
        <v>2.0321401E8</v>
      </c>
      <c r="S17" s="285">
        <v>36.0</v>
      </c>
      <c r="T17" s="285">
        <v>0.32379328</v>
      </c>
      <c r="U17" s="155" t="b">
        <v>0</v>
      </c>
      <c r="V17" s="286">
        <v>60.0</v>
      </c>
      <c r="W17" s="286">
        <v>10.0</v>
      </c>
      <c r="X17" s="286">
        <v>22.55</v>
      </c>
      <c r="Y17" s="287">
        <f t="shared" si="1"/>
        <v>92.55</v>
      </c>
    </row>
    <row r="18">
      <c r="A18" s="4"/>
      <c r="B18" s="280" t="s">
        <v>19</v>
      </c>
      <c r="C18" s="281" t="s">
        <v>245</v>
      </c>
      <c r="D18" s="282"/>
      <c r="E18" s="283" t="s">
        <v>246</v>
      </c>
      <c r="F18" s="281" t="s">
        <v>246</v>
      </c>
      <c r="G18" s="281" t="s">
        <v>246</v>
      </c>
      <c r="H18" s="281" t="s">
        <v>246</v>
      </c>
      <c r="I18" s="281" t="s">
        <v>246</v>
      </c>
      <c r="J18" s="283" t="s">
        <v>246</v>
      </c>
      <c r="K18" s="283" t="s">
        <v>246</v>
      </c>
      <c r="L18" s="284">
        <v>50.0</v>
      </c>
      <c r="M18" s="284">
        <v>2577616.291</v>
      </c>
      <c r="N18" s="284">
        <v>10040.0</v>
      </c>
      <c r="O18" s="284">
        <v>502000.0</v>
      </c>
      <c r="P18" s="284">
        <v>0.0253</v>
      </c>
      <c r="Q18" s="284">
        <v>0.0156</v>
      </c>
      <c r="R18" s="285">
        <v>2.01858287E10</v>
      </c>
      <c r="S18" s="285">
        <v>129.0</v>
      </c>
      <c r="T18" s="285">
        <v>-0.458427077</v>
      </c>
      <c r="U18" s="155" t="b">
        <v>0</v>
      </c>
      <c r="V18" s="286">
        <v>60.0</v>
      </c>
      <c r="W18" s="286">
        <v>10.0</v>
      </c>
      <c r="X18" s="286">
        <v>2.77</v>
      </c>
      <c r="Y18" s="287">
        <f t="shared" si="1"/>
        <v>72.77</v>
      </c>
    </row>
    <row r="19">
      <c r="A19" s="4"/>
      <c r="B19" s="280" t="s">
        <v>20</v>
      </c>
      <c r="C19" s="281" t="s">
        <v>245</v>
      </c>
      <c r="D19" s="282"/>
      <c r="E19" s="283" t="s">
        <v>246</v>
      </c>
      <c r="F19" s="281" t="s">
        <v>246</v>
      </c>
      <c r="G19" s="281" t="s">
        <v>246</v>
      </c>
      <c r="H19" s="281" t="s">
        <v>246</v>
      </c>
      <c r="I19" s="281" t="s">
        <v>246</v>
      </c>
      <c r="J19" s="283" t="s">
        <v>246</v>
      </c>
      <c r="K19" s="283" t="s">
        <v>246</v>
      </c>
      <c r="L19" s="284">
        <v>50.0</v>
      </c>
      <c r="M19" s="284">
        <v>1723802.185</v>
      </c>
      <c r="N19" s="284">
        <v>200.0</v>
      </c>
      <c r="O19" s="284">
        <v>10000.0</v>
      </c>
      <c r="P19" s="284">
        <v>0.0232</v>
      </c>
      <c r="Q19" s="284">
        <v>0.0199</v>
      </c>
      <c r="R19" s="285">
        <v>3.430366348E8</v>
      </c>
      <c r="S19" s="285">
        <v>60.0</v>
      </c>
      <c r="T19" s="285">
        <v>0.318319917</v>
      </c>
      <c r="U19" s="155" t="b">
        <v>0</v>
      </c>
      <c r="V19" s="286">
        <v>60.0</v>
      </c>
      <c r="W19" s="286">
        <v>10.0</v>
      </c>
      <c r="X19" s="286">
        <v>17.45</v>
      </c>
      <c r="Y19" s="287">
        <f t="shared" si="1"/>
        <v>87.45</v>
      </c>
    </row>
    <row r="20">
      <c r="A20" s="4"/>
      <c r="B20" s="280" t="s">
        <v>21</v>
      </c>
      <c r="C20" s="281" t="s">
        <v>245</v>
      </c>
      <c r="D20" s="282"/>
      <c r="E20" s="283" t="s">
        <v>246</v>
      </c>
      <c r="F20" s="283" t="s">
        <v>246</v>
      </c>
      <c r="G20" s="283" t="s">
        <v>246</v>
      </c>
      <c r="H20" s="283" t="s">
        <v>246</v>
      </c>
      <c r="I20" s="283" t="s">
        <v>246</v>
      </c>
      <c r="J20" s="283" t="s">
        <v>246</v>
      </c>
      <c r="K20" s="283" t="s">
        <v>246</v>
      </c>
      <c r="L20" s="284">
        <v>50.0</v>
      </c>
      <c r="M20" s="284">
        <v>2142203.537</v>
      </c>
      <c r="N20" s="284">
        <v>200.0</v>
      </c>
      <c r="O20" s="284">
        <v>10000.0</v>
      </c>
      <c r="P20" s="284">
        <v>0.016</v>
      </c>
      <c r="Q20" s="284">
        <v>0.012</v>
      </c>
      <c r="R20" s="285">
        <v>2.570644244E8</v>
      </c>
      <c r="S20" s="285">
        <v>45.0</v>
      </c>
      <c r="T20" s="285">
        <v>0.321685303</v>
      </c>
      <c r="U20" s="155" t="b">
        <v>0</v>
      </c>
      <c r="V20" s="286">
        <v>60.0</v>
      </c>
      <c r="W20" s="286">
        <v>10.0</v>
      </c>
      <c r="X20" s="286">
        <v>20.64</v>
      </c>
      <c r="Y20" s="287">
        <f t="shared" si="1"/>
        <v>90.64</v>
      </c>
    </row>
    <row r="21">
      <c r="A21" s="4"/>
      <c r="B21" s="280" t="s">
        <v>22</v>
      </c>
      <c r="C21" s="281" t="s">
        <v>245</v>
      </c>
      <c r="D21" s="288"/>
      <c r="E21" s="283" t="s">
        <v>246</v>
      </c>
      <c r="F21" s="281" t="s">
        <v>246</v>
      </c>
      <c r="G21" s="281" t="s">
        <v>246</v>
      </c>
      <c r="H21" s="283" t="s">
        <v>246</v>
      </c>
      <c r="I21" s="283" t="s">
        <v>246</v>
      </c>
      <c r="J21" s="283" t="s">
        <v>246</v>
      </c>
      <c r="K21" s="283" t="s">
        <v>246</v>
      </c>
      <c r="L21" s="284">
        <v>50.0</v>
      </c>
      <c r="M21" s="284">
        <v>2586909.44</v>
      </c>
      <c r="N21" s="284">
        <v>9864.0</v>
      </c>
      <c r="O21" s="284">
        <v>493200.0</v>
      </c>
      <c r="P21" s="284">
        <v>0.057</v>
      </c>
      <c r="Q21" s="284">
        <v>0.0511</v>
      </c>
      <c r="R21" s="285">
        <v>6.5196636897E10</v>
      </c>
      <c r="S21" s="285">
        <v>135.0</v>
      </c>
      <c r="T21" s="285">
        <v>-2.220377204</v>
      </c>
      <c r="U21" s="155" t="b">
        <v>0</v>
      </c>
      <c r="V21" s="286">
        <v>60.0</v>
      </c>
      <c r="W21" s="286">
        <v>10.0</v>
      </c>
      <c r="X21" s="286">
        <v>1.49</v>
      </c>
      <c r="Y21" s="287">
        <f t="shared" si="1"/>
        <v>71.49</v>
      </c>
    </row>
    <row r="22">
      <c r="A22" s="5"/>
      <c r="B22" s="280" t="s">
        <v>23</v>
      </c>
      <c r="C22" s="281" t="s">
        <v>247</v>
      </c>
      <c r="D22" s="283" t="s">
        <v>248</v>
      </c>
      <c r="E22" s="283" t="s">
        <v>247</v>
      </c>
      <c r="F22" s="282"/>
      <c r="G22" s="282"/>
      <c r="H22" s="282"/>
      <c r="I22" s="282"/>
      <c r="J22" s="282"/>
      <c r="K22" s="282"/>
      <c r="L22" s="291"/>
      <c r="M22" s="291"/>
      <c r="N22" s="291"/>
      <c r="O22" s="284">
        <v>0.0</v>
      </c>
      <c r="P22" s="291"/>
      <c r="Q22" s="291"/>
      <c r="R22" s="285" t="s">
        <v>289</v>
      </c>
      <c r="S22" s="285" t="s">
        <v>289</v>
      </c>
      <c r="T22" s="285" t="s">
        <v>289</v>
      </c>
      <c r="U22" s="155" t="b">
        <v>0</v>
      </c>
      <c r="V22" s="286">
        <v>0.0</v>
      </c>
      <c r="W22" s="286" t="s">
        <v>289</v>
      </c>
      <c r="X22" s="286">
        <v>0.0</v>
      </c>
      <c r="Y22" s="287">
        <f t="shared" si="1"/>
        <v>0</v>
      </c>
    </row>
    <row r="23">
      <c r="A23" s="292" t="s">
        <v>24</v>
      </c>
      <c r="B23" s="293" t="s">
        <v>25</v>
      </c>
      <c r="C23" s="294" t="s">
        <v>251</v>
      </c>
      <c r="D23" s="295"/>
      <c r="E23" s="283" t="s">
        <v>246</v>
      </c>
      <c r="F23" s="281" t="s">
        <v>246</v>
      </c>
      <c r="G23" s="281" t="s">
        <v>246</v>
      </c>
      <c r="H23" s="281" t="s">
        <v>246</v>
      </c>
      <c r="I23" s="281" t="s">
        <v>246</v>
      </c>
      <c r="J23" s="283" t="s">
        <v>246</v>
      </c>
      <c r="K23" s="283" t="s">
        <v>246</v>
      </c>
      <c r="L23" s="284">
        <v>50.0</v>
      </c>
      <c r="M23" s="284">
        <v>1124590.529</v>
      </c>
      <c r="N23" s="284">
        <v>200.0</v>
      </c>
      <c r="O23" s="284">
        <v>10000.0</v>
      </c>
      <c r="P23" s="284">
        <v>0.0214</v>
      </c>
      <c r="Q23" s="284">
        <v>0.0179</v>
      </c>
      <c r="R23" s="285">
        <v>2.013017046E8</v>
      </c>
      <c r="S23" s="285">
        <v>34.0</v>
      </c>
      <c r="T23" s="285">
        <v>0.323868137</v>
      </c>
      <c r="U23" s="155" t="b">
        <v>0</v>
      </c>
      <c r="V23" s="286">
        <v>42.0</v>
      </c>
      <c r="W23" s="286">
        <v>10.0</v>
      </c>
      <c r="X23" s="286">
        <v>22.98</v>
      </c>
      <c r="Y23" s="287">
        <f t="shared" si="1"/>
        <v>74.98</v>
      </c>
    </row>
    <row r="24">
      <c r="A24" s="4"/>
      <c r="B24" s="293" t="s">
        <v>26</v>
      </c>
      <c r="C24" s="281" t="s">
        <v>245</v>
      </c>
      <c r="D24" s="282"/>
      <c r="E24" s="283" t="s">
        <v>246</v>
      </c>
      <c r="F24" s="281" t="s">
        <v>246</v>
      </c>
      <c r="G24" s="281" t="s">
        <v>246</v>
      </c>
      <c r="H24" s="281" t="s">
        <v>246</v>
      </c>
      <c r="I24" s="281" t="s">
        <v>246</v>
      </c>
      <c r="J24" s="283" t="s">
        <v>246</v>
      </c>
      <c r="K24" s="283" t="s">
        <v>246</v>
      </c>
      <c r="L24" s="284">
        <v>50.0</v>
      </c>
      <c r="M24" s="284">
        <v>1805468.83</v>
      </c>
      <c r="N24" s="284">
        <v>200.0</v>
      </c>
      <c r="O24" s="284">
        <v>10000.0</v>
      </c>
      <c r="P24" s="284">
        <v>0.035</v>
      </c>
      <c r="Q24" s="284">
        <v>0.0215</v>
      </c>
      <c r="R24" s="285">
        <v>3.881757984E8</v>
      </c>
      <c r="S24" s="285">
        <v>66.0</v>
      </c>
      <c r="T24" s="285">
        <v>0.316552943</v>
      </c>
      <c r="U24" s="155" t="b">
        <v>0</v>
      </c>
      <c r="V24" s="286">
        <v>60.0</v>
      </c>
      <c r="W24" s="286">
        <v>10.0</v>
      </c>
      <c r="X24" s="286">
        <v>16.17</v>
      </c>
      <c r="Y24" s="287">
        <f t="shared" si="1"/>
        <v>86.17</v>
      </c>
    </row>
    <row r="25">
      <c r="A25" s="4"/>
      <c r="B25" s="293" t="s">
        <v>27</v>
      </c>
      <c r="C25" s="281" t="s">
        <v>247</v>
      </c>
      <c r="D25" s="283" t="s">
        <v>248</v>
      </c>
      <c r="E25" s="283" t="s">
        <v>247</v>
      </c>
      <c r="F25" s="282"/>
      <c r="G25" s="282"/>
      <c r="H25" s="282"/>
      <c r="I25" s="282"/>
      <c r="J25" s="282"/>
      <c r="K25" s="282"/>
      <c r="L25" s="291"/>
      <c r="M25" s="291"/>
      <c r="N25" s="291"/>
      <c r="O25" s="284">
        <v>0.0</v>
      </c>
      <c r="P25" s="291"/>
      <c r="Q25" s="291"/>
      <c r="R25" s="285" t="s">
        <v>289</v>
      </c>
      <c r="S25" s="285" t="s">
        <v>289</v>
      </c>
      <c r="T25" s="285" t="s">
        <v>289</v>
      </c>
      <c r="U25" s="155" t="b">
        <v>0</v>
      </c>
      <c r="V25" s="286">
        <v>0.0</v>
      </c>
      <c r="W25" s="286" t="s">
        <v>289</v>
      </c>
      <c r="X25" s="286">
        <v>0.0</v>
      </c>
      <c r="Y25" s="287">
        <f t="shared" si="1"/>
        <v>0</v>
      </c>
    </row>
    <row r="26">
      <c r="A26" s="4"/>
      <c r="B26" s="293" t="s">
        <v>28</v>
      </c>
      <c r="C26" s="281" t="s">
        <v>245</v>
      </c>
      <c r="D26" s="282"/>
      <c r="E26" s="283" t="s">
        <v>246</v>
      </c>
      <c r="F26" s="283" t="s">
        <v>246</v>
      </c>
      <c r="G26" s="283" t="s">
        <v>246</v>
      </c>
      <c r="H26" s="283" t="s">
        <v>246</v>
      </c>
      <c r="I26" s="283" t="s">
        <v>246</v>
      </c>
      <c r="J26" s="283" t="s">
        <v>246</v>
      </c>
      <c r="K26" s="283" t="s">
        <v>246</v>
      </c>
      <c r="L26" s="284">
        <v>50.0</v>
      </c>
      <c r="M26" s="284">
        <v>1350947.918</v>
      </c>
      <c r="N26" s="284">
        <v>200.0</v>
      </c>
      <c r="O26" s="284">
        <v>10000.0</v>
      </c>
      <c r="P26" s="284">
        <v>0.032</v>
      </c>
      <c r="Q26" s="284">
        <v>0.0285</v>
      </c>
      <c r="R26" s="285">
        <v>3.850201565E8</v>
      </c>
      <c r="S26" s="285">
        <v>65.0</v>
      </c>
      <c r="T26" s="285">
        <v>0.31667647</v>
      </c>
      <c r="U26" s="155" t="b">
        <v>0</v>
      </c>
      <c r="V26" s="286">
        <v>60.0</v>
      </c>
      <c r="W26" s="286">
        <v>10.0</v>
      </c>
      <c r="X26" s="286">
        <v>16.38</v>
      </c>
      <c r="Y26" s="287">
        <f t="shared" si="1"/>
        <v>86.38</v>
      </c>
    </row>
    <row r="27">
      <c r="A27" s="4"/>
      <c r="B27" s="293" t="s">
        <v>29</v>
      </c>
      <c r="C27" s="281" t="s">
        <v>247</v>
      </c>
      <c r="D27" s="283" t="s">
        <v>248</v>
      </c>
      <c r="E27" s="283" t="s">
        <v>247</v>
      </c>
      <c r="F27" s="282"/>
      <c r="G27" s="282"/>
      <c r="H27" s="282"/>
      <c r="I27" s="282"/>
      <c r="J27" s="282"/>
      <c r="K27" s="282"/>
      <c r="L27" s="291"/>
      <c r="M27" s="291"/>
      <c r="N27" s="291"/>
      <c r="O27" s="284">
        <v>0.0</v>
      </c>
      <c r="P27" s="291"/>
      <c r="Q27" s="291"/>
      <c r="R27" s="285" t="s">
        <v>289</v>
      </c>
      <c r="S27" s="285" t="s">
        <v>289</v>
      </c>
      <c r="T27" s="285" t="s">
        <v>289</v>
      </c>
      <c r="U27" s="155" t="b">
        <v>0</v>
      </c>
      <c r="V27" s="286">
        <v>0.0</v>
      </c>
      <c r="W27" s="286" t="s">
        <v>289</v>
      </c>
      <c r="X27" s="286">
        <v>0.0</v>
      </c>
      <c r="Y27" s="287">
        <f t="shared" si="1"/>
        <v>0</v>
      </c>
    </row>
    <row r="28">
      <c r="A28" s="4"/>
      <c r="B28" s="293" t="s">
        <v>31</v>
      </c>
      <c r="C28" s="281" t="s">
        <v>245</v>
      </c>
      <c r="D28" s="282"/>
      <c r="E28" s="283" t="s">
        <v>246</v>
      </c>
      <c r="F28" s="281" t="s">
        <v>246</v>
      </c>
      <c r="G28" s="281" t="s">
        <v>246</v>
      </c>
      <c r="H28" s="281" t="s">
        <v>246</v>
      </c>
      <c r="I28" s="281" t="s">
        <v>246</v>
      </c>
      <c r="J28" s="283" t="s">
        <v>246</v>
      </c>
      <c r="K28" s="283" t="s">
        <v>246</v>
      </c>
      <c r="L28" s="284">
        <v>50.0</v>
      </c>
      <c r="M28" s="284">
        <v>1256847.694</v>
      </c>
      <c r="N28" s="284">
        <v>13400.0</v>
      </c>
      <c r="O28" s="284">
        <v>670000.0</v>
      </c>
      <c r="P28" s="284">
        <v>0.0155</v>
      </c>
      <c r="Q28" s="284">
        <v>0.0125</v>
      </c>
      <c r="R28" s="285">
        <v>1.0526099438E10</v>
      </c>
      <c r="S28" s="285">
        <v>125.0</v>
      </c>
      <c r="T28" s="285">
        <v>-0.080296538</v>
      </c>
      <c r="U28" s="155" t="b">
        <v>0</v>
      </c>
      <c r="V28" s="286">
        <v>60.0</v>
      </c>
      <c r="W28" s="286">
        <v>10.0</v>
      </c>
      <c r="X28" s="286">
        <v>3.62</v>
      </c>
      <c r="Y28" s="287">
        <f t="shared" si="1"/>
        <v>73.62</v>
      </c>
    </row>
    <row r="29">
      <c r="A29" s="4"/>
      <c r="B29" s="293" t="s">
        <v>32</v>
      </c>
      <c r="C29" s="281" t="s">
        <v>245</v>
      </c>
      <c r="D29" s="282"/>
      <c r="E29" s="283" t="s">
        <v>246</v>
      </c>
      <c r="F29" s="281" t="s">
        <v>246</v>
      </c>
      <c r="G29" s="281" t="s">
        <v>246</v>
      </c>
      <c r="H29" s="281" t="s">
        <v>246</v>
      </c>
      <c r="I29" s="281" t="s">
        <v>246</v>
      </c>
      <c r="J29" s="283" t="s">
        <v>246</v>
      </c>
      <c r="K29" s="283" t="s">
        <v>246</v>
      </c>
      <c r="L29" s="284">
        <v>50.0</v>
      </c>
      <c r="M29" s="284">
        <v>8034917.0</v>
      </c>
      <c r="N29" s="284">
        <v>9900.0</v>
      </c>
      <c r="O29" s="284">
        <v>495000.0</v>
      </c>
      <c r="P29" s="284">
        <v>0.0344</v>
      </c>
      <c r="Q29" s="284">
        <v>0.0285</v>
      </c>
      <c r="R29" s="296">
        <v>1.13353E11</v>
      </c>
      <c r="S29" s="285">
        <v>138.0</v>
      </c>
      <c r="T29" s="285">
        <v>-4.105444232</v>
      </c>
      <c r="U29" s="155" t="b">
        <v>0</v>
      </c>
      <c r="V29" s="286">
        <v>60.0</v>
      </c>
      <c r="W29" s="286">
        <v>10.0</v>
      </c>
      <c r="X29" s="286">
        <v>0.85</v>
      </c>
      <c r="Y29" s="287">
        <f t="shared" si="1"/>
        <v>70.85</v>
      </c>
    </row>
    <row r="30">
      <c r="A30" s="4"/>
      <c r="B30" s="293" t="s">
        <v>33</v>
      </c>
      <c r="C30" s="294" t="s">
        <v>251</v>
      </c>
      <c r="D30" s="288"/>
      <c r="E30" s="283" t="s">
        <v>246</v>
      </c>
      <c r="F30" s="281" t="s">
        <v>246</v>
      </c>
      <c r="G30" s="281" t="s">
        <v>246</v>
      </c>
      <c r="H30" s="281" t="s">
        <v>246</v>
      </c>
      <c r="I30" s="281" t="s">
        <v>246</v>
      </c>
      <c r="J30" s="283" t="s">
        <v>246</v>
      </c>
      <c r="K30" s="283" t="s">
        <v>246</v>
      </c>
      <c r="L30" s="284">
        <v>50.0</v>
      </c>
      <c r="M30" s="284">
        <v>1901750.18</v>
      </c>
      <c r="N30" s="284">
        <v>12468.0</v>
      </c>
      <c r="O30" s="284">
        <v>623400.0</v>
      </c>
      <c r="P30" s="284">
        <v>0.0264</v>
      </c>
      <c r="Q30" s="284">
        <v>0.0203</v>
      </c>
      <c r="R30" s="285">
        <v>2.4066686557E10</v>
      </c>
      <c r="S30" s="285">
        <v>131.0</v>
      </c>
      <c r="T30" s="285">
        <v>-0.610343434</v>
      </c>
      <c r="U30" s="155" t="b">
        <v>0</v>
      </c>
      <c r="V30" s="286">
        <v>42.0</v>
      </c>
      <c r="W30" s="286">
        <v>10.0</v>
      </c>
      <c r="X30" s="286">
        <v>2.34</v>
      </c>
      <c r="Y30" s="287">
        <f t="shared" si="1"/>
        <v>54.34</v>
      </c>
    </row>
    <row r="31">
      <c r="A31" s="4"/>
      <c r="B31" s="293" t="s">
        <v>34</v>
      </c>
      <c r="C31" s="281" t="s">
        <v>247</v>
      </c>
      <c r="D31" s="283" t="s">
        <v>248</v>
      </c>
      <c r="E31" s="283" t="s">
        <v>247</v>
      </c>
      <c r="F31" s="282"/>
      <c r="G31" s="282"/>
      <c r="H31" s="282"/>
      <c r="I31" s="282"/>
      <c r="J31" s="282"/>
      <c r="K31" s="282"/>
      <c r="L31" s="291"/>
      <c r="M31" s="291"/>
      <c r="N31" s="291"/>
      <c r="O31" s="284">
        <v>0.0</v>
      </c>
      <c r="P31" s="291"/>
      <c r="Q31" s="291"/>
      <c r="R31" s="285" t="s">
        <v>289</v>
      </c>
      <c r="S31" s="285" t="s">
        <v>289</v>
      </c>
      <c r="T31" s="285" t="s">
        <v>289</v>
      </c>
      <c r="U31" s="155" t="b">
        <v>0</v>
      </c>
      <c r="V31" s="286">
        <v>0.0</v>
      </c>
      <c r="W31" s="286" t="s">
        <v>289</v>
      </c>
      <c r="X31" s="286">
        <v>0.0</v>
      </c>
      <c r="Y31" s="287">
        <f t="shared" si="1"/>
        <v>0</v>
      </c>
    </row>
    <row r="32">
      <c r="A32" s="4"/>
      <c r="B32" s="293" t="s">
        <v>35</v>
      </c>
      <c r="C32" s="281" t="s">
        <v>245</v>
      </c>
      <c r="D32" s="282"/>
      <c r="E32" s="283" t="s">
        <v>246</v>
      </c>
      <c r="F32" s="281" t="s">
        <v>246</v>
      </c>
      <c r="G32" s="281" t="s">
        <v>246</v>
      </c>
      <c r="H32" s="281" t="s">
        <v>246</v>
      </c>
      <c r="I32" s="281" t="s">
        <v>246</v>
      </c>
      <c r="J32" s="283" t="s">
        <v>246</v>
      </c>
      <c r="K32" s="283" t="s">
        <v>246</v>
      </c>
      <c r="L32" s="284">
        <v>50.0</v>
      </c>
      <c r="M32" s="284">
        <v>1217772.071</v>
      </c>
      <c r="N32" s="284">
        <v>200.0</v>
      </c>
      <c r="O32" s="284">
        <v>10000.0</v>
      </c>
      <c r="P32" s="284">
        <v>0.0218</v>
      </c>
      <c r="Q32" s="284">
        <v>0.0151</v>
      </c>
      <c r="R32" s="285">
        <v>1.838835826E8</v>
      </c>
      <c r="S32" s="285">
        <v>30.0</v>
      </c>
      <c r="T32" s="285">
        <v>0.324549971</v>
      </c>
      <c r="U32" s="155" t="b">
        <v>0</v>
      </c>
      <c r="V32" s="286">
        <v>60.0</v>
      </c>
      <c r="W32" s="286">
        <v>10.0</v>
      </c>
      <c r="X32" s="286">
        <v>23.83</v>
      </c>
      <c r="Y32" s="287">
        <f t="shared" si="1"/>
        <v>93.83</v>
      </c>
    </row>
    <row r="33">
      <c r="A33" s="4"/>
      <c r="B33" s="293" t="s">
        <v>36</v>
      </c>
      <c r="C33" s="281" t="s">
        <v>245</v>
      </c>
      <c r="D33" s="282"/>
      <c r="E33" s="283" t="s">
        <v>246</v>
      </c>
      <c r="F33" s="281" t="s">
        <v>246</v>
      </c>
      <c r="G33" s="281" t="s">
        <v>246</v>
      </c>
      <c r="H33" s="281" t="s">
        <v>246</v>
      </c>
      <c r="I33" s="281" t="s">
        <v>246</v>
      </c>
      <c r="J33" s="283" t="s">
        <v>246</v>
      </c>
      <c r="K33" s="283" t="s">
        <v>246</v>
      </c>
      <c r="L33" s="284">
        <v>50.0</v>
      </c>
      <c r="M33" s="284">
        <v>1067644.177</v>
      </c>
      <c r="N33" s="284">
        <v>200.0</v>
      </c>
      <c r="O33" s="284">
        <v>10000.0</v>
      </c>
      <c r="P33" s="284">
        <v>0.0196</v>
      </c>
      <c r="Q33" s="284">
        <v>0.013</v>
      </c>
      <c r="R33" s="285">
        <v>1.38793743E8</v>
      </c>
      <c r="S33" s="285">
        <v>11.0</v>
      </c>
      <c r="T33" s="285">
        <v>0.326315014</v>
      </c>
      <c r="U33" s="155" t="b">
        <v>0</v>
      </c>
      <c r="V33" s="286">
        <v>60.0</v>
      </c>
      <c r="W33" s="286">
        <v>10.0</v>
      </c>
      <c r="X33" s="286">
        <v>27.87</v>
      </c>
      <c r="Y33" s="287">
        <f t="shared" si="1"/>
        <v>97.87</v>
      </c>
    </row>
    <row r="34">
      <c r="A34" s="4"/>
      <c r="B34" s="293" t="s">
        <v>37</v>
      </c>
      <c r="C34" s="281" t="s">
        <v>245</v>
      </c>
      <c r="D34" s="282"/>
      <c r="E34" s="283" t="s">
        <v>246</v>
      </c>
      <c r="F34" s="281" t="s">
        <v>246</v>
      </c>
      <c r="G34" s="281" t="s">
        <v>246</v>
      </c>
      <c r="H34" s="281" t="s">
        <v>246</v>
      </c>
      <c r="I34" s="281" t="s">
        <v>246</v>
      </c>
      <c r="J34" s="283" t="s">
        <v>246</v>
      </c>
      <c r="K34" s="283" t="s">
        <v>246</v>
      </c>
      <c r="L34" s="284">
        <v>50.0</v>
      </c>
      <c r="M34" s="284">
        <v>1258997.557</v>
      </c>
      <c r="N34" s="284">
        <v>3154.0</v>
      </c>
      <c r="O34" s="284">
        <v>157700.0</v>
      </c>
      <c r="P34" s="284">
        <v>0.0171</v>
      </c>
      <c r="Q34" s="284">
        <v>0.015</v>
      </c>
      <c r="R34" s="285">
        <v>2.978158721E9</v>
      </c>
      <c r="S34" s="285">
        <v>101.0</v>
      </c>
      <c r="T34" s="285">
        <v>0.215167944</v>
      </c>
      <c r="U34" s="155" t="b">
        <v>0</v>
      </c>
      <c r="V34" s="286">
        <v>60.0</v>
      </c>
      <c r="W34" s="286">
        <v>10.0</v>
      </c>
      <c r="X34" s="286">
        <v>8.72</v>
      </c>
      <c r="Y34" s="287">
        <f t="shared" si="1"/>
        <v>78.72</v>
      </c>
    </row>
    <row r="35">
      <c r="A35" s="4"/>
      <c r="B35" s="293" t="s">
        <v>38</v>
      </c>
      <c r="C35" s="281" t="s">
        <v>245</v>
      </c>
      <c r="D35" s="282"/>
      <c r="E35" s="283" t="s">
        <v>246</v>
      </c>
      <c r="F35" s="281" t="s">
        <v>246</v>
      </c>
      <c r="G35" s="281" t="s">
        <v>246</v>
      </c>
      <c r="H35" s="281" t="s">
        <v>246</v>
      </c>
      <c r="I35" s="281" t="s">
        <v>246</v>
      </c>
      <c r="J35" s="283" t="s">
        <v>246</v>
      </c>
      <c r="K35" s="283" t="s">
        <v>246</v>
      </c>
      <c r="L35" s="284">
        <v>50.0</v>
      </c>
      <c r="M35" s="284">
        <v>3303285.473</v>
      </c>
      <c r="N35" s="284">
        <v>200.0</v>
      </c>
      <c r="O35" s="284">
        <v>10000.0</v>
      </c>
      <c r="P35" s="284">
        <v>0.0274</v>
      </c>
      <c r="Q35" s="284">
        <v>0.0107</v>
      </c>
      <c r="R35" s="285">
        <v>3.534515456E8</v>
      </c>
      <c r="S35" s="285">
        <v>62.0</v>
      </c>
      <c r="T35" s="285">
        <v>0.317912225</v>
      </c>
      <c r="U35" s="155" t="b">
        <v>0</v>
      </c>
      <c r="V35" s="286">
        <v>60.0</v>
      </c>
      <c r="W35" s="286">
        <v>10.0</v>
      </c>
      <c r="X35" s="286">
        <v>17.02</v>
      </c>
      <c r="Y35" s="287">
        <f t="shared" si="1"/>
        <v>87.02</v>
      </c>
    </row>
    <row r="36">
      <c r="A36" s="4"/>
      <c r="B36" s="293" t="s">
        <v>39</v>
      </c>
      <c r="C36" s="281" t="s">
        <v>245</v>
      </c>
      <c r="D36" s="282"/>
      <c r="E36" s="283" t="s">
        <v>246</v>
      </c>
      <c r="F36" s="281" t="s">
        <v>246</v>
      </c>
      <c r="G36" s="281" t="s">
        <v>246</v>
      </c>
      <c r="H36" s="281" t="s">
        <v>246</v>
      </c>
      <c r="I36" s="281" t="s">
        <v>246</v>
      </c>
      <c r="J36" s="283" t="s">
        <v>246</v>
      </c>
      <c r="K36" s="283" t="s">
        <v>246</v>
      </c>
      <c r="L36" s="284">
        <v>50.0</v>
      </c>
      <c r="M36" s="284">
        <v>1924398.72</v>
      </c>
      <c r="N36" s="284">
        <v>2684.0</v>
      </c>
      <c r="O36" s="284">
        <v>134200.0</v>
      </c>
      <c r="P36" s="284">
        <v>0.0295</v>
      </c>
      <c r="Q36" s="284">
        <v>0.0254</v>
      </c>
      <c r="R36" s="285">
        <v>6.559659428E9</v>
      </c>
      <c r="S36" s="285">
        <v>117.0</v>
      </c>
      <c r="T36" s="285">
        <v>0.074969936</v>
      </c>
      <c r="U36" s="155" t="b">
        <v>0</v>
      </c>
      <c r="V36" s="286">
        <v>60.0</v>
      </c>
      <c r="W36" s="286">
        <v>10.0</v>
      </c>
      <c r="X36" s="286">
        <v>5.32</v>
      </c>
      <c r="Y36" s="287">
        <f t="shared" si="1"/>
        <v>75.32</v>
      </c>
    </row>
    <row r="37">
      <c r="A37" s="4"/>
      <c r="B37" s="293" t="s">
        <v>40</v>
      </c>
      <c r="C37" s="281" t="s">
        <v>247</v>
      </c>
      <c r="D37" s="283" t="s">
        <v>248</v>
      </c>
      <c r="E37" s="283" t="s">
        <v>247</v>
      </c>
      <c r="F37" s="282"/>
      <c r="G37" s="282"/>
      <c r="H37" s="282"/>
      <c r="I37" s="282"/>
      <c r="J37" s="282"/>
      <c r="K37" s="282"/>
      <c r="L37" s="291"/>
      <c r="M37" s="291"/>
      <c r="N37" s="291"/>
      <c r="O37" s="284">
        <v>0.0</v>
      </c>
      <c r="P37" s="291"/>
      <c r="Q37" s="291"/>
      <c r="R37" s="285" t="s">
        <v>289</v>
      </c>
      <c r="S37" s="285" t="s">
        <v>289</v>
      </c>
      <c r="T37" s="285" t="s">
        <v>289</v>
      </c>
      <c r="U37" s="155" t="b">
        <v>0</v>
      </c>
      <c r="V37" s="286">
        <v>0.0</v>
      </c>
      <c r="W37" s="286" t="s">
        <v>289</v>
      </c>
      <c r="X37" s="286">
        <v>0.0</v>
      </c>
      <c r="Y37" s="287">
        <f t="shared" si="1"/>
        <v>0</v>
      </c>
    </row>
    <row r="38">
      <c r="A38" s="4"/>
      <c r="B38" s="293" t="s">
        <v>41</v>
      </c>
      <c r="C38" s="281" t="s">
        <v>245</v>
      </c>
      <c r="D38" s="282"/>
      <c r="E38" s="283" t="s">
        <v>246</v>
      </c>
      <c r="F38" s="281" t="s">
        <v>246</v>
      </c>
      <c r="G38" s="281" t="s">
        <v>246</v>
      </c>
      <c r="H38" s="281" t="s">
        <v>246</v>
      </c>
      <c r="I38" s="281" t="s">
        <v>246</v>
      </c>
      <c r="J38" s="283" t="s">
        <v>246</v>
      </c>
      <c r="K38" s="283" t="s">
        <v>246</v>
      </c>
      <c r="L38" s="284">
        <v>50.0</v>
      </c>
      <c r="M38" s="284">
        <v>1326730.718</v>
      </c>
      <c r="N38" s="284">
        <v>6616.0</v>
      </c>
      <c r="O38" s="284">
        <v>330800.0</v>
      </c>
      <c r="P38" s="284">
        <v>0.0183</v>
      </c>
      <c r="Q38" s="284">
        <v>0.0117</v>
      </c>
      <c r="R38" s="285">
        <v>5.134925503E9</v>
      </c>
      <c r="S38" s="285">
        <v>112.0</v>
      </c>
      <c r="T38" s="285">
        <v>0.13074121</v>
      </c>
      <c r="U38" s="155" t="b">
        <v>0</v>
      </c>
      <c r="V38" s="286">
        <v>60.0</v>
      </c>
      <c r="W38" s="286">
        <v>10.0</v>
      </c>
      <c r="X38" s="286">
        <v>6.38</v>
      </c>
      <c r="Y38" s="287">
        <f t="shared" si="1"/>
        <v>76.38</v>
      </c>
    </row>
    <row r="39">
      <c r="A39" s="4"/>
      <c r="B39" s="293" t="s">
        <v>42</v>
      </c>
      <c r="C39" s="281" t="s">
        <v>245</v>
      </c>
      <c r="D39" s="288"/>
      <c r="E39" s="283" t="s">
        <v>246</v>
      </c>
      <c r="F39" s="281" t="s">
        <v>246</v>
      </c>
      <c r="G39" s="281" t="s">
        <v>246</v>
      </c>
      <c r="H39" s="281" t="s">
        <v>246</v>
      </c>
      <c r="I39" s="281" t="s">
        <v>246</v>
      </c>
      <c r="J39" s="283" t="s">
        <v>246</v>
      </c>
      <c r="K39" s="283" t="s">
        <v>246</v>
      </c>
      <c r="L39" s="284">
        <v>50.0</v>
      </c>
      <c r="M39" s="284">
        <v>3846638.185</v>
      </c>
      <c r="N39" s="284">
        <v>200.0</v>
      </c>
      <c r="O39" s="284">
        <v>10000.0</v>
      </c>
      <c r="P39" s="284">
        <v>0.0367</v>
      </c>
      <c r="Q39" s="284">
        <v>0.0335</v>
      </c>
      <c r="R39" s="285">
        <v>1.288623792E9</v>
      </c>
      <c r="S39" s="285">
        <v>83.0</v>
      </c>
      <c r="T39" s="285">
        <v>0.281304865</v>
      </c>
      <c r="U39" s="155" t="b">
        <v>0</v>
      </c>
      <c r="V39" s="286">
        <v>60.0</v>
      </c>
      <c r="W39" s="286">
        <v>10.0</v>
      </c>
      <c r="X39" s="286">
        <v>12.55</v>
      </c>
      <c r="Y39" s="287">
        <f t="shared" si="1"/>
        <v>82.55</v>
      </c>
    </row>
    <row r="40">
      <c r="A40" s="4"/>
      <c r="B40" s="293" t="s">
        <v>43</v>
      </c>
      <c r="C40" s="281" t="s">
        <v>245</v>
      </c>
      <c r="D40" s="282"/>
      <c r="E40" s="283" t="s">
        <v>246</v>
      </c>
      <c r="F40" s="281" t="s">
        <v>246</v>
      </c>
      <c r="G40" s="281" t="s">
        <v>246</v>
      </c>
      <c r="H40" s="281" t="s">
        <v>246</v>
      </c>
      <c r="I40" s="281" t="s">
        <v>246</v>
      </c>
      <c r="J40" s="283" t="s">
        <v>246</v>
      </c>
      <c r="K40" s="283" t="s">
        <v>246</v>
      </c>
      <c r="L40" s="284">
        <v>50.0</v>
      </c>
      <c r="M40" s="284">
        <v>1225505.947</v>
      </c>
      <c r="N40" s="284">
        <v>200.0</v>
      </c>
      <c r="O40" s="284">
        <v>10000.0</v>
      </c>
      <c r="P40" s="284">
        <v>0.024</v>
      </c>
      <c r="Q40" s="284">
        <v>0.0213</v>
      </c>
      <c r="R40" s="285">
        <v>2.610327666E8</v>
      </c>
      <c r="S40" s="285">
        <v>46.0</v>
      </c>
      <c r="T40" s="285">
        <v>0.321529962</v>
      </c>
      <c r="U40" s="155" t="b">
        <v>0</v>
      </c>
      <c r="V40" s="286">
        <v>60.0</v>
      </c>
      <c r="W40" s="286">
        <v>10.0</v>
      </c>
      <c r="X40" s="286">
        <v>20.43</v>
      </c>
      <c r="Y40" s="287">
        <f t="shared" si="1"/>
        <v>90.43</v>
      </c>
    </row>
    <row r="41">
      <c r="A41" s="4"/>
      <c r="B41" s="293" t="s">
        <v>44</v>
      </c>
      <c r="C41" s="281" t="s">
        <v>245</v>
      </c>
      <c r="D41" s="282"/>
      <c r="E41" s="283" t="s">
        <v>246</v>
      </c>
      <c r="F41" s="281" t="s">
        <v>246</v>
      </c>
      <c r="G41" s="281" t="s">
        <v>246</v>
      </c>
      <c r="H41" s="281" t="s">
        <v>246</v>
      </c>
      <c r="I41" s="281" t="s">
        <v>246</v>
      </c>
      <c r="J41" s="283" t="s">
        <v>246</v>
      </c>
      <c r="K41" s="283" t="s">
        <v>246</v>
      </c>
      <c r="L41" s="284">
        <v>50.0</v>
      </c>
      <c r="M41" s="284">
        <v>2135553.96</v>
      </c>
      <c r="N41" s="284">
        <v>200.0</v>
      </c>
      <c r="O41" s="284">
        <v>10000.0</v>
      </c>
      <c r="P41" s="284">
        <v>0.0524</v>
      </c>
      <c r="Q41" s="284">
        <v>0.0455</v>
      </c>
      <c r="R41" s="285">
        <v>9.716770519E8</v>
      </c>
      <c r="S41" s="285">
        <v>78.0</v>
      </c>
      <c r="T41" s="285">
        <v>0.29371176</v>
      </c>
      <c r="U41" s="155" t="b">
        <v>0</v>
      </c>
      <c r="V41" s="286">
        <v>60.0</v>
      </c>
      <c r="W41" s="286">
        <v>10.0</v>
      </c>
      <c r="X41" s="286">
        <v>13.62</v>
      </c>
      <c r="Y41" s="287">
        <f t="shared" si="1"/>
        <v>83.62</v>
      </c>
    </row>
    <row r="42">
      <c r="A42" s="5"/>
      <c r="B42" s="293" t="s">
        <v>45</v>
      </c>
      <c r="C42" s="281" t="s">
        <v>247</v>
      </c>
      <c r="D42" s="283" t="s">
        <v>248</v>
      </c>
      <c r="E42" s="283" t="s">
        <v>247</v>
      </c>
      <c r="F42" s="282"/>
      <c r="G42" s="282"/>
      <c r="H42" s="282"/>
      <c r="I42" s="282"/>
      <c r="J42" s="282"/>
      <c r="K42" s="282"/>
      <c r="L42" s="291"/>
      <c r="M42" s="291"/>
      <c r="N42" s="291"/>
      <c r="O42" s="284">
        <v>0.0</v>
      </c>
      <c r="P42" s="291"/>
      <c r="Q42" s="291"/>
      <c r="R42" s="285" t="s">
        <v>289</v>
      </c>
      <c r="S42" s="285" t="s">
        <v>289</v>
      </c>
      <c r="T42" s="285" t="s">
        <v>289</v>
      </c>
      <c r="U42" s="155" t="b">
        <v>0</v>
      </c>
      <c r="V42" s="286">
        <v>0.0</v>
      </c>
      <c r="W42" s="286" t="s">
        <v>289</v>
      </c>
      <c r="X42" s="286">
        <v>0.0</v>
      </c>
      <c r="Y42" s="287">
        <f t="shared" si="1"/>
        <v>0</v>
      </c>
    </row>
    <row r="43">
      <c r="A43" s="297" t="s">
        <v>46</v>
      </c>
      <c r="B43" s="298" t="s">
        <v>47</v>
      </c>
      <c r="C43" s="281" t="s">
        <v>245</v>
      </c>
      <c r="D43" s="282"/>
      <c r="E43" s="283" t="s">
        <v>246</v>
      </c>
      <c r="F43" s="281" t="s">
        <v>246</v>
      </c>
      <c r="G43" s="281" t="s">
        <v>246</v>
      </c>
      <c r="H43" s="281" t="s">
        <v>246</v>
      </c>
      <c r="I43" s="281" t="s">
        <v>246</v>
      </c>
      <c r="J43" s="283" t="s">
        <v>246</v>
      </c>
      <c r="K43" s="283" t="s">
        <v>246</v>
      </c>
      <c r="L43" s="284">
        <v>50.0</v>
      </c>
      <c r="M43" s="284">
        <v>1381064.747</v>
      </c>
      <c r="N43" s="284">
        <v>200.0</v>
      </c>
      <c r="O43" s="284">
        <v>10000.0</v>
      </c>
      <c r="P43" s="284">
        <v>0.0449</v>
      </c>
      <c r="Q43" s="284">
        <v>0.0383</v>
      </c>
      <c r="R43" s="285">
        <v>5.28947798E8</v>
      </c>
      <c r="S43" s="285">
        <v>73.0</v>
      </c>
      <c r="T43" s="285">
        <v>0.311042416</v>
      </c>
      <c r="U43" s="155" t="b">
        <v>0</v>
      </c>
      <c r="V43" s="286">
        <v>60.0</v>
      </c>
      <c r="W43" s="286">
        <v>10.0</v>
      </c>
      <c r="X43" s="286">
        <v>14.68</v>
      </c>
      <c r="Y43" s="287">
        <f t="shared" si="1"/>
        <v>84.68</v>
      </c>
    </row>
    <row r="44">
      <c r="A44" s="4"/>
      <c r="B44" s="298" t="s">
        <v>48</v>
      </c>
      <c r="C44" s="281" t="s">
        <v>245</v>
      </c>
      <c r="D44" s="282"/>
      <c r="E44" s="283" t="s">
        <v>246</v>
      </c>
      <c r="F44" s="281" t="s">
        <v>246</v>
      </c>
      <c r="G44" s="281" t="s">
        <v>246</v>
      </c>
      <c r="H44" s="281" t="s">
        <v>246</v>
      </c>
      <c r="I44" s="281" t="s">
        <v>246</v>
      </c>
      <c r="J44" s="283" t="s">
        <v>246</v>
      </c>
      <c r="K44" s="283" t="s">
        <v>246</v>
      </c>
      <c r="L44" s="284">
        <v>50.0</v>
      </c>
      <c r="M44" s="284">
        <v>1528877.156</v>
      </c>
      <c r="N44" s="284">
        <v>200.0</v>
      </c>
      <c r="O44" s="284">
        <v>10000.0</v>
      </c>
      <c r="P44" s="284">
        <v>0.0157</v>
      </c>
      <c r="Q44" s="284">
        <v>0.0111</v>
      </c>
      <c r="R44" s="285">
        <v>1.697053643E8</v>
      </c>
      <c r="S44" s="285">
        <v>25.0</v>
      </c>
      <c r="T44" s="285">
        <v>0.325104978</v>
      </c>
      <c r="U44" s="155" t="b">
        <v>0</v>
      </c>
      <c r="V44" s="286">
        <v>60.0</v>
      </c>
      <c r="W44" s="286">
        <v>10.0</v>
      </c>
      <c r="X44" s="286">
        <v>24.89</v>
      </c>
      <c r="Y44" s="287">
        <f t="shared" si="1"/>
        <v>94.89</v>
      </c>
    </row>
    <row r="45">
      <c r="A45" s="4"/>
      <c r="B45" s="298" t="s">
        <v>49</v>
      </c>
      <c r="C45" s="281" t="s">
        <v>245</v>
      </c>
      <c r="D45" s="282"/>
      <c r="E45" s="283" t="s">
        <v>246</v>
      </c>
      <c r="F45" s="281" t="s">
        <v>246</v>
      </c>
      <c r="G45" s="281" t="s">
        <v>246</v>
      </c>
      <c r="H45" s="281" t="s">
        <v>246</v>
      </c>
      <c r="I45" s="281" t="s">
        <v>246</v>
      </c>
      <c r="J45" s="283" t="s">
        <v>246</v>
      </c>
      <c r="K45" s="283" t="s">
        <v>246</v>
      </c>
      <c r="L45" s="284">
        <v>50.0</v>
      </c>
      <c r="M45" s="284">
        <v>3.408056627E7</v>
      </c>
      <c r="N45" s="284">
        <v>700.0</v>
      </c>
      <c r="O45" s="284">
        <v>35000.0</v>
      </c>
      <c r="P45" s="284">
        <v>0.0662</v>
      </c>
      <c r="Q45" s="284">
        <v>0.0581</v>
      </c>
      <c r="R45" s="285">
        <v>6.9302831501E10</v>
      </c>
      <c r="S45" s="285">
        <v>136.0</v>
      </c>
      <c r="T45" s="285">
        <v>-2.381114378</v>
      </c>
      <c r="U45" s="155" t="b">
        <v>0</v>
      </c>
      <c r="V45" s="286">
        <v>60.0</v>
      </c>
      <c r="W45" s="286">
        <v>10.0</v>
      </c>
      <c r="X45" s="286">
        <v>1.28</v>
      </c>
      <c r="Y45" s="287">
        <f t="shared" si="1"/>
        <v>71.28</v>
      </c>
    </row>
    <row r="46">
      <c r="A46" s="4"/>
      <c r="B46" s="298" t="s">
        <v>50</v>
      </c>
      <c r="C46" s="281" t="s">
        <v>245</v>
      </c>
      <c r="D46" s="282"/>
      <c r="E46" s="283" t="s">
        <v>246</v>
      </c>
      <c r="F46" s="281" t="s">
        <v>246</v>
      </c>
      <c r="G46" s="281" t="s">
        <v>246</v>
      </c>
      <c r="H46" s="281" t="s">
        <v>246</v>
      </c>
      <c r="I46" s="281" t="s">
        <v>246</v>
      </c>
      <c r="J46" s="283" t="s">
        <v>246</v>
      </c>
      <c r="K46" s="283" t="s">
        <v>246</v>
      </c>
      <c r="L46" s="284">
        <v>50.0</v>
      </c>
      <c r="M46" s="284">
        <v>1038908.516</v>
      </c>
      <c r="N46" s="284">
        <v>200.0</v>
      </c>
      <c r="O46" s="284">
        <v>10000.0</v>
      </c>
      <c r="P46" s="284">
        <v>0.0197</v>
      </c>
      <c r="Q46" s="284">
        <v>0.0123</v>
      </c>
      <c r="R46" s="285">
        <v>1.277857475E8</v>
      </c>
      <c r="S46" s="285">
        <v>8.0</v>
      </c>
      <c r="T46" s="285">
        <v>0.326745923</v>
      </c>
      <c r="U46" s="155" t="b">
        <v>0</v>
      </c>
      <c r="V46" s="286">
        <v>60.0</v>
      </c>
      <c r="W46" s="286">
        <v>10.0</v>
      </c>
      <c r="X46" s="286">
        <v>28.51</v>
      </c>
      <c r="Y46" s="287">
        <f t="shared" si="1"/>
        <v>98.51</v>
      </c>
    </row>
    <row r="47">
      <c r="A47" s="4"/>
      <c r="B47" s="298" t="s">
        <v>51</v>
      </c>
      <c r="C47" s="281" t="s">
        <v>245</v>
      </c>
      <c r="D47" s="282"/>
      <c r="E47" s="283" t="s">
        <v>246</v>
      </c>
      <c r="F47" s="281" t="s">
        <v>246</v>
      </c>
      <c r="G47" s="281" t="s">
        <v>246</v>
      </c>
      <c r="H47" s="281" t="s">
        <v>246</v>
      </c>
      <c r="I47" s="281" t="s">
        <v>246</v>
      </c>
      <c r="J47" s="283" t="s">
        <v>246</v>
      </c>
      <c r="K47" s="283" t="s">
        <v>246</v>
      </c>
      <c r="L47" s="284">
        <v>50.0</v>
      </c>
      <c r="M47" s="284">
        <v>2047325.227</v>
      </c>
      <c r="N47" s="284">
        <v>200.0</v>
      </c>
      <c r="O47" s="284">
        <v>10000.0</v>
      </c>
      <c r="P47" s="284">
        <v>0.0579</v>
      </c>
      <c r="Q47" s="284">
        <v>0.0496</v>
      </c>
      <c r="R47" s="285">
        <v>1.015473312E9</v>
      </c>
      <c r="S47" s="285">
        <v>79.0</v>
      </c>
      <c r="T47" s="285">
        <v>0.291997353</v>
      </c>
      <c r="U47" s="155" t="b">
        <v>0</v>
      </c>
      <c r="V47" s="286">
        <v>60.0</v>
      </c>
      <c r="W47" s="286">
        <v>10.0</v>
      </c>
      <c r="X47" s="286">
        <v>13.4</v>
      </c>
      <c r="Y47" s="287">
        <f t="shared" si="1"/>
        <v>83.4</v>
      </c>
    </row>
    <row r="48">
      <c r="A48" s="4"/>
      <c r="B48" s="298" t="s">
        <v>52</v>
      </c>
      <c r="C48" s="281" t="s">
        <v>245</v>
      </c>
      <c r="D48" s="282"/>
      <c r="E48" s="283" t="s">
        <v>246</v>
      </c>
      <c r="F48" s="281" t="s">
        <v>246</v>
      </c>
      <c r="G48" s="281" t="s">
        <v>246</v>
      </c>
      <c r="H48" s="281" t="s">
        <v>246</v>
      </c>
      <c r="I48" s="281" t="s">
        <v>246</v>
      </c>
      <c r="J48" s="283" t="s">
        <v>246</v>
      </c>
      <c r="K48" s="283" t="s">
        <v>246</v>
      </c>
      <c r="L48" s="284">
        <v>50.0</v>
      </c>
      <c r="M48" s="284">
        <v>2066420.882</v>
      </c>
      <c r="N48" s="284">
        <v>13264.0</v>
      </c>
      <c r="O48" s="284">
        <v>663200.0</v>
      </c>
      <c r="P48" s="284">
        <v>0.0512</v>
      </c>
      <c r="Q48" s="284">
        <v>0.0304</v>
      </c>
      <c r="R48" s="285">
        <v>4.1661690003E10</v>
      </c>
      <c r="S48" s="285">
        <v>134.0</v>
      </c>
      <c r="T48" s="285">
        <v>-1.299100641</v>
      </c>
      <c r="U48" s="155" t="b">
        <v>0</v>
      </c>
      <c r="V48" s="286">
        <v>60.0</v>
      </c>
      <c r="W48" s="286">
        <v>10.0</v>
      </c>
      <c r="X48" s="286">
        <v>1.7</v>
      </c>
      <c r="Y48" s="287">
        <f t="shared" si="1"/>
        <v>71.7</v>
      </c>
    </row>
    <row r="49">
      <c r="A49" s="4"/>
      <c r="B49" s="298" t="s">
        <v>53</v>
      </c>
      <c r="C49" s="281" t="s">
        <v>245</v>
      </c>
      <c r="D49" s="288"/>
      <c r="E49" s="283" t="s">
        <v>246</v>
      </c>
      <c r="F49" s="281" t="s">
        <v>246</v>
      </c>
      <c r="G49" s="281" t="s">
        <v>246</v>
      </c>
      <c r="H49" s="281" t="s">
        <v>246</v>
      </c>
      <c r="I49" s="281" t="s">
        <v>246</v>
      </c>
      <c r="J49" s="283" t="s">
        <v>246</v>
      </c>
      <c r="K49" s="283" t="s">
        <v>246</v>
      </c>
      <c r="L49" s="284">
        <v>50.0</v>
      </c>
      <c r="M49" s="284">
        <v>1446341.811</v>
      </c>
      <c r="N49" s="284">
        <v>200.0</v>
      </c>
      <c r="O49" s="284">
        <v>10000.0</v>
      </c>
      <c r="P49" s="284">
        <v>0.0329</v>
      </c>
      <c r="Q49" s="284">
        <v>0.0274</v>
      </c>
      <c r="R49" s="285">
        <v>3.962976561E8</v>
      </c>
      <c r="S49" s="285">
        <v>67.0</v>
      </c>
      <c r="T49" s="285">
        <v>0.316235012</v>
      </c>
      <c r="U49" s="155" t="b">
        <v>0</v>
      </c>
      <c r="V49" s="286">
        <v>60.0</v>
      </c>
      <c r="W49" s="286">
        <v>10.0</v>
      </c>
      <c r="X49" s="286">
        <v>15.96</v>
      </c>
      <c r="Y49" s="287">
        <f t="shared" si="1"/>
        <v>85.96</v>
      </c>
    </row>
    <row r="50">
      <c r="A50" s="4"/>
      <c r="B50" s="298" t="s">
        <v>54</v>
      </c>
      <c r="C50" s="281" t="s">
        <v>245</v>
      </c>
      <c r="D50" s="288"/>
      <c r="E50" s="283" t="s">
        <v>246</v>
      </c>
      <c r="F50" s="281" t="s">
        <v>246</v>
      </c>
      <c r="G50" s="281" t="s">
        <v>246</v>
      </c>
      <c r="H50" s="281" t="s">
        <v>246</v>
      </c>
      <c r="I50" s="281" t="s">
        <v>246</v>
      </c>
      <c r="J50" s="283" t="s">
        <v>246</v>
      </c>
      <c r="K50" s="283" t="s">
        <v>246</v>
      </c>
      <c r="L50" s="284">
        <v>50.0</v>
      </c>
      <c r="M50" s="284">
        <v>1491779.532</v>
      </c>
      <c r="N50" s="284">
        <v>2544.0</v>
      </c>
      <c r="O50" s="284">
        <v>127200.0</v>
      </c>
      <c r="P50" s="284">
        <v>0.0334</v>
      </c>
      <c r="Q50" s="284">
        <v>0.0303</v>
      </c>
      <c r="R50" s="285">
        <v>5.749557001E9</v>
      </c>
      <c r="S50" s="285">
        <v>114.0</v>
      </c>
      <c r="T50" s="285">
        <v>0.106681432</v>
      </c>
      <c r="U50" s="155" t="b">
        <v>0</v>
      </c>
      <c r="V50" s="286">
        <v>60.0</v>
      </c>
      <c r="W50" s="286">
        <v>10.0</v>
      </c>
      <c r="X50" s="286">
        <v>5.96</v>
      </c>
      <c r="Y50" s="287">
        <f t="shared" si="1"/>
        <v>75.96</v>
      </c>
    </row>
    <row r="51">
      <c r="A51" s="4"/>
      <c r="B51" s="298" t="s">
        <v>55</v>
      </c>
      <c r="C51" s="281" t="s">
        <v>247</v>
      </c>
      <c r="D51" s="283" t="s">
        <v>248</v>
      </c>
      <c r="E51" s="283" t="s">
        <v>247</v>
      </c>
      <c r="F51" s="282"/>
      <c r="G51" s="282"/>
      <c r="H51" s="282"/>
      <c r="I51" s="282"/>
      <c r="J51" s="282"/>
      <c r="K51" s="282"/>
      <c r="L51" s="291"/>
      <c r="M51" s="291"/>
      <c r="N51" s="291"/>
      <c r="O51" s="284">
        <v>0.0</v>
      </c>
      <c r="P51" s="291"/>
      <c r="Q51" s="291"/>
      <c r="R51" s="285" t="s">
        <v>289</v>
      </c>
      <c r="S51" s="285" t="s">
        <v>289</v>
      </c>
      <c r="T51" s="285" t="s">
        <v>289</v>
      </c>
      <c r="U51" s="155" t="b">
        <v>0</v>
      </c>
      <c r="V51" s="286">
        <v>0.0</v>
      </c>
      <c r="W51" s="286" t="s">
        <v>289</v>
      </c>
      <c r="X51" s="286">
        <v>0.0</v>
      </c>
      <c r="Y51" s="287">
        <f t="shared" si="1"/>
        <v>0</v>
      </c>
    </row>
    <row r="52">
      <c r="A52" s="4"/>
      <c r="B52" s="298" t="s">
        <v>56</v>
      </c>
      <c r="C52" s="281" t="s">
        <v>245</v>
      </c>
      <c r="D52" s="282"/>
      <c r="E52" s="283" t="s">
        <v>246</v>
      </c>
      <c r="F52" s="281" t="s">
        <v>246</v>
      </c>
      <c r="G52" s="281" t="s">
        <v>246</v>
      </c>
      <c r="H52" s="281" t="s">
        <v>246</v>
      </c>
      <c r="I52" s="281" t="s">
        <v>246</v>
      </c>
      <c r="J52" s="283" t="s">
        <v>246</v>
      </c>
      <c r="K52" s="283" t="s">
        <v>246</v>
      </c>
      <c r="L52" s="284">
        <v>50.0</v>
      </c>
      <c r="M52" s="284">
        <v>1332186.617</v>
      </c>
      <c r="N52" s="284">
        <v>200.0</v>
      </c>
      <c r="O52" s="284">
        <v>10000.0</v>
      </c>
      <c r="P52" s="284">
        <v>0.0186</v>
      </c>
      <c r="Q52" s="284">
        <v>0.0126</v>
      </c>
      <c r="R52" s="285">
        <v>1.678555137E8</v>
      </c>
      <c r="S52" s="285">
        <v>24.0</v>
      </c>
      <c r="T52" s="285">
        <v>0.32517739</v>
      </c>
      <c r="U52" s="155" t="b">
        <v>0</v>
      </c>
      <c r="V52" s="286">
        <v>60.0</v>
      </c>
      <c r="W52" s="286">
        <v>10.0</v>
      </c>
      <c r="X52" s="286">
        <v>25.11</v>
      </c>
      <c r="Y52" s="287">
        <f t="shared" si="1"/>
        <v>95.11</v>
      </c>
    </row>
    <row r="53">
      <c r="A53" s="4"/>
      <c r="B53" s="298" t="s">
        <v>57</v>
      </c>
      <c r="C53" s="281" t="s">
        <v>245</v>
      </c>
      <c r="D53" s="282"/>
      <c r="E53" s="283" t="s">
        <v>246</v>
      </c>
      <c r="F53" s="281" t="s">
        <v>246</v>
      </c>
      <c r="G53" s="281" t="s">
        <v>246</v>
      </c>
      <c r="H53" s="281" t="s">
        <v>246</v>
      </c>
      <c r="I53" s="281" t="s">
        <v>246</v>
      </c>
      <c r="J53" s="283" t="s">
        <v>246</v>
      </c>
      <c r="K53" s="283" t="s">
        <v>246</v>
      </c>
      <c r="L53" s="284">
        <v>50.0</v>
      </c>
      <c r="M53" s="284">
        <v>2104465.326</v>
      </c>
      <c r="N53" s="284">
        <v>200.0</v>
      </c>
      <c r="O53" s="284">
        <v>10000.0</v>
      </c>
      <c r="P53" s="284">
        <v>0.0143</v>
      </c>
      <c r="Q53" s="284">
        <v>0.0102</v>
      </c>
      <c r="R53" s="285">
        <v>2.146554632E8</v>
      </c>
      <c r="S53" s="285">
        <v>38.0</v>
      </c>
      <c r="T53" s="285">
        <v>0.323345404</v>
      </c>
      <c r="U53" s="155" t="b">
        <v>0</v>
      </c>
      <c r="V53" s="286">
        <v>60.0</v>
      </c>
      <c r="W53" s="286">
        <v>10.0</v>
      </c>
      <c r="X53" s="286">
        <v>22.13</v>
      </c>
      <c r="Y53" s="287">
        <f t="shared" si="1"/>
        <v>92.13</v>
      </c>
    </row>
    <row r="54">
      <c r="A54" s="4"/>
      <c r="B54" s="298" t="s">
        <v>58</v>
      </c>
      <c r="C54" s="281" t="s">
        <v>245</v>
      </c>
      <c r="D54" s="282"/>
      <c r="E54" s="283" t="s">
        <v>246</v>
      </c>
      <c r="F54" s="281" t="s">
        <v>246</v>
      </c>
      <c r="G54" s="281" t="s">
        <v>246</v>
      </c>
      <c r="H54" s="281" t="s">
        <v>246</v>
      </c>
      <c r="I54" s="281" t="s">
        <v>246</v>
      </c>
      <c r="J54" s="283" t="s">
        <v>246</v>
      </c>
      <c r="K54" s="283" t="s">
        <v>246</v>
      </c>
      <c r="L54" s="284">
        <v>50.0</v>
      </c>
      <c r="M54" s="284">
        <v>1366271.941</v>
      </c>
      <c r="N54" s="284">
        <v>200.0</v>
      </c>
      <c r="O54" s="284">
        <v>10000.0</v>
      </c>
      <c r="P54" s="284">
        <v>0.0243</v>
      </c>
      <c r="Q54" s="284">
        <v>0.0174</v>
      </c>
      <c r="R54" s="285">
        <v>2.377313178E8</v>
      </c>
      <c r="S54" s="285">
        <v>42.0</v>
      </c>
      <c r="T54" s="285">
        <v>0.322442099</v>
      </c>
      <c r="U54" s="155" t="b">
        <v>0</v>
      </c>
      <c r="V54" s="286">
        <v>60.0</v>
      </c>
      <c r="W54" s="286">
        <v>10.0</v>
      </c>
      <c r="X54" s="286">
        <v>21.28</v>
      </c>
      <c r="Y54" s="287">
        <f t="shared" si="1"/>
        <v>91.28</v>
      </c>
    </row>
    <row r="55">
      <c r="A55" s="4"/>
      <c r="B55" s="298" t="s">
        <v>59</v>
      </c>
      <c r="C55" s="281" t="s">
        <v>245</v>
      </c>
      <c r="D55" s="282"/>
      <c r="E55" s="283" t="s">
        <v>246</v>
      </c>
      <c r="F55" s="281" t="s">
        <v>246</v>
      </c>
      <c r="G55" s="281" t="s">
        <v>246</v>
      </c>
      <c r="H55" s="281" t="s">
        <v>246</v>
      </c>
      <c r="I55" s="281" t="s">
        <v>246</v>
      </c>
      <c r="J55" s="283" t="s">
        <v>246</v>
      </c>
      <c r="K55" s="283" t="s">
        <v>246</v>
      </c>
      <c r="L55" s="284">
        <v>50.0</v>
      </c>
      <c r="M55" s="284">
        <v>1554916.113</v>
      </c>
      <c r="N55" s="284">
        <v>200.0</v>
      </c>
      <c r="O55" s="284">
        <v>10000.0</v>
      </c>
      <c r="P55" s="284">
        <v>0.0168</v>
      </c>
      <c r="Q55" s="284">
        <v>0.0123</v>
      </c>
      <c r="R55" s="285">
        <v>1.912546819E8</v>
      </c>
      <c r="S55" s="285">
        <v>32.0</v>
      </c>
      <c r="T55" s="285">
        <v>0.324261429</v>
      </c>
      <c r="U55" s="155" t="b">
        <v>0</v>
      </c>
      <c r="V55" s="286">
        <v>60.0</v>
      </c>
      <c r="W55" s="286">
        <v>10.0</v>
      </c>
      <c r="X55" s="286">
        <v>23.4</v>
      </c>
      <c r="Y55" s="287">
        <f t="shared" si="1"/>
        <v>93.4</v>
      </c>
    </row>
    <row r="56">
      <c r="A56" s="4"/>
      <c r="B56" s="298" t="s">
        <v>60</v>
      </c>
      <c r="C56" s="281" t="s">
        <v>247</v>
      </c>
      <c r="D56" s="283" t="s">
        <v>248</v>
      </c>
      <c r="E56" s="283" t="s">
        <v>247</v>
      </c>
      <c r="F56" s="282"/>
      <c r="G56" s="282"/>
      <c r="H56" s="282"/>
      <c r="I56" s="282"/>
      <c r="J56" s="282"/>
      <c r="K56" s="282"/>
      <c r="L56" s="291"/>
      <c r="M56" s="291"/>
      <c r="N56" s="291"/>
      <c r="O56" s="284">
        <v>0.0</v>
      </c>
      <c r="P56" s="291"/>
      <c r="Q56" s="291"/>
      <c r="R56" s="285" t="s">
        <v>289</v>
      </c>
      <c r="S56" s="285" t="s">
        <v>289</v>
      </c>
      <c r="T56" s="285" t="s">
        <v>289</v>
      </c>
      <c r="U56" s="155" t="b">
        <v>0</v>
      </c>
      <c r="V56" s="286">
        <v>0.0</v>
      </c>
      <c r="W56" s="286" t="s">
        <v>289</v>
      </c>
      <c r="X56" s="286">
        <v>0.0</v>
      </c>
      <c r="Y56" s="287">
        <f t="shared" si="1"/>
        <v>0</v>
      </c>
    </row>
    <row r="57">
      <c r="A57" s="4"/>
      <c r="B57" s="298" t="s">
        <v>61</v>
      </c>
      <c r="C57" s="281" t="s">
        <v>245</v>
      </c>
      <c r="D57" s="282"/>
      <c r="E57" s="283" t="s">
        <v>246</v>
      </c>
      <c r="F57" s="281" t="s">
        <v>246</v>
      </c>
      <c r="G57" s="281" t="s">
        <v>246</v>
      </c>
      <c r="H57" s="281" t="s">
        <v>246</v>
      </c>
      <c r="I57" s="281" t="s">
        <v>246</v>
      </c>
      <c r="J57" s="283" t="s">
        <v>246</v>
      </c>
      <c r="K57" s="283" t="s">
        <v>246</v>
      </c>
      <c r="L57" s="284">
        <v>50.0</v>
      </c>
      <c r="M57" s="284">
        <v>1681423.649</v>
      </c>
      <c r="N57" s="284">
        <v>200.0</v>
      </c>
      <c r="O57" s="284">
        <v>10000.0</v>
      </c>
      <c r="P57" s="284">
        <v>0.0152</v>
      </c>
      <c r="Q57" s="284">
        <v>0.007889</v>
      </c>
      <c r="R57" s="285">
        <v>1.326475117E8</v>
      </c>
      <c r="S57" s="285">
        <v>9.0</v>
      </c>
      <c r="T57" s="285">
        <v>0.326555609</v>
      </c>
      <c r="U57" s="155" t="b">
        <v>0</v>
      </c>
      <c r="V57" s="286">
        <v>60.0</v>
      </c>
      <c r="W57" s="286">
        <v>10.0</v>
      </c>
      <c r="X57" s="286">
        <v>28.3</v>
      </c>
      <c r="Y57" s="287">
        <f t="shared" si="1"/>
        <v>98.3</v>
      </c>
    </row>
    <row r="58">
      <c r="A58" s="4"/>
      <c r="B58" s="298" t="s">
        <v>62</v>
      </c>
      <c r="C58" s="281" t="s">
        <v>245</v>
      </c>
      <c r="D58" s="282"/>
      <c r="E58" s="283" t="s">
        <v>246</v>
      </c>
      <c r="F58" s="281" t="s">
        <v>246</v>
      </c>
      <c r="G58" s="281" t="s">
        <v>246</v>
      </c>
      <c r="H58" s="281" t="s">
        <v>246</v>
      </c>
      <c r="I58" s="281" t="s">
        <v>246</v>
      </c>
      <c r="J58" s="283" t="s">
        <v>246</v>
      </c>
      <c r="K58" s="283" t="s">
        <v>246</v>
      </c>
      <c r="L58" s="284">
        <v>50.0</v>
      </c>
      <c r="M58" s="284">
        <v>1052995.115</v>
      </c>
      <c r="N58" s="284">
        <v>200.0</v>
      </c>
      <c r="O58" s="284">
        <v>10000.0</v>
      </c>
      <c r="P58" s="284">
        <v>0.0211</v>
      </c>
      <c r="Q58" s="284">
        <v>0.0155</v>
      </c>
      <c r="R58" s="285">
        <v>1.632142427E8</v>
      </c>
      <c r="S58" s="285">
        <v>21.0</v>
      </c>
      <c r="T58" s="285">
        <v>0.325359073</v>
      </c>
      <c r="U58" s="155" t="b">
        <v>0</v>
      </c>
      <c r="V58" s="286">
        <v>60.0</v>
      </c>
      <c r="W58" s="286">
        <v>10.0</v>
      </c>
      <c r="X58" s="286">
        <v>25.74</v>
      </c>
      <c r="Y58" s="287">
        <f t="shared" si="1"/>
        <v>95.74</v>
      </c>
    </row>
    <row r="59">
      <c r="A59" s="4"/>
      <c r="B59" s="298" t="s">
        <v>63</v>
      </c>
      <c r="C59" s="281" t="s">
        <v>245</v>
      </c>
      <c r="D59" s="282"/>
      <c r="E59" s="283" t="s">
        <v>246</v>
      </c>
      <c r="F59" s="281" t="s">
        <v>246</v>
      </c>
      <c r="G59" s="281" t="s">
        <v>246</v>
      </c>
      <c r="H59" s="281" t="s">
        <v>246</v>
      </c>
      <c r="I59" s="281" t="s">
        <v>246</v>
      </c>
      <c r="J59" s="283" t="s">
        <v>246</v>
      </c>
      <c r="K59" s="283" t="s">
        <v>246</v>
      </c>
      <c r="L59" s="284">
        <v>50.0</v>
      </c>
      <c r="M59" s="284">
        <v>1428699.191</v>
      </c>
      <c r="N59" s="284">
        <v>6800.0</v>
      </c>
      <c r="O59" s="284">
        <v>340000.0</v>
      </c>
      <c r="P59" s="284">
        <v>0.0183</v>
      </c>
      <c r="Q59" s="284">
        <v>0.0159</v>
      </c>
      <c r="R59" s="285">
        <v>7.723547826E9</v>
      </c>
      <c r="S59" s="285">
        <v>120.0</v>
      </c>
      <c r="T59" s="285">
        <v>0.029409472</v>
      </c>
      <c r="U59" s="155" t="b">
        <v>0</v>
      </c>
      <c r="V59" s="286">
        <v>60.0</v>
      </c>
      <c r="W59" s="286">
        <v>10.0</v>
      </c>
      <c r="X59" s="286">
        <v>4.68</v>
      </c>
      <c r="Y59" s="287">
        <f t="shared" si="1"/>
        <v>74.68</v>
      </c>
    </row>
    <row r="60">
      <c r="A60" s="4"/>
      <c r="B60" s="298" t="s">
        <v>64</v>
      </c>
      <c r="C60" s="281" t="s">
        <v>245</v>
      </c>
      <c r="D60" s="282"/>
      <c r="E60" s="283" t="s">
        <v>246</v>
      </c>
      <c r="F60" s="281" t="s">
        <v>246</v>
      </c>
      <c r="G60" s="281" t="s">
        <v>246</v>
      </c>
      <c r="H60" s="281" t="s">
        <v>246</v>
      </c>
      <c r="I60" s="281" t="s">
        <v>246</v>
      </c>
      <c r="J60" s="281" t="s">
        <v>246</v>
      </c>
      <c r="K60" s="281" t="s">
        <v>246</v>
      </c>
      <c r="L60" s="284">
        <v>50.0</v>
      </c>
      <c r="M60" s="284">
        <v>1441720.23</v>
      </c>
      <c r="N60" s="284">
        <v>2724.0</v>
      </c>
      <c r="O60" s="284">
        <v>136200.0</v>
      </c>
      <c r="P60" s="284">
        <v>0.0177</v>
      </c>
      <c r="Q60" s="284">
        <v>0.0124</v>
      </c>
      <c r="R60" s="285">
        <v>2.434892462E9</v>
      </c>
      <c r="S60" s="285">
        <v>95.0</v>
      </c>
      <c r="T60" s="285">
        <v>0.236434126</v>
      </c>
      <c r="U60" s="155" t="b">
        <v>0</v>
      </c>
      <c r="V60" s="286">
        <v>60.0</v>
      </c>
      <c r="W60" s="286">
        <v>10.0</v>
      </c>
      <c r="X60" s="286">
        <v>10.0</v>
      </c>
      <c r="Y60" s="287">
        <f t="shared" si="1"/>
        <v>80</v>
      </c>
    </row>
    <row r="61">
      <c r="A61" s="4"/>
      <c r="B61" s="298" t="s">
        <v>65</v>
      </c>
      <c r="C61" s="281" t="s">
        <v>245</v>
      </c>
      <c r="D61" s="282"/>
      <c r="E61" s="283" t="s">
        <v>246</v>
      </c>
      <c r="F61" s="281" t="s">
        <v>246</v>
      </c>
      <c r="G61" s="281" t="s">
        <v>246</v>
      </c>
      <c r="H61" s="281" t="s">
        <v>246</v>
      </c>
      <c r="I61" s="281" t="s">
        <v>246</v>
      </c>
      <c r="J61" s="283" t="s">
        <v>246</v>
      </c>
      <c r="K61" s="281" t="s">
        <v>246</v>
      </c>
      <c r="L61" s="284">
        <v>50.0</v>
      </c>
      <c r="M61" s="284">
        <v>1407341.188</v>
      </c>
      <c r="N61" s="284">
        <v>3124.0</v>
      </c>
      <c r="O61" s="284">
        <v>156200.0</v>
      </c>
      <c r="P61" s="284">
        <v>0.0237</v>
      </c>
      <c r="Q61" s="284">
        <v>0.0202</v>
      </c>
      <c r="R61" s="285">
        <v>4.440499211E9</v>
      </c>
      <c r="S61" s="285">
        <v>109.0</v>
      </c>
      <c r="T61" s="285">
        <v>0.157924559</v>
      </c>
      <c r="U61" s="155" t="b">
        <v>0</v>
      </c>
      <c r="V61" s="286">
        <v>60.0</v>
      </c>
      <c r="W61" s="286">
        <v>10.0</v>
      </c>
      <c r="X61" s="286">
        <v>7.02</v>
      </c>
      <c r="Y61" s="287">
        <f t="shared" si="1"/>
        <v>77.02</v>
      </c>
    </row>
    <row r="62">
      <c r="A62" s="5"/>
      <c r="B62" s="298" t="s">
        <v>66</v>
      </c>
      <c r="C62" s="281" t="s">
        <v>245</v>
      </c>
      <c r="D62" s="282"/>
      <c r="E62" s="283" t="s">
        <v>246</v>
      </c>
      <c r="F62" s="281" t="s">
        <v>246</v>
      </c>
      <c r="G62" s="281" t="s">
        <v>246</v>
      </c>
      <c r="H62" s="281" t="s">
        <v>246</v>
      </c>
      <c r="I62" s="281" t="s">
        <v>246</v>
      </c>
      <c r="J62" s="281" t="s">
        <v>246</v>
      </c>
      <c r="K62" s="281" t="s">
        <v>246</v>
      </c>
      <c r="L62" s="284">
        <v>50.0</v>
      </c>
      <c r="M62" s="284">
        <v>1494982.449</v>
      </c>
      <c r="N62" s="284">
        <v>200.0</v>
      </c>
      <c r="O62" s="284">
        <v>10000.0</v>
      </c>
      <c r="P62" s="284">
        <v>0.0413</v>
      </c>
      <c r="Q62" s="284">
        <v>0.0207</v>
      </c>
      <c r="R62" s="285">
        <v>3.094613668E8</v>
      </c>
      <c r="S62" s="285">
        <v>55.0</v>
      </c>
      <c r="T62" s="285">
        <v>0.319634223</v>
      </c>
      <c r="U62" s="155" t="b">
        <v>0</v>
      </c>
      <c r="V62" s="286">
        <v>60.0</v>
      </c>
      <c r="W62" s="286">
        <v>10.0</v>
      </c>
      <c r="X62" s="286">
        <v>18.51</v>
      </c>
      <c r="Y62" s="287">
        <f t="shared" si="1"/>
        <v>88.51</v>
      </c>
    </row>
    <row r="63">
      <c r="A63" s="299" t="s">
        <v>67</v>
      </c>
      <c r="B63" s="300" t="s">
        <v>68</v>
      </c>
      <c r="C63" s="281" t="s">
        <v>245</v>
      </c>
      <c r="D63" s="282"/>
      <c r="E63" s="283" t="s">
        <v>246</v>
      </c>
      <c r="F63" s="281" t="s">
        <v>246</v>
      </c>
      <c r="G63" s="281" t="s">
        <v>246</v>
      </c>
      <c r="H63" s="281" t="s">
        <v>246</v>
      </c>
      <c r="I63" s="281" t="s">
        <v>246</v>
      </c>
      <c r="J63" s="281" t="s">
        <v>246</v>
      </c>
      <c r="K63" s="281" t="s">
        <v>246</v>
      </c>
      <c r="L63" s="284">
        <v>50.0</v>
      </c>
      <c r="M63" s="284">
        <v>1251191.802</v>
      </c>
      <c r="N63" s="284">
        <v>200.0</v>
      </c>
      <c r="O63" s="284">
        <v>10000.0</v>
      </c>
      <c r="P63" s="284">
        <v>0.0221</v>
      </c>
      <c r="Q63" s="284">
        <v>0.0132</v>
      </c>
      <c r="R63" s="285">
        <v>1.651573179E8</v>
      </c>
      <c r="S63" s="285">
        <v>22.0</v>
      </c>
      <c r="T63" s="285">
        <v>0.325283011</v>
      </c>
      <c r="U63" s="155" t="b">
        <v>0</v>
      </c>
      <c r="V63" s="286">
        <v>60.0</v>
      </c>
      <c r="W63" s="286">
        <v>10.0</v>
      </c>
      <c r="X63" s="286">
        <v>25.53</v>
      </c>
      <c r="Y63" s="287">
        <f t="shared" si="1"/>
        <v>95.53</v>
      </c>
    </row>
    <row r="64">
      <c r="A64" s="4"/>
      <c r="B64" s="300" t="s">
        <v>69</v>
      </c>
      <c r="C64" s="281" t="s">
        <v>245</v>
      </c>
      <c r="D64" s="282"/>
      <c r="E64" s="283" t="s">
        <v>246</v>
      </c>
      <c r="F64" s="281" t="s">
        <v>246</v>
      </c>
      <c r="G64" s="281" t="s">
        <v>246</v>
      </c>
      <c r="H64" s="281" t="s">
        <v>246</v>
      </c>
      <c r="I64" s="281" t="s">
        <v>246</v>
      </c>
      <c r="J64" s="281" t="s">
        <v>246</v>
      </c>
      <c r="K64" s="281" t="s">
        <v>246</v>
      </c>
      <c r="L64" s="284">
        <v>50.0</v>
      </c>
      <c r="M64" s="284">
        <v>5162663.375</v>
      </c>
      <c r="N64" s="284">
        <v>200.0</v>
      </c>
      <c r="O64" s="284">
        <v>10000.0</v>
      </c>
      <c r="P64" s="284">
        <v>0.0739</v>
      </c>
      <c r="Q64" s="284">
        <v>0.0633</v>
      </c>
      <c r="R64" s="285">
        <v>3.267965916E9</v>
      </c>
      <c r="S64" s="285">
        <v>103.0</v>
      </c>
      <c r="T64" s="285">
        <v>0.203823428</v>
      </c>
      <c r="U64" s="155" t="b">
        <v>0</v>
      </c>
      <c r="V64" s="286">
        <v>60.0</v>
      </c>
      <c r="W64" s="286">
        <v>10.0</v>
      </c>
      <c r="X64" s="286">
        <v>8.3</v>
      </c>
      <c r="Y64" s="287">
        <f t="shared" si="1"/>
        <v>78.3</v>
      </c>
    </row>
    <row r="65">
      <c r="A65" s="4"/>
      <c r="B65" s="301" t="s">
        <v>70</v>
      </c>
      <c r="C65" s="281" t="s">
        <v>247</v>
      </c>
      <c r="D65" s="283" t="s">
        <v>248</v>
      </c>
      <c r="E65" s="283" t="s">
        <v>247</v>
      </c>
      <c r="F65" s="282"/>
      <c r="G65" s="282"/>
      <c r="H65" s="282"/>
      <c r="I65" s="282"/>
      <c r="J65" s="282"/>
      <c r="K65" s="282"/>
      <c r="L65" s="291"/>
      <c r="M65" s="291"/>
      <c r="N65" s="291"/>
      <c r="O65" s="284">
        <v>0.0</v>
      </c>
      <c r="P65" s="291"/>
      <c r="Q65" s="291"/>
      <c r="R65" s="285" t="s">
        <v>289</v>
      </c>
      <c r="S65" s="285" t="s">
        <v>289</v>
      </c>
      <c r="T65" s="285" t="s">
        <v>289</v>
      </c>
      <c r="U65" s="155" t="b">
        <v>0</v>
      </c>
      <c r="V65" s="286">
        <v>0.0</v>
      </c>
      <c r="W65" s="286" t="s">
        <v>289</v>
      </c>
      <c r="X65" s="286">
        <v>0.0</v>
      </c>
      <c r="Y65" s="287">
        <f t="shared" si="1"/>
        <v>0</v>
      </c>
    </row>
    <row r="66">
      <c r="A66" s="4"/>
      <c r="B66" s="290" t="s">
        <v>71</v>
      </c>
      <c r="C66" s="281" t="s">
        <v>247</v>
      </c>
      <c r="D66" s="283" t="s">
        <v>248</v>
      </c>
      <c r="E66" s="283" t="s">
        <v>247</v>
      </c>
      <c r="F66" s="282"/>
      <c r="G66" s="282"/>
      <c r="H66" s="282"/>
      <c r="I66" s="282"/>
      <c r="J66" s="282"/>
      <c r="K66" s="282"/>
      <c r="L66" s="291"/>
      <c r="M66" s="291"/>
      <c r="N66" s="291"/>
      <c r="O66" s="284">
        <v>0.0</v>
      </c>
      <c r="P66" s="291"/>
      <c r="Q66" s="291"/>
      <c r="R66" s="285" t="s">
        <v>289</v>
      </c>
      <c r="S66" s="285" t="s">
        <v>289</v>
      </c>
      <c r="T66" s="285" t="s">
        <v>289</v>
      </c>
      <c r="U66" s="155" t="b">
        <v>0</v>
      </c>
      <c r="V66" s="286">
        <v>0.0</v>
      </c>
      <c r="W66" s="286" t="s">
        <v>289</v>
      </c>
      <c r="X66" s="286">
        <v>0.0</v>
      </c>
      <c r="Y66" s="287">
        <f t="shared" si="1"/>
        <v>0</v>
      </c>
    </row>
    <row r="67">
      <c r="A67" s="4"/>
      <c r="B67" s="300" t="s">
        <v>72</v>
      </c>
      <c r="C67" s="281" t="s">
        <v>245</v>
      </c>
      <c r="D67" s="282"/>
      <c r="E67" s="283" t="s">
        <v>246</v>
      </c>
      <c r="F67" s="281" t="s">
        <v>246</v>
      </c>
      <c r="G67" s="281" t="s">
        <v>246</v>
      </c>
      <c r="H67" s="281" t="s">
        <v>246</v>
      </c>
      <c r="I67" s="281" t="s">
        <v>246</v>
      </c>
      <c r="J67" s="283" t="s">
        <v>246</v>
      </c>
      <c r="K67" s="281" t="s">
        <v>246</v>
      </c>
      <c r="L67" s="284">
        <v>50.0</v>
      </c>
      <c r="M67" s="284">
        <v>1553722.436</v>
      </c>
      <c r="N67" s="284">
        <v>1912.0</v>
      </c>
      <c r="O67" s="284">
        <v>95600.0</v>
      </c>
      <c r="P67" s="284">
        <v>0.0212</v>
      </c>
      <c r="Q67" s="284">
        <v>0.0178</v>
      </c>
      <c r="R67" s="285">
        <v>2.643938395E9</v>
      </c>
      <c r="S67" s="285">
        <v>98.0</v>
      </c>
      <c r="T67" s="285">
        <v>0.228251013</v>
      </c>
      <c r="U67" s="155" t="b">
        <v>0</v>
      </c>
      <c r="V67" s="286">
        <v>60.0</v>
      </c>
      <c r="W67" s="286">
        <v>10.0</v>
      </c>
      <c r="X67" s="286">
        <v>9.36</v>
      </c>
      <c r="Y67" s="287">
        <f t="shared" si="1"/>
        <v>79.36</v>
      </c>
    </row>
    <row r="68">
      <c r="A68" s="4"/>
      <c r="B68" s="300" t="s">
        <v>73</v>
      </c>
      <c r="C68" s="281" t="s">
        <v>247</v>
      </c>
      <c r="D68" s="283" t="s">
        <v>248</v>
      </c>
      <c r="E68" s="283" t="s">
        <v>247</v>
      </c>
      <c r="F68" s="282"/>
      <c r="G68" s="282"/>
      <c r="H68" s="282"/>
      <c r="I68" s="282"/>
      <c r="J68" s="282"/>
      <c r="K68" s="282"/>
      <c r="L68" s="291"/>
      <c r="M68" s="291"/>
      <c r="N68" s="291"/>
      <c r="O68" s="284">
        <v>0.0</v>
      </c>
      <c r="P68" s="291"/>
      <c r="Q68" s="291"/>
      <c r="R68" s="285" t="s">
        <v>289</v>
      </c>
      <c r="S68" s="285" t="s">
        <v>289</v>
      </c>
      <c r="T68" s="285" t="s">
        <v>289</v>
      </c>
      <c r="U68" s="155" t="b">
        <v>0</v>
      </c>
      <c r="V68" s="286">
        <v>0.0</v>
      </c>
      <c r="W68" s="286" t="s">
        <v>289</v>
      </c>
      <c r="X68" s="286">
        <v>0.0</v>
      </c>
      <c r="Y68" s="287">
        <f t="shared" si="1"/>
        <v>0</v>
      </c>
    </row>
    <row r="69">
      <c r="A69" s="4"/>
      <c r="B69" s="300" t="s">
        <v>74</v>
      </c>
      <c r="C69" s="281" t="s">
        <v>245</v>
      </c>
      <c r="D69" s="282"/>
      <c r="E69" s="283" t="s">
        <v>246</v>
      </c>
      <c r="F69" s="281" t="s">
        <v>246</v>
      </c>
      <c r="G69" s="281" t="s">
        <v>246</v>
      </c>
      <c r="H69" s="281" t="s">
        <v>246</v>
      </c>
      <c r="I69" s="281" t="s">
        <v>246</v>
      </c>
      <c r="J69" s="281" t="s">
        <v>246</v>
      </c>
      <c r="K69" s="281" t="s">
        <v>246</v>
      </c>
      <c r="L69" s="284">
        <v>50.0</v>
      </c>
      <c r="M69" s="284">
        <v>2196971.903</v>
      </c>
      <c r="N69" s="284">
        <v>3520.0</v>
      </c>
      <c r="O69" s="284">
        <v>176000.0</v>
      </c>
      <c r="P69" s="284">
        <v>0.0168</v>
      </c>
      <c r="Q69" s="284">
        <v>0.0143</v>
      </c>
      <c r="R69" s="285">
        <v>5.529338884E9</v>
      </c>
      <c r="S69" s="285">
        <v>113.0</v>
      </c>
      <c r="T69" s="285">
        <v>0.115301881</v>
      </c>
      <c r="U69" s="155" t="b">
        <v>0</v>
      </c>
      <c r="V69" s="286">
        <v>60.0</v>
      </c>
      <c r="W69" s="286">
        <v>10.0</v>
      </c>
      <c r="X69" s="286">
        <v>6.17</v>
      </c>
      <c r="Y69" s="287">
        <f t="shared" si="1"/>
        <v>76.17</v>
      </c>
    </row>
    <row r="70">
      <c r="A70" s="4"/>
      <c r="B70" s="300" t="s">
        <v>75</v>
      </c>
      <c r="C70" s="281" t="s">
        <v>245</v>
      </c>
      <c r="D70" s="282"/>
      <c r="E70" s="283" t="s">
        <v>246</v>
      </c>
      <c r="F70" s="281" t="s">
        <v>246</v>
      </c>
      <c r="G70" s="281" t="s">
        <v>246</v>
      </c>
      <c r="H70" s="281" t="s">
        <v>246</v>
      </c>
      <c r="I70" s="281" t="s">
        <v>246</v>
      </c>
      <c r="J70" s="281" t="s">
        <v>246</v>
      </c>
      <c r="K70" s="281" t="s">
        <v>246</v>
      </c>
      <c r="L70" s="284">
        <v>50.0</v>
      </c>
      <c r="M70" s="284">
        <v>1962111.931</v>
      </c>
      <c r="N70" s="284">
        <v>3824.0</v>
      </c>
      <c r="O70" s="284">
        <v>191200.0</v>
      </c>
      <c r="P70" s="284">
        <v>0.0273</v>
      </c>
      <c r="Q70" s="284">
        <v>0.022</v>
      </c>
      <c r="R70" s="285">
        <v>8.253427626E9</v>
      </c>
      <c r="S70" s="285">
        <v>121.0</v>
      </c>
      <c r="T70" s="285">
        <v>0.008667303</v>
      </c>
      <c r="U70" s="155" t="b">
        <v>0</v>
      </c>
      <c r="V70" s="286">
        <v>60.0</v>
      </c>
      <c r="W70" s="286">
        <v>10.0</v>
      </c>
      <c r="X70" s="286">
        <v>4.47</v>
      </c>
      <c r="Y70" s="287">
        <f t="shared" si="1"/>
        <v>74.47</v>
      </c>
    </row>
    <row r="71">
      <c r="A71" s="4"/>
      <c r="B71" s="300" t="s">
        <v>76</v>
      </c>
      <c r="C71" s="281" t="s">
        <v>247</v>
      </c>
      <c r="D71" s="283" t="s">
        <v>248</v>
      </c>
      <c r="E71" s="283" t="s">
        <v>247</v>
      </c>
      <c r="F71" s="282"/>
      <c r="G71" s="282"/>
      <c r="H71" s="282"/>
      <c r="I71" s="282"/>
      <c r="J71" s="282"/>
      <c r="K71" s="282"/>
      <c r="L71" s="291"/>
      <c r="M71" s="291"/>
      <c r="N71" s="291"/>
      <c r="O71" s="284">
        <v>0.0</v>
      </c>
      <c r="P71" s="291"/>
      <c r="Q71" s="291"/>
      <c r="R71" s="285" t="s">
        <v>289</v>
      </c>
      <c r="S71" s="285" t="s">
        <v>289</v>
      </c>
      <c r="T71" s="285" t="s">
        <v>289</v>
      </c>
      <c r="U71" s="155" t="b">
        <v>0</v>
      </c>
      <c r="V71" s="286">
        <v>0.0</v>
      </c>
      <c r="W71" s="286" t="s">
        <v>289</v>
      </c>
      <c r="X71" s="286">
        <v>0.0</v>
      </c>
      <c r="Y71" s="287">
        <f t="shared" si="1"/>
        <v>0</v>
      </c>
    </row>
    <row r="72">
      <c r="A72" s="4"/>
      <c r="B72" s="300" t="s">
        <v>77</v>
      </c>
      <c r="C72" s="281" t="s">
        <v>245</v>
      </c>
      <c r="D72" s="282"/>
      <c r="E72" s="283" t="s">
        <v>246</v>
      </c>
      <c r="F72" s="281" t="s">
        <v>246</v>
      </c>
      <c r="G72" s="281" t="s">
        <v>246</v>
      </c>
      <c r="H72" s="281" t="s">
        <v>246</v>
      </c>
      <c r="I72" s="281" t="s">
        <v>246</v>
      </c>
      <c r="J72" s="281" t="s">
        <v>246</v>
      </c>
      <c r="K72" s="281" t="s">
        <v>246</v>
      </c>
      <c r="L72" s="284">
        <v>50.0</v>
      </c>
      <c r="M72" s="284">
        <v>1258535.08</v>
      </c>
      <c r="N72" s="284">
        <v>400.0</v>
      </c>
      <c r="O72" s="284">
        <v>20000.0</v>
      </c>
      <c r="P72" s="284">
        <v>0.0167</v>
      </c>
      <c r="Q72" s="284">
        <v>0.014</v>
      </c>
      <c r="R72" s="285">
        <v>3.523898224E8</v>
      </c>
      <c r="S72" s="285">
        <v>61.0</v>
      </c>
      <c r="T72" s="285">
        <v>0.317953786</v>
      </c>
      <c r="U72" s="155" t="b">
        <v>0</v>
      </c>
      <c r="V72" s="286">
        <v>60.0</v>
      </c>
      <c r="W72" s="286">
        <v>10.0</v>
      </c>
      <c r="X72" s="286">
        <v>17.23</v>
      </c>
      <c r="Y72" s="287">
        <f t="shared" si="1"/>
        <v>87.23</v>
      </c>
    </row>
    <row r="73">
      <c r="A73" s="4"/>
      <c r="B73" s="300" t="s">
        <v>78</v>
      </c>
      <c r="C73" s="281" t="s">
        <v>245</v>
      </c>
      <c r="D73" s="282"/>
      <c r="E73" s="283" t="s">
        <v>246</v>
      </c>
      <c r="F73" s="281" t="s">
        <v>246</v>
      </c>
      <c r="G73" s="281" t="s">
        <v>246</v>
      </c>
      <c r="H73" s="281" t="s">
        <v>246</v>
      </c>
      <c r="I73" s="281" t="s">
        <v>246</v>
      </c>
      <c r="J73" s="281" t="s">
        <v>246</v>
      </c>
      <c r="K73" s="281" t="s">
        <v>246</v>
      </c>
      <c r="L73" s="284">
        <v>50.0</v>
      </c>
      <c r="M73" s="284">
        <v>2433763.008</v>
      </c>
      <c r="N73" s="284">
        <v>300.0</v>
      </c>
      <c r="O73" s="284">
        <v>15000.0</v>
      </c>
      <c r="P73" s="284">
        <v>0.0902</v>
      </c>
      <c r="Q73" s="284">
        <v>0.0265</v>
      </c>
      <c r="R73" s="285">
        <v>9.674207956E8</v>
      </c>
      <c r="S73" s="285">
        <v>77.0</v>
      </c>
      <c r="T73" s="285">
        <v>0.293878371</v>
      </c>
      <c r="U73" s="155" t="b">
        <v>0</v>
      </c>
      <c r="V73" s="286">
        <v>60.0</v>
      </c>
      <c r="W73" s="286">
        <v>10.0</v>
      </c>
      <c r="X73" s="286">
        <v>13.83</v>
      </c>
      <c r="Y73" s="287">
        <f t="shared" si="1"/>
        <v>83.83</v>
      </c>
    </row>
    <row r="74">
      <c r="A74" s="4"/>
      <c r="B74" s="300" t="s">
        <v>79</v>
      </c>
      <c r="C74" s="281" t="s">
        <v>245</v>
      </c>
      <c r="D74" s="282"/>
      <c r="E74" s="283" t="s">
        <v>246</v>
      </c>
      <c r="F74" s="281" t="s">
        <v>246</v>
      </c>
      <c r="G74" s="281" t="s">
        <v>246</v>
      </c>
      <c r="H74" s="281" t="s">
        <v>246</v>
      </c>
      <c r="I74" s="281" t="s">
        <v>246</v>
      </c>
      <c r="J74" s="281" t="s">
        <v>246</v>
      </c>
      <c r="K74" s="281" t="s">
        <v>246</v>
      </c>
      <c r="L74" s="284">
        <v>50.0</v>
      </c>
      <c r="M74" s="284">
        <v>1536342.304</v>
      </c>
      <c r="N74" s="284">
        <v>200.0</v>
      </c>
      <c r="O74" s="284">
        <v>10000.0</v>
      </c>
      <c r="P74" s="284">
        <v>0.0245</v>
      </c>
      <c r="Q74" s="284">
        <v>0.0171</v>
      </c>
      <c r="R74" s="285">
        <v>2.627145339E8</v>
      </c>
      <c r="S74" s="285">
        <v>48.0</v>
      </c>
      <c r="T74" s="285">
        <v>0.321464129</v>
      </c>
      <c r="U74" s="155" t="b">
        <v>0</v>
      </c>
      <c r="V74" s="286">
        <v>60.0</v>
      </c>
      <c r="W74" s="286">
        <v>10.0</v>
      </c>
      <c r="X74" s="286">
        <v>20.0</v>
      </c>
      <c r="Y74" s="287">
        <f t="shared" si="1"/>
        <v>90</v>
      </c>
    </row>
    <row r="75">
      <c r="A75" s="4"/>
      <c r="B75" s="300" t="s">
        <v>80</v>
      </c>
      <c r="C75" s="281" t="s">
        <v>245</v>
      </c>
      <c r="D75" s="282"/>
      <c r="E75" s="283" t="s">
        <v>246</v>
      </c>
      <c r="F75" s="281" t="s">
        <v>246</v>
      </c>
      <c r="G75" s="281" t="s">
        <v>246</v>
      </c>
      <c r="H75" s="281" t="s">
        <v>246</v>
      </c>
      <c r="I75" s="281" t="s">
        <v>246</v>
      </c>
      <c r="J75" s="281" t="s">
        <v>246</v>
      </c>
      <c r="K75" s="281" t="s">
        <v>246</v>
      </c>
      <c r="L75" s="284">
        <v>50.0</v>
      </c>
      <c r="M75" s="284">
        <v>1665759.025</v>
      </c>
      <c r="N75" s="284">
        <v>200.0</v>
      </c>
      <c r="O75" s="284">
        <v>10000.0</v>
      </c>
      <c r="P75" s="284">
        <v>0.0149</v>
      </c>
      <c r="Q75" s="284">
        <v>0.008581</v>
      </c>
      <c r="R75" s="285">
        <v>1.429387819E8</v>
      </c>
      <c r="S75" s="285">
        <v>13.0</v>
      </c>
      <c r="T75" s="285">
        <v>0.326152757</v>
      </c>
      <c r="U75" s="155" t="b">
        <v>0</v>
      </c>
      <c r="V75" s="286">
        <v>60.0</v>
      </c>
      <c r="W75" s="286">
        <v>10.0</v>
      </c>
      <c r="X75" s="286">
        <v>27.45</v>
      </c>
      <c r="Y75" s="287">
        <f t="shared" si="1"/>
        <v>97.45</v>
      </c>
    </row>
    <row r="76">
      <c r="A76" s="4"/>
      <c r="B76" s="300" t="s">
        <v>81</v>
      </c>
      <c r="C76" s="281" t="s">
        <v>245</v>
      </c>
      <c r="D76" s="282"/>
      <c r="E76" s="283" t="s">
        <v>246</v>
      </c>
      <c r="F76" s="281" t="s">
        <v>246</v>
      </c>
      <c r="G76" s="281" t="s">
        <v>246</v>
      </c>
      <c r="H76" s="281" t="s">
        <v>246</v>
      </c>
      <c r="I76" s="281" t="s">
        <v>246</v>
      </c>
      <c r="J76" s="281" t="s">
        <v>246</v>
      </c>
      <c r="K76" s="281" t="s">
        <v>246</v>
      </c>
      <c r="L76" s="284">
        <v>50.0</v>
      </c>
      <c r="M76" s="284">
        <v>1048067.296</v>
      </c>
      <c r="N76" s="284">
        <v>3624.0</v>
      </c>
      <c r="O76" s="284">
        <v>181200.0</v>
      </c>
      <c r="P76" s="284">
        <v>0.0226</v>
      </c>
      <c r="Q76" s="284">
        <v>0.0203</v>
      </c>
      <c r="R76" s="285">
        <v>3.855168819E9</v>
      </c>
      <c r="S76" s="285">
        <v>105.0</v>
      </c>
      <c r="T76" s="285">
        <v>0.180837344</v>
      </c>
      <c r="U76" s="155" t="b">
        <v>0</v>
      </c>
      <c r="V76" s="286">
        <v>60.0</v>
      </c>
      <c r="W76" s="286">
        <v>10.0</v>
      </c>
      <c r="X76" s="286">
        <v>7.87</v>
      </c>
      <c r="Y76" s="287">
        <f t="shared" si="1"/>
        <v>77.87</v>
      </c>
    </row>
    <row r="77">
      <c r="A77" s="4"/>
      <c r="B77" s="300" t="s">
        <v>82</v>
      </c>
      <c r="C77" s="281" t="s">
        <v>245</v>
      </c>
      <c r="D77" s="282"/>
      <c r="E77" s="283" t="s">
        <v>246</v>
      </c>
      <c r="F77" s="281" t="s">
        <v>246</v>
      </c>
      <c r="G77" s="281" t="s">
        <v>246</v>
      </c>
      <c r="H77" s="281" t="s">
        <v>246</v>
      </c>
      <c r="I77" s="281" t="s">
        <v>246</v>
      </c>
      <c r="J77" s="281" t="s">
        <v>246</v>
      </c>
      <c r="K77" s="281" t="s">
        <v>246</v>
      </c>
      <c r="L77" s="284">
        <v>50.0</v>
      </c>
      <c r="M77" s="284">
        <v>4703720.846</v>
      </c>
      <c r="N77" s="284">
        <v>14884.0</v>
      </c>
      <c r="O77" s="284">
        <v>744200.0</v>
      </c>
      <c r="P77" s="284">
        <v>0.0383</v>
      </c>
      <c r="Q77" s="284">
        <v>0.0338</v>
      </c>
      <c r="R77" s="296">
        <v>1.18317E11</v>
      </c>
      <c r="S77" s="285">
        <v>139.0</v>
      </c>
      <c r="T77" s="285">
        <v>-4.299784288</v>
      </c>
      <c r="U77" s="155" t="b">
        <v>0</v>
      </c>
      <c r="V77" s="286">
        <v>60.0</v>
      </c>
      <c r="W77" s="286">
        <v>10.0</v>
      </c>
      <c r="X77" s="286">
        <v>0.64</v>
      </c>
      <c r="Y77" s="287">
        <f t="shared" si="1"/>
        <v>70.64</v>
      </c>
    </row>
    <row r="78">
      <c r="A78" s="4"/>
      <c r="B78" s="300" t="s">
        <v>83</v>
      </c>
      <c r="C78" s="281" t="s">
        <v>245</v>
      </c>
      <c r="D78" s="282"/>
      <c r="E78" s="283" t="s">
        <v>246</v>
      </c>
      <c r="F78" s="281" t="s">
        <v>246</v>
      </c>
      <c r="G78" s="281" t="s">
        <v>246</v>
      </c>
      <c r="H78" s="281" t="s">
        <v>246</v>
      </c>
      <c r="I78" s="281" t="s">
        <v>246</v>
      </c>
      <c r="J78" s="281" t="s">
        <v>246</v>
      </c>
      <c r="K78" s="281" t="s">
        <v>246</v>
      </c>
      <c r="L78" s="284">
        <v>50.0</v>
      </c>
      <c r="M78" s="284">
        <v>1500110.256</v>
      </c>
      <c r="N78" s="284">
        <v>516.0</v>
      </c>
      <c r="O78" s="284">
        <v>25800.0</v>
      </c>
      <c r="P78" s="284">
        <v>0.019</v>
      </c>
      <c r="Q78" s="289">
        <v>0.00259</v>
      </c>
      <c r="R78" s="285">
        <v>1.00124259E8</v>
      </c>
      <c r="S78" s="285">
        <v>4.0</v>
      </c>
      <c r="T78" s="285">
        <v>0.327828733</v>
      </c>
      <c r="U78" s="155" t="b">
        <v>0</v>
      </c>
      <c r="V78" s="286">
        <v>60.0</v>
      </c>
      <c r="W78" s="286">
        <v>10.0</v>
      </c>
      <c r="X78" s="286">
        <v>29.36</v>
      </c>
      <c r="Y78" s="287">
        <f t="shared" si="1"/>
        <v>99.36</v>
      </c>
    </row>
    <row r="79">
      <c r="A79" s="4"/>
      <c r="B79" s="300" t="s">
        <v>84</v>
      </c>
      <c r="C79" s="281" t="s">
        <v>247</v>
      </c>
      <c r="D79" s="283" t="s">
        <v>248</v>
      </c>
      <c r="E79" s="283" t="s">
        <v>247</v>
      </c>
      <c r="F79" s="282"/>
      <c r="G79" s="282"/>
      <c r="H79" s="282"/>
      <c r="I79" s="282"/>
      <c r="J79" s="282"/>
      <c r="K79" s="282"/>
      <c r="L79" s="291"/>
      <c r="M79" s="291"/>
      <c r="N79" s="291"/>
      <c r="O79" s="284">
        <v>0.0</v>
      </c>
      <c r="P79" s="291"/>
      <c r="Q79" s="291"/>
      <c r="R79" s="285" t="s">
        <v>289</v>
      </c>
      <c r="S79" s="285" t="s">
        <v>289</v>
      </c>
      <c r="T79" s="285" t="s">
        <v>289</v>
      </c>
      <c r="U79" s="155" t="b">
        <v>0</v>
      </c>
      <c r="V79" s="286">
        <v>0.0</v>
      </c>
      <c r="W79" s="286" t="s">
        <v>289</v>
      </c>
      <c r="X79" s="286">
        <v>0.0</v>
      </c>
      <c r="Y79" s="287">
        <f t="shared" si="1"/>
        <v>0</v>
      </c>
    </row>
    <row r="80">
      <c r="A80" s="4"/>
      <c r="B80" s="300" t="s">
        <v>85</v>
      </c>
      <c r="C80" s="281" t="s">
        <v>245</v>
      </c>
      <c r="D80" s="282"/>
      <c r="E80" s="283" t="s">
        <v>246</v>
      </c>
      <c r="F80" s="281" t="s">
        <v>246</v>
      </c>
      <c r="G80" s="281" t="s">
        <v>246</v>
      </c>
      <c r="H80" s="281" t="s">
        <v>246</v>
      </c>
      <c r="I80" s="281" t="s">
        <v>246</v>
      </c>
      <c r="J80" s="281" t="s">
        <v>246</v>
      </c>
      <c r="K80" s="281" t="s">
        <v>246</v>
      </c>
      <c r="L80" s="284">
        <v>50.0</v>
      </c>
      <c r="M80" s="284">
        <v>3805240.853</v>
      </c>
      <c r="N80" s="284">
        <v>400.0</v>
      </c>
      <c r="O80" s="284">
        <v>20000.0</v>
      </c>
      <c r="P80" s="284">
        <v>0.0348</v>
      </c>
      <c r="Q80" s="284">
        <v>0.0304</v>
      </c>
      <c r="R80" s="285">
        <v>2.313586439E9</v>
      </c>
      <c r="S80" s="285">
        <v>92.0</v>
      </c>
      <c r="T80" s="285">
        <v>0.241182656</v>
      </c>
      <c r="U80" s="155" t="b">
        <v>0</v>
      </c>
      <c r="V80" s="286">
        <v>60.0</v>
      </c>
      <c r="W80" s="286">
        <v>10.0</v>
      </c>
      <c r="X80" s="286">
        <v>10.64</v>
      </c>
      <c r="Y80" s="287">
        <f t="shared" si="1"/>
        <v>80.64</v>
      </c>
    </row>
    <row r="81">
      <c r="A81" s="4"/>
      <c r="B81" s="300" t="s">
        <v>86</v>
      </c>
      <c r="C81" s="281" t="s">
        <v>245</v>
      </c>
      <c r="D81" s="282"/>
      <c r="E81" s="283" t="s">
        <v>246</v>
      </c>
      <c r="F81" s="281" t="s">
        <v>246</v>
      </c>
      <c r="G81" s="281" t="s">
        <v>246</v>
      </c>
      <c r="H81" s="281" t="s">
        <v>246</v>
      </c>
      <c r="I81" s="281" t="s">
        <v>246</v>
      </c>
      <c r="J81" s="281" t="s">
        <v>246</v>
      </c>
      <c r="K81" s="281" t="s">
        <v>246</v>
      </c>
      <c r="L81" s="284">
        <v>50.0</v>
      </c>
      <c r="M81" s="284">
        <v>1126768.508</v>
      </c>
      <c r="N81" s="284">
        <v>200.0</v>
      </c>
      <c r="O81" s="284">
        <v>10000.0</v>
      </c>
      <c r="P81" s="284">
        <v>0.0181</v>
      </c>
      <c r="Q81" s="284">
        <v>0.0144</v>
      </c>
      <c r="R81" s="285">
        <v>1.622546652E8</v>
      </c>
      <c r="S81" s="285">
        <v>20.0</v>
      </c>
      <c r="T81" s="285">
        <v>0.325396636</v>
      </c>
      <c r="U81" s="155" t="b">
        <v>0</v>
      </c>
      <c r="V81" s="286">
        <v>60.0</v>
      </c>
      <c r="W81" s="286">
        <v>10.0</v>
      </c>
      <c r="X81" s="286">
        <v>25.96</v>
      </c>
      <c r="Y81" s="287">
        <f t="shared" si="1"/>
        <v>95.96</v>
      </c>
    </row>
    <row r="82">
      <c r="A82" s="5"/>
      <c r="B82" s="300" t="s">
        <v>87</v>
      </c>
      <c r="C82" s="281" t="s">
        <v>245</v>
      </c>
      <c r="D82" s="282"/>
      <c r="E82" s="283" t="s">
        <v>246</v>
      </c>
      <c r="F82" s="281" t="s">
        <v>246</v>
      </c>
      <c r="G82" s="281" t="s">
        <v>246</v>
      </c>
      <c r="H82" s="281" t="s">
        <v>246</v>
      </c>
      <c r="I82" s="281" t="s">
        <v>246</v>
      </c>
      <c r="J82" s="281" t="s">
        <v>246</v>
      </c>
      <c r="K82" s="281" t="s">
        <v>246</v>
      </c>
      <c r="L82" s="284">
        <v>50.0</v>
      </c>
      <c r="M82" s="284">
        <v>1042942.625</v>
      </c>
      <c r="N82" s="284">
        <v>200.0</v>
      </c>
      <c r="O82" s="284">
        <v>10000.0</v>
      </c>
      <c r="P82" s="284">
        <v>0.0204</v>
      </c>
      <c r="Q82" s="284">
        <v>0.0174</v>
      </c>
      <c r="R82" s="285">
        <v>1.814720168E8</v>
      </c>
      <c r="S82" s="285">
        <v>28.0</v>
      </c>
      <c r="T82" s="285">
        <v>0.324644371</v>
      </c>
      <c r="U82" s="155" t="b">
        <v>0</v>
      </c>
      <c r="V82" s="286">
        <v>60.0</v>
      </c>
      <c r="W82" s="286">
        <v>10.0</v>
      </c>
      <c r="X82" s="286">
        <v>24.26</v>
      </c>
      <c r="Y82" s="287">
        <f t="shared" si="1"/>
        <v>94.26</v>
      </c>
    </row>
    <row r="83">
      <c r="A83" s="302" t="s">
        <v>88</v>
      </c>
      <c r="B83" s="303" t="s">
        <v>89</v>
      </c>
      <c r="C83" s="281" t="s">
        <v>245</v>
      </c>
      <c r="D83" s="282"/>
      <c r="E83" s="283" t="s">
        <v>246</v>
      </c>
      <c r="F83" s="281" t="s">
        <v>246</v>
      </c>
      <c r="G83" s="281" t="s">
        <v>246</v>
      </c>
      <c r="H83" s="281" t="s">
        <v>246</v>
      </c>
      <c r="I83" s="281" t="s">
        <v>246</v>
      </c>
      <c r="J83" s="281" t="s">
        <v>246</v>
      </c>
      <c r="K83" s="281" t="s">
        <v>246</v>
      </c>
      <c r="L83" s="284">
        <v>50.0</v>
      </c>
      <c r="M83" s="284">
        <v>2148906.225</v>
      </c>
      <c r="N83" s="284">
        <v>7200.0</v>
      </c>
      <c r="O83" s="284">
        <v>360000.0</v>
      </c>
      <c r="P83" s="284">
        <v>0.0284</v>
      </c>
      <c r="Q83" s="284">
        <v>0.0194</v>
      </c>
      <c r="R83" s="285">
        <v>1.5007961078E10</v>
      </c>
      <c r="S83" s="285">
        <v>128.0</v>
      </c>
      <c r="T83" s="285">
        <v>-0.255739215</v>
      </c>
      <c r="U83" s="155" t="b">
        <v>0</v>
      </c>
      <c r="V83" s="286">
        <v>60.0</v>
      </c>
      <c r="W83" s="286">
        <v>10.0</v>
      </c>
      <c r="X83" s="286">
        <v>2.98</v>
      </c>
      <c r="Y83" s="287">
        <f t="shared" si="1"/>
        <v>72.98</v>
      </c>
    </row>
    <row r="84">
      <c r="A84" s="4"/>
      <c r="B84" s="303" t="s">
        <v>90</v>
      </c>
      <c r="C84" s="281" t="s">
        <v>245</v>
      </c>
      <c r="D84" s="288"/>
      <c r="E84" s="283" t="s">
        <v>246</v>
      </c>
      <c r="F84" s="281" t="s">
        <v>246</v>
      </c>
      <c r="G84" s="281" t="s">
        <v>246</v>
      </c>
      <c r="H84" s="281" t="s">
        <v>246</v>
      </c>
      <c r="I84" s="281" t="s">
        <v>246</v>
      </c>
      <c r="J84" s="281" t="s">
        <v>246</v>
      </c>
      <c r="K84" s="281" t="s">
        <v>246</v>
      </c>
      <c r="L84" s="284">
        <v>50.0</v>
      </c>
      <c r="M84" s="284">
        <v>1382908.371</v>
      </c>
      <c r="N84" s="284">
        <v>200.0</v>
      </c>
      <c r="O84" s="284">
        <v>10000.0</v>
      </c>
      <c r="P84" s="284">
        <v>0.0141</v>
      </c>
      <c r="Q84" s="289">
        <v>0.00981</v>
      </c>
      <c r="R84" s="285">
        <v>1.356079949E8</v>
      </c>
      <c r="S84" s="285">
        <v>10.0</v>
      </c>
      <c r="T84" s="285">
        <v>0.326439721</v>
      </c>
      <c r="U84" s="155" t="b">
        <v>0</v>
      </c>
      <c r="V84" s="286">
        <v>60.0</v>
      </c>
      <c r="W84" s="286">
        <v>10.0</v>
      </c>
      <c r="X84" s="286">
        <v>28.09</v>
      </c>
      <c r="Y84" s="287">
        <f t="shared" si="1"/>
        <v>98.09</v>
      </c>
    </row>
    <row r="85">
      <c r="A85" s="4"/>
      <c r="B85" s="303" t="s">
        <v>91</v>
      </c>
      <c r="C85" s="281" t="s">
        <v>245</v>
      </c>
      <c r="D85" s="282"/>
      <c r="E85" s="283" t="s">
        <v>246</v>
      </c>
      <c r="F85" s="281" t="s">
        <v>246</v>
      </c>
      <c r="G85" s="281" t="s">
        <v>246</v>
      </c>
      <c r="H85" s="281" t="s">
        <v>246</v>
      </c>
      <c r="I85" s="281" t="s">
        <v>246</v>
      </c>
      <c r="J85" s="281" t="s">
        <v>246</v>
      </c>
      <c r="K85" s="281" t="s">
        <v>246</v>
      </c>
      <c r="L85" s="284">
        <v>50.0</v>
      </c>
      <c r="M85" s="284">
        <v>1133252.477</v>
      </c>
      <c r="N85" s="284">
        <v>200.0</v>
      </c>
      <c r="O85" s="284">
        <v>10000.0</v>
      </c>
      <c r="P85" s="284">
        <v>0.0233</v>
      </c>
      <c r="Q85" s="284">
        <v>0.0194</v>
      </c>
      <c r="R85" s="285">
        <v>2.198509805E8</v>
      </c>
      <c r="S85" s="285">
        <v>40.0</v>
      </c>
      <c r="T85" s="285">
        <v>0.323142025</v>
      </c>
      <c r="U85" s="155" t="b">
        <v>0</v>
      </c>
      <c r="V85" s="286">
        <v>60.0</v>
      </c>
      <c r="W85" s="286">
        <v>10.0</v>
      </c>
      <c r="X85" s="286">
        <v>21.7</v>
      </c>
      <c r="Y85" s="287">
        <f t="shared" si="1"/>
        <v>91.7</v>
      </c>
    </row>
    <row r="86">
      <c r="A86" s="4"/>
      <c r="B86" s="303" t="s">
        <v>92</v>
      </c>
      <c r="C86" s="281" t="s">
        <v>245</v>
      </c>
      <c r="D86" s="282"/>
      <c r="E86" s="283" t="s">
        <v>246</v>
      </c>
      <c r="F86" s="281" t="s">
        <v>246</v>
      </c>
      <c r="G86" s="281" t="s">
        <v>246</v>
      </c>
      <c r="H86" s="281" t="s">
        <v>246</v>
      </c>
      <c r="I86" s="281" t="s">
        <v>246</v>
      </c>
      <c r="J86" s="281" t="s">
        <v>246</v>
      </c>
      <c r="K86" s="281" t="s">
        <v>246</v>
      </c>
      <c r="L86" s="284">
        <v>50.0</v>
      </c>
      <c r="M86" s="284">
        <v>1386876.869</v>
      </c>
      <c r="N86" s="284">
        <v>200.0</v>
      </c>
      <c r="O86" s="284">
        <v>10000.0</v>
      </c>
      <c r="P86" s="284">
        <v>0.0158</v>
      </c>
      <c r="Q86" s="284">
        <v>0.0137</v>
      </c>
      <c r="R86" s="285">
        <v>1.900021311E8</v>
      </c>
      <c r="S86" s="285">
        <v>31.0</v>
      </c>
      <c r="T86" s="285">
        <v>0.32431046</v>
      </c>
      <c r="U86" s="155" t="b">
        <v>0</v>
      </c>
      <c r="V86" s="286">
        <v>60.0</v>
      </c>
      <c r="W86" s="286">
        <v>10.0</v>
      </c>
      <c r="X86" s="286">
        <v>23.62</v>
      </c>
      <c r="Y86" s="287">
        <f t="shared" si="1"/>
        <v>93.62</v>
      </c>
    </row>
    <row r="87">
      <c r="A87" s="4"/>
      <c r="B87" s="303" t="s">
        <v>93</v>
      </c>
      <c r="C87" s="281" t="s">
        <v>245</v>
      </c>
      <c r="D87" s="282"/>
      <c r="E87" s="283" t="s">
        <v>246</v>
      </c>
      <c r="F87" s="281" t="s">
        <v>246</v>
      </c>
      <c r="G87" s="281" t="s">
        <v>246</v>
      </c>
      <c r="H87" s="281" t="s">
        <v>246</v>
      </c>
      <c r="I87" s="281" t="s">
        <v>246</v>
      </c>
      <c r="J87" s="281" t="s">
        <v>246</v>
      </c>
      <c r="K87" s="281" t="s">
        <v>246</v>
      </c>
      <c r="L87" s="284">
        <v>50.0</v>
      </c>
      <c r="M87" s="284">
        <v>1527461.613</v>
      </c>
      <c r="N87" s="284">
        <v>200.0</v>
      </c>
      <c r="O87" s="284">
        <v>10000.0</v>
      </c>
      <c r="P87" s="284">
        <v>0.0206</v>
      </c>
      <c r="Q87" s="284">
        <v>0.0161</v>
      </c>
      <c r="R87" s="285">
        <v>2.459213197E8</v>
      </c>
      <c r="S87" s="285">
        <v>44.0</v>
      </c>
      <c r="T87" s="285">
        <v>0.322121501</v>
      </c>
      <c r="U87" s="155" t="b">
        <v>0</v>
      </c>
      <c r="V87" s="286">
        <v>60.0</v>
      </c>
      <c r="W87" s="286">
        <v>10.0</v>
      </c>
      <c r="X87" s="286">
        <v>20.85</v>
      </c>
      <c r="Y87" s="287">
        <f t="shared" si="1"/>
        <v>90.85</v>
      </c>
    </row>
    <row r="88">
      <c r="A88" s="4"/>
      <c r="B88" s="303" t="s">
        <v>94</v>
      </c>
      <c r="C88" s="281" t="s">
        <v>245</v>
      </c>
      <c r="D88" s="282"/>
      <c r="E88" s="283" t="s">
        <v>246</v>
      </c>
      <c r="F88" s="281" t="s">
        <v>246</v>
      </c>
      <c r="G88" s="281" t="s">
        <v>246</v>
      </c>
      <c r="H88" s="281" t="s">
        <v>246</v>
      </c>
      <c r="I88" s="281" t="s">
        <v>246</v>
      </c>
      <c r="J88" s="281" t="s">
        <v>246</v>
      </c>
      <c r="K88" s="281" t="s">
        <v>246</v>
      </c>
      <c r="L88" s="284">
        <v>50.0</v>
      </c>
      <c r="M88" s="284">
        <v>2074585.984</v>
      </c>
      <c r="N88" s="284">
        <v>200.0</v>
      </c>
      <c r="O88" s="284">
        <v>10000.0</v>
      </c>
      <c r="P88" s="284">
        <v>0.0261</v>
      </c>
      <c r="Q88" s="284">
        <v>0.0218</v>
      </c>
      <c r="R88" s="285">
        <v>4.522597444E8</v>
      </c>
      <c r="S88" s="285">
        <v>70.0</v>
      </c>
      <c r="T88" s="285">
        <v>0.314044374</v>
      </c>
      <c r="U88" s="155" t="b">
        <v>0</v>
      </c>
      <c r="V88" s="286">
        <v>60.0</v>
      </c>
      <c r="W88" s="286">
        <v>10.0</v>
      </c>
      <c r="X88" s="286">
        <v>15.32</v>
      </c>
      <c r="Y88" s="287">
        <f t="shared" si="1"/>
        <v>85.32</v>
      </c>
    </row>
    <row r="89">
      <c r="A89" s="4"/>
      <c r="B89" s="303" t="s">
        <v>95</v>
      </c>
      <c r="C89" s="281" t="s">
        <v>247</v>
      </c>
      <c r="D89" s="283" t="s">
        <v>248</v>
      </c>
      <c r="E89" s="283" t="s">
        <v>247</v>
      </c>
      <c r="F89" s="282"/>
      <c r="G89" s="282"/>
      <c r="H89" s="282"/>
      <c r="I89" s="282"/>
      <c r="J89" s="282"/>
      <c r="K89" s="282"/>
      <c r="L89" s="291"/>
      <c r="M89" s="291"/>
      <c r="N89" s="291"/>
      <c r="O89" s="284">
        <v>0.0</v>
      </c>
      <c r="P89" s="291"/>
      <c r="Q89" s="291"/>
      <c r="R89" s="285" t="s">
        <v>289</v>
      </c>
      <c r="S89" s="285" t="s">
        <v>289</v>
      </c>
      <c r="T89" s="285" t="s">
        <v>289</v>
      </c>
      <c r="U89" s="155" t="b">
        <v>0</v>
      </c>
      <c r="V89" s="286">
        <v>0.0</v>
      </c>
      <c r="W89" s="286" t="s">
        <v>289</v>
      </c>
      <c r="X89" s="286">
        <v>0.0</v>
      </c>
      <c r="Y89" s="287">
        <f t="shared" si="1"/>
        <v>0</v>
      </c>
    </row>
    <row r="90">
      <c r="A90" s="4"/>
      <c r="B90" s="303" t="s">
        <v>96</v>
      </c>
      <c r="C90" s="281" t="s">
        <v>245</v>
      </c>
      <c r="D90" s="282"/>
      <c r="E90" s="283" t="s">
        <v>246</v>
      </c>
      <c r="F90" s="281" t="s">
        <v>246</v>
      </c>
      <c r="G90" s="281" t="s">
        <v>246</v>
      </c>
      <c r="H90" s="281" t="s">
        <v>246</v>
      </c>
      <c r="I90" s="281" t="s">
        <v>246</v>
      </c>
      <c r="J90" s="281" t="s">
        <v>246</v>
      </c>
      <c r="K90" s="281" t="s">
        <v>246</v>
      </c>
      <c r="L90" s="284">
        <v>50.0</v>
      </c>
      <c r="M90" s="284">
        <v>1233049.211</v>
      </c>
      <c r="N90" s="284">
        <v>200.0</v>
      </c>
      <c r="O90" s="284">
        <v>10000.0</v>
      </c>
      <c r="P90" s="284">
        <v>0.0283</v>
      </c>
      <c r="Q90" s="284">
        <v>0.025</v>
      </c>
      <c r="R90" s="285">
        <v>3.082623028E8</v>
      </c>
      <c r="S90" s="285">
        <v>53.0</v>
      </c>
      <c r="T90" s="285">
        <v>0.31968116</v>
      </c>
      <c r="U90" s="155" t="b">
        <v>0</v>
      </c>
      <c r="V90" s="286">
        <v>60.0</v>
      </c>
      <c r="W90" s="286">
        <v>10.0</v>
      </c>
      <c r="X90" s="286">
        <v>18.94</v>
      </c>
      <c r="Y90" s="287">
        <f t="shared" si="1"/>
        <v>88.94</v>
      </c>
    </row>
    <row r="91">
      <c r="A91" s="4"/>
      <c r="B91" s="303" t="s">
        <v>97</v>
      </c>
      <c r="C91" s="281" t="s">
        <v>245</v>
      </c>
      <c r="D91" s="282"/>
      <c r="E91" s="283" t="s">
        <v>246</v>
      </c>
      <c r="F91" s="281" t="s">
        <v>246</v>
      </c>
      <c r="G91" s="281" t="s">
        <v>246</v>
      </c>
      <c r="H91" s="281" t="s">
        <v>246</v>
      </c>
      <c r="I91" s="281" t="s">
        <v>246</v>
      </c>
      <c r="J91" s="281" t="s">
        <v>246</v>
      </c>
      <c r="K91" s="281" t="s">
        <v>246</v>
      </c>
      <c r="L91" s="284">
        <v>50.0</v>
      </c>
      <c r="M91" s="284">
        <v>1205247.869</v>
      </c>
      <c r="N91" s="284">
        <v>200.0</v>
      </c>
      <c r="O91" s="284">
        <v>10000.0</v>
      </c>
      <c r="P91" s="284">
        <v>0.0172</v>
      </c>
      <c r="Q91" s="284">
        <v>0.0139</v>
      </c>
      <c r="R91" s="285">
        <v>1.675294537E8</v>
      </c>
      <c r="S91" s="285">
        <v>23.0</v>
      </c>
      <c r="T91" s="285">
        <v>0.325190154</v>
      </c>
      <c r="U91" s="155" t="b">
        <v>0</v>
      </c>
      <c r="V91" s="286">
        <v>60.0</v>
      </c>
      <c r="W91" s="286">
        <v>10.0</v>
      </c>
      <c r="X91" s="286">
        <v>25.32</v>
      </c>
      <c r="Y91" s="287">
        <f t="shared" si="1"/>
        <v>95.32</v>
      </c>
    </row>
    <row r="92">
      <c r="A92" s="4"/>
      <c r="B92" s="303" t="s">
        <v>98</v>
      </c>
      <c r="C92" s="281" t="s">
        <v>245</v>
      </c>
      <c r="D92" s="282"/>
      <c r="E92" s="283" t="s">
        <v>246</v>
      </c>
      <c r="F92" s="281" t="s">
        <v>246</v>
      </c>
      <c r="G92" s="281" t="s">
        <v>246</v>
      </c>
      <c r="H92" s="281" t="s">
        <v>246</v>
      </c>
      <c r="I92" s="281" t="s">
        <v>246</v>
      </c>
      <c r="J92" s="281" t="s">
        <v>246</v>
      </c>
      <c r="K92" s="281" t="s">
        <v>246</v>
      </c>
      <c r="L92" s="284">
        <v>50.0</v>
      </c>
      <c r="M92" s="284">
        <v>1150510.746</v>
      </c>
      <c r="N92" s="284">
        <v>200.0</v>
      </c>
      <c r="O92" s="284">
        <v>10000.0</v>
      </c>
      <c r="P92" s="284">
        <v>0.0208</v>
      </c>
      <c r="Q92" s="284">
        <v>0.0189</v>
      </c>
      <c r="R92" s="285">
        <v>2.17446531E8</v>
      </c>
      <c r="S92" s="285">
        <v>39.0</v>
      </c>
      <c r="T92" s="285">
        <v>0.323236147</v>
      </c>
      <c r="U92" s="155" t="b">
        <v>0</v>
      </c>
      <c r="V92" s="286">
        <v>60.0</v>
      </c>
      <c r="W92" s="286">
        <v>10.0</v>
      </c>
      <c r="X92" s="286">
        <v>21.91</v>
      </c>
      <c r="Y92" s="287">
        <f t="shared" si="1"/>
        <v>91.91</v>
      </c>
    </row>
    <row r="93">
      <c r="A93" s="4"/>
      <c r="B93" s="303" t="s">
        <v>99</v>
      </c>
      <c r="C93" s="281" t="s">
        <v>245</v>
      </c>
      <c r="D93" s="282"/>
      <c r="E93" s="283" t="s">
        <v>246</v>
      </c>
      <c r="F93" s="281" t="s">
        <v>246</v>
      </c>
      <c r="G93" s="281" t="s">
        <v>246</v>
      </c>
      <c r="H93" s="281" t="s">
        <v>246</v>
      </c>
      <c r="I93" s="281" t="s">
        <v>246</v>
      </c>
      <c r="J93" s="281" t="s">
        <v>246</v>
      </c>
      <c r="K93" s="281" t="s">
        <v>246</v>
      </c>
      <c r="L93" s="284">
        <v>50.0</v>
      </c>
      <c r="M93" s="284">
        <v>1180033.858</v>
      </c>
      <c r="N93" s="284">
        <v>200.0</v>
      </c>
      <c r="O93" s="284">
        <v>10000.0</v>
      </c>
      <c r="P93" s="284">
        <v>0.0153</v>
      </c>
      <c r="Q93" s="284">
        <v>0.0124</v>
      </c>
      <c r="R93" s="285">
        <v>1.463241984E8</v>
      </c>
      <c r="S93" s="285">
        <v>15.0</v>
      </c>
      <c r="T93" s="285">
        <v>0.326020234</v>
      </c>
      <c r="U93" s="155" t="b">
        <v>0</v>
      </c>
      <c r="V93" s="286">
        <v>60.0</v>
      </c>
      <c r="W93" s="286">
        <v>10.0</v>
      </c>
      <c r="X93" s="286">
        <v>27.02</v>
      </c>
      <c r="Y93" s="287">
        <f t="shared" si="1"/>
        <v>97.02</v>
      </c>
    </row>
    <row r="94">
      <c r="A94" s="4"/>
      <c r="B94" s="303" t="s">
        <v>100</v>
      </c>
      <c r="C94" s="281" t="s">
        <v>245</v>
      </c>
      <c r="D94" s="282"/>
      <c r="E94" s="283" t="s">
        <v>246</v>
      </c>
      <c r="F94" s="281" t="s">
        <v>246</v>
      </c>
      <c r="G94" s="281" t="s">
        <v>246</v>
      </c>
      <c r="H94" s="281" t="s">
        <v>246</v>
      </c>
      <c r="I94" s="281" t="s">
        <v>246</v>
      </c>
      <c r="J94" s="281" t="s">
        <v>246</v>
      </c>
      <c r="K94" s="281" t="s">
        <v>246</v>
      </c>
      <c r="L94" s="284">
        <v>50.0</v>
      </c>
      <c r="M94" s="284">
        <v>963760.1956</v>
      </c>
      <c r="N94" s="284">
        <v>200.0</v>
      </c>
      <c r="O94" s="284">
        <v>10000.0</v>
      </c>
      <c r="P94" s="284">
        <v>0.0161</v>
      </c>
      <c r="Q94" s="284">
        <v>0.0117</v>
      </c>
      <c r="R94" s="285">
        <v>1.127599429E8</v>
      </c>
      <c r="S94" s="285">
        <v>5.0</v>
      </c>
      <c r="T94" s="285">
        <v>0.327334109</v>
      </c>
      <c r="U94" s="155" t="b">
        <v>0</v>
      </c>
      <c r="V94" s="286">
        <v>60.0</v>
      </c>
      <c r="W94" s="286">
        <v>10.0</v>
      </c>
      <c r="X94" s="286">
        <v>29.15</v>
      </c>
      <c r="Y94" s="287">
        <f t="shared" si="1"/>
        <v>99.15</v>
      </c>
    </row>
    <row r="95">
      <c r="A95" s="4"/>
      <c r="B95" s="303" t="s">
        <v>101</v>
      </c>
      <c r="C95" s="281" t="s">
        <v>247</v>
      </c>
      <c r="D95" s="283" t="s">
        <v>248</v>
      </c>
      <c r="E95" s="283" t="s">
        <v>247</v>
      </c>
      <c r="F95" s="282"/>
      <c r="G95" s="282"/>
      <c r="H95" s="282"/>
      <c r="I95" s="282"/>
      <c r="J95" s="282"/>
      <c r="K95" s="282"/>
      <c r="L95" s="291"/>
      <c r="M95" s="291"/>
      <c r="N95" s="291"/>
      <c r="O95" s="284">
        <v>0.0</v>
      </c>
      <c r="P95" s="291"/>
      <c r="Q95" s="291"/>
      <c r="R95" s="285" t="s">
        <v>289</v>
      </c>
      <c r="S95" s="285" t="s">
        <v>289</v>
      </c>
      <c r="T95" s="285" t="s">
        <v>289</v>
      </c>
      <c r="U95" s="155" t="b">
        <v>0</v>
      </c>
      <c r="V95" s="286">
        <v>0.0</v>
      </c>
      <c r="W95" s="286" t="s">
        <v>289</v>
      </c>
      <c r="X95" s="286">
        <v>0.0</v>
      </c>
      <c r="Y95" s="287">
        <f t="shared" si="1"/>
        <v>0</v>
      </c>
    </row>
    <row r="96">
      <c r="A96" s="4"/>
      <c r="B96" s="303" t="s">
        <v>102</v>
      </c>
      <c r="C96" s="281" t="s">
        <v>245</v>
      </c>
      <c r="D96" s="282"/>
      <c r="E96" s="283" t="s">
        <v>246</v>
      </c>
      <c r="F96" s="281" t="s">
        <v>246</v>
      </c>
      <c r="G96" s="281" t="s">
        <v>246</v>
      </c>
      <c r="H96" s="281" t="s">
        <v>246</v>
      </c>
      <c r="I96" s="281" t="s">
        <v>246</v>
      </c>
      <c r="J96" s="281" t="s">
        <v>246</v>
      </c>
      <c r="K96" s="281" t="s">
        <v>246</v>
      </c>
      <c r="L96" s="284">
        <v>50.0</v>
      </c>
      <c r="M96" s="284">
        <v>2066033.404</v>
      </c>
      <c r="N96" s="284">
        <v>200.0</v>
      </c>
      <c r="O96" s="284">
        <v>10000.0</v>
      </c>
      <c r="P96" s="284">
        <v>0.0244</v>
      </c>
      <c r="Q96" s="284">
        <v>0.0193</v>
      </c>
      <c r="R96" s="285">
        <v>3.98744447E8</v>
      </c>
      <c r="S96" s="285">
        <v>68.0</v>
      </c>
      <c r="T96" s="285">
        <v>0.316139232</v>
      </c>
      <c r="U96" s="155" t="b">
        <v>0</v>
      </c>
      <c r="V96" s="286">
        <v>60.0</v>
      </c>
      <c r="W96" s="286">
        <v>10.0</v>
      </c>
      <c r="X96" s="286">
        <v>15.74</v>
      </c>
      <c r="Y96" s="287">
        <f t="shared" si="1"/>
        <v>85.74</v>
      </c>
    </row>
    <row r="97">
      <c r="A97" s="4"/>
      <c r="B97" s="290" t="s">
        <v>103</v>
      </c>
      <c r="C97" s="281" t="s">
        <v>247</v>
      </c>
      <c r="D97" s="283" t="s">
        <v>248</v>
      </c>
      <c r="E97" s="283" t="s">
        <v>247</v>
      </c>
      <c r="F97" s="282"/>
      <c r="G97" s="282"/>
      <c r="H97" s="282"/>
      <c r="I97" s="282"/>
      <c r="J97" s="282"/>
      <c r="K97" s="282"/>
      <c r="L97" s="291"/>
      <c r="M97" s="291"/>
      <c r="N97" s="291"/>
      <c r="O97" s="284">
        <v>0.0</v>
      </c>
      <c r="P97" s="291"/>
      <c r="Q97" s="291"/>
      <c r="R97" s="285" t="s">
        <v>289</v>
      </c>
      <c r="S97" s="285" t="s">
        <v>289</v>
      </c>
      <c r="T97" s="285" t="s">
        <v>289</v>
      </c>
      <c r="U97" s="155" t="b">
        <v>0</v>
      </c>
      <c r="V97" s="286">
        <v>0.0</v>
      </c>
      <c r="W97" s="286" t="s">
        <v>289</v>
      </c>
      <c r="X97" s="286">
        <v>0.0</v>
      </c>
      <c r="Y97" s="287">
        <f t="shared" si="1"/>
        <v>0</v>
      </c>
    </row>
    <row r="98">
      <c r="A98" s="4"/>
      <c r="B98" s="303" t="s">
        <v>104</v>
      </c>
      <c r="C98" s="294" t="s">
        <v>251</v>
      </c>
      <c r="D98" s="288"/>
      <c r="E98" s="281" t="s">
        <v>246</v>
      </c>
      <c r="F98" s="281" t="s">
        <v>246</v>
      </c>
      <c r="G98" s="281" t="s">
        <v>246</v>
      </c>
      <c r="H98" s="281" t="s">
        <v>246</v>
      </c>
      <c r="I98" s="281" t="s">
        <v>246</v>
      </c>
      <c r="J98" s="281" t="s">
        <v>246</v>
      </c>
      <c r="K98" s="281" t="s">
        <v>246</v>
      </c>
      <c r="L98" s="284">
        <v>50.0</v>
      </c>
      <c r="M98" s="284">
        <v>1558403.393</v>
      </c>
      <c r="N98" s="284">
        <v>200.0</v>
      </c>
      <c r="O98" s="284">
        <v>10000.0</v>
      </c>
      <c r="P98" s="284">
        <v>0.0272</v>
      </c>
      <c r="Q98" s="284">
        <v>0.0242</v>
      </c>
      <c r="R98" s="285">
        <v>3.771336212E8</v>
      </c>
      <c r="S98" s="285">
        <v>64.0</v>
      </c>
      <c r="T98" s="285">
        <v>0.316985189</v>
      </c>
      <c r="U98" s="155" t="b">
        <v>0</v>
      </c>
      <c r="V98" s="286">
        <v>42.0</v>
      </c>
      <c r="W98" s="286">
        <v>10.0</v>
      </c>
      <c r="X98" s="286">
        <v>16.6</v>
      </c>
      <c r="Y98" s="287">
        <f t="shared" si="1"/>
        <v>68.6</v>
      </c>
    </row>
    <row r="99">
      <c r="A99" s="4"/>
      <c r="B99" s="303" t="s">
        <v>105</v>
      </c>
      <c r="C99" s="281" t="s">
        <v>245</v>
      </c>
      <c r="D99" s="282"/>
      <c r="E99" s="283" t="s">
        <v>246</v>
      </c>
      <c r="F99" s="281" t="s">
        <v>246</v>
      </c>
      <c r="G99" s="281" t="s">
        <v>246</v>
      </c>
      <c r="H99" s="281" t="s">
        <v>246</v>
      </c>
      <c r="I99" s="281" t="s">
        <v>246</v>
      </c>
      <c r="J99" s="281" t="s">
        <v>246</v>
      </c>
      <c r="K99" s="281" t="s">
        <v>246</v>
      </c>
      <c r="L99" s="284">
        <v>50.0</v>
      </c>
      <c r="M99" s="284">
        <v>7761603.292</v>
      </c>
      <c r="N99" s="284">
        <v>500.0</v>
      </c>
      <c r="O99" s="284">
        <v>25000.0</v>
      </c>
      <c r="P99" s="284">
        <v>0.0731</v>
      </c>
      <c r="Q99" s="284">
        <v>0.0635</v>
      </c>
      <c r="R99" s="285">
        <v>1.2321545227E10</v>
      </c>
      <c r="S99" s="285">
        <v>126.0</v>
      </c>
      <c r="T99" s="285">
        <v>-0.150579344</v>
      </c>
      <c r="U99" s="155" t="b">
        <v>0</v>
      </c>
      <c r="V99" s="286">
        <v>60.0</v>
      </c>
      <c r="W99" s="286">
        <v>10.0</v>
      </c>
      <c r="X99" s="286">
        <v>3.4</v>
      </c>
      <c r="Y99" s="287">
        <f t="shared" si="1"/>
        <v>73.4</v>
      </c>
    </row>
    <row r="100">
      <c r="A100" s="4"/>
      <c r="B100" s="303" t="s">
        <v>106</v>
      </c>
      <c r="C100" s="281" t="s">
        <v>245</v>
      </c>
      <c r="D100" s="282"/>
      <c r="E100" s="283" t="s">
        <v>246</v>
      </c>
      <c r="F100" s="281" t="s">
        <v>246</v>
      </c>
      <c r="G100" s="281" t="s">
        <v>246</v>
      </c>
      <c r="H100" s="281" t="s">
        <v>246</v>
      </c>
      <c r="I100" s="281" t="s">
        <v>246</v>
      </c>
      <c r="J100" s="281" t="s">
        <v>246</v>
      </c>
      <c r="K100" s="281" t="s">
        <v>246</v>
      </c>
      <c r="L100" s="284">
        <v>50.0</v>
      </c>
      <c r="M100" s="284">
        <v>1106197.959</v>
      </c>
      <c r="N100" s="284">
        <v>3724.0</v>
      </c>
      <c r="O100" s="284">
        <v>186200.0</v>
      </c>
      <c r="P100" s="284">
        <v>0.016</v>
      </c>
      <c r="Q100" s="284">
        <v>0.0142</v>
      </c>
      <c r="R100" s="285">
        <v>2.924831652E9</v>
      </c>
      <c r="S100" s="285">
        <v>99.0</v>
      </c>
      <c r="T100" s="285">
        <v>0.217255434</v>
      </c>
      <c r="U100" s="155" t="b">
        <v>0</v>
      </c>
      <c r="V100" s="286">
        <v>60.0</v>
      </c>
      <c r="W100" s="286">
        <v>10.0</v>
      </c>
      <c r="X100" s="286">
        <v>9.15</v>
      </c>
      <c r="Y100" s="287">
        <f t="shared" si="1"/>
        <v>79.15</v>
      </c>
    </row>
    <row r="101">
      <c r="A101" s="4"/>
      <c r="B101" s="303" t="s">
        <v>107</v>
      </c>
      <c r="C101" s="281" t="s">
        <v>247</v>
      </c>
      <c r="D101" s="283" t="s">
        <v>248</v>
      </c>
      <c r="E101" s="283" t="s">
        <v>247</v>
      </c>
      <c r="F101" s="282"/>
      <c r="G101" s="282"/>
      <c r="H101" s="282"/>
      <c r="I101" s="282"/>
      <c r="J101" s="282"/>
      <c r="K101" s="281" t="s">
        <v>246</v>
      </c>
      <c r="L101" s="291"/>
      <c r="M101" s="291"/>
      <c r="N101" s="291"/>
      <c r="O101" s="284">
        <v>0.0</v>
      </c>
      <c r="P101" s="291"/>
      <c r="Q101" s="291"/>
      <c r="R101" s="285" t="s">
        <v>289</v>
      </c>
      <c r="S101" s="285" t="s">
        <v>289</v>
      </c>
      <c r="T101" s="285" t="s">
        <v>289</v>
      </c>
      <c r="U101" s="155" t="b">
        <v>0</v>
      </c>
      <c r="V101" s="286">
        <v>0.0</v>
      </c>
      <c r="W101" s="286">
        <v>5.0</v>
      </c>
      <c r="X101" s="286">
        <v>0.0</v>
      </c>
      <c r="Y101" s="287">
        <f t="shared" si="1"/>
        <v>5</v>
      </c>
    </row>
    <row r="102">
      <c r="A102" s="5"/>
      <c r="B102" s="303" t="s">
        <v>108</v>
      </c>
      <c r="C102" s="281" t="s">
        <v>245</v>
      </c>
      <c r="D102" s="282"/>
      <c r="E102" s="283" t="s">
        <v>246</v>
      </c>
      <c r="F102" s="281" t="s">
        <v>246</v>
      </c>
      <c r="G102" s="281" t="s">
        <v>246</v>
      </c>
      <c r="H102" s="281" t="s">
        <v>246</v>
      </c>
      <c r="I102" s="281" t="s">
        <v>246</v>
      </c>
      <c r="J102" s="281" t="s">
        <v>246</v>
      </c>
      <c r="K102" s="281" t="s">
        <v>246</v>
      </c>
      <c r="L102" s="284">
        <v>50.0</v>
      </c>
      <c r="M102" s="284">
        <v>1032537.048</v>
      </c>
      <c r="N102" s="284">
        <v>200.0</v>
      </c>
      <c r="O102" s="284">
        <v>10000.0</v>
      </c>
      <c r="P102" s="284">
        <v>0.021</v>
      </c>
      <c r="Q102" s="284">
        <v>0.0188</v>
      </c>
      <c r="R102" s="285">
        <v>1.941169651E8</v>
      </c>
      <c r="S102" s="285">
        <v>33.0</v>
      </c>
      <c r="T102" s="285">
        <v>0.324149384</v>
      </c>
      <c r="U102" s="155" t="b">
        <v>0</v>
      </c>
      <c r="V102" s="286">
        <v>60.0</v>
      </c>
      <c r="W102" s="286">
        <v>10.0</v>
      </c>
      <c r="X102" s="286">
        <v>23.19</v>
      </c>
      <c r="Y102" s="287">
        <f t="shared" si="1"/>
        <v>93.19</v>
      </c>
    </row>
    <row r="103">
      <c r="A103" s="304" t="s">
        <v>109</v>
      </c>
      <c r="B103" s="305" t="s">
        <v>110</v>
      </c>
      <c r="C103" s="281" t="s">
        <v>245</v>
      </c>
      <c r="D103" s="282"/>
      <c r="E103" s="283" t="s">
        <v>246</v>
      </c>
      <c r="F103" s="281" t="s">
        <v>246</v>
      </c>
      <c r="G103" s="281" t="s">
        <v>246</v>
      </c>
      <c r="H103" s="281" t="s">
        <v>246</v>
      </c>
      <c r="I103" s="281" t="s">
        <v>246</v>
      </c>
      <c r="J103" s="281" t="s">
        <v>246</v>
      </c>
      <c r="K103" s="281" t="s">
        <v>246</v>
      </c>
      <c r="L103" s="284">
        <v>50.0</v>
      </c>
      <c r="M103" s="284">
        <v>1312666.0</v>
      </c>
      <c r="N103" s="284">
        <v>200.0</v>
      </c>
      <c r="O103" s="284">
        <v>10000.0</v>
      </c>
      <c r="P103" s="284">
        <v>0.0167</v>
      </c>
      <c r="Q103" s="284">
        <v>0.0134</v>
      </c>
      <c r="R103" s="285">
        <v>1.758972439E8</v>
      </c>
      <c r="S103" s="285">
        <v>27.0</v>
      </c>
      <c r="T103" s="285">
        <v>0.324862596</v>
      </c>
      <c r="U103" s="155" t="b">
        <v>0</v>
      </c>
      <c r="V103" s="286">
        <v>60.0</v>
      </c>
      <c r="W103" s="286">
        <v>10.0</v>
      </c>
      <c r="X103" s="286">
        <v>24.47</v>
      </c>
      <c r="Y103" s="287">
        <f t="shared" si="1"/>
        <v>94.47</v>
      </c>
    </row>
    <row r="104">
      <c r="A104" s="4"/>
      <c r="B104" s="305" t="s">
        <v>111</v>
      </c>
      <c r="C104" s="281" t="s">
        <v>245</v>
      </c>
      <c r="D104" s="282"/>
      <c r="E104" s="283" t="s">
        <v>246</v>
      </c>
      <c r="F104" s="281" t="s">
        <v>246</v>
      </c>
      <c r="G104" s="281" t="s">
        <v>246</v>
      </c>
      <c r="H104" s="281" t="s">
        <v>246</v>
      </c>
      <c r="I104" s="281" t="s">
        <v>246</v>
      </c>
      <c r="J104" s="281" t="s">
        <v>246</v>
      </c>
      <c r="K104" s="281" t="s">
        <v>246</v>
      </c>
      <c r="L104" s="284">
        <v>50.0</v>
      </c>
      <c r="M104" s="284">
        <v>1240236.252</v>
      </c>
      <c r="N104" s="284">
        <v>200.0</v>
      </c>
      <c r="O104" s="284">
        <v>10000.0</v>
      </c>
      <c r="P104" s="284">
        <v>0.0166</v>
      </c>
      <c r="Q104" s="284">
        <v>0.0147</v>
      </c>
      <c r="R104" s="285">
        <v>1.823147291E8</v>
      </c>
      <c r="S104" s="285">
        <v>29.0</v>
      </c>
      <c r="T104" s="285">
        <v>0.324611383</v>
      </c>
      <c r="U104" s="155" t="b">
        <v>0</v>
      </c>
      <c r="V104" s="286">
        <v>60.0</v>
      </c>
      <c r="W104" s="286">
        <v>10.0</v>
      </c>
      <c r="X104" s="286">
        <v>24.04</v>
      </c>
      <c r="Y104" s="287">
        <f t="shared" si="1"/>
        <v>94.04</v>
      </c>
    </row>
    <row r="105">
      <c r="A105" s="4"/>
      <c r="B105" s="305" t="s">
        <v>112</v>
      </c>
      <c r="C105" s="281" t="s">
        <v>245</v>
      </c>
      <c r="D105" s="282"/>
      <c r="E105" s="283" t="s">
        <v>246</v>
      </c>
      <c r="F105" s="281" t="s">
        <v>246</v>
      </c>
      <c r="G105" s="281" t="s">
        <v>246</v>
      </c>
      <c r="H105" s="281" t="s">
        <v>246</v>
      </c>
      <c r="I105" s="281" t="s">
        <v>246</v>
      </c>
      <c r="J105" s="281" t="s">
        <v>246</v>
      </c>
      <c r="K105" s="281" t="s">
        <v>246</v>
      </c>
      <c r="L105" s="284">
        <v>50.0</v>
      </c>
      <c r="M105" s="284">
        <v>1159635.164</v>
      </c>
      <c r="N105" s="284">
        <v>3724.0</v>
      </c>
      <c r="O105" s="284">
        <v>186200.0</v>
      </c>
      <c r="P105" s="284">
        <v>0.0115</v>
      </c>
      <c r="Q105" s="284">
        <v>0.009704</v>
      </c>
      <c r="R105" s="285">
        <v>2.095327151E9</v>
      </c>
      <c r="S105" s="285">
        <v>90.0</v>
      </c>
      <c r="T105" s="285">
        <v>0.249726425</v>
      </c>
      <c r="U105" s="155" t="b">
        <v>0</v>
      </c>
      <c r="V105" s="286">
        <v>60.0</v>
      </c>
      <c r="W105" s="286">
        <v>10.0</v>
      </c>
      <c r="X105" s="286">
        <v>11.06</v>
      </c>
      <c r="Y105" s="287">
        <f t="shared" si="1"/>
        <v>81.06</v>
      </c>
    </row>
    <row r="106">
      <c r="A106" s="4"/>
      <c r="B106" s="305" t="s">
        <v>113</v>
      </c>
      <c r="C106" s="281" t="s">
        <v>245</v>
      </c>
      <c r="D106" s="282"/>
      <c r="E106" s="283" t="s">
        <v>246</v>
      </c>
      <c r="F106" s="281" t="s">
        <v>246</v>
      </c>
      <c r="G106" s="281" t="s">
        <v>246</v>
      </c>
      <c r="H106" s="281" t="s">
        <v>246</v>
      </c>
      <c r="I106" s="281" t="s">
        <v>246</v>
      </c>
      <c r="J106" s="281" t="s">
        <v>246</v>
      </c>
      <c r="K106" s="281" t="s">
        <v>246</v>
      </c>
      <c r="L106" s="284">
        <v>50.0</v>
      </c>
      <c r="M106" s="284">
        <v>1238780.096</v>
      </c>
      <c r="N106" s="284">
        <v>200.0</v>
      </c>
      <c r="O106" s="284">
        <v>10000.0</v>
      </c>
      <c r="P106" s="284">
        <v>0.0244</v>
      </c>
      <c r="Q106" s="284">
        <v>0.0212</v>
      </c>
      <c r="R106" s="285">
        <v>2.626213804E8</v>
      </c>
      <c r="S106" s="285">
        <v>47.0</v>
      </c>
      <c r="T106" s="285">
        <v>0.321467776</v>
      </c>
      <c r="U106" s="155" t="b">
        <v>0</v>
      </c>
      <c r="V106" s="286">
        <v>60.0</v>
      </c>
      <c r="W106" s="286">
        <v>10.0</v>
      </c>
      <c r="X106" s="286">
        <v>20.21</v>
      </c>
      <c r="Y106" s="287">
        <f t="shared" si="1"/>
        <v>90.21</v>
      </c>
    </row>
    <row r="107">
      <c r="A107" s="4"/>
      <c r="B107" s="305" t="s">
        <v>114</v>
      </c>
      <c r="C107" s="281" t="s">
        <v>245</v>
      </c>
      <c r="D107" s="282"/>
      <c r="E107" s="283" t="s">
        <v>246</v>
      </c>
      <c r="F107" s="281" t="s">
        <v>246</v>
      </c>
      <c r="G107" s="281" t="s">
        <v>246</v>
      </c>
      <c r="H107" s="281" t="s">
        <v>246</v>
      </c>
      <c r="I107" s="281" t="s">
        <v>246</v>
      </c>
      <c r="J107" s="281" t="s">
        <v>246</v>
      </c>
      <c r="K107" s="281" t="s">
        <v>246</v>
      </c>
      <c r="L107" s="284">
        <v>50.0</v>
      </c>
      <c r="M107" s="284">
        <v>1136736.628</v>
      </c>
      <c r="N107" s="284">
        <v>200.0</v>
      </c>
      <c r="O107" s="284">
        <v>10000.0</v>
      </c>
      <c r="P107" s="284">
        <v>0.0167</v>
      </c>
      <c r="Q107" s="284">
        <v>0.0129</v>
      </c>
      <c r="R107" s="285">
        <v>1.466390251E8</v>
      </c>
      <c r="S107" s="285">
        <v>16.0</v>
      </c>
      <c r="T107" s="285">
        <v>0.32600791</v>
      </c>
      <c r="U107" s="155" t="b">
        <v>0</v>
      </c>
      <c r="V107" s="286">
        <v>60.0</v>
      </c>
      <c r="W107" s="286">
        <v>10.0</v>
      </c>
      <c r="X107" s="286">
        <v>26.81</v>
      </c>
      <c r="Y107" s="287">
        <f t="shared" si="1"/>
        <v>96.81</v>
      </c>
    </row>
    <row r="108">
      <c r="A108" s="4"/>
      <c r="B108" s="305" t="s">
        <v>115</v>
      </c>
      <c r="C108" s="281" t="s">
        <v>245</v>
      </c>
      <c r="D108" s="282"/>
      <c r="E108" s="283" t="s">
        <v>246</v>
      </c>
      <c r="F108" s="281" t="s">
        <v>246</v>
      </c>
      <c r="G108" s="281" t="s">
        <v>246</v>
      </c>
      <c r="H108" s="281" t="s">
        <v>246</v>
      </c>
      <c r="I108" s="281" t="s">
        <v>246</v>
      </c>
      <c r="J108" s="281" t="s">
        <v>246</v>
      </c>
      <c r="K108" s="281" t="s">
        <v>246</v>
      </c>
      <c r="L108" s="284">
        <v>50.0</v>
      </c>
      <c r="M108" s="284">
        <v>1164231.746</v>
      </c>
      <c r="N108" s="284">
        <v>9008.0</v>
      </c>
      <c r="O108" s="284">
        <v>450400.0</v>
      </c>
      <c r="P108" s="284">
        <v>0.023</v>
      </c>
      <c r="Q108" s="284">
        <v>0.0136</v>
      </c>
      <c r="R108" s="285">
        <v>7.131431708E9</v>
      </c>
      <c r="S108" s="285">
        <v>118.0</v>
      </c>
      <c r="T108" s="285">
        <v>0.052587884</v>
      </c>
      <c r="U108" s="155" t="b">
        <v>0</v>
      </c>
      <c r="V108" s="286">
        <v>60.0</v>
      </c>
      <c r="W108" s="286">
        <v>10.0</v>
      </c>
      <c r="X108" s="286">
        <v>5.11</v>
      </c>
      <c r="Y108" s="287">
        <f t="shared" si="1"/>
        <v>75.11</v>
      </c>
    </row>
    <row r="109">
      <c r="A109" s="4"/>
      <c r="B109" s="305" t="s">
        <v>116</v>
      </c>
      <c r="C109" s="281" t="s">
        <v>245</v>
      </c>
      <c r="D109" s="282"/>
      <c r="E109" s="283" t="s">
        <v>246</v>
      </c>
      <c r="F109" s="281" t="s">
        <v>246</v>
      </c>
      <c r="G109" s="281" t="s">
        <v>246</v>
      </c>
      <c r="H109" s="281" t="s">
        <v>246</v>
      </c>
      <c r="I109" s="281" t="s">
        <v>246</v>
      </c>
      <c r="J109" s="281" t="s">
        <v>246</v>
      </c>
      <c r="K109" s="281" t="s">
        <v>246</v>
      </c>
      <c r="L109" s="284">
        <v>50.0</v>
      </c>
      <c r="M109" s="284">
        <v>1188180.209</v>
      </c>
      <c r="N109" s="284">
        <v>200.0</v>
      </c>
      <c r="O109" s="284">
        <v>10000.0</v>
      </c>
      <c r="P109" s="284">
        <v>0.0153</v>
      </c>
      <c r="Q109" s="284">
        <v>0.0106</v>
      </c>
      <c r="R109" s="285">
        <v>1.259471021E8</v>
      </c>
      <c r="S109" s="285">
        <v>7.0</v>
      </c>
      <c r="T109" s="285">
        <v>0.326817897</v>
      </c>
      <c r="U109" s="155" t="b">
        <v>0</v>
      </c>
      <c r="V109" s="286">
        <v>60.0</v>
      </c>
      <c r="W109" s="286">
        <v>10.0</v>
      </c>
      <c r="X109" s="286">
        <v>28.72</v>
      </c>
      <c r="Y109" s="287">
        <f t="shared" si="1"/>
        <v>98.72</v>
      </c>
    </row>
    <row r="110">
      <c r="A110" s="4"/>
      <c r="B110" s="305" t="s">
        <v>117</v>
      </c>
      <c r="C110" s="281" t="s">
        <v>245</v>
      </c>
      <c r="D110" s="282"/>
      <c r="E110" s="283" t="s">
        <v>246</v>
      </c>
      <c r="F110" s="281" t="s">
        <v>246</v>
      </c>
      <c r="G110" s="281" t="s">
        <v>246</v>
      </c>
      <c r="H110" s="281" t="s">
        <v>246</v>
      </c>
      <c r="I110" s="281" t="s">
        <v>246</v>
      </c>
      <c r="J110" s="281" t="s">
        <v>246</v>
      </c>
      <c r="K110" s="281" t="s">
        <v>246</v>
      </c>
      <c r="L110" s="284">
        <v>50.0</v>
      </c>
      <c r="M110" s="284">
        <v>1088136.615</v>
      </c>
      <c r="N110" s="284">
        <v>200.0</v>
      </c>
      <c r="O110" s="284">
        <v>10000.0</v>
      </c>
      <c r="P110" s="284">
        <v>0.0126</v>
      </c>
      <c r="Q110" s="284">
        <v>0.009063</v>
      </c>
      <c r="R110" s="285">
        <v>9.861782139E7</v>
      </c>
      <c r="S110" s="285">
        <v>3.0</v>
      </c>
      <c r="T110" s="285">
        <v>0.327887703</v>
      </c>
      <c r="U110" s="155" t="b">
        <v>0</v>
      </c>
      <c r="V110" s="286">
        <v>60.0</v>
      </c>
      <c r="W110" s="286">
        <v>10.0</v>
      </c>
      <c r="X110" s="286">
        <v>29.57</v>
      </c>
      <c r="Y110" s="287">
        <f t="shared" si="1"/>
        <v>99.57</v>
      </c>
    </row>
    <row r="111">
      <c r="A111" s="4"/>
      <c r="B111" s="305" t="s">
        <v>118</v>
      </c>
      <c r="C111" s="281" t="s">
        <v>245</v>
      </c>
      <c r="D111" s="288"/>
      <c r="E111" s="283" t="s">
        <v>246</v>
      </c>
      <c r="F111" s="281" t="s">
        <v>246</v>
      </c>
      <c r="G111" s="281" t="s">
        <v>246</v>
      </c>
      <c r="H111" s="281" t="s">
        <v>246</v>
      </c>
      <c r="I111" s="281" t="s">
        <v>246</v>
      </c>
      <c r="J111" s="281" t="s">
        <v>246</v>
      </c>
      <c r="K111" s="281" t="s">
        <v>246</v>
      </c>
      <c r="L111" s="284">
        <v>50.0</v>
      </c>
      <c r="M111" s="284">
        <v>1325333.933</v>
      </c>
      <c r="N111" s="284">
        <v>200.0</v>
      </c>
      <c r="O111" s="284">
        <v>10000.0</v>
      </c>
      <c r="P111" s="284">
        <v>0.0264</v>
      </c>
      <c r="Q111" s="284">
        <v>0.024</v>
      </c>
      <c r="R111" s="285">
        <v>3.180801439E8</v>
      </c>
      <c r="S111" s="285">
        <v>56.0</v>
      </c>
      <c r="T111" s="285">
        <v>0.31929684</v>
      </c>
      <c r="U111" s="155" t="b">
        <v>0</v>
      </c>
      <c r="V111" s="286">
        <v>60.0</v>
      </c>
      <c r="W111" s="286">
        <v>10.0</v>
      </c>
      <c r="X111" s="286">
        <v>18.3</v>
      </c>
      <c r="Y111" s="287">
        <f t="shared" si="1"/>
        <v>88.3</v>
      </c>
    </row>
    <row r="112">
      <c r="A112" s="4"/>
      <c r="B112" s="305" t="s">
        <v>119</v>
      </c>
      <c r="C112" s="281" t="s">
        <v>245</v>
      </c>
      <c r="D112" s="282"/>
      <c r="E112" s="283" t="s">
        <v>246</v>
      </c>
      <c r="F112" s="281" t="s">
        <v>246</v>
      </c>
      <c r="G112" s="281" t="s">
        <v>246</v>
      </c>
      <c r="H112" s="281" t="s">
        <v>246</v>
      </c>
      <c r="I112" s="281" t="s">
        <v>246</v>
      </c>
      <c r="J112" s="281" t="s">
        <v>246</v>
      </c>
      <c r="K112" s="281" t="s">
        <v>246</v>
      </c>
      <c r="L112" s="284">
        <v>50.0</v>
      </c>
      <c r="M112" s="284">
        <v>2675285.046</v>
      </c>
      <c r="N112" s="284">
        <v>200.0</v>
      </c>
      <c r="O112" s="284">
        <v>10000.0</v>
      </c>
      <c r="P112" s="284">
        <v>0.0177</v>
      </c>
      <c r="Q112" s="284">
        <v>0.0156</v>
      </c>
      <c r="R112" s="285">
        <v>4.173444671E8</v>
      </c>
      <c r="S112" s="285">
        <v>69.0</v>
      </c>
      <c r="T112" s="285">
        <v>0.315411134</v>
      </c>
      <c r="U112" s="155" t="b">
        <v>0</v>
      </c>
      <c r="V112" s="286">
        <v>60.0</v>
      </c>
      <c r="W112" s="286">
        <v>10.0</v>
      </c>
      <c r="X112" s="286">
        <v>15.53</v>
      </c>
      <c r="Y112" s="287">
        <f t="shared" si="1"/>
        <v>85.53</v>
      </c>
    </row>
    <row r="113">
      <c r="A113" s="4"/>
      <c r="B113" s="305" t="s">
        <v>120</v>
      </c>
      <c r="C113" s="281" t="s">
        <v>245</v>
      </c>
      <c r="D113" s="282"/>
      <c r="E113" s="283" t="s">
        <v>246</v>
      </c>
      <c r="F113" s="281" t="s">
        <v>246</v>
      </c>
      <c r="G113" s="281" t="s">
        <v>246</v>
      </c>
      <c r="H113" s="281" t="s">
        <v>246</v>
      </c>
      <c r="I113" s="281" t="s">
        <v>246</v>
      </c>
      <c r="J113" s="281" t="s">
        <v>246</v>
      </c>
      <c r="K113" s="281" t="s">
        <v>246</v>
      </c>
      <c r="L113" s="284">
        <v>50.0</v>
      </c>
      <c r="M113" s="284">
        <v>1579486.417</v>
      </c>
      <c r="N113" s="284">
        <v>200.0</v>
      </c>
      <c r="O113" s="284">
        <v>10000.0</v>
      </c>
      <c r="P113" s="284">
        <v>0.0224</v>
      </c>
      <c r="Q113" s="284">
        <v>0.0187</v>
      </c>
      <c r="R113" s="285">
        <v>2.9536396E8</v>
      </c>
      <c r="S113" s="285">
        <v>52.0</v>
      </c>
      <c r="T113" s="285">
        <v>0.320186066</v>
      </c>
      <c r="U113" s="155" t="b">
        <v>0</v>
      </c>
      <c r="V113" s="286">
        <v>60.0</v>
      </c>
      <c r="W113" s="286">
        <v>10.0</v>
      </c>
      <c r="X113" s="286">
        <v>19.15</v>
      </c>
      <c r="Y113" s="287">
        <f t="shared" si="1"/>
        <v>89.15</v>
      </c>
    </row>
    <row r="114">
      <c r="A114" s="4"/>
      <c r="B114" s="305" t="s">
        <v>121</v>
      </c>
      <c r="C114" s="281" t="s">
        <v>245</v>
      </c>
      <c r="D114" s="282"/>
      <c r="E114" s="283" t="s">
        <v>246</v>
      </c>
      <c r="F114" s="281" t="s">
        <v>246</v>
      </c>
      <c r="G114" s="281" t="s">
        <v>246</v>
      </c>
      <c r="H114" s="281" t="s">
        <v>246</v>
      </c>
      <c r="I114" s="281" t="s">
        <v>246</v>
      </c>
      <c r="J114" s="281" t="s">
        <v>246</v>
      </c>
      <c r="K114" s="281" t="s">
        <v>246</v>
      </c>
      <c r="L114" s="284">
        <v>50.0</v>
      </c>
      <c r="M114" s="284">
        <v>966394.4059</v>
      </c>
      <c r="N114" s="284">
        <v>200.0</v>
      </c>
      <c r="O114" s="284">
        <v>10000.0</v>
      </c>
      <c r="P114" s="284">
        <v>0.0197</v>
      </c>
      <c r="Q114" s="284">
        <v>0.0146</v>
      </c>
      <c r="R114" s="285">
        <v>1.410935833E8</v>
      </c>
      <c r="S114" s="285">
        <v>12.0</v>
      </c>
      <c r="T114" s="285">
        <v>0.326224987</v>
      </c>
      <c r="U114" s="155" t="b">
        <v>0</v>
      </c>
      <c r="V114" s="286">
        <v>60.0</v>
      </c>
      <c r="W114" s="286">
        <v>10.0</v>
      </c>
      <c r="X114" s="286">
        <v>27.66</v>
      </c>
      <c r="Y114" s="287">
        <f t="shared" si="1"/>
        <v>97.66</v>
      </c>
    </row>
    <row r="115">
      <c r="A115" s="4"/>
      <c r="B115" s="305" t="s">
        <v>122</v>
      </c>
      <c r="C115" s="281" t="s">
        <v>245</v>
      </c>
      <c r="D115" s="282"/>
      <c r="E115" s="283" t="s">
        <v>246</v>
      </c>
      <c r="F115" s="281" t="s">
        <v>246</v>
      </c>
      <c r="G115" s="281" t="s">
        <v>246</v>
      </c>
      <c r="H115" s="281" t="s">
        <v>246</v>
      </c>
      <c r="I115" s="281" t="s">
        <v>246</v>
      </c>
      <c r="J115" s="281" t="s">
        <v>246</v>
      </c>
      <c r="K115" s="281" t="s">
        <v>246</v>
      </c>
      <c r="L115" s="284">
        <v>50.0</v>
      </c>
      <c r="M115" s="284">
        <v>2552211.67</v>
      </c>
      <c r="N115" s="284">
        <v>200.0</v>
      </c>
      <c r="O115" s="284">
        <v>10000.0</v>
      </c>
      <c r="P115" s="284">
        <v>0.023</v>
      </c>
      <c r="Q115" s="284">
        <v>0.0195</v>
      </c>
      <c r="R115" s="285">
        <v>4.976812756E8</v>
      </c>
      <c r="S115" s="285">
        <v>71.0</v>
      </c>
      <c r="T115" s="285">
        <v>0.312266346</v>
      </c>
      <c r="U115" s="155" t="b">
        <v>0</v>
      </c>
      <c r="V115" s="286">
        <v>60.0</v>
      </c>
      <c r="W115" s="286">
        <v>10.0</v>
      </c>
      <c r="X115" s="286">
        <v>15.11</v>
      </c>
      <c r="Y115" s="287">
        <f t="shared" si="1"/>
        <v>85.11</v>
      </c>
    </row>
    <row r="116">
      <c r="A116" s="4"/>
      <c r="B116" s="305" t="s">
        <v>123</v>
      </c>
      <c r="C116" s="281" t="s">
        <v>245</v>
      </c>
      <c r="D116" s="282"/>
      <c r="E116" s="283" t="s">
        <v>246</v>
      </c>
      <c r="F116" s="281" t="s">
        <v>246</v>
      </c>
      <c r="G116" s="281" t="s">
        <v>246</v>
      </c>
      <c r="H116" s="281" t="s">
        <v>246</v>
      </c>
      <c r="I116" s="281" t="s">
        <v>246</v>
      </c>
      <c r="J116" s="281" t="s">
        <v>246</v>
      </c>
      <c r="K116" s="281" t="s">
        <v>246</v>
      </c>
      <c r="L116" s="284">
        <v>50.0</v>
      </c>
      <c r="M116" s="284">
        <v>2055237.219</v>
      </c>
      <c r="N116" s="284">
        <v>200.0</v>
      </c>
      <c r="O116" s="284">
        <v>10000.0</v>
      </c>
      <c r="P116" s="284">
        <v>0.05</v>
      </c>
      <c r="Q116" s="284">
        <v>0.044</v>
      </c>
      <c r="R116" s="285">
        <v>9.043043762E8</v>
      </c>
      <c r="S116" s="285">
        <v>75.0</v>
      </c>
      <c r="T116" s="285">
        <v>0.296349066</v>
      </c>
      <c r="U116" s="155" t="b">
        <v>0</v>
      </c>
      <c r="V116" s="286">
        <v>60.0</v>
      </c>
      <c r="W116" s="286">
        <v>10.0</v>
      </c>
      <c r="X116" s="286">
        <v>14.26</v>
      </c>
      <c r="Y116" s="287">
        <f t="shared" si="1"/>
        <v>84.26</v>
      </c>
    </row>
    <row r="117">
      <c r="A117" s="4"/>
      <c r="B117" s="305" t="s">
        <v>124</v>
      </c>
      <c r="C117" s="281" t="s">
        <v>245</v>
      </c>
      <c r="D117" s="282"/>
      <c r="E117" s="283" t="s">
        <v>246</v>
      </c>
      <c r="F117" s="281" t="s">
        <v>246</v>
      </c>
      <c r="G117" s="281" t="s">
        <v>246</v>
      </c>
      <c r="H117" s="281" t="s">
        <v>246</v>
      </c>
      <c r="I117" s="281" t="s">
        <v>246</v>
      </c>
      <c r="J117" s="281" t="s">
        <v>246</v>
      </c>
      <c r="K117" s="281" t="s">
        <v>246</v>
      </c>
      <c r="L117" s="284">
        <v>50.0</v>
      </c>
      <c r="M117" s="284">
        <v>2372798.155</v>
      </c>
      <c r="N117" s="284">
        <v>200.0</v>
      </c>
      <c r="O117" s="284">
        <v>10000.0</v>
      </c>
      <c r="P117" s="284">
        <v>0.0144</v>
      </c>
      <c r="Q117" s="284">
        <v>0.0115</v>
      </c>
      <c r="R117" s="285">
        <v>2.728717878E8</v>
      </c>
      <c r="S117" s="285">
        <v>49.0</v>
      </c>
      <c r="T117" s="285">
        <v>0.321066523</v>
      </c>
      <c r="U117" s="155" t="b">
        <v>0</v>
      </c>
      <c r="V117" s="286">
        <v>60.0</v>
      </c>
      <c r="W117" s="286">
        <v>10.0</v>
      </c>
      <c r="X117" s="286">
        <v>19.79</v>
      </c>
      <c r="Y117" s="287">
        <f t="shared" si="1"/>
        <v>89.79</v>
      </c>
    </row>
    <row r="118">
      <c r="A118" s="5"/>
      <c r="B118" s="305" t="s">
        <v>125</v>
      </c>
      <c r="C118" s="281" t="s">
        <v>245</v>
      </c>
      <c r="D118" s="282"/>
      <c r="E118" s="283" t="s">
        <v>246</v>
      </c>
      <c r="F118" s="281" t="s">
        <v>246</v>
      </c>
      <c r="G118" s="281" t="s">
        <v>246</v>
      </c>
      <c r="H118" s="281" t="s">
        <v>246</v>
      </c>
      <c r="I118" s="281" t="s">
        <v>246</v>
      </c>
      <c r="J118" s="281" t="s">
        <v>246</v>
      </c>
      <c r="K118" s="281" t="s">
        <v>246</v>
      </c>
      <c r="L118" s="284">
        <v>50.0</v>
      </c>
      <c r="M118" s="284">
        <v>1318468.755</v>
      </c>
      <c r="N118" s="284">
        <v>200.0</v>
      </c>
      <c r="O118" s="284">
        <v>10000.0</v>
      </c>
      <c r="P118" s="284">
        <v>0.0178</v>
      </c>
      <c r="Q118" s="284">
        <v>0.006665</v>
      </c>
      <c r="R118" s="285">
        <v>8.787594255E7</v>
      </c>
      <c r="S118" s="285">
        <v>2.0</v>
      </c>
      <c r="T118" s="285">
        <v>0.328308194</v>
      </c>
      <c r="U118" s="155" t="b">
        <v>0</v>
      </c>
      <c r="V118" s="286">
        <v>60.0</v>
      </c>
      <c r="W118" s="286">
        <v>10.0</v>
      </c>
      <c r="X118" s="286">
        <v>29.79</v>
      </c>
      <c r="Y118" s="287">
        <f t="shared" si="1"/>
        <v>99.79</v>
      </c>
    </row>
    <row r="119">
      <c r="A119" s="306" t="s">
        <v>126</v>
      </c>
      <c r="B119" s="307" t="s">
        <v>127</v>
      </c>
      <c r="C119" s="281" t="s">
        <v>247</v>
      </c>
      <c r="D119" s="283" t="s">
        <v>248</v>
      </c>
      <c r="E119" s="283" t="s">
        <v>247</v>
      </c>
      <c r="F119" s="282"/>
      <c r="G119" s="282"/>
      <c r="H119" s="282"/>
      <c r="I119" s="282"/>
      <c r="J119" s="282"/>
      <c r="K119" s="288"/>
      <c r="L119" s="291"/>
      <c r="M119" s="291"/>
      <c r="N119" s="291"/>
      <c r="O119" s="284">
        <v>0.0</v>
      </c>
      <c r="P119" s="291"/>
      <c r="Q119" s="291"/>
      <c r="R119" s="285" t="s">
        <v>289</v>
      </c>
      <c r="S119" s="285" t="s">
        <v>289</v>
      </c>
      <c r="T119" s="285" t="s">
        <v>289</v>
      </c>
      <c r="U119" s="155" t="b">
        <v>0</v>
      </c>
      <c r="V119" s="286">
        <v>0.0</v>
      </c>
      <c r="W119" s="286" t="s">
        <v>289</v>
      </c>
      <c r="X119" s="286">
        <v>0.0</v>
      </c>
      <c r="Y119" s="287">
        <f t="shared" si="1"/>
        <v>0</v>
      </c>
    </row>
    <row r="120">
      <c r="A120" s="4"/>
      <c r="B120" s="307" t="s">
        <v>128</v>
      </c>
      <c r="C120" s="281" t="s">
        <v>245</v>
      </c>
      <c r="D120" s="282"/>
      <c r="E120" s="283" t="s">
        <v>246</v>
      </c>
      <c r="F120" s="281" t="s">
        <v>246</v>
      </c>
      <c r="G120" s="281" t="s">
        <v>246</v>
      </c>
      <c r="H120" s="281" t="s">
        <v>246</v>
      </c>
      <c r="I120" s="281" t="s">
        <v>246</v>
      </c>
      <c r="J120" s="281" t="s">
        <v>246</v>
      </c>
      <c r="K120" s="281" t="s">
        <v>246</v>
      </c>
      <c r="L120" s="284">
        <v>50.0</v>
      </c>
      <c r="M120" s="284">
        <v>1256719.577</v>
      </c>
      <c r="N120" s="284">
        <v>6460.0</v>
      </c>
      <c r="O120" s="284">
        <v>323000.0</v>
      </c>
      <c r="P120" s="284">
        <v>0.009358</v>
      </c>
      <c r="Q120" s="284">
        <v>0.005301</v>
      </c>
      <c r="R120" s="285">
        <v>2.151784165E9</v>
      </c>
      <c r="S120" s="285">
        <v>91.0</v>
      </c>
      <c r="T120" s="285">
        <v>0.247516413</v>
      </c>
      <c r="U120" s="155" t="b">
        <v>0</v>
      </c>
      <c r="V120" s="286">
        <v>60.0</v>
      </c>
      <c r="W120" s="286">
        <v>10.0</v>
      </c>
      <c r="X120" s="286">
        <v>10.85</v>
      </c>
      <c r="Y120" s="287">
        <f t="shared" si="1"/>
        <v>80.85</v>
      </c>
    </row>
    <row r="121">
      <c r="A121" s="4"/>
      <c r="B121" s="307" t="s">
        <v>129</v>
      </c>
      <c r="C121" s="281" t="s">
        <v>245</v>
      </c>
      <c r="D121" s="282"/>
      <c r="E121" s="283" t="s">
        <v>246</v>
      </c>
      <c r="F121" s="281" t="s">
        <v>246</v>
      </c>
      <c r="G121" s="281" t="s">
        <v>246</v>
      </c>
      <c r="H121" s="281" t="s">
        <v>246</v>
      </c>
      <c r="I121" s="281" t="s">
        <v>246</v>
      </c>
      <c r="J121" s="281" t="s">
        <v>246</v>
      </c>
      <c r="K121" s="281" t="s">
        <v>246</v>
      </c>
      <c r="L121" s="284">
        <v>50.0</v>
      </c>
      <c r="M121" s="284">
        <v>1519921.477</v>
      </c>
      <c r="N121" s="284">
        <v>200.0</v>
      </c>
      <c r="O121" s="284">
        <v>10000.0</v>
      </c>
      <c r="P121" s="284">
        <v>0.022</v>
      </c>
      <c r="Q121" s="284">
        <v>0.0186</v>
      </c>
      <c r="R121" s="285">
        <v>2.827053948E8</v>
      </c>
      <c r="S121" s="285">
        <v>51.0</v>
      </c>
      <c r="T121" s="285">
        <v>0.320681586</v>
      </c>
      <c r="U121" s="155" t="b">
        <v>0</v>
      </c>
      <c r="V121" s="286">
        <v>60.0</v>
      </c>
      <c r="W121" s="286">
        <v>10.0</v>
      </c>
      <c r="X121" s="286">
        <v>19.36</v>
      </c>
      <c r="Y121" s="287">
        <f t="shared" si="1"/>
        <v>89.36</v>
      </c>
    </row>
    <row r="122">
      <c r="A122" s="4"/>
      <c r="B122" s="307" t="s">
        <v>130</v>
      </c>
      <c r="C122" s="281" t="s">
        <v>245</v>
      </c>
      <c r="D122" s="282"/>
      <c r="E122" s="283" t="s">
        <v>246</v>
      </c>
      <c r="F122" s="281" t="s">
        <v>246</v>
      </c>
      <c r="G122" s="281" t="s">
        <v>246</v>
      </c>
      <c r="H122" s="281" t="s">
        <v>246</v>
      </c>
      <c r="I122" s="281" t="s">
        <v>246</v>
      </c>
      <c r="J122" s="281" t="s">
        <v>246</v>
      </c>
      <c r="K122" s="281" t="s">
        <v>246</v>
      </c>
      <c r="L122" s="284">
        <v>50.0</v>
      </c>
      <c r="M122" s="284">
        <v>1633764.198</v>
      </c>
      <c r="N122" s="284">
        <v>200.0</v>
      </c>
      <c r="O122" s="284">
        <v>10000.0</v>
      </c>
      <c r="P122" s="284">
        <v>0.0234</v>
      </c>
      <c r="Q122" s="284">
        <v>0.0203</v>
      </c>
      <c r="R122" s="285">
        <v>3.316541323E8</v>
      </c>
      <c r="S122" s="285">
        <v>57.0</v>
      </c>
      <c r="T122" s="285">
        <v>0.318765486</v>
      </c>
      <c r="U122" s="155" t="b">
        <v>0</v>
      </c>
      <c r="V122" s="286">
        <v>60.0</v>
      </c>
      <c r="W122" s="286">
        <v>10.0</v>
      </c>
      <c r="X122" s="286">
        <v>18.09</v>
      </c>
      <c r="Y122" s="287">
        <f t="shared" si="1"/>
        <v>88.09</v>
      </c>
    </row>
    <row r="123">
      <c r="A123" s="4"/>
      <c r="B123" s="307" t="s">
        <v>131</v>
      </c>
      <c r="C123" s="281" t="s">
        <v>245</v>
      </c>
      <c r="D123" s="282"/>
      <c r="E123" s="283" t="s">
        <v>246</v>
      </c>
      <c r="F123" s="281" t="s">
        <v>246</v>
      </c>
      <c r="G123" s="281" t="s">
        <v>246</v>
      </c>
      <c r="H123" s="281" t="s">
        <v>246</v>
      </c>
      <c r="I123" s="281" t="s">
        <v>246</v>
      </c>
      <c r="J123" s="281" t="s">
        <v>246</v>
      </c>
      <c r="K123" s="281" t="s">
        <v>246</v>
      </c>
      <c r="L123" s="284">
        <v>50.0</v>
      </c>
      <c r="M123" s="284">
        <v>3577661.667</v>
      </c>
      <c r="N123" s="284">
        <v>200.0</v>
      </c>
      <c r="O123" s="284">
        <v>10000.0</v>
      </c>
      <c r="P123" s="284">
        <v>0.0366</v>
      </c>
      <c r="Q123" s="284">
        <v>0.0314</v>
      </c>
      <c r="R123" s="285">
        <v>1.123385763E9</v>
      </c>
      <c r="S123" s="285">
        <v>81.0</v>
      </c>
      <c r="T123" s="285">
        <v>0.287773115</v>
      </c>
      <c r="U123" s="155" t="b">
        <v>0</v>
      </c>
      <c r="V123" s="286">
        <v>60.0</v>
      </c>
      <c r="W123" s="286">
        <v>10.0</v>
      </c>
      <c r="X123" s="286">
        <v>12.98</v>
      </c>
      <c r="Y123" s="287">
        <f t="shared" si="1"/>
        <v>82.98</v>
      </c>
    </row>
    <row r="124">
      <c r="A124" s="4"/>
      <c r="B124" s="307" t="s">
        <v>132</v>
      </c>
      <c r="C124" s="281" t="s">
        <v>245</v>
      </c>
      <c r="D124" s="282"/>
      <c r="E124" s="283" t="s">
        <v>246</v>
      </c>
      <c r="F124" s="281" t="s">
        <v>246</v>
      </c>
      <c r="G124" s="281" t="s">
        <v>246</v>
      </c>
      <c r="H124" s="281" t="s">
        <v>246</v>
      </c>
      <c r="I124" s="281" t="s">
        <v>246</v>
      </c>
      <c r="J124" s="281" t="s">
        <v>246</v>
      </c>
      <c r="K124" s="281" t="s">
        <v>246</v>
      </c>
      <c r="L124" s="284">
        <v>50.0</v>
      </c>
      <c r="M124" s="284">
        <v>2310911.476</v>
      </c>
      <c r="N124" s="284">
        <v>10224.0</v>
      </c>
      <c r="O124" s="284">
        <v>511200.0</v>
      </c>
      <c r="P124" s="284">
        <v>0.0797</v>
      </c>
      <c r="Q124" s="284">
        <v>0.067</v>
      </c>
      <c r="R124" s="285">
        <v>7.9149642409E10</v>
      </c>
      <c r="S124" s="285">
        <v>137.0</v>
      </c>
      <c r="T124" s="285">
        <v>-2.766568237</v>
      </c>
      <c r="U124" s="155" t="b">
        <v>0</v>
      </c>
      <c r="V124" s="286">
        <v>60.0</v>
      </c>
      <c r="W124" s="286">
        <v>10.0</v>
      </c>
      <c r="X124" s="286">
        <v>1.06</v>
      </c>
      <c r="Y124" s="287">
        <f t="shared" si="1"/>
        <v>71.06</v>
      </c>
    </row>
    <row r="125">
      <c r="A125" s="4"/>
      <c r="B125" s="307" t="s">
        <v>133</v>
      </c>
      <c r="C125" s="281" t="s">
        <v>245</v>
      </c>
      <c r="D125" s="282"/>
      <c r="E125" s="283" t="s">
        <v>246</v>
      </c>
      <c r="F125" s="281" t="s">
        <v>246</v>
      </c>
      <c r="G125" s="281" t="s">
        <v>246</v>
      </c>
      <c r="H125" s="281" t="s">
        <v>246</v>
      </c>
      <c r="I125" s="281" t="s">
        <v>246</v>
      </c>
      <c r="J125" s="281" t="s">
        <v>246</v>
      </c>
      <c r="K125" s="281" t="s">
        <v>246</v>
      </c>
      <c r="L125" s="284">
        <v>50.0</v>
      </c>
      <c r="M125" s="284">
        <v>2283078.89</v>
      </c>
      <c r="N125" s="284">
        <v>8508.0</v>
      </c>
      <c r="O125" s="284">
        <v>425400.0</v>
      </c>
      <c r="P125" s="284">
        <v>0.0306</v>
      </c>
      <c r="Q125" s="284">
        <v>0.026</v>
      </c>
      <c r="R125" s="285">
        <v>2.5251765755E10</v>
      </c>
      <c r="S125" s="285">
        <v>132.0</v>
      </c>
      <c r="T125" s="285">
        <v>-0.656733413</v>
      </c>
      <c r="U125" s="155" t="b">
        <v>0</v>
      </c>
      <c r="V125" s="286">
        <v>60.0</v>
      </c>
      <c r="W125" s="286">
        <v>10.0</v>
      </c>
      <c r="X125" s="286">
        <v>2.13</v>
      </c>
      <c r="Y125" s="287">
        <f t="shared" si="1"/>
        <v>72.13</v>
      </c>
    </row>
    <row r="126">
      <c r="A126" s="4"/>
      <c r="B126" s="307" t="s">
        <v>134</v>
      </c>
      <c r="C126" s="281" t="s">
        <v>245</v>
      </c>
      <c r="D126" s="282"/>
      <c r="E126" s="283" t="s">
        <v>246</v>
      </c>
      <c r="F126" s="281" t="s">
        <v>246</v>
      </c>
      <c r="G126" s="281" t="s">
        <v>246</v>
      </c>
      <c r="H126" s="281" t="s">
        <v>246</v>
      </c>
      <c r="I126" s="281" t="s">
        <v>246</v>
      </c>
      <c r="J126" s="281" t="s">
        <v>246</v>
      </c>
      <c r="K126" s="281" t="s">
        <v>246</v>
      </c>
      <c r="L126" s="284">
        <v>50.0</v>
      </c>
      <c r="M126" s="284">
        <v>4332766.466</v>
      </c>
      <c r="N126" s="284">
        <v>700.0</v>
      </c>
      <c r="O126" s="284">
        <v>35000.0</v>
      </c>
      <c r="P126" s="284">
        <v>0.0473</v>
      </c>
      <c r="Q126" s="284">
        <v>0.0416</v>
      </c>
      <c r="R126" s="285">
        <v>6.308507975E9</v>
      </c>
      <c r="S126" s="285">
        <v>116.0</v>
      </c>
      <c r="T126" s="285">
        <v>0.084801271</v>
      </c>
      <c r="U126" s="155" t="b">
        <v>0</v>
      </c>
      <c r="V126" s="286">
        <v>60.0</v>
      </c>
      <c r="W126" s="286">
        <v>10.0</v>
      </c>
      <c r="X126" s="286">
        <v>5.53</v>
      </c>
      <c r="Y126" s="287">
        <f t="shared" si="1"/>
        <v>75.53</v>
      </c>
    </row>
    <row r="127">
      <c r="A127" s="4"/>
      <c r="B127" s="307" t="s">
        <v>135</v>
      </c>
      <c r="C127" s="281" t="s">
        <v>245</v>
      </c>
      <c r="D127" s="282"/>
      <c r="E127" s="283" t="s">
        <v>246</v>
      </c>
      <c r="F127" s="281" t="s">
        <v>246</v>
      </c>
      <c r="G127" s="281" t="s">
        <v>246</v>
      </c>
      <c r="H127" s="281" t="s">
        <v>246</v>
      </c>
      <c r="I127" s="281" t="s">
        <v>246</v>
      </c>
      <c r="J127" s="281" t="s">
        <v>246</v>
      </c>
      <c r="K127" s="281" t="s">
        <v>246</v>
      </c>
      <c r="L127" s="284">
        <v>50.0</v>
      </c>
      <c r="M127" s="284">
        <v>1252510.47</v>
      </c>
      <c r="N127" s="284">
        <v>6600.0</v>
      </c>
      <c r="O127" s="284">
        <v>330000.0</v>
      </c>
      <c r="P127" s="284">
        <v>0.0133</v>
      </c>
      <c r="Q127" s="284">
        <v>0.01</v>
      </c>
      <c r="R127" s="285">
        <v>4.133284551E9</v>
      </c>
      <c r="S127" s="285">
        <v>107.0</v>
      </c>
      <c r="T127" s="285">
        <v>0.169950491</v>
      </c>
      <c r="U127" s="155" t="b">
        <v>0</v>
      </c>
      <c r="V127" s="286">
        <v>60.0</v>
      </c>
      <c r="W127" s="286">
        <v>10.0</v>
      </c>
      <c r="X127" s="286">
        <v>7.45</v>
      </c>
      <c r="Y127" s="287">
        <f t="shared" si="1"/>
        <v>77.45</v>
      </c>
    </row>
    <row r="128">
      <c r="A128" s="4"/>
      <c r="B128" s="307" t="s">
        <v>136</v>
      </c>
      <c r="C128" s="281" t="s">
        <v>245</v>
      </c>
      <c r="D128" s="282"/>
      <c r="E128" s="283" t="s">
        <v>246</v>
      </c>
      <c r="F128" s="281" t="s">
        <v>246</v>
      </c>
      <c r="G128" s="281" t="s">
        <v>246</v>
      </c>
      <c r="H128" s="281" t="s">
        <v>246</v>
      </c>
      <c r="I128" s="281" t="s">
        <v>246</v>
      </c>
      <c r="J128" s="281" t="s">
        <v>246</v>
      </c>
      <c r="K128" s="281" t="s">
        <v>246</v>
      </c>
      <c r="L128" s="284">
        <v>50.0</v>
      </c>
      <c r="M128" s="284">
        <v>1169797.015</v>
      </c>
      <c r="N128" s="284">
        <v>3524.0</v>
      </c>
      <c r="O128" s="284">
        <v>176200.0</v>
      </c>
      <c r="P128" s="284">
        <v>0.015</v>
      </c>
      <c r="Q128" s="284">
        <v>0.009625</v>
      </c>
      <c r="R128" s="285">
        <v>1.983888002E9</v>
      </c>
      <c r="S128" s="285">
        <v>89.0</v>
      </c>
      <c r="T128" s="285">
        <v>0.254088716</v>
      </c>
      <c r="U128" s="155" t="b">
        <v>0</v>
      </c>
      <c r="V128" s="286">
        <v>60.0</v>
      </c>
      <c r="W128" s="286">
        <v>10.0</v>
      </c>
      <c r="X128" s="286">
        <v>11.28</v>
      </c>
      <c r="Y128" s="287">
        <f t="shared" si="1"/>
        <v>81.28</v>
      </c>
    </row>
    <row r="129">
      <c r="A129" s="4"/>
      <c r="B129" s="307" t="s">
        <v>137</v>
      </c>
      <c r="C129" s="281" t="s">
        <v>247</v>
      </c>
      <c r="D129" s="283" t="s">
        <v>248</v>
      </c>
      <c r="E129" s="283" t="s">
        <v>247</v>
      </c>
      <c r="F129" s="282"/>
      <c r="G129" s="282"/>
      <c r="H129" s="282"/>
      <c r="I129" s="282"/>
      <c r="J129" s="282"/>
      <c r="K129" s="282"/>
      <c r="L129" s="291"/>
      <c r="M129" s="291"/>
      <c r="N129" s="291"/>
      <c r="O129" s="284">
        <v>0.0</v>
      </c>
      <c r="P129" s="291"/>
      <c r="Q129" s="291"/>
      <c r="R129" s="285" t="s">
        <v>289</v>
      </c>
      <c r="S129" s="285" t="s">
        <v>289</v>
      </c>
      <c r="T129" s="285" t="s">
        <v>289</v>
      </c>
      <c r="U129" s="155" t="b">
        <v>0</v>
      </c>
      <c r="V129" s="286">
        <v>0.0</v>
      </c>
      <c r="W129" s="286" t="s">
        <v>289</v>
      </c>
      <c r="X129" s="286">
        <v>0.0</v>
      </c>
      <c r="Y129" s="287">
        <f t="shared" si="1"/>
        <v>0</v>
      </c>
    </row>
    <row r="130">
      <c r="A130" s="4"/>
      <c r="B130" s="307" t="s">
        <v>138</v>
      </c>
      <c r="C130" s="281" t="s">
        <v>247</v>
      </c>
      <c r="D130" s="283" t="s">
        <v>248</v>
      </c>
      <c r="E130" s="283" t="s">
        <v>247</v>
      </c>
      <c r="F130" s="282"/>
      <c r="G130" s="282"/>
      <c r="H130" s="282"/>
      <c r="I130" s="282"/>
      <c r="J130" s="282"/>
      <c r="K130" s="282"/>
      <c r="L130" s="291"/>
      <c r="M130" s="291"/>
      <c r="N130" s="291"/>
      <c r="O130" s="284">
        <v>0.0</v>
      </c>
      <c r="P130" s="291"/>
      <c r="Q130" s="291"/>
      <c r="R130" s="285" t="s">
        <v>289</v>
      </c>
      <c r="S130" s="285" t="s">
        <v>289</v>
      </c>
      <c r="T130" s="285" t="s">
        <v>289</v>
      </c>
      <c r="U130" s="155" t="b">
        <v>0</v>
      </c>
      <c r="V130" s="286">
        <v>0.0</v>
      </c>
      <c r="W130" s="286" t="s">
        <v>289</v>
      </c>
      <c r="X130" s="286">
        <v>0.0</v>
      </c>
      <c r="Y130" s="287">
        <f t="shared" si="1"/>
        <v>0</v>
      </c>
    </row>
    <row r="131">
      <c r="A131" s="4"/>
      <c r="B131" s="307" t="s">
        <v>139</v>
      </c>
      <c r="C131" s="281" t="s">
        <v>247</v>
      </c>
      <c r="D131" s="283" t="s">
        <v>248</v>
      </c>
      <c r="E131" s="283" t="s">
        <v>247</v>
      </c>
      <c r="F131" s="282"/>
      <c r="G131" s="282"/>
      <c r="H131" s="282"/>
      <c r="I131" s="282"/>
      <c r="J131" s="282"/>
      <c r="K131" s="282"/>
      <c r="L131" s="291"/>
      <c r="M131" s="291"/>
      <c r="N131" s="291"/>
      <c r="O131" s="284">
        <v>0.0</v>
      </c>
      <c r="P131" s="291"/>
      <c r="Q131" s="291"/>
      <c r="R131" s="285" t="s">
        <v>289</v>
      </c>
      <c r="S131" s="285" t="s">
        <v>289</v>
      </c>
      <c r="T131" s="285" t="s">
        <v>289</v>
      </c>
      <c r="U131" s="155" t="b">
        <v>0</v>
      </c>
      <c r="V131" s="286">
        <v>0.0</v>
      </c>
      <c r="W131" s="286" t="s">
        <v>289</v>
      </c>
      <c r="X131" s="286">
        <v>0.0</v>
      </c>
      <c r="Y131" s="287">
        <f t="shared" si="1"/>
        <v>0</v>
      </c>
    </row>
    <row r="132">
      <c r="A132" s="4"/>
      <c r="B132" s="307" t="s">
        <v>140</v>
      </c>
      <c r="C132" s="281" t="s">
        <v>245</v>
      </c>
      <c r="D132" s="282"/>
      <c r="E132" s="283" t="s">
        <v>246</v>
      </c>
      <c r="F132" s="281" t="s">
        <v>246</v>
      </c>
      <c r="G132" s="281" t="s">
        <v>246</v>
      </c>
      <c r="H132" s="281" t="s">
        <v>246</v>
      </c>
      <c r="I132" s="281" t="s">
        <v>246</v>
      </c>
      <c r="J132" s="281" t="s">
        <v>246</v>
      </c>
      <c r="K132" s="281" t="s">
        <v>246</v>
      </c>
      <c r="L132" s="284">
        <v>50.0</v>
      </c>
      <c r="M132" s="284">
        <v>1513653.131</v>
      </c>
      <c r="N132" s="284">
        <v>500.0</v>
      </c>
      <c r="O132" s="284">
        <v>25000.0</v>
      </c>
      <c r="P132" s="284">
        <v>0.0192</v>
      </c>
      <c r="Q132" s="284">
        <v>0.0164</v>
      </c>
      <c r="R132" s="285">
        <v>6.205977836E8</v>
      </c>
      <c r="S132" s="285">
        <v>74.0</v>
      </c>
      <c r="T132" s="285">
        <v>0.307454773</v>
      </c>
      <c r="U132" s="155" t="b">
        <v>0</v>
      </c>
      <c r="V132" s="286">
        <v>60.0</v>
      </c>
      <c r="W132" s="286">
        <v>10.0</v>
      </c>
      <c r="X132" s="286">
        <v>14.47</v>
      </c>
      <c r="Y132" s="287">
        <f t="shared" si="1"/>
        <v>84.47</v>
      </c>
    </row>
    <row r="133">
      <c r="A133" s="4"/>
      <c r="B133" s="307" t="s">
        <v>141</v>
      </c>
      <c r="C133" s="281" t="s">
        <v>245</v>
      </c>
      <c r="D133" s="282"/>
      <c r="E133" s="283" t="s">
        <v>246</v>
      </c>
      <c r="F133" s="281" t="s">
        <v>246</v>
      </c>
      <c r="G133" s="281" t="s">
        <v>246</v>
      </c>
      <c r="H133" s="281" t="s">
        <v>246</v>
      </c>
      <c r="I133" s="281" t="s">
        <v>246</v>
      </c>
      <c r="J133" s="281" t="s">
        <v>246</v>
      </c>
      <c r="K133" s="281" t="s">
        <v>246</v>
      </c>
      <c r="L133" s="284">
        <v>50.0</v>
      </c>
      <c r="M133" s="284">
        <v>1289420.607</v>
      </c>
      <c r="N133" s="284">
        <v>6600.0</v>
      </c>
      <c r="O133" s="284">
        <v>330000.0</v>
      </c>
      <c r="P133" s="284">
        <v>0.0213</v>
      </c>
      <c r="Q133" s="284">
        <v>0.012</v>
      </c>
      <c r="R133" s="285">
        <v>5.106105605E9</v>
      </c>
      <c r="S133" s="285">
        <v>111.0</v>
      </c>
      <c r="T133" s="285">
        <v>0.131869366</v>
      </c>
      <c r="U133" s="155" t="b">
        <v>0</v>
      </c>
      <c r="V133" s="286">
        <v>60.0</v>
      </c>
      <c r="W133" s="286">
        <v>10.0</v>
      </c>
      <c r="X133" s="286">
        <v>6.6</v>
      </c>
      <c r="Y133" s="287">
        <f t="shared" si="1"/>
        <v>76.6</v>
      </c>
    </row>
    <row r="134">
      <c r="A134" s="5"/>
      <c r="B134" s="307" t="s">
        <v>142</v>
      </c>
      <c r="C134" s="281" t="s">
        <v>247</v>
      </c>
      <c r="D134" s="283" t="s">
        <v>248</v>
      </c>
      <c r="E134" s="283" t="s">
        <v>247</v>
      </c>
      <c r="F134" s="282"/>
      <c r="G134" s="282"/>
      <c r="H134" s="282"/>
      <c r="I134" s="282"/>
      <c r="J134" s="282"/>
      <c r="K134" s="282"/>
      <c r="L134" s="291"/>
      <c r="M134" s="291"/>
      <c r="N134" s="291"/>
      <c r="O134" s="284">
        <v>0.0</v>
      </c>
      <c r="P134" s="291"/>
      <c r="Q134" s="291"/>
      <c r="R134" s="285" t="s">
        <v>289</v>
      </c>
      <c r="S134" s="285" t="s">
        <v>289</v>
      </c>
      <c r="T134" s="285" t="s">
        <v>289</v>
      </c>
      <c r="U134" s="155" t="b">
        <v>0</v>
      </c>
      <c r="V134" s="286">
        <v>0.0</v>
      </c>
      <c r="W134" s="286" t="s">
        <v>289</v>
      </c>
      <c r="X134" s="286">
        <v>0.0</v>
      </c>
      <c r="Y134" s="287">
        <f t="shared" si="1"/>
        <v>0</v>
      </c>
    </row>
    <row r="135">
      <c r="A135" s="308" t="s">
        <v>143</v>
      </c>
      <c r="B135" s="309" t="s">
        <v>144</v>
      </c>
      <c r="C135" s="294" t="s">
        <v>245</v>
      </c>
      <c r="D135" s="310"/>
      <c r="E135" s="311" t="s">
        <v>246</v>
      </c>
      <c r="F135" s="294" t="s">
        <v>246</v>
      </c>
      <c r="G135" s="294" t="s">
        <v>246</v>
      </c>
      <c r="H135" s="294" t="s">
        <v>246</v>
      </c>
      <c r="I135" s="294" t="s">
        <v>246</v>
      </c>
      <c r="J135" s="281" t="s">
        <v>246</v>
      </c>
      <c r="K135" s="281" t="s">
        <v>246</v>
      </c>
      <c r="L135" s="284">
        <v>50.0</v>
      </c>
      <c r="M135" s="284">
        <v>1684754.679</v>
      </c>
      <c r="N135" s="284">
        <v>6416.0</v>
      </c>
      <c r="O135" s="284">
        <v>320800.0</v>
      </c>
      <c r="P135" s="284">
        <v>0.0328</v>
      </c>
      <c r="Q135" s="284">
        <v>0.0263</v>
      </c>
      <c r="R135" s="285">
        <v>1.4214342619E10</v>
      </c>
      <c r="S135" s="285">
        <v>127.0</v>
      </c>
      <c r="T135" s="285">
        <v>-0.224672984</v>
      </c>
      <c r="U135" s="155" t="b">
        <v>0</v>
      </c>
      <c r="V135" s="286">
        <v>60.0</v>
      </c>
      <c r="W135" s="286">
        <v>10.0</v>
      </c>
      <c r="X135" s="286">
        <v>3.19</v>
      </c>
      <c r="Y135" s="287">
        <f t="shared" si="1"/>
        <v>73.19</v>
      </c>
    </row>
    <row r="136">
      <c r="A136" s="4"/>
      <c r="B136" s="312" t="s">
        <v>145</v>
      </c>
      <c r="C136" s="294" t="s">
        <v>247</v>
      </c>
      <c r="D136" s="311" t="s">
        <v>248</v>
      </c>
      <c r="E136" s="311" t="s">
        <v>247</v>
      </c>
      <c r="F136" s="291"/>
      <c r="G136" s="291"/>
      <c r="H136" s="291"/>
      <c r="I136" s="291"/>
      <c r="J136" s="282"/>
      <c r="K136" s="282"/>
      <c r="L136" s="291"/>
      <c r="M136" s="291"/>
      <c r="N136" s="291"/>
      <c r="O136" s="284">
        <v>0.0</v>
      </c>
      <c r="P136" s="291"/>
      <c r="Q136" s="291"/>
      <c r="R136" s="285" t="s">
        <v>289</v>
      </c>
      <c r="S136" s="285" t="s">
        <v>289</v>
      </c>
      <c r="T136" s="285" t="s">
        <v>289</v>
      </c>
      <c r="U136" s="155" t="b">
        <v>0</v>
      </c>
      <c r="V136" s="286">
        <v>0.0</v>
      </c>
      <c r="W136" s="286" t="s">
        <v>289</v>
      </c>
      <c r="X136" s="286">
        <v>0.0</v>
      </c>
      <c r="Y136" s="287">
        <f t="shared" si="1"/>
        <v>0</v>
      </c>
    </row>
    <row r="137">
      <c r="A137" s="4"/>
      <c r="B137" s="309" t="s">
        <v>146</v>
      </c>
      <c r="C137" s="294" t="s">
        <v>245</v>
      </c>
      <c r="D137" s="310"/>
      <c r="E137" s="311" t="s">
        <v>246</v>
      </c>
      <c r="F137" s="294" t="s">
        <v>246</v>
      </c>
      <c r="G137" s="294" t="s">
        <v>246</v>
      </c>
      <c r="H137" s="294" t="s">
        <v>246</v>
      </c>
      <c r="I137" s="294" t="s">
        <v>246</v>
      </c>
      <c r="J137" s="281" t="s">
        <v>246</v>
      </c>
      <c r="K137" s="281" t="s">
        <v>246</v>
      </c>
      <c r="L137" s="284">
        <v>50.0</v>
      </c>
      <c r="M137" s="284">
        <v>3099501.632</v>
      </c>
      <c r="N137" s="284">
        <v>35624.0</v>
      </c>
      <c r="O137" s="284">
        <v>1781200.0</v>
      </c>
      <c r="P137" s="284">
        <v>0.0416</v>
      </c>
      <c r="Q137" s="284">
        <v>0.0249</v>
      </c>
      <c r="R137" s="296">
        <v>1.37469E11</v>
      </c>
      <c r="S137" s="285">
        <v>140.0</v>
      </c>
      <c r="T137" s="285">
        <v>-5.049471345</v>
      </c>
      <c r="U137" s="155" t="b">
        <v>0</v>
      </c>
      <c r="V137" s="286">
        <v>60.0</v>
      </c>
      <c r="W137" s="286">
        <v>10.0</v>
      </c>
      <c r="X137" s="286">
        <v>0.43</v>
      </c>
      <c r="Y137" s="287">
        <f t="shared" si="1"/>
        <v>70.43</v>
      </c>
    </row>
    <row r="138">
      <c r="A138" s="4"/>
      <c r="B138" s="309" t="s">
        <v>148</v>
      </c>
      <c r="C138" s="294" t="s">
        <v>247</v>
      </c>
      <c r="D138" s="311" t="s">
        <v>248</v>
      </c>
      <c r="E138" s="311" t="s">
        <v>247</v>
      </c>
      <c r="F138" s="291"/>
      <c r="G138" s="291"/>
      <c r="H138" s="291"/>
      <c r="I138" s="291"/>
      <c r="J138" s="282"/>
      <c r="K138" s="282"/>
      <c r="L138" s="291"/>
      <c r="M138" s="291"/>
      <c r="N138" s="291"/>
      <c r="O138" s="284">
        <v>0.0</v>
      </c>
      <c r="P138" s="291"/>
      <c r="Q138" s="291"/>
      <c r="R138" s="285" t="s">
        <v>289</v>
      </c>
      <c r="S138" s="285" t="s">
        <v>289</v>
      </c>
      <c r="T138" s="285" t="s">
        <v>289</v>
      </c>
      <c r="U138" s="155" t="b">
        <v>0</v>
      </c>
      <c r="V138" s="286">
        <v>0.0</v>
      </c>
      <c r="W138" s="286" t="s">
        <v>289</v>
      </c>
      <c r="X138" s="286">
        <v>0.0</v>
      </c>
      <c r="Y138" s="287">
        <f t="shared" si="1"/>
        <v>0</v>
      </c>
    </row>
    <row r="139">
      <c r="A139" s="4"/>
      <c r="B139" s="309" t="s">
        <v>149</v>
      </c>
      <c r="C139" s="294" t="s">
        <v>247</v>
      </c>
      <c r="D139" s="311" t="s">
        <v>248</v>
      </c>
      <c r="E139" s="311" t="s">
        <v>247</v>
      </c>
      <c r="F139" s="291"/>
      <c r="G139" s="291"/>
      <c r="H139" s="291"/>
      <c r="I139" s="291"/>
      <c r="J139" s="282"/>
      <c r="K139" s="282"/>
      <c r="L139" s="291"/>
      <c r="M139" s="291"/>
      <c r="N139" s="291"/>
      <c r="O139" s="284">
        <v>0.0</v>
      </c>
      <c r="P139" s="291"/>
      <c r="Q139" s="291"/>
      <c r="R139" s="285" t="s">
        <v>289</v>
      </c>
      <c r="S139" s="285" t="s">
        <v>289</v>
      </c>
      <c r="T139" s="285" t="s">
        <v>289</v>
      </c>
      <c r="U139" s="155" t="b">
        <v>0</v>
      </c>
      <c r="V139" s="286">
        <v>0.0</v>
      </c>
      <c r="W139" s="286" t="s">
        <v>289</v>
      </c>
      <c r="X139" s="286">
        <v>0.0</v>
      </c>
      <c r="Y139" s="287">
        <f t="shared" si="1"/>
        <v>0</v>
      </c>
    </row>
    <row r="140">
      <c r="A140" s="4"/>
      <c r="B140" s="309" t="s">
        <v>150</v>
      </c>
      <c r="C140" s="294" t="s">
        <v>245</v>
      </c>
      <c r="D140" s="310"/>
      <c r="E140" s="311" t="s">
        <v>246</v>
      </c>
      <c r="F140" s="294" t="s">
        <v>246</v>
      </c>
      <c r="G140" s="294" t="s">
        <v>246</v>
      </c>
      <c r="H140" s="294" t="s">
        <v>246</v>
      </c>
      <c r="I140" s="294" t="s">
        <v>246</v>
      </c>
      <c r="J140" s="281" t="s">
        <v>246</v>
      </c>
      <c r="K140" s="281" t="s">
        <v>246</v>
      </c>
      <c r="L140" s="284">
        <v>50.0</v>
      </c>
      <c r="M140" s="284">
        <v>1773605.247</v>
      </c>
      <c r="N140" s="284">
        <v>200.0</v>
      </c>
      <c r="O140" s="284">
        <v>10000.0</v>
      </c>
      <c r="P140" s="284">
        <v>0.0225</v>
      </c>
      <c r="Q140" s="284">
        <v>0.0174</v>
      </c>
      <c r="R140" s="285">
        <v>3.08607313E8</v>
      </c>
      <c r="S140" s="285">
        <v>54.0</v>
      </c>
      <c r="T140" s="285">
        <v>0.319667654</v>
      </c>
      <c r="U140" s="155" t="b">
        <v>0</v>
      </c>
      <c r="V140" s="286">
        <v>60.0</v>
      </c>
      <c r="W140" s="286">
        <v>10.0</v>
      </c>
      <c r="X140" s="286">
        <v>18.72</v>
      </c>
      <c r="Y140" s="287">
        <f t="shared" si="1"/>
        <v>88.72</v>
      </c>
    </row>
    <row r="141">
      <c r="A141" s="4"/>
      <c r="B141" s="309" t="s">
        <v>151</v>
      </c>
      <c r="C141" s="294" t="s">
        <v>245</v>
      </c>
      <c r="D141" s="310"/>
      <c r="E141" s="311" t="s">
        <v>246</v>
      </c>
      <c r="F141" s="294" t="s">
        <v>246</v>
      </c>
      <c r="G141" s="294" t="s">
        <v>246</v>
      </c>
      <c r="H141" s="294" t="s">
        <v>246</v>
      </c>
      <c r="I141" s="294" t="s">
        <v>246</v>
      </c>
      <c r="J141" s="281" t="s">
        <v>246</v>
      </c>
      <c r="K141" s="281" t="s">
        <v>246</v>
      </c>
      <c r="L141" s="284">
        <v>50.0</v>
      </c>
      <c r="M141" s="284">
        <v>1183483.64</v>
      </c>
      <c r="N141" s="284">
        <v>12400.0</v>
      </c>
      <c r="O141" s="284">
        <v>620000.0</v>
      </c>
      <c r="P141" s="284">
        <v>0.0121</v>
      </c>
      <c r="Q141" s="284">
        <v>0.008249</v>
      </c>
      <c r="R141" s="285">
        <v>6.052785057E9</v>
      </c>
      <c r="S141" s="285">
        <v>115.0</v>
      </c>
      <c r="T141" s="285">
        <v>0.094811556</v>
      </c>
      <c r="U141" s="155" t="b">
        <v>0</v>
      </c>
      <c r="V141" s="286">
        <v>60.0</v>
      </c>
      <c r="W141" s="286">
        <v>10.0</v>
      </c>
      <c r="X141" s="286">
        <v>5.74</v>
      </c>
      <c r="Y141" s="287">
        <f t="shared" si="1"/>
        <v>75.74</v>
      </c>
    </row>
    <row r="142">
      <c r="A142" s="4"/>
      <c r="B142" s="309" t="s">
        <v>152</v>
      </c>
      <c r="C142" s="294" t="s">
        <v>245</v>
      </c>
      <c r="D142" s="310"/>
      <c r="E142" s="311" t="s">
        <v>246</v>
      </c>
      <c r="F142" s="294" t="s">
        <v>246</v>
      </c>
      <c r="G142" s="294" t="s">
        <v>246</v>
      </c>
      <c r="H142" s="294" t="s">
        <v>246</v>
      </c>
      <c r="I142" s="294" t="s">
        <v>246</v>
      </c>
      <c r="J142" s="281" t="s">
        <v>246</v>
      </c>
      <c r="K142" s="281" t="s">
        <v>246</v>
      </c>
      <c r="L142" s="284">
        <v>50.0</v>
      </c>
      <c r="M142" s="284">
        <v>1230299.388</v>
      </c>
      <c r="N142" s="284">
        <v>3624.0</v>
      </c>
      <c r="O142" s="284">
        <v>181200.0</v>
      </c>
      <c r="P142" s="284">
        <v>0.016</v>
      </c>
      <c r="Q142" s="284">
        <v>0.0114</v>
      </c>
      <c r="R142" s="285">
        <v>2.54140484E9</v>
      </c>
      <c r="S142" s="285">
        <v>97.0</v>
      </c>
      <c r="T142" s="285">
        <v>0.232264694</v>
      </c>
      <c r="U142" s="155" t="b">
        <v>0</v>
      </c>
      <c r="V142" s="286">
        <v>60.0</v>
      </c>
      <c r="W142" s="286">
        <v>10.0</v>
      </c>
      <c r="X142" s="286">
        <v>9.57</v>
      </c>
      <c r="Y142" s="287">
        <f t="shared" si="1"/>
        <v>79.57</v>
      </c>
    </row>
    <row r="143">
      <c r="A143" s="4"/>
      <c r="B143" s="309" t="s">
        <v>153</v>
      </c>
      <c r="C143" s="294" t="s">
        <v>245</v>
      </c>
      <c r="D143" s="310"/>
      <c r="E143" s="311" t="s">
        <v>246</v>
      </c>
      <c r="F143" s="294" t="s">
        <v>246</v>
      </c>
      <c r="G143" s="294" t="s">
        <v>246</v>
      </c>
      <c r="H143" s="294" t="s">
        <v>246</v>
      </c>
      <c r="I143" s="294" t="s">
        <v>246</v>
      </c>
      <c r="J143" s="281" t="s">
        <v>246</v>
      </c>
      <c r="K143" s="281" t="s">
        <v>246</v>
      </c>
      <c r="L143" s="284">
        <v>50.0</v>
      </c>
      <c r="M143" s="284">
        <v>1133299.35</v>
      </c>
      <c r="N143" s="284">
        <v>3524.0</v>
      </c>
      <c r="O143" s="284">
        <v>176200.0</v>
      </c>
      <c r="P143" s="284">
        <v>0.0143</v>
      </c>
      <c r="Q143" s="284">
        <v>0.009313</v>
      </c>
      <c r="R143" s="285">
        <v>1.859688249E9</v>
      </c>
      <c r="S143" s="285">
        <v>88.0</v>
      </c>
      <c r="T143" s="285">
        <v>0.258950521</v>
      </c>
      <c r="U143" s="155" t="b">
        <v>0</v>
      </c>
      <c r="V143" s="286">
        <v>60.0</v>
      </c>
      <c r="W143" s="286">
        <v>10.0</v>
      </c>
      <c r="X143" s="286">
        <v>11.49</v>
      </c>
      <c r="Y143" s="287">
        <f t="shared" si="1"/>
        <v>81.49</v>
      </c>
    </row>
    <row r="144">
      <c r="A144" s="4"/>
      <c r="B144" s="309" t="s">
        <v>154</v>
      </c>
      <c r="C144" s="294" t="s">
        <v>245</v>
      </c>
      <c r="D144" s="313"/>
      <c r="E144" s="311" t="s">
        <v>246</v>
      </c>
      <c r="F144" s="294" t="s">
        <v>246</v>
      </c>
      <c r="G144" s="294" t="s">
        <v>246</v>
      </c>
      <c r="H144" s="294" t="s">
        <v>246</v>
      </c>
      <c r="I144" s="294" t="s">
        <v>246</v>
      </c>
      <c r="J144" s="281" t="s">
        <v>246</v>
      </c>
      <c r="K144" s="281" t="s">
        <v>246</v>
      </c>
      <c r="L144" s="284">
        <v>50.0</v>
      </c>
      <c r="M144" s="284">
        <v>1619843.208</v>
      </c>
      <c r="N144" s="284">
        <v>200.0</v>
      </c>
      <c r="O144" s="284">
        <v>10000.0</v>
      </c>
      <c r="P144" s="284">
        <v>0.0384</v>
      </c>
      <c r="Q144" s="284">
        <v>0.0317</v>
      </c>
      <c r="R144" s="285">
        <v>5.134902968E8</v>
      </c>
      <c r="S144" s="285">
        <v>72.0</v>
      </c>
      <c r="T144" s="285">
        <v>0.311647501</v>
      </c>
      <c r="U144" s="155" t="b">
        <v>0</v>
      </c>
      <c r="V144" s="286">
        <v>60.0</v>
      </c>
      <c r="W144" s="286">
        <v>10.0</v>
      </c>
      <c r="X144" s="286">
        <v>14.89</v>
      </c>
      <c r="Y144" s="287">
        <f t="shared" si="1"/>
        <v>84.89</v>
      </c>
    </row>
    <row r="145">
      <c r="A145" s="4"/>
      <c r="B145" s="309" t="s">
        <v>155</v>
      </c>
      <c r="C145" s="294" t="s">
        <v>245</v>
      </c>
      <c r="D145" s="310"/>
      <c r="E145" s="311" t="s">
        <v>246</v>
      </c>
      <c r="F145" s="294" t="s">
        <v>246</v>
      </c>
      <c r="G145" s="294" t="s">
        <v>246</v>
      </c>
      <c r="H145" s="294" t="s">
        <v>246</v>
      </c>
      <c r="I145" s="294" t="s">
        <v>246</v>
      </c>
      <c r="J145" s="281" t="s">
        <v>246</v>
      </c>
      <c r="K145" s="281" t="s">
        <v>246</v>
      </c>
      <c r="L145" s="284">
        <v>50.0</v>
      </c>
      <c r="M145" s="284">
        <v>2180988.552</v>
      </c>
      <c r="N145" s="284">
        <v>200.0</v>
      </c>
      <c r="O145" s="284">
        <v>10000.0</v>
      </c>
      <c r="P145" s="284">
        <v>0.0192</v>
      </c>
      <c r="Q145" s="284">
        <v>0.0153</v>
      </c>
      <c r="R145" s="285">
        <v>3.336912485E8</v>
      </c>
      <c r="S145" s="285">
        <v>58.0</v>
      </c>
      <c r="T145" s="285">
        <v>0.318685743</v>
      </c>
      <c r="U145" s="155" t="b">
        <v>0</v>
      </c>
      <c r="V145" s="286">
        <v>60.0</v>
      </c>
      <c r="W145" s="286">
        <v>10.0</v>
      </c>
      <c r="X145" s="286">
        <v>17.87</v>
      </c>
      <c r="Y145" s="287">
        <f t="shared" si="1"/>
        <v>87.87</v>
      </c>
    </row>
    <row r="146">
      <c r="A146" s="4"/>
      <c r="B146" s="312" t="s">
        <v>156</v>
      </c>
      <c r="C146" s="294" t="s">
        <v>247</v>
      </c>
      <c r="D146" s="311" t="s">
        <v>248</v>
      </c>
      <c r="E146" s="311" t="s">
        <v>247</v>
      </c>
      <c r="F146" s="291"/>
      <c r="G146" s="291"/>
      <c r="H146" s="291"/>
      <c r="I146" s="291"/>
      <c r="J146" s="282"/>
      <c r="K146" s="282"/>
      <c r="L146" s="291"/>
      <c r="M146" s="291"/>
      <c r="N146" s="291"/>
      <c r="O146" s="284">
        <v>0.0</v>
      </c>
      <c r="P146" s="291"/>
      <c r="Q146" s="291"/>
      <c r="R146" s="285" t="s">
        <v>289</v>
      </c>
      <c r="S146" s="285" t="s">
        <v>289</v>
      </c>
      <c r="T146" s="285" t="s">
        <v>289</v>
      </c>
      <c r="U146" s="155" t="b">
        <v>0</v>
      </c>
      <c r="V146" s="286">
        <v>0.0</v>
      </c>
      <c r="W146" s="286" t="s">
        <v>289</v>
      </c>
      <c r="X146" s="286">
        <v>0.0</v>
      </c>
      <c r="Y146" s="287">
        <f t="shared" si="1"/>
        <v>0</v>
      </c>
    </row>
    <row r="147">
      <c r="A147" s="4"/>
      <c r="B147" s="309" t="s">
        <v>157</v>
      </c>
      <c r="C147" s="294" t="s">
        <v>245</v>
      </c>
      <c r="D147" s="314"/>
      <c r="E147" s="311" t="s">
        <v>246</v>
      </c>
      <c r="F147" s="294" t="s">
        <v>246</v>
      </c>
      <c r="G147" s="294" t="s">
        <v>246</v>
      </c>
      <c r="H147" s="294" t="s">
        <v>246</v>
      </c>
      <c r="I147" s="294" t="s">
        <v>246</v>
      </c>
      <c r="J147" s="281" t="s">
        <v>246</v>
      </c>
      <c r="K147" s="281" t="s">
        <v>246</v>
      </c>
      <c r="L147" s="284">
        <v>50.0</v>
      </c>
      <c r="M147" s="284">
        <v>1143054.976</v>
      </c>
      <c r="N147" s="284">
        <v>3234.0</v>
      </c>
      <c r="O147" s="284">
        <v>161700.0</v>
      </c>
      <c r="P147" s="284">
        <v>0.0151</v>
      </c>
      <c r="Q147" s="289">
        <v>0.00905</v>
      </c>
      <c r="R147" s="285">
        <v>1.673468834E9</v>
      </c>
      <c r="S147" s="285">
        <v>86.0</v>
      </c>
      <c r="T147" s="285">
        <v>0.266240088</v>
      </c>
      <c r="U147" s="155" t="b">
        <v>0</v>
      </c>
      <c r="V147" s="286">
        <v>60.0</v>
      </c>
      <c r="W147" s="286">
        <v>10.0</v>
      </c>
      <c r="X147" s="286">
        <v>11.91</v>
      </c>
      <c r="Y147" s="287">
        <f t="shared" si="1"/>
        <v>81.91</v>
      </c>
    </row>
    <row r="148">
      <c r="A148" s="4"/>
      <c r="B148" s="309" t="s">
        <v>158</v>
      </c>
      <c r="C148" s="294" t="s">
        <v>245</v>
      </c>
      <c r="D148" s="310"/>
      <c r="E148" s="311" t="s">
        <v>246</v>
      </c>
      <c r="F148" s="294" t="s">
        <v>246</v>
      </c>
      <c r="G148" s="294" t="s">
        <v>246</v>
      </c>
      <c r="H148" s="294" t="s">
        <v>246</v>
      </c>
      <c r="I148" s="294" t="s">
        <v>246</v>
      </c>
      <c r="J148" s="281" t="s">
        <v>246</v>
      </c>
      <c r="K148" s="281" t="s">
        <v>246</v>
      </c>
      <c r="L148" s="284">
        <v>50.0</v>
      </c>
      <c r="M148" s="284">
        <v>1819127.33</v>
      </c>
      <c r="N148" s="284">
        <v>1100.0</v>
      </c>
      <c r="O148" s="284">
        <v>55000.0</v>
      </c>
      <c r="P148" s="284">
        <v>0.037</v>
      </c>
      <c r="Q148" s="284">
        <v>0.0315</v>
      </c>
      <c r="R148" s="285">
        <v>3.1516381E9</v>
      </c>
      <c r="S148" s="285">
        <v>102.0</v>
      </c>
      <c r="T148" s="285">
        <v>0.208377086</v>
      </c>
      <c r="U148" s="155" t="b">
        <v>0</v>
      </c>
      <c r="V148" s="286">
        <v>60.0</v>
      </c>
      <c r="W148" s="286">
        <v>10.0</v>
      </c>
      <c r="X148" s="286">
        <v>8.51</v>
      </c>
      <c r="Y148" s="287">
        <f t="shared" si="1"/>
        <v>78.51</v>
      </c>
    </row>
    <row r="149">
      <c r="A149" s="4"/>
      <c r="B149" s="309" t="s">
        <v>159</v>
      </c>
      <c r="C149" s="315" t="s">
        <v>245</v>
      </c>
      <c r="D149" s="316"/>
      <c r="E149" s="317" t="s">
        <v>246</v>
      </c>
      <c r="F149" s="315" t="s">
        <v>246</v>
      </c>
      <c r="G149" s="315" t="s">
        <v>246</v>
      </c>
      <c r="H149" s="315" t="s">
        <v>246</v>
      </c>
      <c r="I149" s="315" t="s">
        <v>246</v>
      </c>
      <c r="J149" s="318" t="s">
        <v>246</v>
      </c>
      <c r="K149" s="318" t="s">
        <v>246</v>
      </c>
      <c r="L149" s="319">
        <v>50.0</v>
      </c>
      <c r="M149" s="319">
        <v>1529548.99</v>
      </c>
      <c r="N149" s="319">
        <v>200.0</v>
      </c>
      <c r="O149" s="319">
        <v>10000.0</v>
      </c>
      <c r="P149" s="284">
        <v>0.0142</v>
      </c>
      <c r="Q149" s="284">
        <v>0.0111</v>
      </c>
      <c r="R149" s="285">
        <v>1.697799379E8</v>
      </c>
      <c r="S149" s="285">
        <v>26.0</v>
      </c>
      <c r="T149" s="285">
        <v>0.325102058</v>
      </c>
      <c r="U149" s="155" t="b">
        <v>0</v>
      </c>
      <c r="V149" s="286">
        <v>60.0</v>
      </c>
      <c r="W149" s="286">
        <v>10.0</v>
      </c>
      <c r="X149" s="286">
        <v>24.68</v>
      </c>
      <c r="Y149" s="287">
        <f t="shared" si="1"/>
        <v>94.68</v>
      </c>
    </row>
    <row r="150">
      <c r="A150" s="4"/>
      <c r="B150" s="309" t="s">
        <v>160</v>
      </c>
      <c r="C150" s="320" t="s">
        <v>251</v>
      </c>
      <c r="D150" s="321"/>
      <c r="E150" s="320" t="s">
        <v>246</v>
      </c>
      <c r="F150" s="320" t="s">
        <v>246</v>
      </c>
      <c r="G150" s="320" t="s">
        <v>246</v>
      </c>
      <c r="H150" s="320" t="s">
        <v>246</v>
      </c>
      <c r="I150" s="320" t="s">
        <v>246</v>
      </c>
      <c r="J150" s="322" t="s">
        <v>246</v>
      </c>
      <c r="K150" s="322" t="s">
        <v>246</v>
      </c>
      <c r="L150" s="323">
        <v>50.0</v>
      </c>
      <c r="M150" s="323">
        <v>2278054.211</v>
      </c>
      <c r="N150" s="323">
        <v>200.0</v>
      </c>
      <c r="O150" s="323">
        <v>10000.0</v>
      </c>
      <c r="P150" s="284">
        <v>0.0732</v>
      </c>
      <c r="Q150" s="284">
        <v>0.051</v>
      </c>
      <c r="R150" s="285">
        <v>1.161807648E9</v>
      </c>
      <c r="S150" s="285">
        <v>82.0</v>
      </c>
      <c r="T150" s="285">
        <v>0.286269089</v>
      </c>
      <c r="U150" s="155" t="b">
        <v>0</v>
      </c>
      <c r="V150" s="286">
        <v>42.0</v>
      </c>
      <c r="W150" s="286">
        <v>10.0</v>
      </c>
      <c r="X150" s="286">
        <v>12.77</v>
      </c>
      <c r="Y150" s="287">
        <f t="shared" si="1"/>
        <v>64.77</v>
      </c>
    </row>
    <row r="151">
      <c r="A151" s="4"/>
      <c r="B151" s="309" t="s">
        <v>161</v>
      </c>
      <c r="C151" s="315" t="s">
        <v>245</v>
      </c>
      <c r="D151" s="316"/>
      <c r="E151" s="317" t="s">
        <v>246</v>
      </c>
      <c r="F151" s="315" t="s">
        <v>246</v>
      </c>
      <c r="G151" s="315" t="s">
        <v>246</v>
      </c>
      <c r="H151" s="315" t="s">
        <v>246</v>
      </c>
      <c r="I151" s="315" t="s">
        <v>246</v>
      </c>
      <c r="J151" s="318" t="s">
        <v>246</v>
      </c>
      <c r="K151" s="318" t="s">
        <v>246</v>
      </c>
      <c r="L151" s="319">
        <v>50.0</v>
      </c>
      <c r="M151" s="319">
        <v>1728739.364</v>
      </c>
      <c r="N151" s="319">
        <v>200.0</v>
      </c>
      <c r="O151" s="319">
        <v>10000.0</v>
      </c>
      <c r="P151" s="284">
        <v>0.0237</v>
      </c>
      <c r="Q151" s="284">
        <v>0.0211</v>
      </c>
      <c r="R151" s="285">
        <v>3.647640058E8</v>
      </c>
      <c r="S151" s="285">
        <v>63.0</v>
      </c>
      <c r="T151" s="285">
        <v>0.317469398</v>
      </c>
      <c r="U151" s="155" t="b">
        <v>0</v>
      </c>
      <c r="V151" s="286">
        <v>60.0</v>
      </c>
      <c r="W151" s="286">
        <v>10.0</v>
      </c>
      <c r="X151" s="286">
        <v>16.81</v>
      </c>
      <c r="Y151" s="287">
        <f t="shared" si="1"/>
        <v>86.81</v>
      </c>
    </row>
    <row r="152">
      <c r="A152" s="4"/>
      <c r="B152" s="324" t="s">
        <v>162</v>
      </c>
      <c r="C152" s="320" t="s">
        <v>245</v>
      </c>
      <c r="D152" s="325"/>
      <c r="E152" s="326" t="s">
        <v>246</v>
      </c>
      <c r="F152" s="320" t="s">
        <v>246</v>
      </c>
      <c r="G152" s="320" t="s">
        <v>246</v>
      </c>
      <c r="H152" s="320" t="s">
        <v>246</v>
      </c>
      <c r="I152" s="320" t="s">
        <v>246</v>
      </c>
      <c r="J152" s="322" t="s">
        <v>246</v>
      </c>
      <c r="K152" s="322" t="s">
        <v>246</v>
      </c>
      <c r="L152" s="323">
        <v>50.0</v>
      </c>
      <c r="M152" s="323">
        <v>1169000.192</v>
      </c>
      <c r="N152" s="323">
        <v>3624.0</v>
      </c>
      <c r="O152" s="323">
        <v>181200.0</v>
      </c>
      <c r="P152" s="284">
        <v>0.0166</v>
      </c>
      <c r="Q152" s="284">
        <v>0.0112</v>
      </c>
      <c r="R152" s="285">
        <v>2.372415749E9</v>
      </c>
      <c r="S152" s="285">
        <v>94.0</v>
      </c>
      <c r="T152" s="285">
        <v>0.23887978</v>
      </c>
      <c r="U152" s="155" t="b">
        <v>0</v>
      </c>
      <c r="V152" s="286">
        <v>60.0</v>
      </c>
      <c r="W152" s="286">
        <v>10.0</v>
      </c>
      <c r="X152" s="286">
        <v>10.21</v>
      </c>
      <c r="Y152" s="287">
        <f t="shared" si="1"/>
        <v>80.21</v>
      </c>
    </row>
    <row r="153">
      <c r="A153" s="4"/>
      <c r="B153" s="324" t="s">
        <v>163</v>
      </c>
      <c r="C153" s="315" t="s">
        <v>247</v>
      </c>
      <c r="D153" s="315" t="s">
        <v>248</v>
      </c>
      <c r="E153" s="315" t="s">
        <v>247</v>
      </c>
      <c r="F153" s="327"/>
      <c r="G153" s="327"/>
      <c r="H153" s="327"/>
      <c r="I153" s="327"/>
      <c r="J153" s="328"/>
      <c r="K153" s="328"/>
      <c r="L153" s="327"/>
      <c r="M153" s="327"/>
      <c r="N153" s="327"/>
      <c r="O153" s="319">
        <v>0.0</v>
      </c>
      <c r="P153" s="291"/>
      <c r="Q153" s="291"/>
      <c r="R153" s="285" t="s">
        <v>289</v>
      </c>
      <c r="S153" s="285" t="s">
        <v>289</v>
      </c>
      <c r="T153" s="285" t="s">
        <v>289</v>
      </c>
      <c r="U153" s="155" t="b">
        <v>0</v>
      </c>
      <c r="V153" s="286">
        <v>0.0</v>
      </c>
      <c r="W153" s="286" t="s">
        <v>289</v>
      </c>
      <c r="X153" s="286">
        <v>0.0</v>
      </c>
      <c r="Y153" s="287">
        <f t="shared" si="1"/>
        <v>0</v>
      </c>
    </row>
    <row r="154">
      <c r="A154" s="4"/>
      <c r="B154" s="324" t="s">
        <v>164</v>
      </c>
      <c r="C154" s="320" t="s">
        <v>247</v>
      </c>
      <c r="D154" s="326" t="s">
        <v>248</v>
      </c>
      <c r="E154" s="326" t="s">
        <v>247</v>
      </c>
      <c r="F154" s="329"/>
      <c r="G154" s="329"/>
      <c r="H154" s="329"/>
      <c r="I154" s="329"/>
      <c r="J154" s="330"/>
      <c r="K154" s="330"/>
      <c r="L154" s="329"/>
      <c r="M154" s="329"/>
      <c r="N154" s="329"/>
      <c r="O154" s="323">
        <v>0.0</v>
      </c>
      <c r="P154" s="291"/>
      <c r="Q154" s="291"/>
      <c r="R154" s="285" t="s">
        <v>289</v>
      </c>
      <c r="S154" s="285" t="s">
        <v>289</v>
      </c>
      <c r="T154" s="285" t="s">
        <v>289</v>
      </c>
      <c r="U154" s="155" t="b">
        <v>0</v>
      </c>
      <c r="V154" s="286">
        <v>0.0</v>
      </c>
      <c r="W154" s="286" t="s">
        <v>289</v>
      </c>
      <c r="X154" s="286">
        <v>0.0</v>
      </c>
      <c r="Y154" s="287">
        <f t="shared" si="1"/>
        <v>0</v>
      </c>
    </row>
    <row r="155">
      <c r="A155" s="4"/>
      <c r="B155" s="324" t="s">
        <v>165</v>
      </c>
      <c r="C155" s="315" t="s">
        <v>245</v>
      </c>
      <c r="D155" s="316"/>
      <c r="E155" s="317" t="s">
        <v>246</v>
      </c>
      <c r="F155" s="315" t="s">
        <v>246</v>
      </c>
      <c r="G155" s="315" t="s">
        <v>246</v>
      </c>
      <c r="H155" s="315" t="s">
        <v>246</v>
      </c>
      <c r="I155" s="315" t="s">
        <v>246</v>
      </c>
      <c r="J155" s="318" t="s">
        <v>246</v>
      </c>
      <c r="K155" s="318" t="s">
        <v>246</v>
      </c>
      <c r="L155" s="319">
        <v>50.0</v>
      </c>
      <c r="M155" s="319">
        <v>2100559.318</v>
      </c>
      <c r="N155" s="319">
        <v>28000.0</v>
      </c>
      <c r="O155" s="319">
        <v>1400000.0</v>
      </c>
      <c r="P155" s="284">
        <v>0.0161</v>
      </c>
      <c r="Q155" s="284">
        <v>0.0135</v>
      </c>
      <c r="R155" s="285">
        <v>3.9700571113E10</v>
      </c>
      <c r="S155" s="285">
        <v>133.0</v>
      </c>
      <c r="T155" s="285">
        <v>-1.222332553</v>
      </c>
      <c r="U155" s="155" t="b">
        <v>0</v>
      </c>
      <c r="V155" s="286">
        <v>60.0</v>
      </c>
      <c r="W155" s="286">
        <v>10.0</v>
      </c>
      <c r="X155" s="286">
        <v>1.91</v>
      </c>
      <c r="Y155" s="287">
        <f t="shared" si="1"/>
        <v>71.91</v>
      </c>
    </row>
    <row r="156">
      <c r="A156" s="4"/>
      <c r="B156" s="324" t="s">
        <v>166</v>
      </c>
      <c r="C156" s="320" t="s">
        <v>245</v>
      </c>
      <c r="D156" s="325"/>
      <c r="E156" s="326" t="s">
        <v>246</v>
      </c>
      <c r="F156" s="320" t="s">
        <v>246</v>
      </c>
      <c r="G156" s="320" t="s">
        <v>246</v>
      </c>
      <c r="H156" s="320" t="s">
        <v>246</v>
      </c>
      <c r="I156" s="320" t="s">
        <v>246</v>
      </c>
      <c r="J156" s="322" t="s">
        <v>246</v>
      </c>
      <c r="K156" s="322" t="s">
        <v>246</v>
      </c>
      <c r="L156" s="323">
        <v>50.0</v>
      </c>
      <c r="M156" s="323">
        <v>1296198.295</v>
      </c>
      <c r="N156" s="323">
        <v>3276.0</v>
      </c>
      <c r="O156" s="323">
        <v>163800.0</v>
      </c>
      <c r="P156" s="284">
        <v>0.0222</v>
      </c>
      <c r="Q156" s="284">
        <v>0.0195</v>
      </c>
      <c r="R156" s="285">
        <v>4.140186975E9</v>
      </c>
      <c r="S156" s="285">
        <v>108.0</v>
      </c>
      <c r="T156" s="285">
        <v>0.169680295</v>
      </c>
      <c r="U156" s="155" t="b">
        <v>0</v>
      </c>
      <c r="V156" s="286">
        <v>60.0</v>
      </c>
      <c r="W156" s="286">
        <v>10.0</v>
      </c>
      <c r="X156" s="286">
        <v>7.23</v>
      </c>
      <c r="Y156" s="287">
        <f t="shared" si="1"/>
        <v>77.23</v>
      </c>
    </row>
    <row r="157">
      <c r="A157" s="4"/>
      <c r="B157" s="324" t="s">
        <v>167</v>
      </c>
      <c r="C157" s="315" t="s">
        <v>245</v>
      </c>
      <c r="D157" s="316"/>
      <c r="E157" s="317" t="s">
        <v>246</v>
      </c>
      <c r="F157" s="315" t="s">
        <v>246</v>
      </c>
      <c r="G157" s="315" t="s">
        <v>246</v>
      </c>
      <c r="H157" s="315" t="s">
        <v>246</v>
      </c>
      <c r="I157" s="315" t="s">
        <v>246</v>
      </c>
      <c r="J157" s="318" t="s">
        <v>246</v>
      </c>
      <c r="K157" s="318" t="s">
        <v>246</v>
      </c>
      <c r="L157" s="319">
        <v>50.0</v>
      </c>
      <c r="M157" s="319">
        <v>1425361.913</v>
      </c>
      <c r="N157" s="319">
        <v>200.0</v>
      </c>
      <c r="O157" s="319">
        <v>10000.0</v>
      </c>
      <c r="P157" s="284">
        <v>0.0177</v>
      </c>
      <c r="Q157" s="284">
        <v>0.008146</v>
      </c>
      <c r="R157" s="285">
        <v>1.161099814E8</v>
      </c>
      <c r="S157" s="285">
        <v>6.0</v>
      </c>
      <c r="T157" s="285">
        <v>0.327202971</v>
      </c>
      <c r="U157" s="155" t="b">
        <v>0</v>
      </c>
      <c r="V157" s="286">
        <v>60.0</v>
      </c>
      <c r="W157" s="286">
        <v>10.0</v>
      </c>
      <c r="X157" s="286">
        <v>28.94</v>
      </c>
      <c r="Y157" s="287">
        <f t="shared" si="1"/>
        <v>98.94</v>
      </c>
    </row>
    <row r="158">
      <c r="A158" s="4"/>
      <c r="B158" s="324" t="s">
        <v>168</v>
      </c>
      <c r="C158" s="320" t="s">
        <v>251</v>
      </c>
      <c r="D158" s="321"/>
      <c r="E158" s="320" t="s">
        <v>246</v>
      </c>
      <c r="F158" s="320" t="s">
        <v>246</v>
      </c>
      <c r="G158" s="320" t="s">
        <v>246</v>
      </c>
      <c r="H158" s="320" t="s">
        <v>246</v>
      </c>
      <c r="I158" s="320" t="s">
        <v>246</v>
      </c>
      <c r="J158" s="322" t="s">
        <v>246</v>
      </c>
      <c r="K158" s="322" t="s">
        <v>246</v>
      </c>
      <c r="L158" s="323">
        <v>50.0</v>
      </c>
      <c r="M158" s="323">
        <v>2031576.235</v>
      </c>
      <c r="N158" s="323">
        <v>200.0</v>
      </c>
      <c r="O158" s="323">
        <v>10000.0</v>
      </c>
      <c r="P158" s="284">
        <v>0.0572</v>
      </c>
      <c r="Q158" s="284">
        <v>0.0455</v>
      </c>
      <c r="R158" s="285">
        <v>9.243671871E8</v>
      </c>
      <c r="S158" s="285">
        <v>76.0</v>
      </c>
      <c r="T158" s="285">
        <v>0.295563706</v>
      </c>
      <c r="U158" s="155" t="b">
        <v>0</v>
      </c>
      <c r="V158" s="286">
        <v>42.0</v>
      </c>
      <c r="W158" s="286">
        <v>10.0</v>
      </c>
      <c r="X158" s="286">
        <v>14.04</v>
      </c>
      <c r="Y158" s="287">
        <f t="shared" si="1"/>
        <v>66.04</v>
      </c>
    </row>
    <row r="159">
      <c r="A159" s="4"/>
      <c r="B159" s="324" t="s">
        <v>169</v>
      </c>
      <c r="C159" s="315" t="s">
        <v>245</v>
      </c>
      <c r="D159" s="316"/>
      <c r="E159" s="317" t="s">
        <v>246</v>
      </c>
      <c r="F159" s="315" t="s">
        <v>246</v>
      </c>
      <c r="G159" s="315" t="s">
        <v>246</v>
      </c>
      <c r="H159" s="315" t="s">
        <v>246</v>
      </c>
      <c r="I159" s="315" t="s">
        <v>246</v>
      </c>
      <c r="J159" s="318" t="s">
        <v>246</v>
      </c>
      <c r="K159" s="318" t="s">
        <v>246</v>
      </c>
      <c r="L159" s="319">
        <v>50.0</v>
      </c>
      <c r="M159" s="319">
        <v>1607609.621</v>
      </c>
      <c r="N159" s="319">
        <v>200.0</v>
      </c>
      <c r="O159" s="319">
        <v>10000.0</v>
      </c>
      <c r="P159" s="284">
        <v>0.0212</v>
      </c>
      <c r="Q159" s="284">
        <v>0.0146</v>
      </c>
      <c r="R159" s="285">
        <v>2.347110047E8</v>
      </c>
      <c r="S159" s="285">
        <v>41.0</v>
      </c>
      <c r="T159" s="285">
        <v>0.322560329</v>
      </c>
      <c r="U159" s="155" t="b">
        <v>0</v>
      </c>
      <c r="V159" s="286">
        <v>60.0</v>
      </c>
      <c r="W159" s="286">
        <v>10.0</v>
      </c>
      <c r="X159" s="286">
        <v>21.49</v>
      </c>
      <c r="Y159" s="287">
        <f t="shared" si="1"/>
        <v>91.49</v>
      </c>
    </row>
    <row r="160">
      <c r="A160" s="4"/>
      <c r="B160" s="324" t="s">
        <v>170</v>
      </c>
      <c r="C160" s="320" t="s">
        <v>245</v>
      </c>
      <c r="D160" s="325"/>
      <c r="E160" s="326" t="s">
        <v>246</v>
      </c>
      <c r="F160" s="320" t="s">
        <v>246</v>
      </c>
      <c r="G160" s="320" t="s">
        <v>246</v>
      </c>
      <c r="H160" s="320" t="s">
        <v>246</v>
      </c>
      <c r="I160" s="320" t="s">
        <v>246</v>
      </c>
      <c r="J160" s="322" t="s">
        <v>246</v>
      </c>
      <c r="K160" s="322" t="s">
        <v>246</v>
      </c>
      <c r="L160" s="323">
        <v>50.0</v>
      </c>
      <c r="M160" s="323">
        <v>1374658.903</v>
      </c>
      <c r="N160" s="323">
        <v>200.0</v>
      </c>
      <c r="O160" s="323">
        <v>10000.0</v>
      </c>
      <c r="P160" s="284">
        <v>0.0131</v>
      </c>
      <c r="Q160" s="284">
        <v>0.0104</v>
      </c>
      <c r="R160" s="285">
        <v>1.429645259E8</v>
      </c>
      <c r="S160" s="285">
        <v>14.0</v>
      </c>
      <c r="T160" s="285">
        <v>0.326151749</v>
      </c>
      <c r="U160" s="155" t="b">
        <v>0</v>
      </c>
      <c r="V160" s="286">
        <v>60.0</v>
      </c>
      <c r="W160" s="286">
        <v>10.0</v>
      </c>
      <c r="X160" s="286">
        <v>27.23</v>
      </c>
      <c r="Y160" s="287">
        <f t="shared" si="1"/>
        <v>97.23</v>
      </c>
    </row>
    <row r="161">
      <c r="A161" s="4"/>
      <c r="B161" s="324" t="s">
        <v>171</v>
      </c>
      <c r="C161" s="315" t="s">
        <v>245</v>
      </c>
      <c r="D161" s="316"/>
      <c r="E161" s="317" t="s">
        <v>246</v>
      </c>
      <c r="F161" s="315" t="s">
        <v>246</v>
      </c>
      <c r="G161" s="315" t="s">
        <v>246</v>
      </c>
      <c r="H161" s="315" t="s">
        <v>246</v>
      </c>
      <c r="I161" s="315" t="s">
        <v>246</v>
      </c>
      <c r="J161" s="318" t="s">
        <v>246</v>
      </c>
      <c r="K161" s="318" t="s">
        <v>246</v>
      </c>
      <c r="L161" s="319">
        <v>50.0</v>
      </c>
      <c r="M161" s="319">
        <v>1193704.862</v>
      </c>
      <c r="N161" s="319">
        <v>2440.0</v>
      </c>
      <c r="O161" s="319">
        <v>122000.0</v>
      </c>
      <c r="P161" s="284">
        <v>0.0166</v>
      </c>
      <c r="Q161" s="284">
        <v>0.007338</v>
      </c>
      <c r="R161" s="285">
        <v>1.068647566E9</v>
      </c>
      <c r="S161" s="285">
        <v>80.0</v>
      </c>
      <c r="T161" s="285">
        <v>0.289915844</v>
      </c>
      <c r="U161" s="155" t="b">
        <v>0</v>
      </c>
      <c r="V161" s="286">
        <v>60.0</v>
      </c>
      <c r="W161" s="286">
        <v>10.0</v>
      </c>
      <c r="X161" s="286">
        <v>13.19</v>
      </c>
      <c r="Y161" s="287">
        <f t="shared" si="1"/>
        <v>83.19</v>
      </c>
    </row>
    <row r="162">
      <c r="A162" s="4"/>
      <c r="B162" s="324" t="s">
        <v>172</v>
      </c>
      <c r="C162" s="320" t="s">
        <v>245</v>
      </c>
      <c r="D162" s="325"/>
      <c r="E162" s="326" t="s">
        <v>246</v>
      </c>
      <c r="F162" s="320" t="s">
        <v>246</v>
      </c>
      <c r="G162" s="320" t="s">
        <v>246</v>
      </c>
      <c r="H162" s="320" t="s">
        <v>246</v>
      </c>
      <c r="I162" s="320" t="s">
        <v>246</v>
      </c>
      <c r="J162" s="322" t="s">
        <v>246</v>
      </c>
      <c r="K162" s="322" t="s">
        <v>246</v>
      </c>
      <c r="L162" s="323">
        <v>50.0</v>
      </c>
      <c r="M162" s="323">
        <v>1200879.398</v>
      </c>
      <c r="N162" s="323">
        <v>3624.0</v>
      </c>
      <c r="O162" s="323">
        <v>181200.0</v>
      </c>
      <c r="P162" s="284">
        <v>0.0128</v>
      </c>
      <c r="Q162" s="284">
        <v>0.007151</v>
      </c>
      <c r="R162" s="285">
        <v>1.55605293E9</v>
      </c>
      <c r="S162" s="285">
        <v>85.0</v>
      </c>
      <c r="T162" s="285">
        <v>0.270836339</v>
      </c>
      <c r="U162" s="155" t="b">
        <v>0</v>
      </c>
      <c r="V162" s="286">
        <v>60.0</v>
      </c>
      <c r="W162" s="286">
        <v>10.0</v>
      </c>
      <c r="X162" s="286">
        <v>12.13</v>
      </c>
      <c r="Y162" s="287">
        <f t="shared" si="1"/>
        <v>82.13</v>
      </c>
    </row>
    <row r="163">
      <c r="A163" s="4"/>
      <c r="B163" s="324" t="s">
        <v>173</v>
      </c>
      <c r="C163" s="315" t="s">
        <v>245</v>
      </c>
      <c r="D163" s="316"/>
      <c r="E163" s="317" t="s">
        <v>246</v>
      </c>
      <c r="F163" s="315" t="s">
        <v>246</v>
      </c>
      <c r="G163" s="315" t="s">
        <v>246</v>
      </c>
      <c r="H163" s="315" t="s">
        <v>246</v>
      </c>
      <c r="I163" s="315" t="s">
        <v>246</v>
      </c>
      <c r="J163" s="318" t="s">
        <v>246</v>
      </c>
      <c r="K163" s="318" t="s">
        <v>246</v>
      </c>
      <c r="L163" s="319">
        <v>50.0</v>
      </c>
      <c r="M163" s="319">
        <v>1209278.86</v>
      </c>
      <c r="N163" s="319">
        <v>200.0</v>
      </c>
      <c r="O163" s="319">
        <v>10000.0</v>
      </c>
      <c r="P163" s="284">
        <v>0.0214</v>
      </c>
      <c r="Q163" s="284">
        <v>0.0129</v>
      </c>
      <c r="R163" s="285">
        <v>1.55996973E8</v>
      </c>
      <c r="S163" s="285">
        <v>18.0</v>
      </c>
      <c r="T163" s="285">
        <v>0.325641593</v>
      </c>
      <c r="U163" s="155" t="b">
        <v>0</v>
      </c>
      <c r="V163" s="286">
        <v>60.0</v>
      </c>
      <c r="W163" s="286">
        <v>10.0</v>
      </c>
      <c r="X163" s="286">
        <v>26.38</v>
      </c>
      <c r="Y163" s="287">
        <f t="shared" si="1"/>
        <v>96.38</v>
      </c>
    </row>
    <row r="164">
      <c r="A164" s="4"/>
      <c r="B164" s="324" t="s">
        <v>174</v>
      </c>
      <c r="C164" s="320" t="s">
        <v>245</v>
      </c>
      <c r="D164" s="316"/>
      <c r="E164" s="317" t="s">
        <v>246</v>
      </c>
      <c r="F164" s="320" t="s">
        <v>246</v>
      </c>
      <c r="G164" s="320" t="s">
        <v>246</v>
      </c>
      <c r="H164" s="320" t="s">
        <v>246</v>
      </c>
      <c r="I164" s="320" t="s">
        <v>246</v>
      </c>
      <c r="J164" s="322" t="s">
        <v>246</v>
      </c>
      <c r="K164" s="322" t="s">
        <v>246</v>
      </c>
      <c r="L164" s="323">
        <v>50.0</v>
      </c>
      <c r="M164" s="323">
        <v>1569187.078</v>
      </c>
      <c r="N164" s="323">
        <v>200.0</v>
      </c>
      <c r="O164" s="323">
        <v>10000.0</v>
      </c>
      <c r="P164" s="284">
        <v>0.0116</v>
      </c>
      <c r="Q164" s="284">
        <v>0.0101</v>
      </c>
      <c r="R164" s="285">
        <v>1.584878949E8</v>
      </c>
      <c r="S164" s="285">
        <v>19.0</v>
      </c>
      <c r="T164" s="285">
        <v>0.325544086</v>
      </c>
      <c r="U164" s="155" t="b">
        <v>0</v>
      </c>
      <c r="V164" s="286">
        <v>60.0</v>
      </c>
      <c r="W164" s="286">
        <v>10.0</v>
      </c>
      <c r="X164" s="286">
        <v>26.17</v>
      </c>
      <c r="Y164" s="287">
        <f t="shared" si="1"/>
        <v>96.17</v>
      </c>
    </row>
    <row r="165">
      <c r="A165" s="4"/>
      <c r="B165" s="324" t="s">
        <v>175</v>
      </c>
      <c r="C165" s="315" t="s">
        <v>245</v>
      </c>
      <c r="D165" s="316"/>
      <c r="E165" s="317" t="s">
        <v>246</v>
      </c>
      <c r="F165" s="315" t="s">
        <v>246</v>
      </c>
      <c r="G165" s="315" t="s">
        <v>246</v>
      </c>
      <c r="H165" s="315" t="s">
        <v>246</v>
      </c>
      <c r="I165" s="315" t="s">
        <v>246</v>
      </c>
      <c r="J165" s="318" t="s">
        <v>246</v>
      </c>
      <c r="K165" s="318" t="s">
        <v>246</v>
      </c>
      <c r="L165" s="319">
        <v>50.0</v>
      </c>
      <c r="M165" s="319">
        <v>1496916.699</v>
      </c>
      <c r="N165" s="319">
        <v>1812.0</v>
      </c>
      <c r="O165" s="319">
        <v>90600.0</v>
      </c>
      <c r="P165" s="284">
        <v>0.0136</v>
      </c>
      <c r="Q165" s="284">
        <v>0.0108</v>
      </c>
      <c r="R165" s="285">
        <v>1.464703052E9</v>
      </c>
      <c r="S165" s="285">
        <v>84.0</v>
      </c>
      <c r="T165" s="285">
        <v>0.274412234</v>
      </c>
      <c r="U165" s="155" t="b">
        <v>0</v>
      </c>
      <c r="V165" s="286">
        <v>60.0</v>
      </c>
      <c r="W165" s="286">
        <v>10.0</v>
      </c>
      <c r="X165" s="286">
        <v>12.34</v>
      </c>
      <c r="Y165" s="287">
        <f t="shared" si="1"/>
        <v>82.34</v>
      </c>
    </row>
    <row r="166">
      <c r="A166" s="4"/>
      <c r="B166" s="324" t="s">
        <v>176</v>
      </c>
      <c r="C166" s="320" t="s">
        <v>245</v>
      </c>
      <c r="D166" s="316"/>
      <c r="E166" s="317" t="s">
        <v>246</v>
      </c>
      <c r="F166" s="320" t="s">
        <v>246</v>
      </c>
      <c r="G166" s="320" t="s">
        <v>246</v>
      </c>
      <c r="H166" s="320" t="s">
        <v>246</v>
      </c>
      <c r="I166" s="320" t="s">
        <v>246</v>
      </c>
      <c r="J166" s="322" t="s">
        <v>246</v>
      </c>
      <c r="K166" s="322" t="s">
        <v>246</v>
      </c>
      <c r="L166" s="323">
        <v>50.0</v>
      </c>
      <c r="M166" s="323">
        <v>1350529.196</v>
      </c>
      <c r="N166" s="323">
        <v>6600.0</v>
      </c>
      <c r="O166" s="323">
        <v>330000.0</v>
      </c>
      <c r="P166" s="284">
        <v>0.0271</v>
      </c>
      <c r="Q166" s="284">
        <v>0.019</v>
      </c>
      <c r="R166" s="285">
        <v>8.467818057E9</v>
      </c>
      <c r="S166" s="285">
        <v>122.0</v>
      </c>
      <c r="T166" s="285">
        <v>2.7498E-4</v>
      </c>
      <c r="U166" s="155" t="b">
        <v>0</v>
      </c>
      <c r="V166" s="286">
        <v>60.0</v>
      </c>
      <c r="W166" s="286">
        <v>10.0</v>
      </c>
      <c r="X166" s="286">
        <v>4.26</v>
      </c>
      <c r="Y166" s="287">
        <f t="shared" si="1"/>
        <v>74.26</v>
      </c>
    </row>
    <row r="167">
      <c r="A167" s="4"/>
      <c r="B167" s="324" t="s">
        <v>177</v>
      </c>
      <c r="C167" s="315" t="s">
        <v>245</v>
      </c>
      <c r="D167" s="331"/>
      <c r="E167" s="317" t="s">
        <v>246</v>
      </c>
      <c r="F167" s="315" t="s">
        <v>246</v>
      </c>
      <c r="G167" s="315" t="s">
        <v>246</v>
      </c>
      <c r="H167" s="315" t="s">
        <v>246</v>
      </c>
      <c r="I167" s="315" t="s">
        <v>246</v>
      </c>
      <c r="J167" s="318" t="s">
        <v>246</v>
      </c>
      <c r="K167" s="318" t="s">
        <v>246</v>
      </c>
      <c r="L167" s="319">
        <v>50.0</v>
      </c>
      <c r="M167" s="319">
        <v>1211747.454</v>
      </c>
      <c r="N167" s="319">
        <v>3324.0</v>
      </c>
      <c r="O167" s="319">
        <v>166200.0</v>
      </c>
      <c r="P167" s="284">
        <v>0.0272</v>
      </c>
      <c r="Q167" s="284">
        <v>0.0205</v>
      </c>
      <c r="R167" s="285">
        <v>4.12854475E9</v>
      </c>
      <c r="S167" s="285">
        <v>106.0</v>
      </c>
      <c r="T167" s="285">
        <v>0.17013603</v>
      </c>
      <c r="U167" s="155" t="b">
        <v>0</v>
      </c>
      <c r="V167" s="286">
        <v>60.0</v>
      </c>
      <c r="W167" s="286">
        <v>10.0</v>
      </c>
      <c r="X167" s="286">
        <v>7.66</v>
      </c>
      <c r="Y167" s="287">
        <f t="shared" si="1"/>
        <v>77.66</v>
      </c>
    </row>
    <row r="168">
      <c r="A168" s="4"/>
      <c r="B168" s="324" t="s">
        <v>178</v>
      </c>
      <c r="C168" s="320" t="s">
        <v>245</v>
      </c>
      <c r="D168" s="316"/>
      <c r="E168" s="317" t="s">
        <v>246</v>
      </c>
      <c r="F168" s="320" t="s">
        <v>246</v>
      </c>
      <c r="G168" s="320" t="s">
        <v>246</v>
      </c>
      <c r="H168" s="320" t="s">
        <v>246</v>
      </c>
      <c r="I168" s="320" t="s">
        <v>246</v>
      </c>
      <c r="J168" s="322" t="s">
        <v>246</v>
      </c>
      <c r="K168" s="322" t="s">
        <v>246</v>
      </c>
      <c r="L168" s="323">
        <v>50.0</v>
      </c>
      <c r="M168" s="323">
        <v>1221556.197</v>
      </c>
      <c r="N168" s="323">
        <v>200.0</v>
      </c>
      <c r="O168" s="323">
        <v>10000.0</v>
      </c>
      <c r="P168" s="284">
        <v>0.023</v>
      </c>
      <c r="Q168" s="284">
        <v>0.0172</v>
      </c>
      <c r="R168" s="285">
        <v>2.101076659E8</v>
      </c>
      <c r="S168" s="285">
        <v>37.0</v>
      </c>
      <c r="T168" s="285">
        <v>0.323523428</v>
      </c>
      <c r="U168" s="155" t="b">
        <v>0</v>
      </c>
      <c r="V168" s="286">
        <v>60.0</v>
      </c>
      <c r="W168" s="286">
        <v>10.0</v>
      </c>
      <c r="X168" s="286">
        <v>22.34</v>
      </c>
      <c r="Y168" s="287">
        <f t="shared" si="1"/>
        <v>92.34</v>
      </c>
    </row>
    <row r="169">
      <c r="A169" s="4"/>
      <c r="B169" s="324" t="s">
        <v>179</v>
      </c>
      <c r="C169" s="315" t="s">
        <v>245</v>
      </c>
      <c r="D169" s="316"/>
      <c r="E169" s="317" t="s">
        <v>246</v>
      </c>
      <c r="F169" s="315" t="s">
        <v>246</v>
      </c>
      <c r="G169" s="315" t="s">
        <v>246</v>
      </c>
      <c r="H169" s="315" t="s">
        <v>246</v>
      </c>
      <c r="I169" s="315" t="s">
        <v>246</v>
      </c>
      <c r="J169" s="318" t="s">
        <v>246</v>
      </c>
      <c r="K169" s="318" t="s">
        <v>246</v>
      </c>
      <c r="L169" s="319">
        <v>50.0</v>
      </c>
      <c r="M169" s="319">
        <v>2006099.738</v>
      </c>
      <c r="N169" s="319">
        <v>6800.0</v>
      </c>
      <c r="O169" s="319">
        <v>340000.0</v>
      </c>
      <c r="P169" s="284">
        <v>0.0166</v>
      </c>
      <c r="Q169" s="284">
        <v>0.0112</v>
      </c>
      <c r="R169" s="285">
        <v>7.6392278E9</v>
      </c>
      <c r="S169" s="285">
        <v>119.0</v>
      </c>
      <c r="T169" s="285">
        <v>0.032710183</v>
      </c>
      <c r="U169" s="155" t="b">
        <v>0</v>
      </c>
      <c r="V169" s="286">
        <v>60.0</v>
      </c>
      <c r="W169" s="286">
        <v>10.0</v>
      </c>
      <c r="X169" s="286">
        <v>4.89</v>
      </c>
      <c r="Y169" s="287">
        <f t="shared" si="1"/>
        <v>74.89</v>
      </c>
    </row>
    <row r="170">
      <c r="A170" s="4"/>
      <c r="B170" s="324" t="s">
        <v>180</v>
      </c>
      <c r="C170" s="320" t="s">
        <v>247</v>
      </c>
      <c r="D170" s="326" t="s">
        <v>248</v>
      </c>
      <c r="E170" s="326" t="s">
        <v>247</v>
      </c>
      <c r="F170" s="329"/>
      <c r="G170" s="329"/>
      <c r="H170" s="329"/>
      <c r="I170" s="329"/>
      <c r="J170" s="330"/>
      <c r="K170" s="330"/>
      <c r="L170" s="329"/>
      <c r="M170" s="329"/>
      <c r="N170" s="329"/>
      <c r="O170" s="323">
        <v>0.0</v>
      </c>
      <c r="P170" s="291"/>
      <c r="Q170" s="291"/>
      <c r="R170" s="285" t="s">
        <v>289</v>
      </c>
      <c r="S170" s="285" t="s">
        <v>289</v>
      </c>
      <c r="T170" s="285" t="s">
        <v>289</v>
      </c>
      <c r="U170" s="155" t="b">
        <v>0</v>
      </c>
      <c r="V170" s="286">
        <v>0.0</v>
      </c>
      <c r="W170" s="286" t="s">
        <v>289</v>
      </c>
      <c r="X170" s="286">
        <v>0.0</v>
      </c>
      <c r="Y170" s="287">
        <f t="shared" si="1"/>
        <v>0</v>
      </c>
    </row>
    <row r="171">
      <c r="A171" s="4"/>
      <c r="B171" s="332" t="s">
        <v>181</v>
      </c>
      <c r="C171" s="315" t="s">
        <v>245</v>
      </c>
      <c r="D171" s="316"/>
      <c r="E171" s="317" t="s">
        <v>246</v>
      </c>
      <c r="F171" s="315" t="s">
        <v>246</v>
      </c>
      <c r="G171" s="315" t="s">
        <v>246</v>
      </c>
      <c r="H171" s="315" t="s">
        <v>246</v>
      </c>
      <c r="I171" s="315" t="s">
        <v>246</v>
      </c>
      <c r="J171" s="322" t="s">
        <v>246</v>
      </c>
      <c r="K171" s="322" t="s">
        <v>246</v>
      </c>
      <c r="L171" s="284">
        <v>50.0</v>
      </c>
      <c r="M171" s="284">
        <v>1554713.008</v>
      </c>
      <c r="N171" s="323">
        <v>200.0</v>
      </c>
      <c r="O171" s="284">
        <v>10000.0</v>
      </c>
      <c r="P171" s="284">
        <v>0.0158</v>
      </c>
      <c r="Q171" s="284">
        <v>0.009887</v>
      </c>
      <c r="R171" s="285">
        <v>1.537144751E8</v>
      </c>
      <c r="S171" s="285">
        <v>17.0</v>
      </c>
      <c r="T171" s="285">
        <v>0.325730942</v>
      </c>
      <c r="U171" s="155" t="b">
        <v>0</v>
      </c>
      <c r="V171" s="286">
        <v>60.0</v>
      </c>
      <c r="W171" s="286">
        <v>10.0</v>
      </c>
      <c r="X171" s="286">
        <v>26.6</v>
      </c>
      <c r="Y171" s="287">
        <f t="shared" si="1"/>
        <v>96.6</v>
      </c>
    </row>
    <row r="172">
      <c r="A172" s="4"/>
      <c r="B172" s="332" t="s">
        <v>182</v>
      </c>
      <c r="C172" s="315" t="s">
        <v>245</v>
      </c>
      <c r="D172" s="316"/>
      <c r="E172" s="317" t="s">
        <v>246</v>
      </c>
      <c r="F172" s="315" t="s">
        <v>246</v>
      </c>
      <c r="G172" s="315" t="s">
        <v>246</v>
      </c>
      <c r="H172" s="315" t="s">
        <v>246</v>
      </c>
      <c r="I172" s="315" t="s">
        <v>246</v>
      </c>
      <c r="J172" s="322" t="s">
        <v>246</v>
      </c>
      <c r="K172" s="322" t="s">
        <v>246</v>
      </c>
      <c r="L172" s="284">
        <v>50.0</v>
      </c>
      <c r="M172" s="284">
        <v>1221996.794</v>
      </c>
      <c r="N172" s="284">
        <v>3624.0</v>
      </c>
      <c r="O172" s="284">
        <v>181200.0</v>
      </c>
      <c r="P172" s="284">
        <v>0.0165</v>
      </c>
      <c r="Q172" s="284">
        <v>0.011</v>
      </c>
      <c r="R172" s="285">
        <v>2.435684011E9</v>
      </c>
      <c r="S172" s="285">
        <v>96.0</v>
      </c>
      <c r="T172" s="285">
        <v>0.236403141</v>
      </c>
      <c r="U172" s="155" t="b">
        <v>0</v>
      </c>
      <c r="V172" s="286">
        <v>60.0</v>
      </c>
      <c r="W172" s="286">
        <v>10.0</v>
      </c>
      <c r="X172" s="286">
        <v>9.79</v>
      </c>
      <c r="Y172" s="287">
        <f t="shared" si="1"/>
        <v>79.79</v>
      </c>
    </row>
    <row r="173">
      <c r="A173" s="4"/>
      <c r="B173" s="332" t="s">
        <v>184</v>
      </c>
      <c r="C173" s="320" t="s">
        <v>251</v>
      </c>
      <c r="D173" s="313"/>
      <c r="E173" s="317" t="s">
        <v>246</v>
      </c>
      <c r="F173" s="315" t="s">
        <v>246</v>
      </c>
      <c r="G173" s="315" t="s">
        <v>246</v>
      </c>
      <c r="H173" s="315" t="s">
        <v>246</v>
      </c>
      <c r="I173" s="315" t="s">
        <v>246</v>
      </c>
      <c r="J173" s="322" t="s">
        <v>246</v>
      </c>
      <c r="K173" s="322" t="s">
        <v>246</v>
      </c>
      <c r="L173" s="284">
        <v>50.0</v>
      </c>
      <c r="M173" s="285">
        <v>5751906.902</v>
      </c>
      <c r="N173" s="284">
        <v>14300.0</v>
      </c>
      <c r="O173" s="284">
        <v>715000.0</v>
      </c>
      <c r="P173" s="284">
        <v>0.0494</v>
      </c>
      <c r="Q173" s="284">
        <v>0.0448</v>
      </c>
      <c r="R173" s="296">
        <v>1.84245E11</v>
      </c>
      <c r="S173" s="285">
        <v>141.0</v>
      </c>
      <c r="T173" s="285">
        <v>-6.880533977</v>
      </c>
      <c r="U173" s="155" t="b">
        <v>0</v>
      </c>
      <c r="V173" s="286">
        <v>42.0</v>
      </c>
      <c r="W173" s="286">
        <v>10.0</v>
      </c>
      <c r="X173" s="286">
        <v>0.21</v>
      </c>
      <c r="Y173" s="287">
        <f t="shared" si="1"/>
        <v>52.21</v>
      </c>
    </row>
    <row r="174">
      <c r="A174" s="4"/>
      <c r="B174" s="332" t="s">
        <v>185</v>
      </c>
      <c r="C174" s="315" t="s">
        <v>245</v>
      </c>
      <c r="D174" s="316"/>
      <c r="E174" s="317" t="s">
        <v>246</v>
      </c>
      <c r="F174" s="315" t="s">
        <v>246</v>
      </c>
      <c r="G174" s="315" t="s">
        <v>246</v>
      </c>
      <c r="H174" s="315" t="s">
        <v>246</v>
      </c>
      <c r="I174" s="315" t="s">
        <v>246</v>
      </c>
      <c r="J174" s="322" t="s">
        <v>246</v>
      </c>
      <c r="K174" s="322" t="s">
        <v>246</v>
      </c>
      <c r="L174" s="323">
        <v>50.0</v>
      </c>
      <c r="M174" s="284">
        <v>2109168.143</v>
      </c>
      <c r="N174" s="284">
        <v>3624.0</v>
      </c>
      <c r="O174" s="284">
        <v>181200.0</v>
      </c>
      <c r="P174" s="284">
        <v>0.0367</v>
      </c>
      <c r="Q174" s="284">
        <v>0.0255</v>
      </c>
      <c r="R174" s="285">
        <v>9.745622323E9</v>
      </c>
      <c r="S174" s="285">
        <v>124.0</v>
      </c>
      <c r="T174" s="285">
        <v>-0.049744726</v>
      </c>
      <c r="U174" s="155" t="b">
        <v>0</v>
      </c>
      <c r="V174" s="286">
        <v>60.0</v>
      </c>
      <c r="W174" s="286">
        <v>10.0</v>
      </c>
      <c r="X174" s="286">
        <v>3.83</v>
      </c>
      <c r="Y174" s="287">
        <f t="shared" si="1"/>
        <v>73.83</v>
      </c>
    </row>
    <row r="175">
      <c r="A175" s="4"/>
      <c r="B175" s="332" t="s">
        <v>186</v>
      </c>
      <c r="C175" s="294" t="s">
        <v>245</v>
      </c>
      <c r="D175" s="313"/>
      <c r="E175" s="294" t="s">
        <v>246</v>
      </c>
      <c r="F175" s="294" t="s">
        <v>246</v>
      </c>
      <c r="G175" s="315" t="s">
        <v>246</v>
      </c>
      <c r="H175" s="315" t="s">
        <v>246</v>
      </c>
      <c r="I175" s="315" t="s">
        <v>246</v>
      </c>
      <c r="J175" s="322" t="s">
        <v>246</v>
      </c>
      <c r="K175" s="322" t="s">
        <v>246</v>
      </c>
      <c r="L175" s="284">
        <v>50.0</v>
      </c>
      <c r="M175" s="284">
        <v>1351938.48</v>
      </c>
      <c r="N175" s="284">
        <v>200.0</v>
      </c>
      <c r="O175" s="284">
        <v>10000.0</v>
      </c>
      <c r="P175" s="284">
        <v>0.0236</v>
      </c>
      <c r="Q175" s="284">
        <v>0.015</v>
      </c>
      <c r="R175" s="285">
        <v>2.02790772E8</v>
      </c>
      <c r="S175" s="285">
        <v>35.0</v>
      </c>
      <c r="T175" s="285">
        <v>0.323809848</v>
      </c>
      <c r="U175" s="155" t="b">
        <v>0</v>
      </c>
      <c r="V175" s="286">
        <v>60.0</v>
      </c>
      <c r="W175" s="286">
        <v>10.0</v>
      </c>
      <c r="X175" s="286">
        <v>22.77</v>
      </c>
      <c r="Y175" s="287">
        <f t="shared" si="1"/>
        <v>92.77</v>
      </c>
    </row>
    <row r="176">
      <c r="A176" s="4"/>
      <c r="B176" s="310"/>
      <c r="C176" s="310"/>
      <c r="D176" s="310"/>
      <c r="E176" s="310"/>
      <c r="F176" s="291"/>
      <c r="G176" s="291"/>
      <c r="H176" s="291"/>
      <c r="I176" s="291"/>
      <c r="J176" s="282"/>
      <c r="K176" s="282"/>
      <c r="L176" s="310"/>
      <c r="M176" s="291"/>
      <c r="N176" s="310"/>
      <c r="O176" s="310"/>
      <c r="P176" s="310"/>
      <c r="Q176" s="310"/>
      <c r="R176" s="310"/>
      <c r="S176" s="310"/>
      <c r="T176" s="310"/>
      <c r="U176" s="310"/>
      <c r="V176" s="333"/>
      <c r="W176" s="333"/>
      <c r="X176" s="316"/>
      <c r="Y176" s="334"/>
    </row>
    <row r="177">
      <c r="A177" s="4"/>
      <c r="B177" s="310"/>
      <c r="C177" s="310"/>
      <c r="D177" s="310"/>
      <c r="E177" s="310"/>
      <c r="F177" s="291"/>
      <c r="G177" s="291"/>
      <c r="H177" s="291"/>
      <c r="I177" s="291"/>
      <c r="J177" s="282"/>
      <c r="K177" s="282"/>
      <c r="L177" s="310"/>
      <c r="M177" s="291"/>
      <c r="N177" s="310"/>
      <c r="O177" s="310"/>
      <c r="P177" s="310"/>
      <c r="Q177" s="310"/>
      <c r="R177" s="310"/>
      <c r="S177" s="310"/>
      <c r="T177" s="310"/>
      <c r="U177" s="310"/>
      <c r="V177" s="333"/>
      <c r="W177" s="333"/>
      <c r="X177" s="316"/>
      <c r="Y177" s="310"/>
    </row>
    <row r="178">
      <c r="A178" s="4"/>
      <c r="B178" s="310"/>
      <c r="C178" s="310"/>
      <c r="D178" s="310"/>
      <c r="E178" s="310"/>
      <c r="F178" s="291"/>
      <c r="G178" s="291"/>
      <c r="H178" s="291"/>
      <c r="I178" s="291"/>
      <c r="J178" s="282"/>
      <c r="K178" s="282"/>
      <c r="L178" s="310"/>
      <c r="M178" s="291"/>
      <c r="N178" s="310"/>
      <c r="O178" s="310"/>
      <c r="P178" s="310"/>
      <c r="Q178" s="310"/>
      <c r="R178" s="310"/>
      <c r="S178" s="310"/>
      <c r="T178" s="310"/>
      <c r="U178" s="310"/>
      <c r="V178" s="310"/>
      <c r="W178" s="333"/>
      <c r="X178" s="316"/>
      <c r="Y178" s="310"/>
    </row>
    <row r="179">
      <c r="A179" s="5"/>
      <c r="B179" s="310"/>
      <c r="C179" s="310"/>
      <c r="D179" s="310"/>
      <c r="E179" s="310"/>
      <c r="F179" s="291"/>
      <c r="G179" s="291"/>
      <c r="H179" s="291"/>
      <c r="I179" s="291"/>
      <c r="J179" s="282"/>
      <c r="K179" s="282"/>
      <c r="L179" s="310"/>
      <c r="M179" s="291"/>
      <c r="N179" s="310"/>
      <c r="O179" s="310"/>
      <c r="P179" s="310"/>
      <c r="Q179" s="310"/>
      <c r="R179" s="310"/>
      <c r="S179" s="310"/>
      <c r="T179" s="310"/>
      <c r="U179" s="310"/>
      <c r="V179" s="310"/>
      <c r="W179" s="333"/>
      <c r="X179" s="316"/>
      <c r="Y179" s="310"/>
    </row>
    <row r="180">
      <c r="A180" s="310"/>
      <c r="B180" s="310"/>
      <c r="C180" s="310"/>
      <c r="D180" s="310"/>
      <c r="E180" s="310"/>
      <c r="F180" s="291"/>
      <c r="G180" s="291"/>
      <c r="H180" s="291"/>
      <c r="I180" s="291"/>
      <c r="J180" s="282"/>
      <c r="K180" s="282"/>
      <c r="L180" s="310"/>
      <c r="M180" s="291"/>
      <c r="N180" s="310"/>
      <c r="O180" s="310"/>
      <c r="P180" s="310"/>
      <c r="Q180" s="310"/>
      <c r="R180" s="310"/>
      <c r="S180" s="310"/>
      <c r="T180" s="310"/>
      <c r="U180" s="310"/>
      <c r="V180" s="310"/>
      <c r="W180" s="310"/>
      <c r="X180" s="310"/>
      <c r="Y180" s="310"/>
    </row>
    <row r="181">
      <c r="A181" s="310"/>
      <c r="B181" s="310"/>
      <c r="C181" s="310"/>
      <c r="D181" s="310"/>
      <c r="E181" s="310"/>
      <c r="F181" s="291"/>
      <c r="G181" s="291"/>
      <c r="H181" s="291"/>
      <c r="I181" s="291"/>
      <c r="J181" s="282"/>
      <c r="K181" s="282"/>
      <c r="L181" s="310"/>
      <c r="M181" s="291"/>
      <c r="N181" s="310"/>
      <c r="O181" s="310"/>
      <c r="P181" s="310"/>
      <c r="Q181" s="310"/>
      <c r="R181" s="310"/>
      <c r="S181" s="310"/>
      <c r="T181" s="310"/>
      <c r="U181" s="310"/>
      <c r="V181" s="310"/>
      <c r="W181" s="310"/>
      <c r="X181" s="310"/>
      <c r="Y181" s="310"/>
    </row>
    <row r="182">
      <c r="A182" s="310"/>
      <c r="B182" s="310"/>
      <c r="C182" s="310"/>
      <c r="D182" s="310"/>
      <c r="E182" s="310"/>
      <c r="F182" s="291"/>
      <c r="G182" s="291"/>
      <c r="H182" s="291"/>
      <c r="I182" s="291"/>
      <c r="J182" s="282"/>
      <c r="K182" s="282"/>
      <c r="L182" s="310"/>
      <c r="M182" s="291"/>
      <c r="N182" s="310"/>
      <c r="O182" s="310"/>
      <c r="P182" s="310"/>
      <c r="Q182" s="310"/>
      <c r="R182" s="310"/>
      <c r="S182" s="310"/>
      <c r="T182" s="310"/>
      <c r="U182" s="310"/>
      <c r="V182" s="310"/>
      <c r="W182" s="310"/>
      <c r="X182" s="310"/>
      <c r="Y182" s="310"/>
    </row>
    <row r="183">
      <c r="A183" s="310"/>
      <c r="B183" s="310"/>
      <c r="C183" s="310"/>
      <c r="D183" s="310"/>
      <c r="E183" s="310"/>
      <c r="F183" s="291"/>
      <c r="G183" s="291"/>
      <c r="H183" s="291"/>
      <c r="I183" s="291"/>
      <c r="J183" s="282"/>
      <c r="K183" s="282"/>
      <c r="L183" s="310"/>
      <c r="M183" s="291"/>
      <c r="N183" s="310"/>
      <c r="O183" s="310"/>
      <c r="P183" s="310"/>
      <c r="Q183" s="310"/>
      <c r="R183" s="310"/>
      <c r="S183" s="310"/>
      <c r="T183" s="310"/>
      <c r="U183" s="310"/>
      <c r="V183" s="310"/>
      <c r="W183" s="310"/>
      <c r="X183" s="310"/>
      <c r="Y183" s="310"/>
    </row>
    <row r="184">
      <c r="A184" s="310"/>
      <c r="B184" s="310"/>
      <c r="C184" s="310"/>
      <c r="D184" s="310"/>
      <c r="E184" s="310"/>
      <c r="F184" s="291"/>
      <c r="G184" s="291"/>
      <c r="H184" s="291"/>
      <c r="I184" s="291"/>
      <c r="J184" s="282"/>
      <c r="K184" s="282"/>
      <c r="L184" s="310"/>
      <c r="M184" s="291"/>
      <c r="N184" s="310"/>
      <c r="O184" s="310"/>
      <c r="P184" s="310"/>
      <c r="Q184" s="310"/>
      <c r="R184" s="310"/>
      <c r="S184" s="310"/>
      <c r="T184" s="310"/>
      <c r="U184" s="310"/>
      <c r="V184" s="310"/>
      <c r="W184" s="310"/>
      <c r="X184" s="310"/>
      <c r="Y184" s="310"/>
    </row>
    <row r="185">
      <c r="A185" s="310"/>
      <c r="B185" s="310"/>
      <c r="C185" s="310"/>
      <c r="D185" s="310"/>
      <c r="E185" s="310"/>
      <c r="F185" s="291"/>
      <c r="G185" s="291"/>
      <c r="H185" s="291"/>
      <c r="I185" s="291"/>
      <c r="J185" s="282"/>
      <c r="K185" s="282"/>
      <c r="L185" s="310"/>
      <c r="M185" s="291"/>
      <c r="N185" s="310"/>
      <c r="O185" s="310"/>
      <c r="P185" s="310"/>
      <c r="Q185" s="310"/>
      <c r="R185" s="310"/>
      <c r="S185" s="310"/>
      <c r="T185" s="310"/>
      <c r="U185" s="310"/>
      <c r="V185" s="310"/>
      <c r="W185" s="310"/>
      <c r="X185" s="310"/>
      <c r="Y185" s="310"/>
    </row>
    <row r="186">
      <c r="A186" s="310"/>
      <c r="B186" s="310"/>
      <c r="C186" s="310"/>
      <c r="D186" s="310"/>
      <c r="E186" s="310"/>
      <c r="F186" s="291"/>
      <c r="G186" s="291"/>
      <c r="H186" s="291"/>
      <c r="I186" s="291"/>
      <c r="J186" s="282"/>
      <c r="K186" s="282"/>
      <c r="L186" s="310"/>
      <c r="M186" s="291"/>
      <c r="N186" s="310"/>
      <c r="O186" s="310"/>
      <c r="P186" s="310"/>
      <c r="Q186" s="310"/>
      <c r="R186" s="310"/>
      <c r="S186" s="310"/>
      <c r="T186" s="310"/>
      <c r="U186" s="310"/>
      <c r="V186" s="310"/>
      <c r="W186" s="310"/>
      <c r="X186" s="310"/>
      <c r="Y186" s="310"/>
    </row>
    <row r="187">
      <c r="A187" s="310"/>
      <c r="B187" s="310"/>
      <c r="C187" s="310"/>
      <c r="D187" s="310"/>
      <c r="E187" s="310"/>
      <c r="F187" s="291"/>
      <c r="G187" s="291"/>
      <c r="H187" s="291"/>
      <c r="I187" s="291"/>
      <c r="J187" s="282"/>
      <c r="K187" s="282"/>
      <c r="L187" s="310"/>
      <c r="M187" s="291"/>
      <c r="N187" s="310"/>
      <c r="O187" s="310"/>
      <c r="P187" s="310"/>
      <c r="Q187" s="310"/>
      <c r="R187" s="310"/>
      <c r="S187" s="310"/>
      <c r="T187" s="310"/>
      <c r="U187" s="310"/>
      <c r="V187" s="310"/>
      <c r="W187" s="310"/>
      <c r="X187" s="310"/>
      <c r="Y187" s="310"/>
    </row>
    <row r="188">
      <c r="A188" s="310"/>
      <c r="B188" s="310"/>
      <c r="C188" s="310"/>
      <c r="D188" s="310"/>
      <c r="E188" s="310"/>
      <c r="F188" s="291"/>
      <c r="G188" s="291"/>
      <c r="H188" s="291"/>
      <c r="I188" s="291"/>
      <c r="J188" s="282"/>
      <c r="K188" s="282"/>
      <c r="L188" s="310"/>
      <c r="M188" s="291"/>
      <c r="N188" s="310"/>
      <c r="O188" s="310"/>
      <c r="P188" s="310"/>
      <c r="Q188" s="310"/>
      <c r="R188" s="310"/>
      <c r="S188" s="310"/>
      <c r="T188" s="310"/>
      <c r="U188" s="310"/>
      <c r="V188" s="310"/>
      <c r="W188" s="310"/>
      <c r="X188" s="310"/>
      <c r="Y188" s="310"/>
    </row>
    <row r="189">
      <c r="A189" s="310"/>
      <c r="B189" s="310"/>
      <c r="C189" s="310"/>
      <c r="D189" s="310"/>
      <c r="E189" s="310"/>
      <c r="F189" s="291"/>
      <c r="G189" s="291"/>
      <c r="H189" s="291"/>
      <c r="I189" s="291"/>
      <c r="J189" s="282"/>
      <c r="K189" s="282"/>
      <c r="L189" s="310"/>
      <c r="M189" s="291"/>
      <c r="N189" s="310"/>
      <c r="O189" s="310"/>
      <c r="P189" s="310"/>
      <c r="Q189" s="310"/>
      <c r="R189" s="310"/>
      <c r="S189" s="310"/>
      <c r="T189" s="310"/>
      <c r="U189" s="310"/>
      <c r="V189" s="310"/>
      <c r="W189" s="310"/>
      <c r="X189" s="310"/>
      <c r="Y189" s="310"/>
    </row>
    <row r="190">
      <c r="A190" s="310"/>
      <c r="B190" s="310"/>
      <c r="C190" s="310"/>
      <c r="D190" s="310"/>
      <c r="E190" s="310"/>
      <c r="F190" s="291"/>
      <c r="G190" s="291"/>
      <c r="H190" s="291"/>
      <c r="I190" s="291"/>
      <c r="J190" s="282"/>
      <c r="K190" s="282"/>
      <c r="L190" s="310"/>
      <c r="M190" s="291"/>
      <c r="N190" s="310"/>
      <c r="O190" s="310"/>
      <c r="P190" s="310"/>
      <c r="Q190" s="310"/>
      <c r="R190" s="310"/>
      <c r="S190" s="310"/>
      <c r="T190" s="310"/>
      <c r="U190" s="310"/>
      <c r="V190" s="310"/>
      <c r="W190" s="310"/>
      <c r="X190" s="310"/>
      <c r="Y190" s="310"/>
    </row>
    <row r="191">
      <c r="A191" s="310"/>
      <c r="B191" s="310"/>
      <c r="C191" s="310"/>
      <c r="D191" s="310"/>
      <c r="E191" s="310"/>
      <c r="F191" s="291"/>
      <c r="G191" s="291"/>
      <c r="H191" s="291"/>
      <c r="I191" s="291"/>
      <c r="J191" s="282"/>
      <c r="K191" s="282"/>
      <c r="L191" s="310"/>
      <c r="M191" s="291"/>
      <c r="N191" s="310"/>
      <c r="O191" s="310"/>
      <c r="P191" s="310"/>
      <c r="Q191" s="310"/>
      <c r="R191" s="310"/>
      <c r="S191" s="310"/>
      <c r="T191" s="310"/>
      <c r="U191" s="310"/>
      <c r="V191" s="310"/>
      <c r="W191" s="310"/>
      <c r="X191" s="310"/>
      <c r="Y191" s="310"/>
    </row>
    <row r="192">
      <c r="A192" s="310"/>
      <c r="B192" s="310"/>
      <c r="C192" s="310"/>
      <c r="D192" s="310"/>
      <c r="E192" s="310"/>
      <c r="F192" s="291"/>
      <c r="G192" s="291"/>
      <c r="H192" s="291"/>
      <c r="I192" s="291"/>
      <c r="J192" s="282"/>
      <c r="K192" s="282"/>
      <c r="L192" s="310"/>
      <c r="M192" s="291"/>
      <c r="N192" s="310"/>
      <c r="O192" s="310"/>
      <c r="P192" s="310"/>
      <c r="Q192" s="310"/>
      <c r="R192" s="310"/>
      <c r="S192" s="310"/>
      <c r="T192" s="310"/>
      <c r="U192" s="310"/>
      <c r="V192" s="310"/>
      <c r="W192" s="310"/>
      <c r="X192" s="310"/>
      <c r="Y192" s="310"/>
    </row>
    <row r="193">
      <c r="A193" s="310"/>
      <c r="B193" s="310"/>
      <c r="C193" s="310"/>
      <c r="D193" s="310"/>
      <c r="E193" s="310"/>
      <c r="F193" s="291"/>
      <c r="G193" s="291"/>
      <c r="H193" s="291"/>
      <c r="I193" s="291"/>
      <c r="J193" s="282"/>
      <c r="K193" s="282"/>
      <c r="L193" s="310"/>
      <c r="M193" s="291"/>
      <c r="N193" s="310"/>
      <c r="O193" s="310"/>
      <c r="P193" s="310"/>
      <c r="Q193" s="310"/>
      <c r="R193" s="310"/>
      <c r="S193" s="310"/>
      <c r="T193" s="310"/>
      <c r="U193" s="310"/>
      <c r="V193" s="310"/>
      <c r="W193" s="310"/>
      <c r="X193" s="310"/>
      <c r="Y193" s="310"/>
    </row>
    <row r="194">
      <c r="A194" s="310"/>
      <c r="B194" s="310"/>
      <c r="C194" s="310"/>
      <c r="D194" s="310"/>
      <c r="E194" s="310"/>
      <c r="F194" s="291"/>
      <c r="G194" s="291"/>
      <c r="H194" s="291"/>
      <c r="I194" s="291"/>
      <c r="J194" s="282"/>
      <c r="K194" s="282"/>
      <c r="L194" s="310"/>
      <c r="M194" s="291"/>
      <c r="N194" s="310"/>
      <c r="O194" s="310"/>
      <c r="P194" s="310"/>
      <c r="Q194" s="310"/>
      <c r="R194" s="310"/>
      <c r="S194" s="310"/>
      <c r="T194" s="310"/>
      <c r="U194" s="310"/>
      <c r="V194" s="310"/>
      <c r="W194" s="310"/>
      <c r="X194" s="310"/>
      <c r="Y194" s="310"/>
    </row>
    <row r="195">
      <c r="A195" s="310"/>
      <c r="B195" s="310"/>
      <c r="C195" s="310"/>
      <c r="D195" s="310"/>
      <c r="E195" s="310"/>
      <c r="F195" s="291"/>
      <c r="G195" s="291"/>
      <c r="H195" s="291"/>
      <c r="I195" s="291"/>
      <c r="J195" s="282"/>
      <c r="K195" s="282"/>
      <c r="L195" s="310"/>
      <c r="M195" s="291"/>
      <c r="N195" s="310"/>
      <c r="O195" s="310"/>
      <c r="P195" s="310"/>
      <c r="Q195" s="310"/>
      <c r="R195" s="310"/>
      <c r="S195" s="310"/>
      <c r="T195" s="310"/>
      <c r="U195" s="310"/>
      <c r="V195" s="310"/>
      <c r="W195" s="310"/>
      <c r="X195" s="310"/>
      <c r="Y195" s="310"/>
    </row>
    <row r="196">
      <c r="A196" s="310"/>
      <c r="B196" s="310"/>
      <c r="C196" s="310"/>
      <c r="D196" s="310"/>
      <c r="E196" s="310"/>
      <c r="F196" s="291"/>
      <c r="G196" s="291"/>
      <c r="H196" s="291"/>
      <c r="I196" s="291"/>
      <c r="J196" s="282"/>
      <c r="K196" s="282"/>
      <c r="L196" s="310"/>
      <c r="M196" s="291"/>
      <c r="N196" s="310"/>
      <c r="O196" s="310"/>
      <c r="P196" s="310"/>
      <c r="Q196" s="310"/>
      <c r="R196" s="310"/>
      <c r="S196" s="310"/>
      <c r="T196" s="310"/>
      <c r="U196" s="310"/>
      <c r="V196" s="310"/>
      <c r="W196" s="310"/>
      <c r="X196" s="310"/>
      <c r="Y196" s="310"/>
    </row>
    <row r="197">
      <c r="A197" s="310"/>
      <c r="B197" s="310"/>
      <c r="C197" s="310"/>
      <c r="D197" s="310"/>
      <c r="E197" s="310"/>
      <c r="F197" s="291"/>
      <c r="G197" s="291"/>
      <c r="H197" s="291"/>
      <c r="I197" s="291"/>
      <c r="J197" s="282"/>
      <c r="K197" s="282"/>
      <c r="L197" s="310"/>
      <c r="M197" s="291"/>
      <c r="N197" s="310"/>
      <c r="O197" s="310"/>
      <c r="P197" s="310"/>
      <c r="Q197" s="310"/>
      <c r="R197" s="310"/>
      <c r="S197" s="310"/>
      <c r="T197" s="310"/>
      <c r="U197" s="310"/>
      <c r="V197" s="310"/>
      <c r="W197" s="310"/>
      <c r="X197" s="310"/>
      <c r="Y197" s="310"/>
    </row>
    <row r="198">
      <c r="A198" s="310"/>
      <c r="B198" s="310"/>
      <c r="C198" s="310"/>
      <c r="D198" s="310"/>
      <c r="E198" s="310"/>
      <c r="F198" s="291"/>
      <c r="G198" s="291"/>
      <c r="H198" s="291"/>
      <c r="I198" s="291"/>
      <c r="J198" s="282"/>
      <c r="K198" s="282"/>
      <c r="L198" s="310"/>
      <c r="M198" s="291"/>
      <c r="N198" s="310"/>
      <c r="O198" s="310"/>
      <c r="P198" s="310"/>
      <c r="Q198" s="310"/>
      <c r="R198" s="310"/>
      <c r="S198" s="310"/>
      <c r="T198" s="310"/>
      <c r="U198" s="310"/>
      <c r="V198" s="310"/>
      <c r="W198" s="310"/>
      <c r="X198" s="310"/>
      <c r="Y198" s="310"/>
    </row>
    <row r="199">
      <c r="A199" s="310"/>
      <c r="B199" s="310"/>
      <c r="C199" s="310"/>
      <c r="D199" s="310"/>
      <c r="E199" s="310"/>
      <c r="F199" s="291"/>
      <c r="G199" s="291"/>
      <c r="H199" s="291"/>
      <c r="I199" s="291"/>
      <c r="J199" s="282"/>
      <c r="K199" s="282"/>
      <c r="L199" s="310"/>
      <c r="M199" s="291"/>
      <c r="N199" s="310"/>
      <c r="O199" s="310"/>
      <c r="P199" s="310"/>
      <c r="Q199" s="310"/>
      <c r="R199" s="310"/>
      <c r="S199" s="310"/>
      <c r="T199" s="310"/>
      <c r="U199" s="310"/>
      <c r="V199" s="310"/>
      <c r="W199" s="310"/>
      <c r="X199" s="310"/>
      <c r="Y199" s="310"/>
    </row>
    <row r="200">
      <c r="A200" s="310"/>
      <c r="B200" s="310"/>
      <c r="C200" s="310"/>
      <c r="D200" s="310"/>
      <c r="E200" s="310"/>
      <c r="F200" s="291"/>
      <c r="G200" s="291"/>
      <c r="H200" s="291"/>
      <c r="I200" s="291"/>
      <c r="J200" s="282"/>
      <c r="K200" s="282"/>
      <c r="L200" s="310"/>
      <c r="M200" s="291"/>
      <c r="N200" s="310"/>
      <c r="O200" s="310"/>
      <c r="P200" s="310"/>
      <c r="Q200" s="310"/>
      <c r="R200" s="310"/>
      <c r="S200" s="310"/>
      <c r="T200" s="310"/>
      <c r="U200" s="310"/>
      <c r="V200" s="310"/>
      <c r="W200" s="310"/>
      <c r="X200" s="310"/>
      <c r="Y200" s="310"/>
    </row>
    <row r="201">
      <c r="A201" s="310"/>
      <c r="B201" s="310"/>
      <c r="C201" s="310"/>
      <c r="D201" s="310"/>
      <c r="E201" s="310"/>
      <c r="F201" s="291"/>
      <c r="G201" s="291"/>
      <c r="H201" s="291"/>
      <c r="I201" s="291"/>
      <c r="J201" s="282"/>
      <c r="K201" s="282"/>
      <c r="L201" s="310"/>
      <c r="M201" s="291"/>
      <c r="N201" s="310"/>
      <c r="O201" s="310"/>
      <c r="P201" s="310"/>
      <c r="Q201" s="310"/>
      <c r="R201" s="310"/>
      <c r="S201" s="310"/>
      <c r="T201" s="310"/>
      <c r="U201" s="310"/>
      <c r="V201" s="310"/>
      <c r="W201" s="310"/>
      <c r="X201" s="310"/>
      <c r="Y201" s="310"/>
    </row>
    <row r="202">
      <c r="A202" s="310"/>
      <c r="B202" s="310"/>
      <c r="C202" s="310"/>
      <c r="D202" s="310"/>
      <c r="E202" s="310"/>
      <c r="F202" s="291"/>
      <c r="G202" s="291"/>
      <c r="H202" s="291"/>
      <c r="I202" s="291"/>
      <c r="J202" s="282"/>
      <c r="K202" s="282"/>
      <c r="L202" s="310"/>
      <c r="M202" s="291"/>
      <c r="N202" s="310"/>
      <c r="O202" s="310"/>
      <c r="P202" s="310"/>
      <c r="Q202" s="310"/>
      <c r="R202" s="310"/>
      <c r="S202" s="310"/>
      <c r="T202" s="310"/>
      <c r="U202" s="310"/>
      <c r="V202" s="310"/>
      <c r="W202" s="310"/>
      <c r="X202" s="310"/>
      <c r="Y202" s="310"/>
    </row>
    <row r="203">
      <c r="A203" s="310"/>
      <c r="B203" s="310"/>
      <c r="C203" s="310"/>
      <c r="D203" s="310"/>
      <c r="E203" s="310"/>
      <c r="F203" s="310"/>
      <c r="G203" s="310"/>
      <c r="H203" s="310"/>
      <c r="I203" s="310"/>
      <c r="J203" s="282"/>
      <c r="K203" s="282"/>
      <c r="L203" s="310"/>
      <c r="M203" s="310"/>
      <c r="N203" s="310"/>
      <c r="O203" s="310"/>
      <c r="P203" s="310"/>
      <c r="Q203" s="310"/>
      <c r="R203" s="310"/>
      <c r="S203" s="310"/>
      <c r="T203" s="310"/>
      <c r="U203" s="310"/>
      <c r="V203" s="310"/>
      <c r="W203" s="310"/>
      <c r="X203" s="310"/>
      <c r="Y203" s="310"/>
    </row>
    <row r="204">
      <c r="A204" s="310"/>
      <c r="B204" s="310"/>
      <c r="C204" s="310"/>
      <c r="D204" s="310"/>
      <c r="E204" s="310"/>
      <c r="F204" s="310"/>
      <c r="G204" s="310"/>
      <c r="H204" s="310"/>
      <c r="I204" s="310"/>
      <c r="J204" s="282"/>
      <c r="K204" s="282"/>
      <c r="L204" s="310"/>
      <c r="M204" s="310"/>
      <c r="N204" s="310"/>
      <c r="O204" s="310"/>
      <c r="P204" s="310"/>
      <c r="Q204" s="310"/>
      <c r="R204" s="310"/>
      <c r="S204" s="310"/>
      <c r="T204" s="310"/>
      <c r="U204" s="310"/>
      <c r="V204" s="310"/>
      <c r="W204" s="310"/>
      <c r="X204" s="310"/>
      <c r="Y204" s="310"/>
    </row>
    <row r="205">
      <c r="A205" s="310"/>
      <c r="B205" s="310"/>
      <c r="C205" s="310"/>
      <c r="D205" s="310"/>
      <c r="E205" s="310"/>
      <c r="F205" s="310"/>
      <c r="G205" s="310"/>
      <c r="H205" s="310"/>
      <c r="I205" s="310"/>
      <c r="J205" s="282"/>
      <c r="K205" s="282"/>
      <c r="L205" s="310"/>
      <c r="M205" s="310"/>
      <c r="N205" s="310"/>
      <c r="O205" s="310"/>
      <c r="P205" s="310"/>
      <c r="Q205" s="310"/>
      <c r="R205" s="310"/>
      <c r="S205" s="310"/>
      <c r="T205" s="310"/>
      <c r="U205" s="310"/>
      <c r="V205" s="310"/>
      <c r="W205" s="310"/>
      <c r="X205" s="310"/>
      <c r="Y205" s="310"/>
    </row>
    <row r="206">
      <c r="A206" s="310"/>
      <c r="B206" s="310"/>
      <c r="C206" s="310"/>
      <c r="D206" s="310"/>
      <c r="E206" s="310"/>
      <c r="F206" s="310"/>
      <c r="G206" s="310"/>
      <c r="H206" s="310"/>
      <c r="I206" s="310"/>
      <c r="J206" s="282"/>
      <c r="K206" s="282"/>
      <c r="L206" s="310"/>
      <c r="M206" s="310"/>
      <c r="N206" s="310"/>
      <c r="O206" s="310"/>
      <c r="P206" s="310"/>
      <c r="Q206" s="310"/>
      <c r="R206" s="310"/>
      <c r="S206" s="310"/>
      <c r="T206" s="310"/>
      <c r="U206" s="310"/>
      <c r="V206" s="310"/>
      <c r="W206" s="310"/>
      <c r="X206" s="310"/>
      <c r="Y206" s="310"/>
    </row>
    <row r="207">
      <c r="A207" s="310"/>
      <c r="B207" s="310"/>
      <c r="C207" s="310"/>
      <c r="D207" s="310"/>
      <c r="E207" s="310"/>
      <c r="F207" s="310"/>
      <c r="G207" s="310"/>
      <c r="H207" s="310"/>
      <c r="I207" s="310"/>
      <c r="J207" s="282"/>
      <c r="K207" s="282"/>
      <c r="L207" s="310"/>
      <c r="M207" s="310"/>
      <c r="N207" s="310"/>
      <c r="O207" s="310"/>
      <c r="P207" s="310"/>
      <c r="Q207" s="310"/>
      <c r="R207" s="310"/>
      <c r="S207" s="310"/>
      <c r="T207" s="310"/>
      <c r="U207" s="310"/>
      <c r="V207" s="310"/>
      <c r="W207" s="310"/>
      <c r="X207" s="310"/>
      <c r="Y207" s="310"/>
    </row>
    <row r="208">
      <c r="A208" s="310"/>
      <c r="B208" s="310"/>
      <c r="C208" s="310"/>
      <c r="D208" s="310"/>
      <c r="E208" s="310"/>
      <c r="F208" s="310"/>
      <c r="G208" s="310"/>
      <c r="H208" s="310"/>
      <c r="I208" s="310"/>
      <c r="J208" s="282"/>
      <c r="K208" s="282"/>
      <c r="L208" s="310"/>
      <c r="M208" s="310"/>
      <c r="N208" s="310"/>
      <c r="O208" s="310"/>
      <c r="P208" s="310"/>
      <c r="Q208" s="310"/>
      <c r="R208" s="310"/>
      <c r="S208" s="310"/>
      <c r="T208" s="310"/>
      <c r="U208" s="310"/>
      <c r="V208" s="310"/>
      <c r="W208" s="310"/>
      <c r="X208" s="310"/>
      <c r="Y208" s="310"/>
    </row>
    <row r="209">
      <c r="A209" s="310"/>
      <c r="B209" s="310"/>
      <c r="C209" s="310"/>
      <c r="D209" s="310"/>
      <c r="E209" s="310"/>
      <c r="F209" s="310"/>
      <c r="G209" s="310"/>
      <c r="H209" s="310"/>
      <c r="I209" s="310"/>
      <c r="J209" s="282"/>
      <c r="K209" s="282"/>
      <c r="L209" s="310"/>
      <c r="M209" s="310"/>
      <c r="N209" s="310"/>
      <c r="O209" s="310"/>
      <c r="P209" s="310"/>
      <c r="Q209" s="310"/>
      <c r="R209" s="310"/>
      <c r="S209" s="310"/>
      <c r="T209" s="310"/>
      <c r="U209" s="310"/>
      <c r="V209" s="310"/>
      <c r="W209" s="310"/>
      <c r="X209" s="310"/>
      <c r="Y209" s="310"/>
    </row>
    <row r="210">
      <c r="A210" s="310"/>
      <c r="B210" s="310"/>
      <c r="C210" s="310"/>
      <c r="D210" s="310"/>
      <c r="E210" s="310"/>
      <c r="F210" s="310"/>
      <c r="G210" s="310"/>
      <c r="H210" s="310"/>
      <c r="I210" s="310"/>
      <c r="J210" s="282"/>
      <c r="K210" s="282"/>
      <c r="L210" s="310"/>
      <c r="M210" s="310"/>
      <c r="N210" s="310"/>
      <c r="O210" s="310"/>
      <c r="P210" s="310"/>
      <c r="Q210" s="310"/>
      <c r="R210" s="310"/>
      <c r="S210" s="310"/>
      <c r="T210" s="310"/>
      <c r="U210" s="310"/>
      <c r="V210" s="310"/>
      <c r="W210" s="310"/>
      <c r="X210" s="310"/>
      <c r="Y210" s="310"/>
    </row>
    <row r="211">
      <c r="A211" s="310"/>
      <c r="B211" s="310"/>
      <c r="C211" s="310"/>
      <c r="D211" s="310"/>
      <c r="E211" s="310"/>
      <c r="F211" s="310"/>
      <c r="G211" s="310"/>
      <c r="H211" s="310"/>
      <c r="I211" s="310"/>
      <c r="J211" s="282"/>
      <c r="K211" s="282"/>
      <c r="L211" s="310"/>
      <c r="M211" s="310"/>
      <c r="N211" s="310"/>
      <c r="O211" s="310"/>
      <c r="P211" s="310"/>
      <c r="Q211" s="310"/>
      <c r="R211" s="310"/>
      <c r="S211" s="310"/>
      <c r="T211" s="310"/>
      <c r="U211" s="310"/>
      <c r="V211" s="310"/>
      <c r="W211" s="310"/>
      <c r="X211" s="310"/>
      <c r="Y211" s="310"/>
    </row>
    <row r="212">
      <c r="A212" s="310"/>
      <c r="B212" s="310"/>
      <c r="C212" s="310"/>
      <c r="D212" s="310"/>
      <c r="E212" s="310"/>
      <c r="F212" s="310"/>
      <c r="G212" s="310"/>
      <c r="H212" s="310"/>
      <c r="I212" s="310"/>
      <c r="J212" s="282"/>
      <c r="K212" s="282"/>
      <c r="L212" s="310"/>
      <c r="M212" s="310"/>
      <c r="N212" s="310"/>
      <c r="O212" s="310"/>
      <c r="P212" s="310"/>
      <c r="Q212" s="310"/>
      <c r="R212" s="310"/>
      <c r="S212" s="310"/>
      <c r="T212" s="310"/>
      <c r="U212" s="310"/>
      <c r="V212" s="310"/>
      <c r="W212" s="310"/>
      <c r="X212" s="310"/>
      <c r="Y212" s="310"/>
    </row>
    <row r="213">
      <c r="A213" s="310"/>
      <c r="B213" s="310"/>
      <c r="C213" s="310"/>
      <c r="D213" s="310"/>
      <c r="E213" s="310"/>
      <c r="F213" s="310"/>
      <c r="G213" s="310"/>
      <c r="H213" s="310"/>
      <c r="I213" s="310"/>
      <c r="J213" s="282"/>
      <c r="K213" s="282"/>
      <c r="L213" s="310"/>
      <c r="M213" s="310"/>
      <c r="N213" s="310"/>
      <c r="O213" s="310"/>
      <c r="P213" s="310"/>
      <c r="Q213" s="310"/>
      <c r="R213" s="310"/>
      <c r="S213" s="310"/>
      <c r="T213" s="310"/>
      <c r="U213" s="310"/>
      <c r="V213" s="310"/>
      <c r="W213" s="310"/>
      <c r="X213" s="310"/>
      <c r="Y213" s="310"/>
    </row>
    <row r="214">
      <c r="A214" s="310"/>
      <c r="B214" s="310"/>
      <c r="C214" s="310"/>
      <c r="D214" s="310"/>
      <c r="E214" s="310"/>
      <c r="F214" s="310"/>
      <c r="G214" s="310"/>
      <c r="H214" s="310"/>
      <c r="I214" s="310"/>
      <c r="J214" s="282"/>
      <c r="K214" s="282"/>
      <c r="L214" s="310"/>
      <c r="M214" s="310"/>
      <c r="N214" s="310"/>
      <c r="O214" s="310"/>
      <c r="P214" s="310"/>
      <c r="Q214" s="310"/>
      <c r="R214" s="310"/>
      <c r="S214" s="310"/>
      <c r="T214" s="310"/>
      <c r="U214" s="310"/>
      <c r="V214" s="310"/>
      <c r="W214" s="310"/>
      <c r="X214" s="310"/>
      <c r="Y214" s="310"/>
    </row>
    <row r="215">
      <c r="A215" s="310"/>
      <c r="B215" s="310"/>
      <c r="C215" s="310"/>
      <c r="D215" s="310"/>
      <c r="E215" s="310"/>
      <c r="F215" s="310"/>
      <c r="G215" s="310"/>
      <c r="H215" s="310"/>
      <c r="I215" s="310"/>
      <c r="J215" s="282"/>
      <c r="K215" s="282"/>
      <c r="L215" s="310"/>
      <c r="M215" s="310"/>
      <c r="N215" s="310"/>
      <c r="O215" s="310"/>
      <c r="P215" s="310"/>
      <c r="Q215" s="310"/>
      <c r="R215" s="310"/>
      <c r="S215" s="310"/>
      <c r="T215" s="310"/>
      <c r="U215" s="310"/>
      <c r="V215" s="310"/>
      <c r="W215" s="310"/>
      <c r="X215" s="310"/>
      <c r="Y215" s="310"/>
    </row>
    <row r="216">
      <c r="A216" s="310"/>
      <c r="B216" s="310"/>
      <c r="C216" s="310"/>
      <c r="D216" s="310"/>
      <c r="E216" s="310"/>
      <c r="F216" s="310"/>
      <c r="G216" s="310"/>
      <c r="H216" s="310"/>
      <c r="I216" s="310"/>
      <c r="J216" s="282"/>
      <c r="K216" s="282"/>
      <c r="L216" s="310"/>
      <c r="M216" s="310"/>
      <c r="N216" s="310"/>
      <c r="O216" s="310"/>
      <c r="P216" s="310"/>
      <c r="Q216" s="310"/>
      <c r="R216" s="310"/>
      <c r="S216" s="310"/>
      <c r="T216" s="310"/>
      <c r="U216" s="310"/>
      <c r="V216" s="310"/>
      <c r="W216" s="310"/>
      <c r="X216" s="310"/>
      <c r="Y216" s="310"/>
    </row>
    <row r="217">
      <c r="A217" s="310"/>
      <c r="B217" s="310"/>
      <c r="C217" s="310"/>
      <c r="D217" s="310"/>
      <c r="E217" s="310"/>
      <c r="F217" s="310"/>
      <c r="G217" s="310"/>
      <c r="H217" s="310"/>
      <c r="I217" s="310"/>
      <c r="J217" s="282"/>
      <c r="K217" s="282"/>
      <c r="L217" s="310"/>
      <c r="M217" s="310"/>
      <c r="N217" s="310"/>
      <c r="O217" s="310"/>
      <c r="P217" s="310"/>
      <c r="Q217" s="310"/>
      <c r="R217" s="310"/>
      <c r="S217" s="310"/>
      <c r="T217" s="310"/>
      <c r="U217" s="310"/>
      <c r="V217" s="310"/>
      <c r="W217" s="310"/>
      <c r="X217" s="310"/>
      <c r="Y217" s="310"/>
    </row>
    <row r="218">
      <c r="A218" s="310"/>
      <c r="B218" s="310"/>
      <c r="C218" s="310"/>
      <c r="D218" s="310"/>
      <c r="E218" s="310"/>
      <c r="F218" s="310"/>
      <c r="G218" s="310"/>
      <c r="H218" s="310"/>
      <c r="I218" s="310"/>
      <c r="J218" s="282"/>
      <c r="K218" s="282"/>
      <c r="L218" s="310"/>
      <c r="M218" s="310"/>
      <c r="N218" s="310"/>
      <c r="O218" s="310"/>
      <c r="P218" s="310"/>
      <c r="Q218" s="310"/>
      <c r="R218" s="310"/>
      <c r="S218" s="310"/>
      <c r="T218" s="310"/>
      <c r="U218" s="310"/>
      <c r="V218" s="310"/>
      <c r="W218" s="310"/>
      <c r="X218" s="310"/>
      <c r="Y218" s="310"/>
    </row>
    <row r="219">
      <c r="A219" s="310"/>
      <c r="B219" s="310"/>
      <c r="C219" s="310"/>
      <c r="D219" s="310"/>
      <c r="E219" s="310"/>
      <c r="F219" s="310"/>
      <c r="G219" s="310"/>
      <c r="H219" s="310"/>
      <c r="I219" s="310"/>
      <c r="J219" s="282"/>
      <c r="K219" s="282"/>
      <c r="L219" s="310"/>
      <c r="M219" s="310"/>
      <c r="N219" s="310"/>
      <c r="O219" s="310"/>
      <c r="P219" s="310"/>
      <c r="Q219" s="310"/>
      <c r="R219" s="310"/>
      <c r="S219" s="310"/>
      <c r="T219" s="310"/>
      <c r="U219" s="310"/>
      <c r="V219" s="310"/>
      <c r="W219" s="310"/>
      <c r="X219" s="310"/>
      <c r="Y219" s="310"/>
    </row>
    <row r="220">
      <c r="A220" s="310"/>
      <c r="B220" s="310"/>
      <c r="C220" s="310"/>
      <c r="D220" s="310"/>
      <c r="E220" s="310"/>
      <c r="F220" s="310"/>
      <c r="G220" s="310"/>
      <c r="H220" s="310"/>
      <c r="I220" s="310"/>
      <c r="J220" s="282"/>
      <c r="K220" s="282"/>
      <c r="L220" s="310"/>
      <c r="M220" s="310"/>
      <c r="N220" s="310"/>
      <c r="O220" s="310"/>
      <c r="P220" s="310"/>
      <c r="Q220" s="310"/>
      <c r="R220" s="310"/>
      <c r="S220" s="310"/>
      <c r="T220" s="310"/>
      <c r="U220" s="310"/>
      <c r="V220" s="310"/>
      <c r="W220" s="310"/>
      <c r="X220" s="310"/>
      <c r="Y220" s="310"/>
    </row>
    <row r="221">
      <c r="A221" s="310"/>
      <c r="B221" s="310"/>
      <c r="C221" s="310"/>
      <c r="D221" s="310"/>
      <c r="E221" s="310"/>
      <c r="F221" s="310"/>
      <c r="G221" s="310"/>
      <c r="H221" s="310"/>
      <c r="I221" s="310"/>
      <c r="J221" s="282"/>
      <c r="K221" s="282"/>
      <c r="L221" s="310"/>
      <c r="M221" s="310"/>
      <c r="N221" s="310"/>
      <c r="O221" s="310"/>
      <c r="P221" s="310"/>
      <c r="Q221" s="310"/>
      <c r="R221" s="310"/>
      <c r="S221" s="310"/>
      <c r="T221" s="310"/>
      <c r="U221" s="310"/>
      <c r="V221" s="310"/>
      <c r="W221" s="310"/>
      <c r="X221" s="310"/>
      <c r="Y221" s="310"/>
    </row>
    <row r="222">
      <c r="A222" s="310"/>
      <c r="B222" s="310"/>
      <c r="C222" s="310"/>
      <c r="D222" s="310"/>
      <c r="E222" s="310"/>
      <c r="F222" s="310"/>
      <c r="G222" s="310"/>
      <c r="H222" s="310"/>
      <c r="I222" s="310"/>
      <c r="J222" s="282"/>
      <c r="K222" s="282"/>
      <c r="L222" s="310"/>
      <c r="M222" s="310"/>
      <c r="N222" s="310"/>
      <c r="O222" s="310"/>
      <c r="P222" s="310"/>
      <c r="Q222" s="310"/>
      <c r="R222" s="310"/>
      <c r="S222" s="310"/>
      <c r="T222" s="310"/>
      <c r="U222" s="310"/>
      <c r="V222" s="310"/>
      <c r="W222" s="310"/>
      <c r="X222" s="310"/>
      <c r="Y222" s="310"/>
    </row>
    <row r="223">
      <c r="A223" s="310"/>
      <c r="B223" s="310"/>
      <c r="C223" s="310"/>
      <c r="D223" s="310"/>
      <c r="E223" s="310"/>
      <c r="F223" s="310"/>
      <c r="G223" s="310"/>
      <c r="H223" s="310"/>
      <c r="I223" s="310"/>
      <c r="J223" s="282"/>
      <c r="K223" s="282"/>
      <c r="L223" s="310"/>
      <c r="M223" s="310"/>
      <c r="N223" s="310"/>
      <c r="O223" s="310"/>
      <c r="P223" s="310"/>
      <c r="Q223" s="310"/>
      <c r="R223" s="310"/>
      <c r="S223" s="310"/>
      <c r="T223" s="310"/>
      <c r="U223" s="310"/>
      <c r="V223" s="310"/>
      <c r="W223" s="310"/>
      <c r="X223" s="310"/>
      <c r="Y223" s="310"/>
    </row>
    <row r="224">
      <c r="A224" s="310"/>
      <c r="B224" s="310"/>
      <c r="C224" s="310"/>
      <c r="D224" s="310"/>
      <c r="E224" s="310"/>
      <c r="F224" s="310"/>
      <c r="G224" s="310"/>
      <c r="H224" s="310"/>
      <c r="I224" s="310"/>
      <c r="J224" s="282"/>
      <c r="K224" s="282"/>
      <c r="L224" s="310"/>
      <c r="M224" s="310"/>
      <c r="N224" s="310"/>
      <c r="O224" s="310"/>
      <c r="P224" s="310"/>
      <c r="Q224" s="310"/>
      <c r="R224" s="310"/>
      <c r="S224" s="310"/>
      <c r="T224" s="310"/>
      <c r="U224" s="310"/>
      <c r="V224" s="310"/>
      <c r="W224" s="310"/>
      <c r="X224" s="310"/>
      <c r="Y224" s="310"/>
    </row>
    <row r="225">
      <c r="A225" s="310"/>
      <c r="B225" s="310"/>
      <c r="C225" s="310"/>
      <c r="D225" s="310"/>
      <c r="E225" s="310"/>
      <c r="F225" s="310"/>
      <c r="G225" s="310"/>
      <c r="H225" s="310"/>
      <c r="I225" s="310"/>
      <c r="J225" s="282"/>
      <c r="K225" s="282"/>
      <c r="L225" s="310"/>
      <c r="M225" s="310"/>
      <c r="N225" s="310"/>
      <c r="O225" s="310"/>
      <c r="P225" s="310"/>
      <c r="Q225" s="310"/>
      <c r="R225" s="310"/>
      <c r="S225" s="310"/>
      <c r="T225" s="310"/>
      <c r="U225" s="310"/>
      <c r="V225" s="310"/>
      <c r="W225" s="310"/>
      <c r="X225" s="310"/>
      <c r="Y225" s="310"/>
    </row>
    <row r="226">
      <c r="A226" s="310"/>
      <c r="B226" s="310"/>
      <c r="C226" s="310"/>
      <c r="D226" s="310"/>
      <c r="E226" s="310"/>
      <c r="F226" s="310"/>
      <c r="G226" s="310"/>
      <c r="H226" s="310"/>
      <c r="I226" s="310"/>
      <c r="J226" s="282"/>
      <c r="K226" s="282"/>
      <c r="L226" s="310"/>
      <c r="M226" s="310"/>
      <c r="N226" s="310"/>
      <c r="O226" s="310"/>
      <c r="P226" s="310"/>
      <c r="Q226" s="310"/>
      <c r="R226" s="310"/>
      <c r="S226" s="310"/>
      <c r="T226" s="310"/>
      <c r="U226" s="310"/>
      <c r="V226" s="310"/>
      <c r="W226" s="310"/>
      <c r="X226" s="310"/>
      <c r="Y226" s="310"/>
    </row>
    <row r="227">
      <c r="A227" s="310"/>
      <c r="B227" s="310"/>
      <c r="C227" s="310"/>
      <c r="D227" s="310"/>
      <c r="E227" s="310"/>
      <c r="F227" s="310"/>
      <c r="G227" s="310"/>
      <c r="H227" s="310"/>
      <c r="I227" s="310"/>
      <c r="J227" s="282"/>
      <c r="K227" s="282"/>
      <c r="L227" s="310"/>
      <c r="M227" s="310"/>
      <c r="N227" s="310"/>
      <c r="O227" s="310"/>
      <c r="P227" s="310"/>
      <c r="Q227" s="310"/>
      <c r="R227" s="310"/>
      <c r="S227" s="310"/>
      <c r="T227" s="310"/>
      <c r="U227" s="310"/>
      <c r="V227" s="310"/>
      <c r="W227" s="310"/>
      <c r="X227" s="310"/>
      <c r="Y227" s="310"/>
    </row>
    <row r="228">
      <c r="A228" s="310"/>
      <c r="B228" s="310"/>
      <c r="C228" s="310"/>
      <c r="D228" s="310"/>
      <c r="E228" s="310"/>
      <c r="F228" s="310"/>
      <c r="G228" s="310"/>
      <c r="H228" s="310"/>
      <c r="I228" s="310"/>
      <c r="J228" s="282"/>
      <c r="K228" s="282"/>
      <c r="L228" s="310"/>
      <c r="M228" s="310"/>
      <c r="N228" s="310"/>
      <c r="O228" s="310"/>
      <c r="P228" s="310"/>
      <c r="Q228" s="310"/>
      <c r="R228" s="310"/>
      <c r="S228" s="310"/>
      <c r="T228" s="310"/>
      <c r="U228" s="310"/>
      <c r="V228" s="310"/>
      <c r="W228" s="310"/>
      <c r="X228" s="310"/>
      <c r="Y228" s="310"/>
    </row>
    <row r="229">
      <c r="A229" s="310"/>
      <c r="B229" s="310"/>
      <c r="C229" s="310"/>
      <c r="D229" s="310"/>
      <c r="E229" s="310"/>
      <c r="F229" s="310"/>
      <c r="G229" s="310"/>
      <c r="H229" s="310"/>
      <c r="I229" s="310"/>
      <c r="J229" s="282"/>
      <c r="K229" s="282"/>
      <c r="L229" s="310"/>
      <c r="M229" s="310"/>
      <c r="N229" s="310"/>
      <c r="O229" s="310"/>
      <c r="P229" s="310"/>
      <c r="Q229" s="310"/>
      <c r="R229" s="310"/>
      <c r="S229" s="310"/>
      <c r="T229" s="310"/>
      <c r="U229" s="310"/>
      <c r="V229" s="310"/>
      <c r="W229" s="310"/>
      <c r="X229" s="310"/>
      <c r="Y229" s="310"/>
    </row>
    <row r="230">
      <c r="A230" s="310"/>
      <c r="B230" s="310"/>
      <c r="C230" s="310"/>
      <c r="D230" s="310"/>
      <c r="E230" s="310"/>
      <c r="F230" s="310"/>
      <c r="G230" s="310"/>
      <c r="H230" s="310"/>
      <c r="I230" s="310"/>
      <c r="J230" s="282"/>
      <c r="K230" s="282"/>
      <c r="L230" s="310"/>
      <c r="M230" s="310"/>
      <c r="N230" s="310"/>
      <c r="O230" s="310"/>
      <c r="P230" s="310"/>
      <c r="Q230" s="310"/>
      <c r="R230" s="310"/>
      <c r="S230" s="310"/>
      <c r="T230" s="310"/>
      <c r="U230" s="310"/>
      <c r="V230" s="310"/>
      <c r="W230" s="310"/>
      <c r="X230" s="310"/>
      <c r="Y230" s="310"/>
    </row>
    <row r="231">
      <c r="A231" s="310"/>
      <c r="B231" s="310"/>
      <c r="C231" s="310"/>
      <c r="D231" s="310"/>
      <c r="E231" s="310"/>
      <c r="F231" s="310"/>
      <c r="G231" s="310"/>
      <c r="H231" s="310"/>
      <c r="I231" s="310"/>
      <c r="J231" s="282"/>
      <c r="K231" s="282"/>
      <c r="L231" s="310"/>
      <c r="M231" s="310"/>
      <c r="N231" s="310"/>
      <c r="O231" s="310"/>
      <c r="P231" s="310"/>
      <c r="Q231" s="310"/>
      <c r="R231" s="310"/>
      <c r="S231" s="310"/>
      <c r="T231" s="310"/>
      <c r="U231" s="310"/>
      <c r="V231" s="310"/>
      <c r="W231" s="310"/>
      <c r="X231" s="310"/>
      <c r="Y231" s="310"/>
    </row>
    <row r="232">
      <c r="A232" s="310"/>
      <c r="B232" s="310"/>
      <c r="C232" s="310"/>
      <c r="D232" s="310"/>
      <c r="E232" s="310"/>
      <c r="F232" s="310"/>
      <c r="G232" s="310"/>
      <c r="H232" s="310"/>
      <c r="I232" s="310"/>
      <c r="J232" s="282"/>
      <c r="K232" s="282"/>
      <c r="L232" s="310"/>
      <c r="M232" s="310"/>
      <c r="N232" s="310"/>
      <c r="O232" s="310"/>
      <c r="P232" s="310"/>
      <c r="Q232" s="310"/>
      <c r="R232" s="310"/>
      <c r="S232" s="310"/>
      <c r="T232" s="310"/>
      <c r="U232" s="310"/>
      <c r="V232" s="310"/>
      <c r="W232" s="310"/>
      <c r="X232" s="310"/>
      <c r="Y232" s="310"/>
    </row>
    <row r="233">
      <c r="A233" s="310"/>
      <c r="B233" s="310"/>
      <c r="C233" s="310"/>
      <c r="D233" s="310"/>
      <c r="E233" s="310"/>
      <c r="F233" s="310"/>
      <c r="G233" s="310"/>
      <c r="H233" s="310"/>
      <c r="I233" s="310"/>
      <c r="J233" s="282"/>
      <c r="K233" s="282"/>
      <c r="L233" s="310"/>
      <c r="M233" s="310"/>
      <c r="N233" s="310"/>
      <c r="O233" s="310"/>
      <c r="P233" s="310"/>
      <c r="Q233" s="310"/>
      <c r="R233" s="310"/>
      <c r="S233" s="310"/>
      <c r="T233" s="310"/>
      <c r="U233" s="310"/>
      <c r="V233" s="310"/>
      <c r="W233" s="310"/>
      <c r="X233" s="310"/>
      <c r="Y233" s="310"/>
    </row>
    <row r="234">
      <c r="A234" s="310"/>
      <c r="B234" s="310"/>
      <c r="C234" s="310"/>
      <c r="D234" s="310"/>
      <c r="E234" s="310"/>
      <c r="F234" s="310"/>
      <c r="G234" s="310"/>
      <c r="H234" s="310"/>
      <c r="I234" s="310"/>
      <c r="J234" s="282"/>
      <c r="K234" s="282"/>
      <c r="L234" s="310"/>
      <c r="M234" s="310"/>
      <c r="N234" s="310"/>
      <c r="O234" s="310"/>
      <c r="P234" s="310"/>
      <c r="Q234" s="310"/>
      <c r="R234" s="310"/>
      <c r="S234" s="310"/>
      <c r="T234" s="310"/>
      <c r="U234" s="310"/>
      <c r="V234" s="310"/>
      <c r="W234" s="310"/>
      <c r="X234" s="310"/>
      <c r="Y234" s="310"/>
    </row>
    <row r="235">
      <c r="A235" s="310"/>
      <c r="B235" s="310"/>
      <c r="C235" s="310"/>
      <c r="D235" s="310"/>
      <c r="E235" s="310"/>
      <c r="F235" s="310"/>
      <c r="G235" s="310"/>
      <c r="H235" s="310"/>
      <c r="I235" s="310"/>
      <c r="J235" s="282"/>
      <c r="K235" s="282"/>
      <c r="L235" s="310"/>
      <c r="M235" s="310"/>
      <c r="N235" s="310"/>
      <c r="O235" s="310"/>
      <c r="P235" s="310"/>
      <c r="Q235" s="310"/>
      <c r="R235" s="310"/>
      <c r="S235" s="310"/>
      <c r="T235" s="310"/>
      <c r="U235" s="310"/>
      <c r="V235" s="310"/>
      <c r="W235" s="310"/>
      <c r="X235" s="310"/>
      <c r="Y235" s="310"/>
    </row>
    <row r="236">
      <c r="A236" s="310"/>
      <c r="B236" s="310"/>
      <c r="C236" s="310"/>
      <c r="D236" s="310"/>
      <c r="E236" s="310"/>
      <c r="F236" s="310"/>
      <c r="G236" s="310"/>
      <c r="H236" s="310"/>
      <c r="I236" s="310"/>
      <c r="J236" s="282"/>
      <c r="K236" s="282"/>
      <c r="L236" s="310"/>
      <c r="M236" s="310"/>
      <c r="N236" s="310"/>
      <c r="O236" s="310"/>
      <c r="P236" s="310"/>
      <c r="Q236" s="310"/>
      <c r="R236" s="310"/>
      <c r="S236" s="310"/>
      <c r="T236" s="310"/>
      <c r="U236" s="310"/>
      <c r="V236" s="310"/>
      <c r="W236" s="310"/>
      <c r="X236" s="310"/>
      <c r="Y236" s="310"/>
    </row>
    <row r="237">
      <c r="A237" s="310"/>
      <c r="B237" s="310"/>
      <c r="C237" s="310"/>
      <c r="D237" s="310"/>
      <c r="E237" s="310"/>
      <c r="F237" s="310"/>
      <c r="G237" s="310"/>
      <c r="H237" s="310"/>
      <c r="I237" s="310"/>
      <c r="J237" s="282"/>
      <c r="K237" s="282"/>
      <c r="L237" s="310"/>
      <c r="M237" s="310"/>
      <c r="N237" s="310"/>
      <c r="O237" s="310"/>
      <c r="P237" s="310"/>
      <c r="Q237" s="310"/>
      <c r="R237" s="310"/>
      <c r="S237" s="310"/>
      <c r="T237" s="310"/>
      <c r="U237" s="310"/>
      <c r="V237" s="310"/>
      <c r="W237" s="310"/>
      <c r="X237" s="310"/>
      <c r="Y237" s="310"/>
    </row>
    <row r="238">
      <c r="A238" s="310"/>
      <c r="B238" s="310"/>
      <c r="C238" s="310"/>
      <c r="D238" s="310"/>
      <c r="E238" s="310"/>
      <c r="F238" s="310"/>
      <c r="G238" s="310"/>
      <c r="H238" s="310"/>
      <c r="I238" s="310"/>
      <c r="J238" s="282"/>
      <c r="K238" s="282"/>
      <c r="L238" s="310"/>
      <c r="M238" s="310"/>
      <c r="N238" s="310"/>
      <c r="O238" s="310"/>
      <c r="P238" s="310"/>
      <c r="Q238" s="310"/>
      <c r="R238" s="310"/>
      <c r="S238" s="310"/>
      <c r="T238" s="310"/>
      <c r="U238" s="310"/>
      <c r="V238" s="310"/>
      <c r="W238" s="310"/>
      <c r="X238" s="310"/>
      <c r="Y238" s="310"/>
    </row>
    <row r="239">
      <c r="A239" s="310"/>
      <c r="B239" s="310"/>
      <c r="C239" s="310"/>
      <c r="D239" s="310"/>
      <c r="E239" s="310"/>
      <c r="F239" s="310"/>
      <c r="G239" s="310"/>
      <c r="H239" s="310"/>
      <c r="I239" s="310"/>
      <c r="J239" s="282"/>
      <c r="K239" s="282"/>
      <c r="L239" s="310"/>
      <c r="M239" s="310"/>
      <c r="N239" s="310"/>
      <c r="O239" s="310"/>
      <c r="P239" s="310"/>
      <c r="Q239" s="310"/>
      <c r="R239" s="310"/>
      <c r="S239" s="310"/>
      <c r="T239" s="310"/>
      <c r="U239" s="310"/>
      <c r="V239" s="310"/>
      <c r="W239" s="310"/>
      <c r="X239" s="310"/>
      <c r="Y239" s="310"/>
    </row>
    <row r="240">
      <c r="A240" s="310"/>
      <c r="B240" s="310"/>
      <c r="C240" s="310"/>
      <c r="D240" s="310"/>
      <c r="E240" s="310"/>
      <c r="F240" s="310"/>
      <c r="G240" s="310"/>
      <c r="H240" s="310"/>
      <c r="I240" s="310"/>
      <c r="J240" s="282"/>
      <c r="K240" s="282"/>
      <c r="L240" s="310"/>
      <c r="M240" s="310"/>
      <c r="N240" s="310"/>
      <c r="O240" s="310"/>
      <c r="P240" s="310"/>
      <c r="Q240" s="310"/>
      <c r="R240" s="310"/>
      <c r="S240" s="310"/>
      <c r="T240" s="310"/>
      <c r="U240" s="310"/>
      <c r="V240" s="310"/>
      <c r="W240" s="310"/>
      <c r="X240" s="310"/>
      <c r="Y240" s="310"/>
    </row>
    <row r="241">
      <c r="A241" s="310"/>
      <c r="B241" s="310"/>
      <c r="C241" s="310"/>
      <c r="D241" s="310"/>
      <c r="E241" s="310"/>
      <c r="F241" s="310"/>
      <c r="G241" s="310"/>
      <c r="H241" s="310"/>
      <c r="I241" s="310"/>
      <c r="J241" s="282"/>
      <c r="K241" s="282"/>
      <c r="L241" s="310"/>
      <c r="M241" s="310"/>
      <c r="N241" s="310"/>
      <c r="O241" s="310"/>
      <c r="P241" s="310"/>
      <c r="Q241" s="310"/>
      <c r="R241" s="310"/>
      <c r="S241" s="310"/>
      <c r="T241" s="310"/>
      <c r="U241" s="310"/>
      <c r="V241" s="310"/>
      <c r="W241" s="310"/>
      <c r="X241" s="310"/>
      <c r="Y241" s="310"/>
    </row>
    <row r="242">
      <c r="A242" s="310"/>
      <c r="B242" s="310"/>
      <c r="C242" s="310"/>
      <c r="D242" s="310"/>
      <c r="E242" s="310"/>
      <c r="F242" s="310"/>
      <c r="G242" s="310"/>
      <c r="H242" s="310"/>
      <c r="I242" s="310"/>
      <c r="J242" s="282"/>
      <c r="K242" s="282"/>
      <c r="L242" s="310"/>
      <c r="M242" s="310"/>
      <c r="N242" s="310"/>
      <c r="O242" s="310"/>
      <c r="P242" s="310"/>
      <c r="Q242" s="310"/>
      <c r="R242" s="310"/>
      <c r="S242" s="310"/>
      <c r="T242" s="310"/>
      <c r="U242" s="310"/>
      <c r="V242" s="310"/>
      <c r="W242" s="310"/>
      <c r="X242" s="310"/>
      <c r="Y242" s="310"/>
    </row>
    <row r="243">
      <c r="A243" s="310"/>
      <c r="B243" s="310"/>
      <c r="C243" s="310"/>
      <c r="D243" s="310"/>
      <c r="E243" s="310"/>
      <c r="F243" s="310"/>
      <c r="G243" s="310"/>
      <c r="H243" s="310"/>
      <c r="I243" s="310"/>
      <c r="J243" s="282"/>
      <c r="K243" s="282"/>
      <c r="L243" s="310"/>
      <c r="M243" s="310"/>
      <c r="N243" s="310"/>
      <c r="O243" s="310"/>
      <c r="P243" s="310"/>
      <c r="Q243" s="310"/>
      <c r="R243" s="310"/>
      <c r="S243" s="310"/>
      <c r="T243" s="310"/>
      <c r="U243" s="310"/>
      <c r="V243" s="310"/>
      <c r="W243" s="310"/>
      <c r="X243" s="310"/>
      <c r="Y243" s="310"/>
    </row>
    <row r="244">
      <c r="A244" s="310"/>
      <c r="B244" s="310"/>
      <c r="C244" s="310"/>
      <c r="D244" s="310"/>
      <c r="E244" s="310"/>
      <c r="F244" s="310"/>
      <c r="G244" s="310"/>
      <c r="H244" s="310"/>
      <c r="I244" s="310"/>
      <c r="J244" s="282"/>
      <c r="K244" s="282"/>
      <c r="L244" s="310"/>
      <c r="M244" s="310"/>
      <c r="N244" s="310"/>
      <c r="O244" s="310"/>
      <c r="P244" s="310"/>
      <c r="Q244" s="310"/>
      <c r="R244" s="310"/>
      <c r="S244" s="310"/>
      <c r="T244" s="310"/>
      <c r="U244" s="310"/>
      <c r="V244" s="310"/>
      <c r="W244" s="310"/>
      <c r="X244" s="310"/>
      <c r="Y244" s="310"/>
    </row>
    <row r="245">
      <c r="A245" s="310"/>
      <c r="B245" s="310"/>
      <c r="C245" s="310"/>
      <c r="D245" s="310"/>
      <c r="E245" s="310"/>
      <c r="F245" s="310"/>
      <c r="G245" s="310"/>
      <c r="H245" s="310"/>
      <c r="I245" s="310"/>
      <c r="J245" s="282"/>
      <c r="K245" s="282"/>
      <c r="L245" s="310"/>
      <c r="M245" s="310"/>
      <c r="N245" s="310"/>
      <c r="O245" s="310"/>
      <c r="P245" s="310"/>
      <c r="Q245" s="310"/>
      <c r="R245" s="310"/>
      <c r="S245" s="310"/>
      <c r="T245" s="310"/>
      <c r="U245" s="310"/>
      <c r="V245" s="310"/>
      <c r="W245" s="310"/>
      <c r="X245" s="310"/>
      <c r="Y245" s="310"/>
    </row>
    <row r="246">
      <c r="A246" s="310"/>
      <c r="B246" s="310"/>
      <c r="C246" s="310"/>
      <c r="D246" s="310"/>
      <c r="E246" s="310"/>
      <c r="F246" s="310"/>
      <c r="G246" s="310"/>
      <c r="H246" s="310"/>
      <c r="I246" s="310"/>
      <c r="J246" s="282"/>
      <c r="K246" s="282"/>
      <c r="L246" s="310"/>
      <c r="M246" s="310"/>
      <c r="N246" s="310"/>
      <c r="O246" s="310"/>
      <c r="P246" s="310"/>
      <c r="Q246" s="310"/>
      <c r="R246" s="310"/>
      <c r="S246" s="310"/>
      <c r="T246" s="310"/>
      <c r="U246" s="310"/>
      <c r="V246" s="310"/>
      <c r="W246" s="310"/>
      <c r="X246" s="310"/>
      <c r="Y246" s="310"/>
    </row>
    <row r="247">
      <c r="A247" s="310"/>
      <c r="B247" s="310"/>
      <c r="C247" s="310"/>
      <c r="D247" s="310"/>
      <c r="E247" s="310"/>
      <c r="F247" s="310"/>
      <c r="G247" s="310"/>
      <c r="H247" s="310"/>
      <c r="I247" s="310"/>
      <c r="J247" s="282"/>
      <c r="K247" s="282"/>
      <c r="L247" s="310"/>
      <c r="M247" s="310"/>
      <c r="N247" s="310"/>
      <c r="O247" s="310"/>
      <c r="P247" s="310"/>
      <c r="Q247" s="310"/>
      <c r="R247" s="310"/>
      <c r="S247" s="310"/>
      <c r="T247" s="310"/>
      <c r="U247" s="310"/>
      <c r="V247" s="310"/>
      <c r="W247" s="310"/>
      <c r="X247" s="310"/>
      <c r="Y247" s="310"/>
    </row>
    <row r="248">
      <c r="A248" s="310"/>
      <c r="B248" s="310"/>
      <c r="C248" s="310"/>
      <c r="D248" s="310"/>
      <c r="E248" s="310"/>
      <c r="F248" s="310"/>
      <c r="G248" s="310"/>
      <c r="H248" s="310"/>
      <c r="I248" s="310"/>
      <c r="J248" s="282"/>
      <c r="K248" s="282"/>
      <c r="L248" s="310"/>
      <c r="M248" s="310"/>
      <c r="N248" s="310"/>
      <c r="O248" s="310"/>
      <c r="P248" s="310"/>
      <c r="Q248" s="310"/>
      <c r="R248" s="310"/>
      <c r="S248" s="310"/>
      <c r="T248" s="310"/>
      <c r="U248" s="310"/>
      <c r="V248" s="310"/>
      <c r="W248" s="310"/>
      <c r="X248" s="310"/>
      <c r="Y248" s="310"/>
    </row>
    <row r="249">
      <c r="A249" s="310"/>
      <c r="B249" s="310"/>
      <c r="C249" s="310"/>
      <c r="D249" s="310"/>
      <c r="E249" s="310"/>
      <c r="F249" s="310"/>
      <c r="G249" s="310"/>
      <c r="H249" s="310"/>
      <c r="I249" s="310"/>
      <c r="J249" s="282"/>
      <c r="K249" s="282"/>
      <c r="L249" s="310"/>
      <c r="M249" s="310"/>
      <c r="N249" s="310"/>
      <c r="O249" s="310"/>
      <c r="P249" s="310"/>
      <c r="Q249" s="310"/>
      <c r="R249" s="310"/>
      <c r="S249" s="310"/>
      <c r="T249" s="310"/>
      <c r="U249" s="310"/>
      <c r="V249" s="310"/>
      <c r="W249" s="310"/>
      <c r="X249" s="310"/>
      <c r="Y249" s="310"/>
    </row>
    <row r="250">
      <c r="A250" s="310"/>
      <c r="B250" s="310"/>
      <c r="C250" s="310"/>
      <c r="D250" s="310"/>
      <c r="E250" s="310"/>
      <c r="F250" s="310"/>
      <c r="G250" s="310"/>
      <c r="H250" s="310"/>
      <c r="I250" s="310"/>
      <c r="J250" s="282"/>
      <c r="K250" s="282"/>
      <c r="L250" s="310"/>
      <c r="M250" s="310"/>
      <c r="N250" s="310"/>
      <c r="O250" s="310"/>
      <c r="P250" s="310"/>
      <c r="Q250" s="310"/>
      <c r="R250" s="310"/>
      <c r="S250" s="310"/>
      <c r="T250" s="310"/>
      <c r="U250" s="310"/>
      <c r="V250" s="310"/>
      <c r="W250" s="310"/>
      <c r="X250" s="310"/>
      <c r="Y250" s="310"/>
    </row>
    <row r="251">
      <c r="A251" s="310"/>
      <c r="B251" s="310"/>
      <c r="C251" s="310"/>
      <c r="D251" s="310"/>
      <c r="E251" s="310"/>
      <c r="F251" s="310"/>
      <c r="G251" s="310"/>
      <c r="H251" s="310"/>
      <c r="I251" s="310"/>
      <c r="J251" s="282"/>
      <c r="K251" s="282"/>
      <c r="L251" s="310"/>
      <c r="M251" s="310"/>
      <c r="N251" s="310"/>
      <c r="O251" s="310"/>
      <c r="P251" s="310"/>
      <c r="Q251" s="310"/>
      <c r="R251" s="310"/>
      <c r="S251" s="310"/>
      <c r="T251" s="310"/>
      <c r="U251" s="310"/>
      <c r="V251" s="310"/>
      <c r="W251" s="310"/>
      <c r="X251" s="310"/>
      <c r="Y251" s="310"/>
    </row>
    <row r="252">
      <c r="A252" s="310"/>
      <c r="B252" s="310"/>
      <c r="C252" s="310"/>
      <c r="D252" s="310"/>
      <c r="E252" s="310"/>
      <c r="F252" s="310"/>
      <c r="G252" s="310"/>
      <c r="H252" s="310"/>
      <c r="I252" s="310"/>
      <c r="J252" s="282"/>
      <c r="K252" s="282"/>
      <c r="L252" s="310"/>
      <c r="M252" s="310"/>
      <c r="N252" s="310"/>
      <c r="O252" s="310"/>
      <c r="P252" s="310"/>
      <c r="Q252" s="310"/>
      <c r="R252" s="310"/>
      <c r="S252" s="310"/>
      <c r="T252" s="310"/>
      <c r="U252" s="310"/>
      <c r="V252" s="310"/>
      <c r="W252" s="310"/>
      <c r="X252" s="310"/>
      <c r="Y252" s="310"/>
    </row>
    <row r="253">
      <c r="A253" s="310"/>
      <c r="B253" s="310"/>
      <c r="C253" s="310"/>
      <c r="D253" s="310"/>
      <c r="E253" s="310"/>
      <c r="F253" s="310"/>
      <c r="G253" s="310"/>
      <c r="H253" s="310"/>
      <c r="I253" s="310"/>
      <c r="J253" s="282"/>
      <c r="K253" s="282"/>
      <c r="L253" s="310"/>
      <c r="M253" s="310"/>
      <c r="N253" s="310"/>
      <c r="O253" s="310"/>
      <c r="P253" s="310"/>
      <c r="Q253" s="310"/>
      <c r="R253" s="310"/>
      <c r="S253" s="310"/>
      <c r="T253" s="310"/>
      <c r="U253" s="310"/>
      <c r="V253" s="310"/>
      <c r="W253" s="310"/>
      <c r="X253" s="310"/>
      <c r="Y253" s="310"/>
    </row>
    <row r="254">
      <c r="A254" s="310"/>
      <c r="B254" s="310"/>
      <c r="C254" s="310"/>
      <c r="D254" s="310"/>
      <c r="E254" s="310"/>
      <c r="F254" s="310"/>
      <c r="G254" s="310"/>
      <c r="H254" s="310"/>
      <c r="I254" s="310"/>
      <c r="J254" s="282"/>
      <c r="K254" s="282"/>
      <c r="L254" s="310"/>
      <c r="M254" s="310"/>
      <c r="N254" s="310"/>
      <c r="O254" s="310"/>
      <c r="P254" s="310"/>
      <c r="Q254" s="310"/>
      <c r="R254" s="310"/>
      <c r="S254" s="310"/>
      <c r="T254" s="310"/>
      <c r="U254" s="310"/>
      <c r="V254" s="310"/>
      <c r="W254" s="310"/>
      <c r="X254" s="310"/>
      <c r="Y254" s="310"/>
    </row>
    <row r="255">
      <c r="A255" s="310"/>
      <c r="B255" s="310"/>
      <c r="C255" s="310"/>
      <c r="D255" s="310"/>
      <c r="E255" s="310"/>
      <c r="F255" s="310"/>
      <c r="G255" s="310"/>
      <c r="H255" s="310"/>
      <c r="I255" s="310"/>
      <c r="J255" s="282"/>
      <c r="K255" s="282"/>
      <c r="L255" s="310"/>
      <c r="M255" s="310"/>
      <c r="N255" s="310"/>
      <c r="O255" s="310"/>
      <c r="P255" s="310"/>
      <c r="Q255" s="310"/>
      <c r="R255" s="310"/>
      <c r="S255" s="310"/>
      <c r="T255" s="310"/>
      <c r="U255" s="310"/>
      <c r="V255" s="310"/>
      <c r="W255" s="310"/>
      <c r="X255" s="310"/>
      <c r="Y255" s="310"/>
    </row>
    <row r="256">
      <c r="A256" s="310"/>
      <c r="B256" s="310"/>
      <c r="C256" s="310"/>
      <c r="D256" s="310"/>
      <c r="E256" s="310"/>
      <c r="F256" s="310"/>
      <c r="G256" s="310"/>
      <c r="H256" s="310"/>
      <c r="I256" s="310"/>
      <c r="J256" s="282"/>
      <c r="K256" s="282"/>
      <c r="L256" s="310"/>
      <c r="M256" s="310"/>
      <c r="N256" s="310"/>
      <c r="O256" s="310"/>
      <c r="P256" s="310"/>
      <c r="Q256" s="310"/>
      <c r="R256" s="310"/>
      <c r="S256" s="310"/>
      <c r="T256" s="310"/>
      <c r="U256" s="310"/>
      <c r="V256" s="310"/>
      <c r="W256" s="310"/>
      <c r="X256" s="310"/>
      <c r="Y256" s="310"/>
    </row>
    <row r="257">
      <c r="A257" s="310"/>
      <c r="B257" s="310"/>
      <c r="C257" s="310"/>
      <c r="D257" s="310"/>
      <c r="E257" s="310"/>
      <c r="F257" s="310"/>
      <c r="G257" s="310"/>
      <c r="H257" s="310"/>
      <c r="I257" s="310"/>
      <c r="J257" s="282"/>
      <c r="K257" s="282"/>
      <c r="L257" s="310"/>
      <c r="M257" s="310"/>
      <c r="N257" s="310"/>
      <c r="O257" s="310"/>
      <c r="P257" s="310"/>
      <c r="Q257" s="310"/>
      <c r="R257" s="310"/>
      <c r="S257" s="310"/>
      <c r="T257" s="310"/>
      <c r="U257" s="310"/>
      <c r="V257" s="310"/>
      <c r="W257" s="310"/>
      <c r="X257" s="310"/>
      <c r="Y257" s="310"/>
    </row>
    <row r="258">
      <c r="A258" s="310"/>
      <c r="B258" s="310"/>
      <c r="C258" s="310"/>
      <c r="D258" s="310"/>
      <c r="E258" s="310"/>
      <c r="F258" s="310"/>
      <c r="G258" s="310"/>
      <c r="H258" s="310"/>
      <c r="I258" s="310"/>
      <c r="J258" s="282"/>
      <c r="K258" s="282"/>
      <c r="L258" s="310"/>
      <c r="M258" s="310"/>
      <c r="N258" s="310"/>
      <c r="O258" s="310"/>
      <c r="P258" s="310"/>
      <c r="Q258" s="310"/>
      <c r="R258" s="310"/>
      <c r="S258" s="310"/>
      <c r="T258" s="310"/>
      <c r="U258" s="310"/>
      <c r="V258" s="310"/>
      <c r="W258" s="310"/>
      <c r="X258" s="310"/>
      <c r="Y258" s="310"/>
    </row>
    <row r="259">
      <c r="A259" s="310"/>
      <c r="B259" s="310"/>
      <c r="C259" s="310"/>
      <c r="D259" s="310"/>
      <c r="E259" s="310"/>
      <c r="F259" s="310"/>
      <c r="G259" s="310"/>
      <c r="H259" s="310"/>
      <c r="I259" s="310"/>
      <c r="J259" s="282"/>
      <c r="K259" s="282"/>
      <c r="L259" s="310"/>
      <c r="M259" s="310"/>
      <c r="N259" s="310"/>
      <c r="O259" s="310"/>
      <c r="P259" s="310"/>
      <c r="Q259" s="310"/>
      <c r="R259" s="310"/>
      <c r="S259" s="310"/>
      <c r="T259" s="310"/>
      <c r="U259" s="310"/>
      <c r="V259" s="310"/>
      <c r="W259" s="310"/>
      <c r="X259" s="310"/>
      <c r="Y259" s="310"/>
    </row>
    <row r="260">
      <c r="A260" s="310"/>
      <c r="B260" s="310"/>
      <c r="C260" s="310"/>
      <c r="D260" s="310"/>
      <c r="E260" s="310"/>
      <c r="F260" s="310"/>
      <c r="G260" s="310"/>
      <c r="H260" s="310"/>
      <c r="I260" s="310"/>
      <c r="J260" s="282"/>
      <c r="K260" s="282"/>
      <c r="L260" s="310"/>
      <c r="M260" s="310"/>
      <c r="N260" s="310"/>
      <c r="O260" s="310"/>
      <c r="P260" s="310"/>
      <c r="Q260" s="310"/>
      <c r="R260" s="310"/>
      <c r="S260" s="310"/>
      <c r="T260" s="310"/>
      <c r="U260" s="310"/>
      <c r="V260" s="310"/>
      <c r="W260" s="310"/>
      <c r="X260" s="310"/>
      <c r="Y260" s="310"/>
    </row>
    <row r="261">
      <c r="A261" s="310"/>
      <c r="B261" s="310"/>
      <c r="C261" s="310"/>
      <c r="D261" s="310"/>
      <c r="E261" s="310"/>
      <c r="F261" s="310"/>
      <c r="G261" s="310"/>
      <c r="H261" s="310"/>
      <c r="I261" s="310"/>
      <c r="J261" s="282"/>
      <c r="K261" s="282"/>
      <c r="L261" s="310"/>
      <c r="M261" s="310"/>
      <c r="N261" s="310"/>
      <c r="O261" s="310"/>
      <c r="P261" s="310"/>
      <c r="Q261" s="310"/>
      <c r="R261" s="310"/>
      <c r="S261" s="310"/>
      <c r="T261" s="310"/>
      <c r="U261" s="310"/>
      <c r="V261" s="310"/>
      <c r="W261" s="310"/>
      <c r="X261" s="310"/>
      <c r="Y261" s="310"/>
    </row>
    <row r="262">
      <c r="A262" s="310"/>
      <c r="B262" s="310"/>
      <c r="C262" s="310"/>
      <c r="D262" s="310"/>
      <c r="E262" s="310"/>
      <c r="F262" s="310"/>
      <c r="G262" s="310"/>
      <c r="H262" s="310"/>
      <c r="I262" s="310"/>
      <c r="J262" s="282"/>
      <c r="K262" s="282"/>
      <c r="L262" s="310"/>
      <c r="M262" s="310"/>
      <c r="N262" s="310"/>
      <c r="O262" s="310"/>
      <c r="P262" s="310"/>
      <c r="Q262" s="310"/>
      <c r="R262" s="310"/>
      <c r="S262" s="310"/>
      <c r="T262" s="310"/>
      <c r="U262" s="310"/>
      <c r="V262" s="310"/>
      <c r="W262" s="310"/>
      <c r="X262" s="310"/>
      <c r="Y262" s="310"/>
    </row>
    <row r="263">
      <c r="A263" s="310"/>
      <c r="B263" s="310"/>
      <c r="C263" s="310"/>
      <c r="D263" s="310"/>
      <c r="E263" s="310"/>
      <c r="F263" s="310"/>
      <c r="G263" s="310"/>
      <c r="H263" s="310"/>
      <c r="I263" s="310"/>
      <c r="J263" s="282"/>
      <c r="K263" s="282"/>
      <c r="L263" s="310"/>
      <c r="M263" s="310"/>
      <c r="N263" s="310"/>
      <c r="O263" s="310"/>
      <c r="P263" s="310"/>
      <c r="Q263" s="310"/>
      <c r="R263" s="310"/>
      <c r="S263" s="310"/>
      <c r="T263" s="310"/>
      <c r="U263" s="310"/>
      <c r="V263" s="310"/>
      <c r="W263" s="310"/>
      <c r="X263" s="310"/>
      <c r="Y263" s="310"/>
    </row>
    <row r="264">
      <c r="A264" s="310"/>
      <c r="B264" s="310"/>
      <c r="C264" s="310"/>
      <c r="D264" s="310"/>
      <c r="E264" s="310"/>
      <c r="F264" s="310"/>
      <c r="G264" s="310"/>
      <c r="H264" s="310"/>
      <c r="I264" s="310"/>
      <c r="J264" s="282"/>
      <c r="K264" s="282"/>
      <c r="L264" s="310"/>
      <c r="M264" s="310"/>
      <c r="N264" s="310"/>
      <c r="O264" s="310"/>
      <c r="P264" s="310"/>
      <c r="Q264" s="310"/>
      <c r="R264" s="310"/>
      <c r="S264" s="310"/>
      <c r="T264" s="310"/>
      <c r="U264" s="310"/>
      <c r="V264" s="310"/>
      <c r="W264" s="310"/>
      <c r="X264" s="310"/>
      <c r="Y264" s="310"/>
    </row>
    <row r="265">
      <c r="A265" s="310"/>
      <c r="B265" s="310"/>
      <c r="C265" s="310"/>
      <c r="D265" s="310"/>
      <c r="E265" s="310"/>
      <c r="F265" s="310"/>
      <c r="G265" s="310"/>
      <c r="H265" s="310"/>
      <c r="I265" s="310"/>
      <c r="J265" s="282"/>
      <c r="K265" s="282"/>
      <c r="L265" s="310"/>
      <c r="M265" s="310"/>
      <c r="N265" s="310"/>
      <c r="O265" s="310"/>
      <c r="P265" s="310"/>
      <c r="Q265" s="310"/>
      <c r="R265" s="310"/>
      <c r="S265" s="310"/>
      <c r="T265" s="310"/>
      <c r="U265" s="310"/>
      <c r="V265" s="310"/>
      <c r="W265" s="310"/>
      <c r="X265" s="310"/>
      <c r="Y265" s="310"/>
    </row>
    <row r="266">
      <c r="A266" s="310"/>
      <c r="B266" s="310"/>
      <c r="C266" s="310"/>
      <c r="D266" s="310"/>
      <c r="E266" s="310"/>
      <c r="F266" s="310"/>
      <c r="G266" s="310"/>
      <c r="H266" s="310"/>
      <c r="I266" s="310"/>
      <c r="J266" s="282"/>
      <c r="K266" s="282"/>
      <c r="L266" s="310"/>
      <c r="M266" s="310"/>
      <c r="N266" s="310"/>
      <c r="O266" s="310"/>
      <c r="P266" s="310"/>
      <c r="Q266" s="310"/>
      <c r="R266" s="310"/>
      <c r="S266" s="310"/>
      <c r="T266" s="310"/>
      <c r="U266" s="310"/>
      <c r="V266" s="310"/>
      <c r="W266" s="310"/>
      <c r="X266" s="310"/>
      <c r="Y266" s="310"/>
    </row>
    <row r="267">
      <c r="A267" s="310"/>
      <c r="B267" s="310"/>
      <c r="C267" s="310"/>
      <c r="D267" s="310"/>
      <c r="E267" s="310"/>
      <c r="F267" s="310"/>
      <c r="G267" s="310"/>
      <c r="H267" s="310"/>
      <c r="I267" s="310"/>
      <c r="J267" s="282"/>
      <c r="K267" s="282"/>
      <c r="L267" s="310"/>
      <c r="M267" s="310"/>
      <c r="N267" s="310"/>
      <c r="O267" s="310"/>
      <c r="P267" s="310"/>
      <c r="Q267" s="310"/>
      <c r="R267" s="310"/>
      <c r="S267" s="310"/>
      <c r="T267" s="310"/>
      <c r="U267" s="310"/>
      <c r="V267" s="310"/>
      <c r="W267" s="310"/>
      <c r="X267" s="310"/>
      <c r="Y267" s="310"/>
    </row>
    <row r="268">
      <c r="A268" s="310"/>
      <c r="B268" s="310"/>
      <c r="C268" s="310"/>
      <c r="D268" s="310"/>
      <c r="E268" s="310"/>
      <c r="F268" s="310"/>
      <c r="G268" s="310"/>
      <c r="H268" s="310"/>
      <c r="I268" s="310"/>
      <c r="J268" s="282"/>
      <c r="K268" s="282"/>
      <c r="L268" s="310"/>
      <c r="M268" s="310"/>
      <c r="N268" s="310"/>
      <c r="O268" s="310"/>
      <c r="P268" s="310"/>
      <c r="Q268" s="310"/>
      <c r="R268" s="310"/>
      <c r="S268" s="310"/>
      <c r="T268" s="310"/>
      <c r="U268" s="310"/>
      <c r="V268" s="310"/>
      <c r="W268" s="310"/>
      <c r="X268" s="310"/>
      <c r="Y268" s="310"/>
    </row>
    <row r="269">
      <c r="A269" s="310"/>
      <c r="B269" s="310"/>
      <c r="C269" s="310"/>
      <c r="D269" s="310"/>
      <c r="E269" s="310"/>
      <c r="F269" s="310"/>
      <c r="G269" s="310"/>
      <c r="H269" s="310"/>
      <c r="I269" s="310"/>
      <c r="J269" s="282"/>
      <c r="K269" s="282"/>
      <c r="L269" s="310"/>
      <c r="M269" s="310"/>
      <c r="N269" s="310"/>
      <c r="O269" s="310"/>
      <c r="P269" s="310"/>
      <c r="Q269" s="310"/>
      <c r="R269" s="310"/>
      <c r="S269" s="310"/>
      <c r="T269" s="310"/>
      <c r="U269" s="310"/>
      <c r="V269" s="310"/>
      <c r="W269" s="310"/>
      <c r="X269" s="310"/>
      <c r="Y269" s="310"/>
    </row>
    <row r="270">
      <c r="A270" s="310"/>
      <c r="B270" s="310"/>
      <c r="C270" s="310"/>
      <c r="D270" s="310"/>
      <c r="E270" s="310"/>
      <c r="F270" s="310"/>
      <c r="G270" s="310"/>
      <c r="H270" s="310"/>
      <c r="I270" s="310"/>
      <c r="J270" s="282"/>
      <c r="K270" s="282"/>
      <c r="L270" s="310"/>
      <c r="M270" s="310"/>
      <c r="N270" s="310"/>
      <c r="O270" s="310"/>
      <c r="P270" s="310"/>
      <c r="Q270" s="310"/>
      <c r="R270" s="310"/>
      <c r="S270" s="310"/>
      <c r="T270" s="310"/>
      <c r="U270" s="310"/>
      <c r="V270" s="310"/>
      <c r="W270" s="310"/>
      <c r="X270" s="310"/>
      <c r="Y270" s="310"/>
    </row>
    <row r="271">
      <c r="A271" s="310"/>
      <c r="B271" s="310"/>
      <c r="C271" s="310"/>
      <c r="D271" s="310"/>
      <c r="E271" s="310"/>
      <c r="F271" s="310"/>
      <c r="G271" s="310"/>
      <c r="H271" s="310"/>
      <c r="I271" s="310"/>
      <c r="J271" s="282"/>
      <c r="K271" s="282"/>
      <c r="L271" s="310"/>
      <c r="M271" s="310"/>
      <c r="N271" s="310"/>
      <c r="O271" s="310"/>
      <c r="P271" s="310"/>
      <c r="Q271" s="310"/>
      <c r="R271" s="310"/>
      <c r="S271" s="310"/>
      <c r="T271" s="310"/>
      <c r="U271" s="310"/>
      <c r="V271" s="310"/>
      <c r="W271" s="310"/>
      <c r="X271" s="310"/>
      <c r="Y271" s="310"/>
    </row>
    <row r="272">
      <c r="A272" s="310"/>
      <c r="B272" s="310"/>
      <c r="C272" s="310"/>
      <c r="D272" s="310"/>
      <c r="E272" s="310"/>
      <c r="F272" s="310"/>
      <c r="G272" s="310"/>
      <c r="H272" s="310"/>
      <c r="I272" s="310"/>
      <c r="J272" s="282"/>
      <c r="K272" s="282"/>
      <c r="L272" s="310"/>
      <c r="M272" s="310"/>
      <c r="N272" s="310"/>
      <c r="O272" s="310"/>
      <c r="P272" s="310"/>
      <c r="Q272" s="310"/>
      <c r="R272" s="310"/>
      <c r="S272" s="310"/>
      <c r="T272" s="310"/>
      <c r="U272" s="310"/>
      <c r="V272" s="310"/>
      <c r="W272" s="310"/>
      <c r="X272" s="310"/>
      <c r="Y272" s="310"/>
    </row>
    <row r="273">
      <c r="A273" s="310"/>
      <c r="B273" s="310"/>
      <c r="C273" s="310"/>
      <c r="D273" s="310"/>
      <c r="E273" s="310"/>
      <c r="F273" s="310"/>
      <c r="G273" s="310"/>
      <c r="H273" s="310"/>
      <c r="I273" s="310"/>
      <c r="J273" s="282"/>
      <c r="K273" s="282"/>
      <c r="L273" s="310"/>
      <c r="M273" s="310"/>
      <c r="N273" s="310"/>
      <c r="O273" s="310"/>
      <c r="P273" s="310"/>
      <c r="Q273" s="310"/>
      <c r="R273" s="310"/>
      <c r="S273" s="310"/>
      <c r="T273" s="310"/>
      <c r="U273" s="310"/>
      <c r="V273" s="310"/>
      <c r="W273" s="310"/>
      <c r="X273" s="310"/>
      <c r="Y273" s="310"/>
    </row>
    <row r="274">
      <c r="A274" s="310"/>
      <c r="B274" s="310"/>
      <c r="C274" s="310"/>
      <c r="D274" s="310"/>
      <c r="E274" s="310"/>
      <c r="F274" s="310"/>
      <c r="G274" s="310"/>
      <c r="H274" s="310"/>
      <c r="I274" s="310"/>
      <c r="J274" s="282"/>
      <c r="K274" s="282"/>
      <c r="L274" s="310"/>
      <c r="M274" s="310"/>
      <c r="N274" s="310"/>
      <c r="O274" s="310"/>
      <c r="P274" s="310"/>
      <c r="Q274" s="310"/>
      <c r="R274" s="310"/>
      <c r="S274" s="310"/>
      <c r="T274" s="310"/>
      <c r="U274" s="310"/>
      <c r="V274" s="310"/>
      <c r="W274" s="310"/>
      <c r="X274" s="310"/>
      <c r="Y274" s="310"/>
    </row>
    <row r="275">
      <c r="A275" s="310"/>
      <c r="B275" s="310"/>
      <c r="C275" s="310"/>
      <c r="D275" s="310"/>
      <c r="E275" s="310"/>
      <c r="F275" s="310"/>
      <c r="G275" s="310"/>
      <c r="H275" s="310"/>
      <c r="I275" s="310"/>
      <c r="J275" s="282"/>
      <c r="K275" s="282"/>
      <c r="L275" s="310"/>
      <c r="M275" s="310"/>
      <c r="N275" s="310"/>
      <c r="O275" s="310"/>
      <c r="P275" s="310"/>
      <c r="Q275" s="310"/>
      <c r="R275" s="310"/>
      <c r="S275" s="310"/>
      <c r="T275" s="310"/>
      <c r="U275" s="310"/>
      <c r="V275" s="310"/>
      <c r="W275" s="310"/>
      <c r="X275" s="310"/>
      <c r="Y275" s="310"/>
    </row>
    <row r="276">
      <c r="A276" s="310"/>
      <c r="B276" s="310"/>
      <c r="C276" s="310"/>
      <c r="D276" s="310"/>
      <c r="E276" s="310"/>
      <c r="F276" s="310"/>
      <c r="G276" s="310"/>
      <c r="H276" s="310"/>
      <c r="I276" s="310"/>
      <c r="J276" s="282"/>
      <c r="K276" s="282"/>
      <c r="L276" s="310"/>
      <c r="M276" s="310"/>
      <c r="N276" s="310"/>
      <c r="O276" s="310"/>
      <c r="P276" s="310"/>
      <c r="Q276" s="310"/>
      <c r="R276" s="310"/>
      <c r="S276" s="310"/>
      <c r="T276" s="310"/>
      <c r="U276" s="310"/>
      <c r="V276" s="310"/>
      <c r="W276" s="310"/>
      <c r="X276" s="310"/>
      <c r="Y276" s="310"/>
    </row>
    <row r="277">
      <c r="A277" s="310"/>
      <c r="B277" s="310"/>
      <c r="C277" s="310"/>
      <c r="D277" s="310"/>
      <c r="E277" s="310"/>
      <c r="F277" s="310"/>
      <c r="G277" s="310"/>
      <c r="H277" s="310"/>
      <c r="I277" s="310"/>
      <c r="J277" s="282"/>
      <c r="K277" s="282"/>
      <c r="L277" s="310"/>
      <c r="M277" s="310"/>
      <c r="N277" s="310"/>
      <c r="O277" s="310"/>
      <c r="P277" s="310"/>
      <c r="Q277" s="310"/>
      <c r="R277" s="310"/>
      <c r="S277" s="310"/>
      <c r="T277" s="310"/>
      <c r="U277" s="310"/>
      <c r="V277" s="310"/>
      <c r="W277" s="310"/>
      <c r="X277" s="310"/>
      <c r="Y277" s="310"/>
    </row>
    <row r="278">
      <c r="A278" s="310"/>
      <c r="B278" s="310"/>
      <c r="C278" s="310"/>
      <c r="D278" s="310"/>
      <c r="E278" s="310"/>
      <c r="F278" s="310"/>
      <c r="G278" s="310"/>
      <c r="H278" s="310"/>
      <c r="I278" s="310"/>
      <c r="J278" s="282"/>
      <c r="K278" s="282"/>
      <c r="L278" s="310"/>
      <c r="M278" s="310"/>
      <c r="N278" s="310"/>
      <c r="O278" s="310"/>
      <c r="P278" s="310"/>
      <c r="Q278" s="310"/>
      <c r="R278" s="310"/>
      <c r="S278" s="310"/>
      <c r="T278" s="310"/>
      <c r="U278" s="310"/>
      <c r="V278" s="310"/>
      <c r="W278" s="310"/>
      <c r="X278" s="310"/>
      <c r="Y278" s="310"/>
    </row>
    <row r="279">
      <c r="A279" s="310"/>
      <c r="B279" s="310"/>
      <c r="C279" s="310"/>
      <c r="D279" s="310"/>
      <c r="E279" s="310"/>
      <c r="F279" s="310"/>
      <c r="G279" s="310"/>
      <c r="H279" s="310"/>
      <c r="I279" s="310"/>
      <c r="J279" s="282"/>
      <c r="K279" s="282"/>
      <c r="L279" s="310"/>
      <c r="M279" s="310"/>
      <c r="N279" s="310"/>
      <c r="O279" s="310"/>
      <c r="P279" s="310"/>
      <c r="Q279" s="310"/>
      <c r="R279" s="310"/>
      <c r="S279" s="310"/>
      <c r="T279" s="310"/>
      <c r="U279" s="310"/>
      <c r="V279" s="310"/>
      <c r="W279" s="310"/>
      <c r="X279" s="310"/>
      <c r="Y279" s="310"/>
    </row>
    <row r="280">
      <c r="A280" s="310"/>
      <c r="B280" s="310"/>
      <c r="C280" s="310"/>
      <c r="D280" s="310"/>
      <c r="E280" s="310"/>
      <c r="F280" s="310"/>
      <c r="G280" s="310"/>
      <c r="H280" s="310"/>
      <c r="I280" s="310"/>
      <c r="J280" s="282"/>
      <c r="K280" s="282"/>
      <c r="L280" s="310"/>
      <c r="M280" s="310"/>
      <c r="N280" s="310"/>
      <c r="O280" s="310"/>
      <c r="P280" s="310"/>
      <c r="Q280" s="310"/>
      <c r="R280" s="310"/>
      <c r="S280" s="310"/>
      <c r="T280" s="310"/>
      <c r="U280" s="310"/>
      <c r="V280" s="310"/>
      <c r="W280" s="310"/>
      <c r="X280" s="310"/>
      <c r="Y280" s="310"/>
    </row>
    <row r="281">
      <c r="A281" s="310"/>
      <c r="B281" s="310"/>
      <c r="C281" s="310"/>
      <c r="D281" s="310"/>
      <c r="E281" s="310"/>
      <c r="F281" s="310"/>
      <c r="G281" s="310"/>
      <c r="H281" s="310"/>
      <c r="I281" s="310"/>
      <c r="J281" s="282"/>
      <c r="K281" s="282"/>
      <c r="L281" s="310"/>
      <c r="M281" s="310"/>
      <c r="N281" s="310"/>
      <c r="O281" s="310"/>
      <c r="P281" s="310"/>
      <c r="Q281" s="310"/>
      <c r="R281" s="310"/>
      <c r="S281" s="310"/>
      <c r="T281" s="310"/>
      <c r="U281" s="310"/>
      <c r="V281" s="310"/>
      <c r="W281" s="310"/>
      <c r="X281" s="310"/>
      <c r="Y281" s="310"/>
    </row>
    <row r="282">
      <c r="A282" s="310"/>
      <c r="B282" s="310"/>
      <c r="C282" s="310"/>
      <c r="D282" s="310"/>
      <c r="E282" s="310"/>
      <c r="F282" s="310"/>
      <c r="G282" s="310"/>
      <c r="H282" s="310"/>
      <c r="I282" s="310"/>
      <c r="J282" s="282"/>
      <c r="K282" s="282"/>
      <c r="L282" s="310"/>
      <c r="M282" s="310"/>
      <c r="N282" s="310"/>
      <c r="O282" s="310"/>
      <c r="P282" s="310"/>
      <c r="Q282" s="310"/>
      <c r="R282" s="310"/>
      <c r="S282" s="310"/>
      <c r="T282" s="310"/>
      <c r="U282" s="310"/>
      <c r="V282" s="310"/>
      <c r="W282" s="310"/>
      <c r="X282" s="310"/>
      <c r="Y282" s="310"/>
    </row>
    <row r="283">
      <c r="A283" s="310"/>
      <c r="B283" s="310"/>
      <c r="C283" s="310"/>
      <c r="D283" s="310"/>
      <c r="E283" s="310"/>
      <c r="F283" s="310"/>
      <c r="G283" s="310"/>
      <c r="H283" s="310"/>
      <c r="I283" s="310"/>
      <c r="J283" s="282"/>
      <c r="K283" s="282"/>
      <c r="L283" s="310"/>
      <c r="M283" s="310"/>
      <c r="N283" s="310"/>
      <c r="O283" s="310"/>
      <c r="P283" s="310"/>
      <c r="Q283" s="310"/>
      <c r="R283" s="310"/>
      <c r="S283" s="310"/>
      <c r="T283" s="310"/>
      <c r="U283" s="310"/>
      <c r="V283" s="310"/>
      <c r="W283" s="310"/>
      <c r="X283" s="310"/>
      <c r="Y283" s="310"/>
    </row>
    <row r="284">
      <c r="A284" s="310"/>
      <c r="B284" s="310"/>
      <c r="C284" s="310"/>
      <c r="D284" s="310"/>
      <c r="E284" s="310"/>
      <c r="F284" s="310"/>
      <c r="G284" s="310"/>
      <c r="H284" s="310"/>
      <c r="I284" s="310"/>
      <c r="J284" s="282"/>
      <c r="K284" s="282"/>
      <c r="L284" s="310"/>
      <c r="M284" s="310"/>
      <c r="N284" s="310"/>
      <c r="O284" s="310"/>
      <c r="P284" s="310"/>
      <c r="Q284" s="310"/>
      <c r="R284" s="310"/>
      <c r="S284" s="310"/>
      <c r="T284" s="310"/>
      <c r="U284" s="310"/>
      <c r="V284" s="310"/>
      <c r="W284" s="310"/>
      <c r="X284" s="310"/>
      <c r="Y284" s="310"/>
    </row>
    <row r="285">
      <c r="A285" s="310"/>
      <c r="B285" s="310"/>
      <c r="C285" s="310"/>
      <c r="D285" s="310"/>
      <c r="E285" s="310"/>
      <c r="F285" s="310"/>
      <c r="G285" s="310"/>
      <c r="H285" s="310"/>
      <c r="I285" s="310"/>
      <c r="J285" s="282"/>
      <c r="K285" s="282"/>
      <c r="L285" s="310"/>
      <c r="M285" s="310"/>
      <c r="N285" s="310"/>
      <c r="O285" s="310"/>
      <c r="P285" s="310"/>
      <c r="Q285" s="310"/>
      <c r="R285" s="310"/>
      <c r="S285" s="310"/>
      <c r="T285" s="310"/>
      <c r="U285" s="310"/>
      <c r="V285" s="310"/>
      <c r="W285" s="310"/>
      <c r="X285" s="310"/>
      <c r="Y285" s="310"/>
    </row>
    <row r="286">
      <c r="A286" s="310"/>
      <c r="B286" s="310"/>
      <c r="C286" s="310"/>
      <c r="D286" s="310"/>
      <c r="E286" s="310"/>
      <c r="F286" s="310"/>
      <c r="G286" s="310"/>
      <c r="H286" s="310"/>
      <c r="I286" s="310"/>
      <c r="J286" s="282"/>
      <c r="K286" s="282"/>
      <c r="L286" s="310"/>
      <c r="M286" s="310"/>
      <c r="N286" s="310"/>
      <c r="O286" s="310"/>
      <c r="P286" s="310"/>
      <c r="Q286" s="310"/>
      <c r="R286" s="310"/>
      <c r="S286" s="310"/>
      <c r="T286" s="310"/>
      <c r="U286" s="310"/>
      <c r="V286" s="310"/>
      <c r="W286" s="310"/>
      <c r="X286" s="310"/>
      <c r="Y286" s="310"/>
    </row>
    <row r="287">
      <c r="A287" s="310"/>
      <c r="B287" s="310"/>
      <c r="C287" s="310"/>
      <c r="D287" s="310"/>
      <c r="E287" s="310"/>
      <c r="F287" s="310"/>
      <c r="G287" s="310"/>
      <c r="H287" s="310"/>
      <c r="I287" s="310"/>
      <c r="J287" s="282"/>
      <c r="K287" s="282"/>
      <c r="L287" s="310"/>
      <c r="M287" s="310"/>
      <c r="N287" s="310"/>
      <c r="O287" s="310"/>
      <c r="P287" s="310"/>
      <c r="Q287" s="310"/>
      <c r="R287" s="310"/>
      <c r="S287" s="310"/>
      <c r="T287" s="310"/>
      <c r="U287" s="310"/>
      <c r="V287" s="310"/>
      <c r="W287" s="310"/>
      <c r="X287" s="310"/>
      <c r="Y287" s="310"/>
    </row>
    <row r="288">
      <c r="A288" s="310"/>
      <c r="B288" s="310"/>
      <c r="C288" s="310"/>
      <c r="D288" s="310"/>
      <c r="E288" s="310"/>
      <c r="F288" s="310"/>
      <c r="G288" s="310"/>
      <c r="H288" s="310"/>
      <c r="I288" s="310"/>
      <c r="J288" s="282"/>
      <c r="K288" s="282"/>
      <c r="L288" s="310"/>
      <c r="M288" s="310"/>
      <c r="N288" s="310"/>
      <c r="O288" s="310"/>
      <c r="P288" s="310"/>
      <c r="Q288" s="310"/>
      <c r="R288" s="310"/>
      <c r="S288" s="310"/>
      <c r="T288" s="310"/>
      <c r="U288" s="310"/>
      <c r="V288" s="310"/>
      <c r="W288" s="310"/>
      <c r="X288" s="310"/>
      <c r="Y288" s="310"/>
    </row>
    <row r="289">
      <c r="A289" s="310"/>
      <c r="B289" s="310"/>
      <c r="C289" s="310"/>
      <c r="D289" s="310"/>
      <c r="E289" s="310"/>
      <c r="F289" s="310"/>
      <c r="G289" s="310"/>
      <c r="H289" s="310"/>
      <c r="I289" s="310"/>
      <c r="J289" s="282"/>
      <c r="K289" s="282"/>
      <c r="L289" s="310"/>
      <c r="M289" s="310"/>
      <c r="N289" s="310"/>
      <c r="O289" s="310"/>
      <c r="P289" s="310"/>
      <c r="Q289" s="310"/>
      <c r="R289" s="310"/>
      <c r="S289" s="310"/>
      <c r="T289" s="310"/>
      <c r="U289" s="310"/>
      <c r="V289" s="310"/>
      <c r="W289" s="310"/>
      <c r="X289" s="310"/>
      <c r="Y289" s="310"/>
    </row>
    <row r="290">
      <c r="A290" s="310"/>
      <c r="B290" s="310"/>
      <c r="C290" s="310"/>
      <c r="D290" s="310"/>
      <c r="E290" s="310"/>
      <c r="F290" s="310"/>
      <c r="G290" s="310"/>
      <c r="H290" s="310"/>
      <c r="I290" s="310"/>
      <c r="J290" s="282"/>
      <c r="K290" s="282"/>
      <c r="L290" s="310"/>
      <c r="M290" s="310"/>
      <c r="N290" s="310"/>
      <c r="O290" s="310"/>
      <c r="P290" s="310"/>
      <c r="Q290" s="310"/>
      <c r="R290" s="310"/>
      <c r="S290" s="310"/>
      <c r="T290" s="310"/>
      <c r="U290" s="310"/>
      <c r="V290" s="310"/>
      <c r="W290" s="310"/>
      <c r="X290" s="310"/>
      <c r="Y290" s="310"/>
    </row>
    <row r="291">
      <c r="A291" s="310"/>
      <c r="B291" s="310"/>
      <c r="C291" s="310"/>
      <c r="D291" s="310"/>
      <c r="E291" s="310"/>
      <c r="F291" s="310"/>
      <c r="G291" s="310"/>
      <c r="H291" s="310"/>
      <c r="I291" s="310"/>
      <c r="J291" s="282"/>
      <c r="K291" s="282"/>
      <c r="L291" s="310"/>
      <c r="M291" s="310"/>
      <c r="N291" s="310"/>
      <c r="O291" s="310"/>
      <c r="P291" s="310"/>
      <c r="Q291" s="310"/>
      <c r="R291" s="310"/>
      <c r="S291" s="310"/>
      <c r="T291" s="310"/>
      <c r="U291" s="310"/>
      <c r="V291" s="310"/>
      <c r="W291" s="310"/>
      <c r="X291" s="310"/>
      <c r="Y291" s="310"/>
    </row>
    <row r="292">
      <c r="A292" s="310"/>
      <c r="B292" s="310"/>
      <c r="C292" s="310"/>
      <c r="D292" s="310"/>
      <c r="E292" s="310"/>
      <c r="F292" s="310"/>
      <c r="G292" s="310"/>
      <c r="H292" s="310"/>
      <c r="I292" s="310"/>
      <c r="J292" s="282"/>
      <c r="K292" s="282"/>
      <c r="L292" s="310"/>
      <c r="M292" s="310"/>
      <c r="N292" s="310"/>
      <c r="O292" s="310"/>
      <c r="P292" s="310"/>
      <c r="Q292" s="310"/>
      <c r="R292" s="310"/>
      <c r="S292" s="310"/>
      <c r="T292" s="310"/>
      <c r="U292" s="310"/>
      <c r="V292" s="310"/>
      <c r="W292" s="310"/>
      <c r="X292" s="310"/>
      <c r="Y292" s="310"/>
    </row>
    <row r="293">
      <c r="A293" s="310"/>
      <c r="B293" s="310"/>
      <c r="C293" s="310"/>
      <c r="D293" s="310"/>
      <c r="E293" s="310"/>
      <c r="F293" s="310"/>
      <c r="G293" s="310"/>
      <c r="H293" s="310"/>
      <c r="I293" s="310"/>
      <c r="J293" s="282"/>
      <c r="K293" s="282"/>
      <c r="L293" s="310"/>
      <c r="M293" s="310"/>
      <c r="N293" s="310"/>
      <c r="O293" s="310"/>
      <c r="P293" s="310"/>
      <c r="Q293" s="310"/>
      <c r="R293" s="310"/>
      <c r="S293" s="310"/>
      <c r="T293" s="310"/>
      <c r="U293" s="310"/>
      <c r="V293" s="310"/>
      <c r="W293" s="310"/>
      <c r="X293" s="310"/>
      <c r="Y293" s="310"/>
    </row>
    <row r="294">
      <c r="A294" s="310"/>
      <c r="B294" s="310"/>
      <c r="C294" s="310"/>
      <c r="D294" s="310"/>
      <c r="E294" s="310"/>
      <c r="F294" s="310"/>
      <c r="G294" s="310"/>
      <c r="H294" s="310"/>
      <c r="I294" s="310"/>
      <c r="J294" s="282"/>
      <c r="K294" s="282"/>
      <c r="L294" s="310"/>
      <c r="M294" s="310"/>
      <c r="N294" s="310"/>
      <c r="O294" s="310"/>
      <c r="P294" s="310"/>
      <c r="Q294" s="310"/>
      <c r="R294" s="310"/>
      <c r="S294" s="310"/>
      <c r="T294" s="310"/>
      <c r="U294" s="310"/>
      <c r="V294" s="310"/>
      <c r="W294" s="310"/>
      <c r="X294" s="310"/>
      <c r="Y294" s="310"/>
    </row>
    <row r="295">
      <c r="A295" s="310"/>
      <c r="B295" s="310"/>
      <c r="C295" s="310"/>
      <c r="D295" s="310"/>
      <c r="E295" s="310"/>
      <c r="F295" s="310"/>
      <c r="G295" s="310"/>
      <c r="H295" s="310"/>
      <c r="I295" s="310"/>
      <c r="J295" s="282"/>
      <c r="K295" s="282"/>
      <c r="L295" s="310"/>
      <c r="M295" s="310"/>
      <c r="N295" s="310"/>
      <c r="O295" s="310"/>
      <c r="P295" s="310"/>
      <c r="Q295" s="310"/>
      <c r="R295" s="310"/>
      <c r="S295" s="310"/>
      <c r="T295" s="310"/>
      <c r="U295" s="310"/>
      <c r="V295" s="310"/>
      <c r="W295" s="310"/>
      <c r="X295" s="310"/>
      <c r="Y295" s="310"/>
    </row>
    <row r="296">
      <c r="A296" s="310"/>
      <c r="B296" s="310"/>
      <c r="C296" s="310"/>
      <c r="D296" s="310"/>
      <c r="E296" s="310"/>
      <c r="F296" s="310"/>
      <c r="G296" s="310"/>
      <c r="H296" s="310"/>
      <c r="I296" s="310"/>
      <c r="J296" s="282"/>
      <c r="K296" s="282"/>
      <c r="L296" s="310"/>
      <c r="M296" s="310"/>
      <c r="N296" s="310"/>
      <c r="O296" s="310"/>
      <c r="P296" s="310"/>
      <c r="Q296" s="310"/>
      <c r="R296" s="310"/>
      <c r="S296" s="310"/>
      <c r="T296" s="310"/>
      <c r="U296" s="310"/>
      <c r="V296" s="310"/>
      <c r="W296" s="310"/>
      <c r="X296" s="310"/>
      <c r="Y296" s="310"/>
    </row>
    <row r="297">
      <c r="A297" s="310"/>
      <c r="B297" s="310"/>
      <c r="C297" s="310"/>
      <c r="D297" s="310"/>
      <c r="E297" s="310"/>
      <c r="F297" s="310"/>
      <c r="G297" s="310"/>
      <c r="H297" s="310"/>
      <c r="I297" s="310"/>
      <c r="J297" s="282"/>
      <c r="K297" s="282"/>
      <c r="L297" s="310"/>
      <c r="M297" s="310"/>
      <c r="N297" s="310"/>
      <c r="O297" s="310"/>
      <c r="P297" s="310"/>
      <c r="Q297" s="310"/>
      <c r="R297" s="310"/>
      <c r="S297" s="310"/>
      <c r="T297" s="310"/>
      <c r="U297" s="310"/>
      <c r="V297" s="310"/>
      <c r="W297" s="310"/>
      <c r="X297" s="310"/>
      <c r="Y297" s="310"/>
    </row>
    <row r="298">
      <c r="A298" s="310"/>
      <c r="B298" s="310"/>
      <c r="C298" s="310"/>
      <c r="D298" s="310"/>
      <c r="E298" s="310"/>
      <c r="F298" s="310"/>
      <c r="G298" s="310"/>
      <c r="H298" s="310"/>
      <c r="I298" s="310"/>
      <c r="J298" s="282"/>
      <c r="K298" s="282"/>
      <c r="L298" s="310"/>
      <c r="M298" s="310"/>
      <c r="N298" s="310"/>
      <c r="O298" s="310"/>
      <c r="P298" s="310"/>
      <c r="Q298" s="310"/>
      <c r="R298" s="310"/>
      <c r="S298" s="310"/>
      <c r="T298" s="310"/>
      <c r="U298" s="310"/>
      <c r="V298" s="310"/>
      <c r="W298" s="310"/>
      <c r="X298" s="310"/>
      <c r="Y298" s="310"/>
    </row>
    <row r="299">
      <c r="A299" s="310"/>
      <c r="B299" s="310"/>
      <c r="C299" s="310"/>
      <c r="D299" s="310"/>
      <c r="E299" s="310"/>
      <c r="F299" s="310"/>
      <c r="G299" s="310"/>
      <c r="H299" s="310"/>
      <c r="I299" s="310"/>
      <c r="J299" s="282"/>
      <c r="K299" s="282"/>
      <c r="L299" s="310"/>
      <c r="M299" s="310"/>
      <c r="N299" s="310"/>
      <c r="O299" s="310"/>
      <c r="P299" s="310"/>
      <c r="Q299" s="310"/>
      <c r="R299" s="310"/>
      <c r="S299" s="310"/>
      <c r="T299" s="310"/>
      <c r="U299" s="310"/>
      <c r="V299" s="310"/>
      <c r="W299" s="310"/>
      <c r="X299" s="310"/>
      <c r="Y299" s="310"/>
    </row>
    <row r="300">
      <c r="A300" s="310"/>
      <c r="B300" s="310"/>
      <c r="C300" s="310"/>
      <c r="D300" s="310"/>
      <c r="E300" s="310"/>
      <c r="F300" s="310"/>
      <c r="G300" s="310"/>
      <c r="H300" s="310"/>
      <c r="I300" s="310"/>
      <c r="J300" s="282"/>
      <c r="K300" s="282"/>
      <c r="L300" s="310"/>
      <c r="M300" s="310"/>
      <c r="N300" s="310"/>
      <c r="O300" s="310"/>
      <c r="P300" s="310"/>
      <c r="Q300" s="310"/>
      <c r="R300" s="310"/>
      <c r="S300" s="310"/>
      <c r="T300" s="310"/>
      <c r="U300" s="310"/>
      <c r="V300" s="310"/>
      <c r="W300" s="310"/>
      <c r="X300" s="310"/>
      <c r="Y300" s="310"/>
    </row>
    <row r="301">
      <c r="A301" s="310"/>
      <c r="B301" s="310"/>
      <c r="C301" s="310"/>
      <c r="D301" s="310"/>
      <c r="E301" s="310"/>
      <c r="F301" s="310"/>
      <c r="G301" s="310"/>
      <c r="H301" s="310"/>
      <c r="I301" s="310"/>
      <c r="J301" s="282"/>
      <c r="K301" s="282"/>
      <c r="L301" s="310"/>
      <c r="M301" s="310"/>
      <c r="N301" s="310"/>
      <c r="O301" s="310"/>
      <c r="P301" s="310"/>
      <c r="Q301" s="310"/>
      <c r="R301" s="310"/>
      <c r="S301" s="310"/>
      <c r="T301" s="310"/>
      <c r="U301" s="310"/>
      <c r="V301" s="310"/>
      <c r="W301" s="310"/>
      <c r="X301" s="310"/>
      <c r="Y301" s="310"/>
    </row>
    <row r="302">
      <c r="A302" s="310"/>
      <c r="B302" s="310"/>
      <c r="C302" s="310"/>
      <c r="D302" s="310"/>
      <c r="E302" s="310"/>
      <c r="F302" s="310"/>
      <c r="G302" s="310"/>
      <c r="H302" s="310"/>
      <c r="I302" s="310"/>
      <c r="J302" s="282"/>
      <c r="K302" s="282"/>
      <c r="L302" s="310"/>
      <c r="M302" s="310"/>
      <c r="N302" s="310"/>
      <c r="O302" s="310"/>
      <c r="P302" s="310"/>
      <c r="Q302" s="310"/>
      <c r="R302" s="310"/>
      <c r="S302" s="310"/>
      <c r="T302" s="310"/>
      <c r="U302" s="310"/>
      <c r="V302" s="310"/>
      <c r="W302" s="310"/>
      <c r="X302" s="310"/>
      <c r="Y302" s="310"/>
    </row>
    <row r="303">
      <c r="A303" s="310"/>
      <c r="B303" s="310"/>
      <c r="C303" s="310"/>
      <c r="D303" s="310"/>
      <c r="E303" s="310"/>
      <c r="F303" s="310"/>
      <c r="G303" s="310"/>
      <c r="H303" s="310"/>
      <c r="I303" s="310"/>
      <c r="J303" s="282"/>
      <c r="K303" s="282"/>
      <c r="L303" s="310"/>
      <c r="M303" s="310"/>
      <c r="N303" s="310"/>
      <c r="O303" s="310"/>
      <c r="P303" s="310"/>
      <c r="Q303" s="310"/>
      <c r="R303" s="310"/>
      <c r="S303" s="310"/>
      <c r="T303" s="310"/>
      <c r="U303" s="310"/>
      <c r="V303" s="310"/>
      <c r="W303" s="310"/>
      <c r="X303" s="310"/>
      <c r="Y303" s="310"/>
    </row>
    <row r="304">
      <c r="A304" s="310"/>
      <c r="B304" s="310"/>
      <c r="C304" s="310"/>
      <c r="D304" s="310"/>
      <c r="E304" s="310"/>
      <c r="F304" s="310"/>
      <c r="G304" s="310"/>
      <c r="H304" s="310"/>
      <c r="I304" s="310"/>
      <c r="J304" s="282"/>
      <c r="K304" s="282"/>
      <c r="L304" s="310"/>
      <c r="M304" s="310"/>
      <c r="N304" s="310"/>
      <c r="O304" s="310"/>
      <c r="P304" s="310"/>
      <c r="Q304" s="310"/>
      <c r="R304" s="310"/>
      <c r="S304" s="310"/>
      <c r="T304" s="310"/>
      <c r="U304" s="310"/>
      <c r="V304" s="310"/>
      <c r="W304" s="310"/>
      <c r="X304" s="310"/>
      <c r="Y304" s="310"/>
    </row>
    <row r="305">
      <c r="A305" s="310"/>
      <c r="B305" s="310"/>
      <c r="C305" s="310"/>
      <c r="D305" s="310"/>
      <c r="E305" s="310"/>
      <c r="F305" s="310"/>
      <c r="G305" s="310"/>
      <c r="H305" s="310"/>
      <c r="I305" s="310"/>
      <c r="J305" s="282"/>
      <c r="K305" s="282"/>
      <c r="L305" s="310"/>
      <c r="M305" s="310"/>
      <c r="N305" s="310"/>
      <c r="O305" s="310"/>
      <c r="P305" s="310"/>
      <c r="Q305" s="310"/>
      <c r="R305" s="310"/>
      <c r="S305" s="310"/>
      <c r="T305" s="310"/>
      <c r="U305" s="310"/>
      <c r="V305" s="310"/>
      <c r="W305" s="310"/>
      <c r="X305" s="310"/>
      <c r="Y305" s="310"/>
    </row>
    <row r="306">
      <c r="A306" s="310"/>
      <c r="B306" s="310"/>
      <c r="C306" s="310"/>
      <c r="D306" s="310"/>
      <c r="E306" s="310"/>
      <c r="F306" s="310"/>
      <c r="G306" s="310"/>
      <c r="H306" s="310"/>
      <c r="I306" s="310"/>
      <c r="J306" s="282"/>
      <c r="K306" s="282"/>
      <c r="L306" s="310"/>
      <c r="M306" s="310"/>
      <c r="N306" s="310"/>
      <c r="O306" s="310"/>
      <c r="P306" s="310"/>
      <c r="Q306" s="310"/>
      <c r="R306" s="310"/>
      <c r="S306" s="310"/>
      <c r="T306" s="310"/>
      <c r="U306" s="310"/>
      <c r="V306" s="310"/>
      <c r="W306" s="310"/>
      <c r="X306" s="310"/>
      <c r="Y306" s="310"/>
    </row>
    <row r="307">
      <c r="A307" s="310"/>
      <c r="B307" s="310"/>
      <c r="C307" s="310"/>
      <c r="D307" s="310"/>
      <c r="E307" s="310"/>
      <c r="F307" s="310"/>
      <c r="G307" s="310"/>
      <c r="H307" s="310"/>
      <c r="I307" s="310"/>
      <c r="J307" s="282"/>
      <c r="K307" s="282"/>
      <c r="L307" s="310"/>
      <c r="M307" s="310"/>
      <c r="N307" s="310"/>
      <c r="O307" s="310"/>
      <c r="P307" s="310"/>
      <c r="Q307" s="310"/>
      <c r="R307" s="310"/>
      <c r="S307" s="310"/>
      <c r="T307" s="310"/>
      <c r="U307" s="310"/>
      <c r="V307" s="310"/>
      <c r="W307" s="310"/>
      <c r="X307" s="310"/>
      <c r="Y307" s="310"/>
    </row>
    <row r="308">
      <c r="A308" s="310"/>
      <c r="B308" s="310"/>
      <c r="C308" s="310"/>
      <c r="D308" s="310"/>
      <c r="E308" s="310"/>
      <c r="F308" s="310"/>
      <c r="G308" s="310"/>
      <c r="H308" s="310"/>
      <c r="I308" s="310"/>
      <c r="J308" s="282"/>
      <c r="K308" s="282"/>
      <c r="L308" s="310"/>
      <c r="M308" s="310"/>
      <c r="N308" s="310"/>
      <c r="O308" s="310"/>
      <c r="P308" s="310"/>
      <c r="Q308" s="310"/>
      <c r="R308" s="310"/>
      <c r="S308" s="310"/>
      <c r="T308" s="310"/>
      <c r="U308" s="310"/>
      <c r="V308" s="310"/>
      <c r="W308" s="310"/>
      <c r="X308" s="310"/>
      <c r="Y308" s="310"/>
    </row>
    <row r="309">
      <c r="A309" s="310"/>
      <c r="B309" s="310"/>
      <c r="C309" s="310"/>
      <c r="D309" s="310"/>
      <c r="E309" s="310"/>
      <c r="F309" s="310"/>
      <c r="G309" s="310"/>
      <c r="H309" s="310"/>
      <c r="I309" s="310"/>
      <c r="J309" s="282"/>
      <c r="K309" s="282"/>
      <c r="L309" s="310"/>
      <c r="M309" s="310"/>
      <c r="N309" s="310"/>
      <c r="O309" s="310"/>
      <c r="P309" s="310"/>
      <c r="Q309" s="310"/>
      <c r="R309" s="310"/>
      <c r="S309" s="310"/>
      <c r="T309" s="310"/>
      <c r="U309" s="310"/>
      <c r="V309" s="310"/>
      <c r="W309" s="310"/>
      <c r="X309" s="310"/>
      <c r="Y309" s="310"/>
    </row>
    <row r="310">
      <c r="A310" s="310"/>
      <c r="B310" s="310"/>
      <c r="C310" s="310"/>
      <c r="D310" s="310"/>
      <c r="E310" s="310"/>
      <c r="F310" s="310"/>
      <c r="G310" s="310"/>
      <c r="H310" s="310"/>
      <c r="I310" s="310"/>
      <c r="J310" s="282"/>
      <c r="K310" s="282"/>
      <c r="L310" s="310"/>
      <c r="M310" s="310"/>
      <c r="N310" s="310"/>
      <c r="O310" s="310"/>
      <c r="P310" s="310"/>
      <c r="Q310" s="310"/>
      <c r="R310" s="310"/>
      <c r="S310" s="310"/>
      <c r="T310" s="310"/>
      <c r="U310" s="310"/>
      <c r="V310" s="310"/>
      <c r="W310" s="310"/>
      <c r="X310" s="310"/>
      <c r="Y310" s="310"/>
    </row>
    <row r="311">
      <c r="A311" s="310"/>
      <c r="B311" s="310"/>
      <c r="C311" s="310"/>
      <c r="D311" s="310"/>
      <c r="E311" s="310"/>
      <c r="F311" s="310"/>
      <c r="G311" s="310"/>
      <c r="H311" s="310"/>
      <c r="I311" s="310"/>
      <c r="J311" s="282"/>
      <c r="K311" s="282"/>
      <c r="L311" s="310"/>
      <c r="M311" s="310"/>
      <c r="N311" s="310"/>
      <c r="O311" s="310"/>
      <c r="P311" s="310"/>
      <c r="Q311" s="310"/>
      <c r="R311" s="310"/>
      <c r="S311" s="310"/>
      <c r="T311" s="310"/>
      <c r="U311" s="310"/>
      <c r="V311" s="310"/>
      <c r="W311" s="310"/>
      <c r="X311" s="310"/>
      <c r="Y311" s="310"/>
    </row>
    <row r="312">
      <c r="A312" s="310"/>
      <c r="B312" s="310"/>
      <c r="C312" s="310"/>
      <c r="D312" s="310"/>
      <c r="E312" s="310"/>
      <c r="F312" s="310"/>
      <c r="G312" s="310"/>
      <c r="H312" s="310"/>
      <c r="I312" s="310"/>
      <c r="J312" s="282"/>
      <c r="K312" s="282"/>
      <c r="L312" s="310"/>
      <c r="M312" s="310"/>
      <c r="N312" s="310"/>
      <c r="O312" s="310"/>
      <c r="P312" s="310"/>
      <c r="Q312" s="310"/>
      <c r="R312" s="310"/>
      <c r="S312" s="310"/>
      <c r="T312" s="310"/>
      <c r="U312" s="310"/>
      <c r="V312" s="310"/>
      <c r="W312" s="310"/>
      <c r="X312" s="310"/>
      <c r="Y312" s="310"/>
    </row>
    <row r="313">
      <c r="A313" s="310"/>
      <c r="B313" s="310"/>
      <c r="C313" s="310"/>
      <c r="D313" s="310"/>
      <c r="E313" s="310"/>
      <c r="F313" s="310"/>
      <c r="G313" s="310"/>
      <c r="H313" s="310"/>
      <c r="I313" s="310"/>
      <c r="J313" s="282"/>
      <c r="K313" s="282"/>
      <c r="L313" s="310"/>
      <c r="M313" s="310"/>
      <c r="N313" s="310"/>
      <c r="O313" s="310"/>
      <c r="P313" s="310"/>
      <c r="Q313" s="310"/>
      <c r="R313" s="310"/>
      <c r="S313" s="310"/>
      <c r="T313" s="310"/>
      <c r="U313" s="310"/>
      <c r="V313" s="310"/>
      <c r="W313" s="310"/>
      <c r="X313" s="310"/>
      <c r="Y313" s="310"/>
    </row>
    <row r="314">
      <c r="A314" s="310"/>
      <c r="B314" s="310"/>
      <c r="C314" s="310"/>
      <c r="D314" s="310"/>
      <c r="E314" s="310"/>
      <c r="F314" s="310"/>
      <c r="G314" s="310"/>
      <c r="H314" s="310"/>
      <c r="I314" s="310"/>
      <c r="J314" s="282"/>
      <c r="K314" s="282"/>
      <c r="L314" s="310"/>
      <c r="M314" s="310"/>
      <c r="N314" s="310"/>
      <c r="O314" s="310"/>
      <c r="P314" s="310"/>
      <c r="Q314" s="310"/>
      <c r="R314" s="310"/>
      <c r="S314" s="310"/>
      <c r="T314" s="310"/>
      <c r="U314" s="310"/>
      <c r="V314" s="310"/>
      <c r="W314" s="310"/>
      <c r="X314" s="310"/>
      <c r="Y314" s="310"/>
    </row>
    <row r="315">
      <c r="A315" s="310"/>
      <c r="B315" s="310"/>
      <c r="C315" s="310"/>
      <c r="D315" s="310"/>
      <c r="E315" s="310"/>
      <c r="F315" s="310"/>
      <c r="G315" s="310"/>
      <c r="H315" s="310"/>
      <c r="I315" s="310"/>
      <c r="J315" s="282"/>
      <c r="K315" s="282"/>
      <c r="L315" s="310"/>
      <c r="M315" s="310"/>
      <c r="N315" s="310"/>
      <c r="O315" s="310"/>
      <c r="P315" s="310"/>
      <c r="Q315" s="310"/>
      <c r="R315" s="310"/>
      <c r="S315" s="310"/>
      <c r="T315" s="310"/>
      <c r="U315" s="310"/>
      <c r="V315" s="310"/>
      <c r="W315" s="310"/>
      <c r="X315" s="310"/>
      <c r="Y315" s="310"/>
    </row>
    <row r="316">
      <c r="A316" s="310"/>
      <c r="B316" s="310"/>
      <c r="C316" s="310"/>
      <c r="D316" s="310"/>
      <c r="E316" s="310"/>
      <c r="F316" s="310"/>
      <c r="G316" s="310"/>
      <c r="H316" s="310"/>
      <c r="I316" s="310"/>
      <c r="J316" s="282"/>
      <c r="K316" s="282"/>
      <c r="L316" s="310"/>
      <c r="M316" s="310"/>
      <c r="N316" s="310"/>
      <c r="O316" s="310"/>
      <c r="P316" s="310"/>
      <c r="Q316" s="310"/>
      <c r="R316" s="310"/>
      <c r="S316" s="310"/>
      <c r="T316" s="310"/>
      <c r="U316" s="310"/>
      <c r="V316" s="310"/>
      <c r="W316" s="310"/>
      <c r="X316" s="310"/>
      <c r="Y316" s="310"/>
    </row>
    <row r="317">
      <c r="A317" s="310"/>
      <c r="B317" s="310"/>
      <c r="C317" s="310"/>
      <c r="D317" s="310"/>
      <c r="E317" s="310"/>
      <c r="F317" s="310"/>
      <c r="G317" s="310"/>
      <c r="H317" s="310"/>
      <c r="I317" s="310"/>
      <c r="J317" s="282"/>
      <c r="K317" s="282"/>
      <c r="L317" s="310"/>
      <c r="M317" s="310"/>
      <c r="N317" s="310"/>
      <c r="O317" s="310"/>
      <c r="P317" s="310"/>
      <c r="Q317" s="310"/>
      <c r="R317" s="310"/>
      <c r="S317" s="310"/>
      <c r="T317" s="310"/>
      <c r="U317" s="310"/>
      <c r="V317" s="310"/>
      <c r="W317" s="310"/>
      <c r="X317" s="310"/>
      <c r="Y317" s="310"/>
    </row>
    <row r="318">
      <c r="A318" s="310"/>
      <c r="B318" s="310"/>
      <c r="C318" s="310"/>
      <c r="D318" s="310"/>
      <c r="E318" s="310"/>
      <c r="F318" s="310"/>
      <c r="G318" s="310"/>
      <c r="H318" s="310"/>
      <c r="I318" s="310"/>
      <c r="J318" s="282"/>
      <c r="K318" s="282"/>
      <c r="L318" s="310"/>
      <c r="M318" s="310"/>
      <c r="N318" s="310"/>
      <c r="O318" s="310"/>
      <c r="P318" s="310"/>
      <c r="Q318" s="310"/>
      <c r="R318" s="310"/>
      <c r="S318" s="310"/>
      <c r="T318" s="310"/>
      <c r="U318" s="310"/>
      <c r="V318" s="310"/>
      <c r="W318" s="310"/>
      <c r="X318" s="310"/>
      <c r="Y318" s="310"/>
    </row>
    <row r="319">
      <c r="A319" s="310"/>
      <c r="B319" s="310"/>
      <c r="C319" s="310"/>
      <c r="D319" s="310"/>
      <c r="E319" s="310"/>
      <c r="F319" s="310"/>
      <c r="G319" s="310"/>
      <c r="H319" s="310"/>
      <c r="I319" s="310"/>
      <c r="J319" s="282"/>
      <c r="K319" s="282"/>
      <c r="L319" s="310"/>
      <c r="M319" s="310"/>
      <c r="N319" s="310"/>
      <c r="O319" s="310"/>
      <c r="P319" s="310"/>
      <c r="Q319" s="310"/>
      <c r="R319" s="310"/>
      <c r="S319" s="310"/>
      <c r="T319" s="310"/>
      <c r="U319" s="310"/>
      <c r="V319" s="310"/>
      <c r="W319" s="310"/>
      <c r="X319" s="310"/>
      <c r="Y319" s="310"/>
    </row>
    <row r="320">
      <c r="A320" s="310"/>
      <c r="B320" s="310"/>
      <c r="C320" s="310"/>
      <c r="D320" s="310"/>
      <c r="E320" s="310"/>
      <c r="F320" s="310"/>
      <c r="G320" s="310"/>
      <c r="H320" s="310"/>
      <c r="I320" s="310"/>
      <c r="J320" s="282"/>
      <c r="K320" s="282"/>
      <c r="L320" s="310"/>
      <c r="M320" s="310"/>
      <c r="N320" s="310"/>
      <c r="O320" s="310"/>
      <c r="P320" s="310"/>
      <c r="Q320" s="310"/>
      <c r="R320" s="310"/>
      <c r="S320" s="310"/>
      <c r="T320" s="310"/>
      <c r="U320" s="310"/>
      <c r="V320" s="310"/>
      <c r="W320" s="310"/>
      <c r="X320" s="310"/>
      <c r="Y320" s="310"/>
    </row>
    <row r="321">
      <c r="A321" s="310"/>
      <c r="B321" s="310"/>
      <c r="C321" s="310"/>
      <c r="D321" s="310"/>
      <c r="E321" s="310"/>
      <c r="F321" s="310"/>
      <c r="G321" s="310"/>
      <c r="H321" s="310"/>
      <c r="I321" s="310"/>
      <c r="J321" s="282"/>
      <c r="K321" s="282"/>
      <c r="L321" s="310"/>
      <c r="M321" s="310"/>
      <c r="N321" s="310"/>
      <c r="O321" s="310"/>
      <c r="P321" s="310"/>
      <c r="Q321" s="310"/>
      <c r="R321" s="310"/>
      <c r="S321" s="310"/>
      <c r="T321" s="310"/>
      <c r="U321" s="310"/>
      <c r="V321" s="310"/>
      <c r="W321" s="310"/>
      <c r="X321" s="310"/>
      <c r="Y321" s="310"/>
    </row>
    <row r="322">
      <c r="A322" s="310"/>
      <c r="B322" s="310"/>
      <c r="C322" s="310"/>
      <c r="D322" s="310"/>
      <c r="E322" s="310"/>
      <c r="F322" s="310"/>
      <c r="G322" s="310"/>
      <c r="H322" s="310"/>
      <c r="I322" s="310"/>
      <c r="J322" s="282"/>
      <c r="K322" s="282"/>
      <c r="L322" s="310"/>
      <c r="M322" s="310"/>
      <c r="N322" s="310"/>
      <c r="O322" s="310"/>
      <c r="P322" s="310"/>
      <c r="Q322" s="310"/>
      <c r="R322" s="310"/>
      <c r="S322" s="310"/>
      <c r="T322" s="310"/>
      <c r="U322" s="310"/>
      <c r="V322" s="310"/>
      <c r="W322" s="310"/>
      <c r="X322" s="310"/>
      <c r="Y322" s="310"/>
    </row>
    <row r="323">
      <c r="A323" s="310"/>
      <c r="B323" s="310"/>
      <c r="C323" s="310"/>
      <c r="D323" s="310"/>
      <c r="E323" s="310"/>
      <c r="F323" s="310"/>
      <c r="G323" s="310"/>
      <c r="H323" s="310"/>
      <c r="I323" s="310"/>
      <c r="J323" s="282"/>
      <c r="K323" s="282"/>
      <c r="L323" s="310"/>
      <c r="M323" s="310"/>
      <c r="N323" s="310"/>
      <c r="O323" s="310"/>
      <c r="P323" s="310"/>
      <c r="Q323" s="310"/>
      <c r="R323" s="310"/>
      <c r="S323" s="310"/>
      <c r="T323" s="310"/>
      <c r="U323" s="310"/>
      <c r="V323" s="310"/>
      <c r="W323" s="310"/>
      <c r="X323" s="310"/>
      <c r="Y323" s="310"/>
    </row>
    <row r="324">
      <c r="A324" s="310"/>
      <c r="B324" s="310"/>
      <c r="C324" s="310"/>
      <c r="D324" s="310"/>
      <c r="E324" s="310"/>
      <c r="F324" s="310"/>
      <c r="G324" s="310"/>
      <c r="H324" s="310"/>
      <c r="I324" s="310"/>
      <c r="J324" s="282"/>
      <c r="K324" s="282"/>
      <c r="L324" s="310"/>
      <c r="M324" s="310"/>
      <c r="N324" s="310"/>
      <c r="O324" s="310"/>
      <c r="P324" s="310"/>
      <c r="Q324" s="310"/>
      <c r="R324" s="310"/>
      <c r="S324" s="310"/>
      <c r="T324" s="310"/>
      <c r="U324" s="310"/>
      <c r="V324" s="310"/>
      <c r="W324" s="310"/>
      <c r="X324" s="310"/>
      <c r="Y324" s="310"/>
    </row>
    <row r="325">
      <c r="A325" s="310"/>
      <c r="B325" s="310"/>
      <c r="C325" s="310"/>
      <c r="D325" s="310"/>
      <c r="E325" s="310"/>
      <c r="F325" s="310"/>
      <c r="G325" s="310"/>
      <c r="H325" s="310"/>
      <c r="I325" s="310"/>
      <c r="J325" s="282"/>
      <c r="K325" s="282"/>
      <c r="L325" s="310"/>
      <c r="M325" s="310"/>
      <c r="N325" s="310"/>
      <c r="O325" s="310"/>
      <c r="P325" s="310"/>
      <c r="Q325" s="310"/>
      <c r="R325" s="310"/>
      <c r="S325" s="310"/>
      <c r="T325" s="310"/>
      <c r="U325" s="310"/>
      <c r="V325" s="310"/>
      <c r="W325" s="310"/>
      <c r="X325" s="310"/>
      <c r="Y325" s="310"/>
    </row>
    <row r="326">
      <c r="A326" s="310"/>
      <c r="B326" s="310"/>
      <c r="C326" s="310"/>
      <c r="D326" s="310"/>
      <c r="E326" s="310"/>
      <c r="F326" s="310"/>
      <c r="G326" s="310"/>
      <c r="H326" s="310"/>
      <c r="I326" s="310"/>
      <c r="J326" s="282"/>
      <c r="K326" s="282"/>
      <c r="L326" s="310"/>
      <c r="M326" s="310"/>
      <c r="N326" s="310"/>
      <c r="O326" s="310"/>
      <c r="P326" s="310"/>
      <c r="Q326" s="310"/>
      <c r="R326" s="310"/>
      <c r="S326" s="310"/>
      <c r="T326" s="310"/>
      <c r="U326" s="310"/>
      <c r="V326" s="310"/>
      <c r="W326" s="310"/>
      <c r="X326" s="310"/>
      <c r="Y326" s="310"/>
    </row>
    <row r="327">
      <c r="A327" s="310"/>
      <c r="B327" s="310"/>
      <c r="C327" s="310"/>
      <c r="D327" s="310"/>
      <c r="E327" s="310"/>
      <c r="F327" s="310"/>
      <c r="G327" s="310"/>
      <c r="H327" s="310"/>
      <c r="I327" s="310"/>
      <c r="J327" s="282"/>
      <c r="K327" s="282"/>
      <c r="L327" s="310"/>
      <c r="M327" s="310"/>
      <c r="N327" s="310"/>
      <c r="O327" s="310"/>
      <c r="P327" s="310"/>
      <c r="Q327" s="310"/>
      <c r="R327" s="310"/>
      <c r="S327" s="310"/>
      <c r="T327" s="310"/>
      <c r="U327" s="310"/>
      <c r="V327" s="310"/>
      <c r="W327" s="310"/>
      <c r="X327" s="310"/>
      <c r="Y327" s="310"/>
    </row>
    <row r="328">
      <c r="A328" s="310"/>
      <c r="B328" s="310"/>
      <c r="C328" s="310"/>
      <c r="D328" s="310"/>
      <c r="E328" s="310"/>
      <c r="F328" s="310"/>
      <c r="G328" s="310"/>
      <c r="H328" s="310"/>
      <c r="I328" s="310"/>
      <c r="J328" s="282"/>
      <c r="K328" s="282"/>
      <c r="L328" s="310"/>
      <c r="M328" s="310"/>
      <c r="N328" s="310"/>
      <c r="O328" s="310"/>
      <c r="P328" s="310"/>
      <c r="Q328" s="310"/>
      <c r="R328" s="310"/>
      <c r="S328" s="310"/>
      <c r="T328" s="310"/>
      <c r="U328" s="310"/>
      <c r="V328" s="310"/>
      <c r="W328" s="310"/>
      <c r="X328" s="310"/>
      <c r="Y328" s="310"/>
    </row>
    <row r="329">
      <c r="A329" s="310"/>
      <c r="B329" s="310"/>
      <c r="C329" s="310"/>
      <c r="D329" s="310"/>
      <c r="E329" s="310"/>
      <c r="F329" s="310"/>
      <c r="G329" s="310"/>
      <c r="H329" s="310"/>
      <c r="I329" s="310"/>
      <c r="J329" s="282"/>
      <c r="K329" s="282"/>
      <c r="L329" s="310"/>
      <c r="M329" s="310"/>
      <c r="N329" s="310"/>
      <c r="O329" s="310"/>
      <c r="P329" s="310"/>
      <c r="Q329" s="310"/>
      <c r="R329" s="310"/>
      <c r="S329" s="310"/>
      <c r="T329" s="310"/>
      <c r="U329" s="310"/>
      <c r="V329" s="310"/>
      <c r="W329" s="310"/>
      <c r="X329" s="310"/>
      <c r="Y329" s="310"/>
    </row>
    <row r="330">
      <c r="A330" s="310"/>
      <c r="B330" s="310"/>
      <c r="C330" s="310"/>
      <c r="D330" s="310"/>
      <c r="E330" s="310"/>
      <c r="F330" s="310"/>
      <c r="G330" s="310"/>
      <c r="H330" s="310"/>
      <c r="I330" s="310"/>
      <c r="J330" s="282"/>
      <c r="K330" s="282"/>
      <c r="L330" s="310"/>
      <c r="M330" s="310"/>
      <c r="N330" s="310"/>
      <c r="O330" s="310"/>
      <c r="P330" s="310"/>
      <c r="Q330" s="310"/>
      <c r="R330" s="310"/>
      <c r="S330" s="310"/>
      <c r="T330" s="310"/>
      <c r="U330" s="310"/>
      <c r="V330" s="310"/>
      <c r="W330" s="310"/>
      <c r="X330" s="310"/>
      <c r="Y330" s="310"/>
    </row>
    <row r="331">
      <c r="A331" s="310"/>
      <c r="B331" s="310"/>
      <c r="C331" s="310"/>
      <c r="D331" s="310"/>
      <c r="E331" s="310"/>
      <c r="F331" s="310"/>
      <c r="G331" s="310"/>
      <c r="H331" s="310"/>
      <c r="I331" s="310"/>
      <c r="J331" s="282"/>
      <c r="K331" s="282"/>
      <c r="L331" s="310"/>
      <c r="M331" s="310"/>
      <c r="N331" s="310"/>
      <c r="O331" s="310"/>
      <c r="P331" s="310"/>
      <c r="Q331" s="310"/>
      <c r="R331" s="310"/>
      <c r="S331" s="310"/>
      <c r="T331" s="310"/>
      <c r="U331" s="310"/>
      <c r="V331" s="310"/>
      <c r="W331" s="310"/>
      <c r="X331" s="310"/>
      <c r="Y331" s="310"/>
    </row>
    <row r="332">
      <c r="A332" s="310"/>
      <c r="B332" s="310"/>
      <c r="C332" s="310"/>
      <c r="D332" s="310"/>
      <c r="E332" s="310"/>
      <c r="F332" s="310"/>
      <c r="G332" s="310"/>
      <c r="H332" s="310"/>
      <c r="I332" s="310"/>
      <c r="J332" s="282"/>
      <c r="K332" s="282"/>
      <c r="L332" s="310"/>
      <c r="M332" s="310"/>
      <c r="N332" s="310"/>
      <c r="O332" s="310"/>
      <c r="P332" s="310"/>
      <c r="Q332" s="310"/>
      <c r="R332" s="310"/>
      <c r="S332" s="310"/>
      <c r="T332" s="310"/>
      <c r="U332" s="310"/>
      <c r="V332" s="310"/>
      <c r="W332" s="310"/>
      <c r="X332" s="310"/>
      <c r="Y332" s="310"/>
    </row>
    <row r="333">
      <c r="A333" s="310"/>
      <c r="B333" s="310"/>
      <c r="C333" s="310"/>
      <c r="D333" s="310"/>
      <c r="E333" s="310"/>
      <c r="F333" s="310"/>
      <c r="G333" s="310"/>
      <c r="H333" s="310"/>
      <c r="I333" s="310"/>
      <c r="J333" s="282"/>
      <c r="K333" s="282"/>
      <c r="L333" s="310"/>
      <c r="M333" s="310"/>
      <c r="N333" s="310"/>
      <c r="O333" s="310"/>
      <c r="P333" s="310"/>
      <c r="Q333" s="310"/>
      <c r="R333" s="310"/>
      <c r="S333" s="310"/>
      <c r="T333" s="310"/>
      <c r="U333" s="310"/>
      <c r="V333" s="310"/>
      <c r="W333" s="310"/>
      <c r="X333" s="310"/>
      <c r="Y333" s="310"/>
    </row>
    <row r="334">
      <c r="A334" s="310"/>
      <c r="B334" s="310"/>
      <c r="C334" s="310"/>
      <c r="D334" s="310"/>
      <c r="E334" s="310"/>
      <c r="F334" s="310"/>
      <c r="G334" s="310"/>
      <c r="H334" s="310"/>
      <c r="I334" s="310"/>
      <c r="J334" s="282"/>
      <c r="K334" s="282"/>
      <c r="L334" s="310"/>
      <c r="M334" s="310"/>
      <c r="N334" s="310"/>
      <c r="O334" s="310"/>
      <c r="P334" s="310"/>
      <c r="Q334" s="310"/>
      <c r="R334" s="310"/>
      <c r="S334" s="310"/>
      <c r="T334" s="310"/>
      <c r="U334" s="310"/>
      <c r="V334" s="310"/>
      <c r="W334" s="310"/>
      <c r="X334" s="310"/>
      <c r="Y334" s="310"/>
    </row>
    <row r="335">
      <c r="A335" s="310"/>
      <c r="B335" s="310"/>
      <c r="C335" s="310"/>
      <c r="D335" s="310"/>
      <c r="E335" s="310"/>
      <c r="F335" s="310"/>
      <c r="G335" s="310"/>
      <c r="H335" s="310"/>
      <c r="I335" s="310"/>
      <c r="J335" s="282"/>
      <c r="K335" s="282"/>
      <c r="L335" s="310"/>
      <c r="M335" s="310"/>
      <c r="N335" s="310"/>
      <c r="O335" s="310"/>
      <c r="P335" s="310"/>
      <c r="Q335" s="310"/>
      <c r="R335" s="310"/>
      <c r="S335" s="310"/>
      <c r="T335" s="310"/>
      <c r="U335" s="310"/>
      <c r="V335" s="310"/>
      <c r="W335" s="310"/>
      <c r="X335" s="310"/>
      <c r="Y335" s="310"/>
    </row>
    <row r="336">
      <c r="A336" s="310"/>
      <c r="B336" s="310"/>
      <c r="C336" s="310"/>
      <c r="D336" s="310"/>
      <c r="E336" s="310"/>
      <c r="F336" s="310"/>
      <c r="G336" s="310"/>
      <c r="H336" s="310"/>
      <c r="I336" s="310"/>
      <c r="J336" s="282"/>
      <c r="K336" s="282"/>
      <c r="L336" s="310"/>
      <c r="M336" s="310"/>
      <c r="N336" s="310"/>
      <c r="O336" s="310"/>
      <c r="P336" s="310"/>
      <c r="Q336" s="310"/>
      <c r="R336" s="310"/>
      <c r="S336" s="310"/>
      <c r="T336" s="310"/>
      <c r="U336" s="310"/>
      <c r="V336" s="310"/>
      <c r="W336" s="310"/>
      <c r="X336" s="310"/>
      <c r="Y336" s="310"/>
    </row>
    <row r="337">
      <c r="A337" s="310"/>
      <c r="B337" s="310"/>
      <c r="C337" s="310"/>
      <c r="D337" s="310"/>
      <c r="E337" s="310"/>
      <c r="F337" s="310"/>
      <c r="G337" s="310"/>
      <c r="H337" s="310"/>
      <c r="I337" s="310"/>
      <c r="J337" s="282"/>
      <c r="K337" s="282"/>
      <c r="L337" s="310"/>
      <c r="M337" s="310"/>
      <c r="N337" s="310"/>
      <c r="O337" s="310"/>
      <c r="P337" s="310"/>
      <c r="Q337" s="310"/>
      <c r="R337" s="310"/>
      <c r="S337" s="310"/>
      <c r="T337" s="310"/>
      <c r="U337" s="310"/>
      <c r="V337" s="310"/>
      <c r="W337" s="310"/>
      <c r="X337" s="310"/>
      <c r="Y337" s="310"/>
    </row>
    <row r="338">
      <c r="A338" s="310"/>
      <c r="B338" s="310"/>
      <c r="C338" s="310"/>
      <c r="D338" s="310"/>
      <c r="E338" s="310"/>
      <c r="F338" s="310"/>
      <c r="G338" s="310"/>
      <c r="H338" s="310"/>
      <c r="I338" s="310"/>
      <c r="J338" s="282"/>
      <c r="K338" s="282"/>
      <c r="L338" s="310"/>
      <c r="M338" s="310"/>
      <c r="N338" s="310"/>
      <c r="O338" s="310"/>
      <c r="P338" s="310"/>
      <c r="Q338" s="310"/>
      <c r="R338" s="310"/>
      <c r="S338" s="310"/>
      <c r="T338" s="310"/>
      <c r="U338" s="310"/>
      <c r="V338" s="310"/>
      <c r="W338" s="310"/>
      <c r="X338" s="310"/>
      <c r="Y338" s="310"/>
    </row>
    <row r="339">
      <c r="A339" s="310"/>
      <c r="B339" s="310"/>
      <c r="C339" s="310"/>
      <c r="D339" s="310"/>
      <c r="E339" s="310"/>
      <c r="F339" s="310"/>
      <c r="G339" s="310"/>
      <c r="H339" s="310"/>
      <c r="I339" s="310"/>
      <c r="J339" s="282"/>
      <c r="K339" s="282"/>
      <c r="L339" s="310"/>
      <c r="M339" s="310"/>
      <c r="N339" s="310"/>
      <c r="O339" s="310"/>
      <c r="P339" s="310"/>
      <c r="Q339" s="310"/>
      <c r="R339" s="310"/>
      <c r="S339" s="310"/>
      <c r="T339" s="310"/>
      <c r="U339" s="310"/>
      <c r="V339" s="310"/>
      <c r="W339" s="310"/>
      <c r="X339" s="310"/>
      <c r="Y339" s="310"/>
    </row>
    <row r="340">
      <c r="A340" s="310"/>
      <c r="B340" s="310"/>
      <c r="C340" s="310"/>
      <c r="D340" s="310"/>
      <c r="E340" s="310"/>
      <c r="F340" s="310"/>
      <c r="G340" s="310"/>
      <c r="H340" s="310"/>
      <c r="I340" s="310"/>
      <c r="J340" s="282"/>
      <c r="K340" s="282"/>
      <c r="L340" s="310"/>
      <c r="M340" s="310"/>
      <c r="N340" s="310"/>
      <c r="O340" s="310"/>
      <c r="P340" s="310"/>
      <c r="Q340" s="310"/>
      <c r="R340" s="310"/>
      <c r="S340" s="310"/>
      <c r="T340" s="310"/>
      <c r="U340" s="310"/>
      <c r="V340" s="310"/>
      <c r="W340" s="310"/>
      <c r="X340" s="310"/>
      <c r="Y340" s="310"/>
    </row>
    <row r="341">
      <c r="A341" s="310"/>
      <c r="B341" s="310"/>
      <c r="C341" s="310"/>
      <c r="D341" s="310"/>
      <c r="E341" s="310"/>
      <c r="F341" s="310"/>
      <c r="G341" s="310"/>
      <c r="H341" s="310"/>
      <c r="I341" s="310"/>
      <c r="J341" s="282"/>
      <c r="K341" s="282"/>
      <c r="L341" s="310"/>
      <c r="M341" s="310"/>
      <c r="N341" s="310"/>
      <c r="O341" s="310"/>
      <c r="P341" s="310"/>
      <c r="Q341" s="310"/>
      <c r="R341" s="310"/>
      <c r="S341" s="310"/>
      <c r="T341" s="310"/>
      <c r="U341" s="310"/>
      <c r="V341" s="310"/>
      <c r="W341" s="310"/>
      <c r="X341" s="310"/>
      <c r="Y341" s="310"/>
    </row>
    <row r="342">
      <c r="A342" s="310"/>
      <c r="B342" s="310"/>
      <c r="C342" s="310"/>
      <c r="D342" s="310"/>
      <c r="E342" s="310"/>
      <c r="F342" s="310"/>
      <c r="G342" s="310"/>
      <c r="H342" s="310"/>
      <c r="I342" s="310"/>
      <c r="J342" s="282"/>
      <c r="K342" s="282"/>
      <c r="L342" s="310"/>
      <c r="M342" s="310"/>
      <c r="N342" s="310"/>
      <c r="O342" s="310"/>
      <c r="P342" s="310"/>
      <c r="Q342" s="310"/>
      <c r="R342" s="310"/>
      <c r="S342" s="310"/>
      <c r="T342" s="310"/>
      <c r="U342" s="310"/>
      <c r="V342" s="310"/>
      <c r="W342" s="310"/>
      <c r="X342" s="310"/>
      <c r="Y342" s="310"/>
    </row>
    <row r="343">
      <c r="A343" s="310"/>
      <c r="B343" s="310"/>
      <c r="C343" s="310"/>
      <c r="D343" s="310"/>
      <c r="E343" s="310"/>
      <c r="F343" s="310"/>
      <c r="G343" s="310"/>
      <c r="H343" s="310"/>
      <c r="I343" s="310"/>
      <c r="J343" s="282"/>
      <c r="K343" s="282"/>
      <c r="L343" s="310"/>
      <c r="M343" s="310"/>
      <c r="N343" s="310"/>
      <c r="O343" s="310"/>
      <c r="P343" s="310"/>
      <c r="Q343" s="310"/>
      <c r="R343" s="310"/>
      <c r="S343" s="310"/>
      <c r="T343" s="310"/>
      <c r="U343" s="310"/>
      <c r="V343" s="310"/>
      <c r="W343" s="310"/>
      <c r="X343" s="310"/>
      <c r="Y343" s="310"/>
    </row>
    <row r="344">
      <c r="A344" s="310"/>
      <c r="B344" s="310"/>
      <c r="C344" s="310"/>
      <c r="D344" s="310"/>
      <c r="E344" s="310"/>
      <c r="F344" s="310"/>
      <c r="G344" s="310"/>
      <c r="H344" s="310"/>
      <c r="I344" s="310"/>
      <c r="J344" s="282"/>
      <c r="K344" s="282"/>
      <c r="L344" s="310"/>
      <c r="M344" s="310"/>
      <c r="N344" s="310"/>
      <c r="O344" s="310"/>
      <c r="P344" s="310"/>
      <c r="Q344" s="310"/>
      <c r="R344" s="310"/>
      <c r="S344" s="310"/>
      <c r="T344" s="310"/>
      <c r="U344" s="310"/>
      <c r="V344" s="310"/>
      <c r="W344" s="310"/>
      <c r="X344" s="310"/>
      <c r="Y344" s="310"/>
    </row>
    <row r="345">
      <c r="A345" s="310"/>
      <c r="B345" s="310"/>
      <c r="C345" s="310"/>
      <c r="D345" s="310"/>
      <c r="E345" s="310"/>
      <c r="F345" s="310"/>
      <c r="G345" s="310"/>
      <c r="H345" s="310"/>
      <c r="I345" s="310"/>
      <c r="J345" s="282"/>
      <c r="K345" s="282"/>
      <c r="L345" s="310"/>
      <c r="M345" s="310"/>
      <c r="N345" s="310"/>
      <c r="O345" s="310"/>
      <c r="P345" s="310"/>
      <c r="Q345" s="310"/>
      <c r="R345" s="310"/>
      <c r="S345" s="310"/>
      <c r="T345" s="310"/>
      <c r="U345" s="310"/>
      <c r="V345" s="310"/>
      <c r="W345" s="310"/>
      <c r="X345" s="310"/>
      <c r="Y345" s="310"/>
    </row>
    <row r="346">
      <c r="A346" s="310"/>
      <c r="B346" s="310"/>
      <c r="C346" s="310"/>
      <c r="D346" s="310"/>
      <c r="E346" s="310"/>
      <c r="F346" s="310"/>
      <c r="G346" s="310"/>
      <c r="H346" s="310"/>
      <c r="I346" s="310"/>
      <c r="J346" s="282"/>
      <c r="K346" s="282"/>
      <c r="L346" s="310"/>
      <c r="M346" s="310"/>
      <c r="N346" s="310"/>
      <c r="O346" s="310"/>
      <c r="P346" s="310"/>
      <c r="Q346" s="310"/>
      <c r="R346" s="310"/>
      <c r="S346" s="310"/>
      <c r="T346" s="310"/>
      <c r="U346" s="310"/>
      <c r="V346" s="310"/>
      <c r="W346" s="310"/>
      <c r="X346" s="310"/>
      <c r="Y346" s="310"/>
    </row>
    <row r="347">
      <c r="A347" s="310"/>
      <c r="B347" s="310"/>
      <c r="C347" s="310"/>
      <c r="D347" s="310"/>
      <c r="E347" s="310"/>
      <c r="F347" s="310"/>
      <c r="G347" s="310"/>
      <c r="H347" s="310"/>
      <c r="I347" s="310"/>
      <c r="J347" s="282"/>
      <c r="K347" s="282"/>
      <c r="L347" s="310"/>
      <c r="M347" s="310"/>
      <c r="N347" s="310"/>
      <c r="O347" s="310"/>
      <c r="P347" s="310"/>
      <c r="Q347" s="310"/>
      <c r="R347" s="310"/>
      <c r="S347" s="310"/>
      <c r="T347" s="310"/>
      <c r="U347" s="310"/>
      <c r="V347" s="310"/>
      <c r="W347" s="310"/>
      <c r="X347" s="310"/>
      <c r="Y347" s="310"/>
    </row>
    <row r="348">
      <c r="A348" s="310"/>
      <c r="B348" s="310"/>
      <c r="C348" s="310"/>
      <c r="D348" s="310"/>
      <c r="E348" s="310"/>
      <c r="F348" s="310"/>
      <c r="G348" s="310"/>
      <c r="H348" s="310"/>
      <c r="I348" s="310"/>
      <c r="J348" s="282"/>
      <c r="K348" s="282"/>
      <c r="L348" s="310"/>
      <c r="M348" s="310"/>
      <c r="N348" s="310"/>
      <c r="O348" s="310"/>
      <c r="P348" s="310"/>
      <c r="Q348" s="310"/>
      <c r="R348" s="310"/>
      <c r="S348" s="310"/>
      <c r="T348" s="310"/>
      <c r="U348" s="310"/>
      <c r="V348" s="310"/>
      <c r="W348" s="310"/>
      <c r="X348" s="310"/>
      <c r="Y348" s="310"/>
    </row>
    <row r="349">
      <c r="A349" s="310"/>
      <c r="B349" s="310"/>
      <c r="C349" s="310"/>
      <c r="D349" s="310"/>
      <c r="E349" s="310"/>
      <c r="F349" s="310"/>
      <c r="G349" s="310"/>
      <c r="H349" s="310"/>
      <c r="I349" s="310"/>
      <c r="J349" s="282"/>
      <c r="K349" s="282"/>
      <c r="L349" s="310"/>
      <c r="M349" s="310"/>
      <c r="N349" s="310"/>
      <c r="O349" s="310"/>
      <c r="P349" s="310"/>
      <c r="Q349" s="310"/>
      <c r="R349" s="310"/>
      <c r="S349" s="310"/>
      <c r="T349" s="310"/>
      <c r="U349" s="310"/>
      <c r="V349" s="310"/>
      <c r="W349" s="310"/>
      <c r="X349" s="310"/>
      <c r="Y349" s="310"/>
    </row>
    <row r="350">
      <c r="A350" s="310"/>
      <c r="B350" s="310"/>
      <c r="C350" s="310"/>
      <c r="D350" s="310"/>
      <c r="E350" s="310"/>
      <c r="F350" s="310"/>
      <c r="G350" s="310"/>
      <c r="H350" s="310"/>
      <c r="I350" s="310"/>
      <c r="J350" s="282"/>
      <c r="K350" s="282"/>
      <c r="L350" s="310"/>
      <c r="M350" s="310"/>
      <c r="N350" s="310"/>
      <c r="O350" s="310"/>
      <c r="P350" s="310"/>
      <c r="Q350" s="310"/>
      <c r="R350" s="310"/>
      <c r="S350" s="310"/>
      <c r="T350" s="310"/>
      <c r="U350" s="310"/>
      <c r="V350" s="310"/>
      <c r="W350" s="310"/>
      <c r="X350" s="310"/>
      <c r="Y350" s="310"/>
    </row>
    <row r="351">
      <c r="A351" s="310"/>
      <c r="B351" s="310"/>
      <c r="C351" s="310"/>
      <c r="D351" s="310"/>
      <c r="E351" s="310"/>
      <c r="F351" s="310"/>
      <c r="G351" s="310"/>
      <c r="H351" s="310"/>
      <c r="I351" s="310"/>
      <c r="J351" s="282"/>
      <c r="K351" s="282"/>
      <c r="L351" s="310"/>
      <c r="M351" s="310"/>
      <c r="N351" s="310"/>
      <c r="O351" s="310"/>
      <c r="P351" s="310"/>
      <c r="Q351" s="310"/>
      <c r="R351" s="310"/>
      <c r="S351" s="310"/>
      <c r="T351" s="310"/>
      <c r="U351" s="310"/>
      <c r="V351" s="310"/>
      <c r="W351" s="310"/>
      <c r="X351" s="310"/>
      <c r="Y351" s="310"/>
    </row>
    <row r="352">
      <c r="A352" s="310"/>
      <c r="B352" s="310"/>
      <c r="C352" s="310"/>
      <c r="D352" s="310"/>
      <c r="E352" s="310"/>
      <c r="F352" s="310"/>
      <c r="G352" s="310"/>
      <c r="H352" s="310"/>
      <c r="I352" s="310"/>
      <c r="J352" s="282"/>
      <c r="K352" s="282"/>
      <c r="L352" s="310"/>
      <c r="M352" s="310"/>
      <c r="N352" s="310"/>
      <c r="O352" s="310"/>
      <c r="P352" s="310"/>
      <c r="Q352" s="310"/>
      <c r="R352" s="310"/>
      <c r="S352" s="310"/>
      <c r="T352" s="310"/>
      <c r="U352" s="310"/>
      <c r="V352" s="310"/>
      <c r="W352" s="310"/>
      <c r="X352" s="310"/>
      <c r="Y352" s="310"/>
    </row>
    <row r="353">
      <c r="A353" s="310"/>
      <c r="B353" s="310"/>
      <c r="C353" s="310"/>
      <c r="D353" s="310"/>
      <c r="E353" s="310"/>
      <c r="F353" s="310"/>
      <c r="G353" s="310"/>
      <c r="H353" s="310"/>
      <c r="I353" s="310"/>
      <c r="J353" s="282"/>
      <c r="K353" s="282"/>
      <c r="L353" s="310"/>
      <c r="M353" s="310"/>
      <c r="N353" s="310"/>
      <c r="O353" s="310"/>
      <c r="P353" s="310"/>
      <c r="Q353" s="310"/>
      <c r="R353" s="310"/>
      <c r="S353" s="310"/>
      <c r="T353" s="310"/>
      <c r="U353" s="310"/>
      <c r="V353" s="310"/>
      <c r="W353" s="310"/>
      <c r="X353" s="310"/>
      <c r="Y353" s="310"/>
    </row>
    <row r="354">
      <c r="A354" s="310"/>
      <c r="B354" s="310"/>
      <c r="C354" s="310"/>
      <c r="D354" s="310"/>
      <c r="E354" s="310"/>
      <c r="F354" s="310"/>
      <c r="G354" s="310"/>
      <c r="H354" s="310"/>
      <c r="I354" s="310"/>
      <c r="J354" s="282"/>
      <c r="K354" s="282"/>
      <c r="L354" s="310"/>
      <c r="M354" s="310"/>
      <c r="N354" s="310"/>
      <c r="O354" s="310"/>
      <c r="P354" s="310"/>
      <c r="Q354" s="310"/>
      <c r="R354" s="310"/>
      <c r="S354" s="310"/>
      <c r="T354" s="310"/>
      <c r="U354" s="310"/>
      <c r="V354" s="310"/>
      <c r="W354" s="310"/>
      <c r="X354" s="310"/>
      <c r="Y354" s="310"/>
    </row>
    <row r="355">
      <c r="A355" s="310"/>
      <c r="B355" s="310"/>
      <c r="C355" s="310"/>
      <c r="D355" s="310"/>
      <c r="E355" s="310"/>
      <c r="F355" s="310"/>
      <c r="G355" s="310"/>
      <c r="H355" s="310"/>
      <c r="I355" s="310"/>
      <c r="J355" s="282"/>
      <c r="K355" s="282"/>
      <c r="L355" s="310"/>
      <c r="M355" s="310"/>
      <c r="N355" s="310"/>
      <c r="O355" s="310"/>
      <c r="P355" s="310"/>
      <c r="Q355" s="310"/>
      <c r="R355" s="310"/>
      <c r="S355" s="310"/>
      <c r="T355" s="310"/>
      <c r="U355" s="310"/>
      <c r="V355" s="310"/>
      <c r="W355" s="310"/>
      <c r="X355" s="310"/>
      <c r="Y355" s="310"/>
    </row>
    <row r="356">
      <c r="A356" s="310"/>
      <c r="B356" s="310"/>
      <c r="C356" s="310"/>
      <c r="D356" s="310"/>
      <c r="E356" s="310"/>
      <c r="F356" s="310"/>
      <c r="G356" s="310"/>
      <c r="H356" s="310"/>
      <c r="I356" s="310"/>
      <c r="J356" s="282"/>
      <c r="K356" s="282"/>
      <c r="L356" s="310"/>
      <c r="M356" s="310"/>
      <c r="N356" s="310"/>
      <c r="O356" s="310"/>
      <c r="P356" s="310"/>
      <c r="Q356" s="310"/>
      <c r="R356" s="310"/>
      <c r="S356" s="310"/>
      <c r="T356" s="310"/>
      <c r="U356" s="310"/>
      <c r="V356" s="310"/>
      <c r="W356" s="310"/>
      <c r="X356" s="310"/>
      <c r="Y356" s="310"/>
    </row>
    <row r="357">
      <c r="A357" s="310"/>
      <c r="B357" s="310"/>
      <c r="C357" s="310"/>
      <c r="D357" s="310"/>
      <c r="E357" s="310"/>
      <c r="F357" s="310"/>
      <c r="G357" s="310"/>
      <c r="H357" s="310"/>
      <c r="I357" s="310"/>
      <c r="J357" s="282"/>
      <c r="K357" s="282"/>
      <c r="L357" s="310"/>
      <c r="M357" s="310"/>
      <c r="N357" s="310"/>
      <c r="O357" s="310"/>
      <c r="P357" s="310"/>
      <c r="Q357" s="310"/>
      <c r="R357" s="310"/>
      <c r="S357" s="310"/>
      <c r="T357" s="310"/>
      <c r="U357" s="310"/>
      <c r="V357" s="310"/>
      <c r="W357" s="310"/>
      <c r="X357" s="310"/>
      <c r="Y357" s="310"/>
    </row>
    <row r="358">
      <c r="A358" s="310"/>
      <c r="B358" s="310"/>
      <c r="C358" s="310"/>
      <c r="D358" s="310"/>
      <c r="E358" s="310"/>
      <c r="F358" s="310"/>
      <c r="G358" s="310"/>
      <c r="H358" s="310"/>
      <c r="I358" s="310"/>
      <c r="J358" s="282"/>
      <c r="K358" s="282"/>
      <c r="L358" s="310"/>
      <c r="M358" s="310"/>
      <c r="N358" s="310"/>
      <c r="O358" s="310"/>
      <c r="P358" s="310"/>
      <c r="Q358" s="310"/>
      <c r="R358" s="310"/>
      <c r="S358" s="310"/>
      <c r="T358" s="310"/>
      <c r="U358" s="310"/>
      <c r="V358" s="310"/>
      <c r="W358" s="310"/>
      <c r="X358" s="310"/>
      <c r="Y358" s="310"/>
    </row>
    <row r="359">
      <c r="A359" s="310"/>
      <c r="B359" s="310"/>
      <c r="C359" s="310"/>
      <c r="D359" s="310"/>
      <c r="E359" s="310"/>
      <c r="F359" s="310"/>
      <c r="G359" s="310"/>
      <c r="H359" s="310"/>
      <c r="I359" s="310"/>
      <c r="J359" s="282"/>
      <c r="K359" s="282"/>
      <c r="L359" s="310"/>
      <c r="M359" s="310"/>
      <c r="N359" s="310"/>
      <c r="O359" s="310"/>
      <c r="P359" s="310"/>
      <c r="Q359" s="310"/>
      <c r="R359" s="310"/>
      <c r="S359" s="310"/>
      <c r="T359" s="310"/>
      <c r="U359" s="310"/>
      <c r="V359" s="310"/>
      <c r="W359" s="310"/>
      <c r="X359" s="310"/>
      <c r="Y359" s="310"/>
    </row>
    <row r="360">
      <c r="A360" s="310"/>
      <c r="B360" s="310"/>
      <c r="C360" s="310"/>
      <c r="D360" s="310"/>
      <c r="E360" s="310"/>
      <c r="F360" s="310"/>
      <c r="G360" s="310"/>
      <c r="H360" s="310"/>
      <c r="I360" s="310"/>
      <c r="J360" s="282"/>
      <c r="K360" s="282"/>
      <c r="L360" s="310"/>
      <c r="M360" s="310"/>
      <c r="N360" s="310"/>
      <c r="O360" s="310"/>
      <c r="P360" s="310"/>
      <c r="Q360" s="310"/>
      <c r="R360" s="310"/>
      <c r="S360" s="310"/>
      <c r="T360" s="310"/>
      <c r="U360" s="310"/>
      <c r="V360" s="310"/>
      <c r="W360" s="310"/>
      <c r="X360" s="310"/>
      <c r="Y360" s="310"/>
    </row>
    <row r="361">
      <c r="A361" s="310"/>
      <c r="B361" s="310"/>
      <c r="C361" s="310"/>
      <c r="D361" s="310"/>
      <c r="E361" s="310"/>
      <c r="F361" s="310"/>
      <c r="G361" s="310"/>
      <c r="H361" s="310"/>
      <c r="I361" s="310"/>
      <c r="J361" s="282"/>
      <c r="K361" s="282"/>
      <c r="L361" s="310"/>
      <c r="M361" s="310"/>
      <c r="N361" s="310"/>
      <c r="O361" s="310"/>
      <c r="P361" s="310"/>
      <c r="Q361" s="310"/>
      <c r="R361" s="310"/>
      <c r="S361" s="310"/>
      <c r="T361" s="310"/>
      <c r="U361" s="310"/>
      <c r="V361" s="310"/>
      <c r="W361" s="310"/>
      <c r="X361" s="310"/>
      <c r="Y361" s="310"/>
    </row>
    <row r="362">
      <c r="A362" s="310"/>
      <c r="B362" s="310"/>
      <c r="C362" s="310"/>
      <c r="D362" s="310"/>
      <c r="E362" s="310"/>
      <c r="F362" s="310"/>
      <c r="G362" s="310"/>
      <c r="H362" s="310"/>
      <c r="I362" s="310"/>
      <c r="J362" s="282"/>
      <c r="K362" s="282"/>
      <c r="L362" s="310"/>
      <c r="M362" s="310"/>
      <c r="N362" s="310"/>
      <c r="O362" s="310"/>
      <c r="P362" s="310"/>
      <c r="Q362" s="310"/>
      <c r="R362" s="310"/>
      <c r="S362" s="310"/>
      <c r="T362" s="310"/>
      <c r="U362" s="310"/>
      <c r="V362" s="310"/>
      <c r="W362" s="310"/>
      <c r="X362" s="310"/>
      <c r="Y362" s="310"/>
    </row>
    <row r="363">
      <c r="A363" s="310"/>
      <c r="B363" s="310"/>
      <c r="C363" s="310"/>
      <c r="D363" s="310"/>
      <c r="E363" s="310"/>
      <c r="F363" s="310"/>
      <c r="G363" s="310"/>
      <c r="H363" s="310"/>
      <c r="I363" s="310"/>
      <c r="J363" s="282"/>
      <c r="K363" s="282"/>
      <c r="L363" s="310"/>
      <c r="M363" s="310"/>
      <c r="N363" s="310"/>
      <c r="O363" s="310"/>
      <c r="P363" s="310"/>
      <c r="Q363" s="310"/>
      <c r="R363" s="310"/>
      <c r="S363" s="310"/>
      <c r="T363" s="310"/>
      <c r="U363" s="310"/>
      <c r="V363" s="310"/>
      <c r="W363" s="310"/>
      <c r="X363" s="310"/>
      <c r="Y363" s="310"/>
    </row>
    <row r="364">
      <c r="A364" s="310"/>
      <c r="B364" s="310"/>
      <c r="C364" s="310"/>
      <c r="D364" s="310"/>
      <c r="E364" s="310"/>
      <c r="F364" s="310"/>
      <c r="G364" s="310"/>
      <c r="H364" s="310"/>
      <c r="I364" s="310"/>
      <c r="J364" s="282"/>
      <c r="K364" s="282"/>
      <c r="L364" s="310"/>
      <c r="M364" s="310"/>
      <c r="N364" s="310"/>
      <c r="O364" s="310"/>
      <c r="P364" s="310"/>
      <c r="Q364" s="310"/>
      <c r="R364" s="310"/>
      <c r="S364" s="310"/>
      <c r="T364" s="310"/>
      <c r="U364" s="310"/>
      <c r="V364" s="310"/>
      <c r="W364" s="310"/>
      <c r="X364" s="310"/>
      <c r="Y364" s="310"/>
    </row>
    <row r="365">
      <c r="A365" s="310"/>
      <c r="B365" s="310"/>
      <c r="C365" s="310"/>
      <c r="D365" s="310"/>
      <c r="E365" s="310"/>
      <c r="F365" s="310"/>
      <c r="G365" s="310"/>
      <c r="H365" s="310"/>
      <c r="I365" s="310"/>
      <c r="J365" s="282"/>
      <c r="K365" s="282"/>
      <c r="L365" s="310"/>
      <c r="M365" s="310"/>
      <c r="N365" s="310"/>
      <c r="O365" s="310"/>
      <c r="P365" s="310"/>
      <c r="Q365" s="310"/>
      <c r="R365" s="310"/>
      <c r="S365" s="310"/>
      <c r="T365" s="310"/>
      <c r="U365" s="310"/>
      <c r="V365" s="310"/>
      <c r="W365" s="310"/>
      <c r="X365" s="310"/>
      <c r="Y365" s="310"/>
    </row>
    <row r="366">
      <c r="A366" s="310"/>
      <c r="B366" s="310"/>
      <c r="C366" s="310"/>
      <c r="D366" s="310"/>
      <c r="E366" s="310"/>
      <c r="F366" s="310"/>
      <c r="G366" s="310"/>
      <c r="H366" s="310"/>
      <c r="I366" s="310"/>
      <c r="J366" s="282"/>
      <c r="K366" s="282"/>
      <c r="L366" s="310"/>
      <c r="M366" s="310"/>
      <c r="N366" s="310"/>
      <c r="O366" s="310"/>
      <c r="P366" s="310"/>
      <c r="Q366" s="310"/>
      <c r="R366" s="310"/>
      <c r="S366" s="310"/>
      <c r="T366" s="310"/>
      <c r="U366" s="310"/>
      <c r="V366" s="310"/>
      <c r="W366" s="310"/>
      <c r="X366" s="310"/>
      <c r="Y366" s="310"/>
    </row>
    <row r="367">
      <c r="A367" s="310"/>
      <c r="B367" s="310"/>
      <c r="C367" s="310"/>
      <c r="D367" s="310"/>
      <c r="E367" s="310"/>
      <c r="F367" s="310"/>
      <c r="G367" s="310"/>
      <c r="H367" s="310"/>
      <c r="I367" s="310"/>
      <c r="J367" s="282"/>
      <c r="K367" s="282"/>
      <c r="L367" s="310"/>
      <c r="M367" s="310"/>
      <c r="N367" s="310"/>
      <c r="O367" s="310"/>
      <c r="P367" s="310"/>
      <c r="Q367" s="310"/>
      <c r="R367" s="310"/>
      <c r="S367" s="310"/>
      <c r="T367" s="310"/>
      <c r="U367" s="310"/>
      <c r="V367" s="310"/>
      <c r="W367" s="310"/>
      <c r="X367" s="310"/>
      <c r="Y367" s="310"/>
    </row>
    <row r="368">
      <c r="A368" s="310"/>
      <c r="B368" s="310"/>
      <c r="C368" s="310"/>
      <c r="D368" s="310"/>
      <c r="E368" s="310"/>
      <c r="F368" s="310"/>
      <c r="G368" s="310"/>
      <c r="H368" s="310"/>
      <c r="I368" s="310"/>
      <c r="J368" s="282"/>
      <c r="K368" s="282"/>
      <c r="L368" s="310"/>
      <c r="M368" s="310"/>
      <c r="N368" s="310"/>
      <c r="O368" s="310"/>
      <c r="P368" s="310"/>
      <c r="Q368" s="310"/>
      <c r="R368" s="310"/>
      <c r="S368" s="310"/>
      <c r="T368" s="310"/>
      <c r="U368" s="310"/>
      <c r="V368" s="310"/>
      <c r="W368" s="310"/>
      <c r="X368" s="310"/>
      <c r="Y368" s="310"/>
    </row>
    <row r="369">
      <c r="A369" s="310"/>
      <c r="B369" s="310"/>
      <c r="C369" s="310"/>
      <c r="D369" s="310"/>
      <c r="E369" s="310"/>
      <c r="F369" s="310"/>
      <c r="G369" s="310"/>
      <c r="H369" s="310"/>
      <c r="I369" s="310"/>
      <c r="J369" s="282"/>
      <c r="K369" s="282"/>
      <c r="L369" s="310"/>
      <c r="M369" s="310"/>
      <c r="N369" s="310"/>
      <c r="O369" s="310"/>
      <c r="P369" s="310"/>
      <c r="Q369" s="310"/>
      <c r="R369" s="310"/>
      <c r="S369" s="310"/>
      <c r="T369" s="310"/>
      <c r="U369" s="310"/>
      <c r="V369" s="310"/>
      <c r="W369" s="310"/>
      <c r="X369" s="310"/>
      <c r="Y369" s="310"/>
    </row>
    <row r="370">
      <c r="A370" s="310"/>
      <c r="B370" s="310"/>
      <c r="C370" s="310"/>
      <c r="D370" s="310"/>
      <c r="E370" s="310"/>
      <c r="F370" s="310"/>
      <c r="G370" s="310"/>
      <c r="H370" s="310"/>
      <c r="I370" s="310"/>
      <c r="J370" s="282"/>
      <c r="K370" s="282"/>
      <c r="L370" s="310"/>
      <c r="M370" s="310"/>
      <c r="N370" s="310"/>
      <c r="O370" s="310"/>
      <c r="P370" s="310"/>
      <c r="Q370" s="310"/>
      <c r="R370" s="310"/>
      <c r="S370" s="310"/>
      <c r="T370" s="310"/>
      <c r="U370" s="310"/>
      <c r="V370" s="310"/>
      <c r="W370" s="310"/>
      <c r="X370" s="310"/>
      <c r="Y370" s="310"/>
    </row>
    <row r="371">
      <c r="A371" s="310"/>
      <c r="B371" s="310"/>
      <c r="C371" s="310"/>
      <c r="D371" s="310"/>
      <c r="E371" s="310"/>
      <c r="F371" s="310"/>
      <c r="G371" s="310"/>
      <c r="H371" s="310"/>
      <c r="I371" s="310"/>
      <c r="J371" s="282"/>
      <c r="K371" s="282"/>
      <c r="L371" s="310"/>
      <c r="M371" s="310"/>
      <c r="N371" s="310"/>
      <c r="O371" s="310"/>
      <c r="P371" s="310"/>
      <c r="Q371" s="310"/>
      <c r="R371" s="310"/>
      <c r="S371" s="310"/>
      <c r="T371" s="310"/>
      <c r="U371" s="310"/>
      <c r="V371" s="310"/>
      <c r="W371" s="310"/>
      <c r="X371" s="310"/>
      <c r="Y371" s="310"/>
    </row>
    <row r="372">
      <c r="A372" s="310"/>
      <c r="B372" s="310"/>
      <c r="C372" s="310"/>
      <c r="D372" s="310"/>
      <c r="E372" s="310"/>
      <c r="F372" s="310"/>
      <c r="G372" s="310"/>
      <c r="H372" s="310"/>
      <c r="I372" s="310"/>
      <c r="J372" s="282"/>
      <c r="K372" s="282"/>
      <c r="L372" s="310"/>
      <c r="M372" s="310"/>
      <c r="N372" s="310"/>
      <c r="O372" s="310"/>
      <c r="P372" s="310"/>
      <c r="Q372" s="310"/>
      <c r="R372" s="310"/>
      <c r="S372" s="310"/>
      <c r="T372" s="310"/>
      <c r="U372" s="310"/>
      <c r="V372" s="310"/>
      <c r="W372" s="310"/>
      <c r="X372" s="310"/>
      <c r="Y372" s="310"/>
    </row>
    <row r="373">
      <c r="A373" s="310"/>
      <c r="B373" s="310"/>
      <c r="C373" s="310"/>
      <c r="D373" s="310"/>
      <c r="E373" s="310"/>
      <c r="F373" s="310"/>
      <c r="G373" s="310"/>
      <c r="H373" s="310"/>
      <c r="I373" s="310"/>
      <c r="J373" s="282"/>
      <c r="K373" s="282"/>
      <c r="L373" s="310"/>
      <c r="M373" s="310"/>
      <c r="N373" s="310"/>
      <c r="O373" s="310"/>
      <c r="P373" s="310"/>
      <c r="Q373" s="310"/>
      <c r="R373" s="310"/>
      <c r="S373" s="310"/>
      <c r="T373" s="310"/>
      <c r="U373" s="310"/>
      <c r="V373" s="310"/>
      <c r="W373" s="310"/>
      <c r="X373" s="310"/>
      <c r="Y373" s="310"/>
    </row>
    <row r="374">
      <c r="A374" s="310"/>
      <c r="B374" s="310"/>
      <c r="C374" s="310"/>
      <c r="D374" s="310"/>
      <c r="E374" s="310"/>
      <c r="F374" s="310"/>
      <c r="G374" s="310"/>
      <c r="H374" s="310"/>
      <c r="I374" s="310"/>
      <c r="J374" s="282"/>
      <c r="K374" s="282"/>
      <c r="L374" s="310"/>
      <c r="M374" s="310"/>
      <c r="N374" s="310"/>
      <c r="O374" s="310"/>
      <c r="P374" s="310"/>
      <c r="Q374" s="310"/>
      <c r="R374" s="310"/>
      <c r="S374" s="310"/>
      <c r="T374" s="310"/>
      <c r="U374" s="310"/>
      <c r="V374" s="310"/>
      <c r="W374" s="310"/>
      <c r="X374" s="310"/>
      <c r="Y374" s="310"/>
    </row>
    <row r="375">
      <c r="A375" s="310"/>
      <c r="B375" s="310"/>
      <c r="C375" s="310"/>
      <c r="D375" s="310"/>
      <c r="E375" s="310"/>
      <c r="F375" s="310"/>
      <c r="G375" s="310"/>
      <c r="H375" s="310"/>
      <c r="I375" s="310"/>
      <c r="J375" s="282"/>
      <c r="K375" s="282"/>
      <c r="L375" s="310"/>
      <c r="M375" s="310"/>
      <c r="N375" s="310"/>
      <c r="O375" s="310"/>
      <c r="P375" s="310"/>
      <c r="Q375" s="310"/>
      <c r="R375" s="310"/>
      <c r="S375" s="310"/>
      <c r="T375" s="310"/>
      <c r="U375" s="310"/>
      <c r="V375" s="310"/>
      <c r="W375" s="310"/>
      <c r="X375" s="310"/>
      <c r="Y375" s="310"/>
    </row>
    <row r="376">
      <c r="A376" s="310"/>
      <c r="B376" s="310"/>
      <c r="C376" s="310"/>
      <c r="D376" s="310"/>
      <c r="E376" s="310"/>
      <c r="F376" s="310"/>
      <c r="G376" s="310"/>
      <c r="H376" s="310"/>
      <c r="I376" s="310"/>
      <c r="J376" s="282"/>
      <c r="K376" s="282"/>
      <c r="L376" s="310"/>
      <c r="M376" s="310"/>
      <c r="N376" s="310"/>
      <c r="O376" s="310"/>
      <c r="P376" s="310"/>
      <c r="Q376" s="310"/>
      <c r="R376" s="310"/>
      <c r="S376" s="310"/>
      <c r="T376" s="310"/>
      <c r="U376" s="310"/>
      <c r="V376" s="310"/>
      <c r="W376" s="310"/>
      <c r="X376" s="310"/>
      <c r="Y376" s="310"/>
    </row>
    <row r="377">
      <c r="A377" s="310"/>
      <c r="B377" s="310"/>
      <c r="C377" s="310"/>
      <c r="D377" s="310"/>
      <c r="E377" s="310"/>
      <c r="F377" s="310"/>
      <c r="G377" s="310"/>
      <c r="H377" s="310"/>
      <c r="I377" s="310"/>
      <c r="J377" s="282"/>
      <c r="K377" s="282"/>
      <c r="L377" s="310"/>
      <c r="M377" s="310"/>
      <c r="N377" s="310"/>
      <c r="O377" s="310"/>
      <c r="P377" s="310"/>
      <c r="Q377" s="310"/>
      <c r="R377" s="310"/>
      <c r="S377" s="310"/>
      <c r="T377" s="310"/>
      <c r="U377" s="310"/>
      <c r="V377" s="310"/>
      <c r="W377" s="310"/>
      <c r="X377" s="310"/>
      <c r="Y377" s="310"/>
    </row>
    <row r="378">
      <c r="A378" s="310"/>
      <c r="B378" s="310"/>
      <c r="C378" s="310"/>
      <c r="D378" s="310"/>
      <c r="E378" s="310"/>
      <c r="F378" s="310"/>
      <c r="G378" s="310"/>
      <c r="H378" s="310"/>
      <c r="I378" s="310"/>
      <c r="J378" s="282"/>
      <c r="K378" s="282"/>
      <c r="L378" s="310"/>
      <c r="M378" s="310"/>
      <c r="N378" s="310"/>
      <c r="O378" s="310"/>
      <c r="P378" s="310"/>
      <c r="Q378" s="310"/>
      <c r="R378" s="310"/>
      <c r="S378" s="310"/>
      <c r="T378" s="310"/>
      <c r="U378" s="310"/>
      <c r="V378" s="310"/>
      <c r="W378" s="310"/>
      <c r="X378" s="310"/>
      <c r="Y378" s="310"/>
    </row>
    <row r="379">
      <c r="A379" s="310"/>
      <c r="B379" s="310"/>
      <c r="C379" s="310"/>
      <c r="D379" s="310"/>
      <c r="E379" s="310"/>
      <c r="F379" s="310"/>
      <c r="G379" s="310"/>
      <c r="H379" s="310"/>
      <c r="I379" s="310"/>
      <c r="J379" s="282"/>
      <c r="K379" s="282"/>
      <c r="L379" s="310"/>
      <c r="M379" s="310"/>
      <c r="N379" s="310"/>
      <c r="O379" s="310"/>
      <c r="P379" s="310"/>
      <c r="Q379" s="310"/>
      <c r="R379" s="310"/>
      <c r="S379" s="310"/>
      <c r="T379" s="310"/>
      <c r="U379" s="310"/>
      <c r="V379" s="310"/>
      <c r="W379" s="310"/>
      <c r="X379" s="310"/>
      <c r="Y379" s="310"/>
    </row>
    <row r="380">
      <c r="A380" s="310"/>
      <c r="B380" s="310"/>
      <c r="C380" s="310"/>
      <c r="D380" s="310"/>
      <c r="E380" s="310"/>
      <c r="F380" s="310"/>
      <c r="G380" s="310"/>
      <c r="H380" s="310"/>
      <c r="I380" s="310"/>
      <c r="J380" s="282"/>
      <c r="K380" s="282"/>
      <c r="L380" s="310"/>
      <c r="M380" s="310"/>
      <c r="N380" s="310"/>
      <c r="O380" s="310"/>
      <c r="P380" s="310"/>
      <c r="Q380" s="310"/>
      <c r="R380" s="310"/>
      <c r="S380" s="310"/>
      <c r="T380" s="310"/>
      <c r="U380" s="310"/>
      <c r="V380" s="310"/>
      <c r="W380" s="310"/>
      <c r="X380" s="310"/>
      <c r="Y380" s="310"/>
    </row>
    <row r="381">
      <c r="A381" s="310"/>
      <c r="B381" s="310"/>
      <c r="C381" s="310"/>
      <c r="D381" s="310"/>
      <c r="E381" s="310"/>
      <c r="F381" s="310"/>
      <c r="G381" s="310"/>
      <c r="H381" s="310"/>
      <c r="I381" s="310"/>
      <c r="J381" s="282"/>
      <c r="K381" s="282"/>
      <c r="L381" s="310"/>
      <c r="M381" s="310"/>
      <c r="N381" s="310"/>
      <c r="O381" s="310"/>
      <c r="P381" s="310"/>
      <c r="Q381" s="310"/>
      <c r="R381" s="310"/>
      <c r="S381" s="310"/>
      <c r="T381" s="310"/>
      <c r="U381" s="310"/>
      <c r="V381" s="310"/>
      <c r="W381" s="310"/>
      <c r="X381" s="310"/>
      <c r="Y381" s="310"/>
    </row>
    <row r="382">
      <c r="A382" s="310"/>
      <c r="B382" s="310"/>
      <c r="C382" s="310"/>
      <c r="D382" s="310"/>
      <c r="E382" s="310"/>
      <c r="F382" s="310"/>
      <c r="G382" s="310"/>
      <c r="H382" s="310"/>
      <c r="I382" s="310"/>
      <c r="J382" s="282"/>
      <c r="K382" s="282"/>
      <c r="L382" s="310"/>
      <c r="M382" s="310"/>
      <c r="N382" s="310"/>
      <c r="O382" s="310"/>
      <c r="P382" s="310"/>
      <c r="Q382" s="310"/>
      <c r="R382" s="310"/>
      <c r="S382" s="310"/>
      <c r="T382" s="310"/>
      <c r="U382" s="310"/>
      <c r="V382" s="310"/>
      <c r="W382" s="310"/>
      <c r="X382" s="310"/>
      <c r="Y382" s="310"/>
    </row>
    <row r="383">
      <c r="A383" s="310"/>
      <c r="B383" s="310"/>
      <c r="C383" s="310"/>
      <c r="D383" s="310"/>
      <c r="E383" s="310"/>
      <c r="F383" s="310"/>
      <c r="G383" s="310"/>
      <c r="H383" s="310"/>
      <c r="I383" s="310"/>
      <c r="J383" s="282"/>
      <c r="K383" s="282"/>
      <c r="L383" s="310"/>
      <c r="M383" s="310"/>
      <c r="N383" s="310"/>
      <c r="O383" s="310"/>
      <c r="P383" s="310"/>
      <c r="Q383" s="310"/>
      <c r="R383" s="310"/>
      <c r="S383" s="310"/>
      <c r="T383" s="310"/>
      <c r="U383" s="310"/>
      <c r="V383" s="310"/>
      <c r="W383" s="310"/>
      <c r="X383" s="310"/>
      <c r="Y383" s="310"/>
    </row>
    <row r="384">
      <c r="A384" s="310"/>
      <c r="B384" s="310"/>
      <c r="C384" s="310"/>
      <c r="D384" s="310"/>
      <c r="E384" s="310"/>
      <c r="F384" s="310"/>
      <c r="G384" s="310"/>
      <c r="H384" s="310"/>
      <c r="I384" s="310"/>
      <c r="J384" s="282"/>
      <c r="K384" s="282"/>
      <c r="L384" s="310"/>
      <c r="M384" s="310"/>
      <c r="N384" s="310"/>
      <c r="O384" s="310"/>
      <c r="P384" s="310"/>
      <c r="Q384" s="310"/>
      <c r="R384" s="310"/>
      <c r="S384" s="310"/>
      <c r="T384" s="310"/>
      <c r="U384" s="310"/>
      <c r="V384" s="310"/>
      <c r="W384" s="310"/>
      <c r="X384" s="310"/>
      <c r="Y384" s="310"/>
    </row>
    <row r="385">
      <c r="A385" s="310"/>
      <c r="B385" s="310"/>
      <c r="C385" s="310"/>
      <c r="D385" s="310"/>
      <c r="E385" s="310"/>
      <c r="F385" s="310"/>
      <c r="G385" s="310"/>
      <c r="H385" s="310"/>
      <c r="I385" s="310"/>
      <c r="J385" s="282"/>
      <c r="K385" s="282"/>
      <c r="L385" s="310"/>
      <c r="M385" s="310"/>
      <c r="N385" s="310"/>
      <c r="O385" s="310"/>
      <c r="P385" s="310"/>
      <c r="Q385" s="310"/>
      <c r="R385" s="310"/>
      <c r="S385" s="310"/>
      <c r="T385" s="310"/>
      <c r="U385" s="310"/>
      <c r="V385" s="310"/>
      <c r="W385" s="310"/>
      <c r="X385" s="310"/>
      <c r="Y385" s="310"/>
    </row>
    <row r="386">
      <c r="A386" s="310"/>
      <c r="B386" s="310"/>
      <c r="C386" s="310"/>
      <c r="D386" s="310"/>
      <c r="E386" s="310"/>
      <c r="F386" s="310"/>
      <c r="G386" s="310"/>
      <c r="H386" s="310"/>
      <c r="I386" s="310"/>
      <c r="J386" s="282"/>
      <c r="K386" s="282"/>
      <c r="L386" s="310"/>
      <c r="M386" s="310"/>
      <c r="N386" s="310"/>
      <c r="O386" s="310"/>
      <c r="P386" s="310"/>
      <c r="Q386" s="310"/>
      <c r="R386" s="310"/>
      <c r="S386" s="310"/>
      <c r="T386" s="310"/>
      <c r="U386" s="310"/>
      <c r="V386" s="310"/>
      <c r="W386" s="310"/>
      <c r="X386" s="310"/>
      <c r="Y386" s="310"/>
    </row>
    <row r="387">
      <c r="A387" s="310"/>
      <c r="B387" s="310"/>
      <c r="C387" s="310"/>
      <c r="D387" s="310"/>
      <c r="E387" s="310"/>
      <c r="F387" s="310"/>
      <c r="G387" s="310"/>
      <c r="H387" s="310"/>
      <c r="I387" s="310"/>
      <c r="J387" s="282"/>
      <c r="K387" s="282"/>
      <c r="L387" s="310"/>
      <c r="M387" s="310"/>
      <c r="N387" s="310"/>
      <c r="O387" s="310"/>
      <c r="P387" s="310"/>
      <c r="Q387" s="310"/>
      <c r="R387" s="310"/>
      <c r="S387" s="310"/>
      <c r="T387" s="310"/>
      <c r="U387" s="310"/>
      <c r="V387" s="310"/>
      <c r="W387" s="310"/>
      <c r="X387" s="310"/>
      <c r="Y387" s="310"/>
    </row>
    <row r="388">
      <c r="A388" s="310"/>
      <c r="B388" s="310"/>
      <c r="C388" s="310"/>
      <c r="D388" s="310"/>
      <c r="E388" s="310"/>
      <c r="F388" s="310"/>
      <c r="G388" s="310"/>
      <c r="H388" s="310"/>
      <c r="I388" s="310"/>
      <c r="J388" s="282"/>
      <c r="K388" s="282"/>
      <c r="L388" s="310"/>
      <c r="M388" s="310"/>
      <c r="N388" s="310"/>
      <c r="O388" s="310"/>
      <c r="P388" s="310"/>
      <c r="Q388" s="310"/>
      <c r="R388" s="310"/>
      <c r="S388" s="310"/>
      <c r="T388" s="310"/>
      <c r="U388" s="310"/>
      <c r="V388" s="310"/>
      <c r="W388" s="310"/>
      <c r="X388" s="310"/>
      <c r="Y388" s="310"/>
    </row>
    <row r="389">
      <c r="A389" s="310"/>
      <c r="B389" s="310"/>
      <c r="C389" s="310"/>
      <c r="D389" s="310"/>
      <c r="E389" s="310"/>
      <c r="F389" s="310"/>
      <c r="G389" s="310"/>
      <c r="H389" s="310"/>
      <c r="I389" s="310"/>
      <c r="J389" s="282"/>
      <c r="K389" s="282"/>
      <c r="L389" s="310"/>
      <c r="M389" s="310"/>
      <c r="N389" s="310"/>
      <c r="O389" s="310"/>
      <c r="P389" s="310"/>
      <c r="Q389" s="310"/>
      <c r="R389" s="310"/>
      <c r="S389" s="310"/>
      <c r="T389" s="310"/>
      <c r="U389" s="310"/>
      <c r="V389" s="310"/>
      <c r="W389" s="310"/>
      <c r="X389" s="310"/>
      <c r="Y389" s="310"/>
    </row>
    <row r="390">
      <c r="A390" s="310"/>
      <c r="B390" s="310"/>
      <c r="C390" s="310"/>
      <c r="D390" s="310"/>
      <c r="E390" s="310"/>
      <c r="F390" s="310"/>
      <c r="G390" s="310"/>
      <c r="H390" s="310"/>
      <c r="I390" s="310"/>
      <c r="J390" s="282"/>
      <c r="K390" s="282"/>
      <c r="L390" s="310"/>
      <c r="M390" s="310"/>
      <c r="N390" s="310"/>
      <c r="O390" s="310"/>
      <c r="P390" s="310"/>
      <c r="Q390" s="310"/>
      <c r="R390" s="310"/>
      <c r="S390" s="310"/>
      <c r="T390" s="310"/>
      <c r="U390" s="310"/>
      <c r="V390" s="310"/>
      <c r="W390" s="310"/>
      <c r="X390" s="310"/>
      <c r="Y390" s="310"/>
    </row>
    <row r="391">
      <c r="A391" s="310"/>
      <c r="B391" s="310"/>
      <c r="C391" s="310"/>
      <c r="D391" s="310"/>
      <c r="E391" s="310"/>
      <c r="F391" s="310"/>
      <c r="G391" s="310"/>
      <c r="H391" s="310"/>
      <c r="I391" s="310"/>
      <c r="J391" s="282"/>
      <c r="K391" s="282"/>
      <c r="L391" s="310"/>
      <c r="M391" s="310"/>
      <c r="N391" s="310"/>
      <c r="O391" s="310"/>
      <c r="P391" s="310"/>
      <c r="Q391" s="310"/>
      <c r="R391" s="310"/>
      <c r="S391" s="310"/>
      <c r="T391" s="310"/>
      <c r="U391" s="310"/>
      <c r="V391" s="310"/>
      <c r="W391" s="310"/>
      <c r="X391" s="310"/>
      <c r="Y391" s="310"/>
    </row>
    <row r="392">
      <c r="A392" s="310"/>
      <c r="B392" s="310"/>
      <c r="C392" s="310"/>
      <c r="D392" s="310"/>
      <c r="E392" s="310"/>
      <c r="F392" s="310"/>
      <c r="G392" s="310"/>
      <c r="H392" s="310"/>
      <c r="I392" s="310"/>
      <c r="J392" s="282"/>
      <c r="K392" s="282"/>
      <c r="L392" s="310"/>
      <c r="M392" s="310"/>
      <c r="N392" s="310"/>
      <c r="O392" s="310"/>
      <c r="P392" s="310"/>
      <c r="Q392" s="310"/>
      <c r="R392" s="310"/>
      <c r="S392" s="310"/>
      <c r="T392" s="310"/>
      <c r="U392" s="310"/>
      <c r="V392" s="310"/>
      <c r="W392" s="310"/>
      <c r="X392" s="310"/>
      <c r="Y392" s="310"/>
    </row>
    <row r="393">
      <c r="A393" s="310"/>
      <c r="B393" s="310"/>
      <c r="C393" s="310"/>
      <c r="D393" s="310"/>
      <c r="E393" s="310"/>
      <c r="F393" s="310"/>
      <c r="G393" s="310"/>
      <c r="H393" s="310"/>
      <c r="I393" s="310"/>
      <c r="J393" s="282"/>
      <c r="K393" s="282"/>
      <c r="L393" s="310"/>
      <c r="M393" s="310"/>
      <c r="N393" s="310"/>
      <c r="O393" s="310"/>
      <c r="P393" s="310"/>
      <c r="Q393" s="310"/>
      <c r="R393" s="310"/>
      <c r="S393" s="310"/>
      <c r="T393" s="310"/>
      <c r="U393" s="310"/>
      <c r="V393" s="310"/>
      <c r="W393" s="310"/>
      <c r="X393" s="310"/>
      <c r="Y393" s="310"/>
    </row>
    <row r="394">
      <c r="A394" s="310"/>
      <c r="B394" s="310"/>
      <c r="C394" s="310"/>
      <c r="D394" s="310"/>
      <c r="E394" s="310"/>
      <c r="F394" s="310"/>
      <c r="G394" s="310"/>
      <c r="H394" s="310"/>
      <c r="I394" s="310"/>
      <c r="J394" s="282"/>
      <c r="K394" s="282"/>
      <c r="L394" s="310"/>
      <c r="M394" s="310"/>
      <c r="N394" s="310"/>
      <c r="O394" s="310"/>
      <c r="P394" s="310"/>
      <c r="Q394" s="310"/>
      <c r="R394" s="310"/>
      <c r="S394" s="310"/>
      <c r="T394" s="310"/>
      <c r="U394" s="310"/>
      <c r="V394" s="310"/>
      <c r="W394" s="310"/>
      <c r="X394" s="310"/>
      <c r="Y394" s="310"/>
    </row>
    <row r="395">
      <c r="A395" s="310"/>
      <c r="B395" s="310"/>
      <c r="C395" s="310"/>
      <c r="D395" s="310"/>
      <c r="E395" s="310"/>
      <c r="F395" s="310"/>
      <c r="G395" s="310"/>
      <c r="H395" s="310"/>
      <c r="I395" s="310"/>
      <c r="J395" s="282"/>
      <c r="K395" s="282"/>
      <c r="L395" s="310"/>
      <c r="M395" s="310"/>
      <c r="N395" s="310"/>
      <c r="O395" s="310"/>
      <c r="P395" s="310"/>
      <c r="Q395" s="310"/>
      <c r="R395" s="310"/>
      <c r="S395" s="310"/>
      <c r="T395" s="310"/>
      <c r="U395" s="310"/>
      <c r="V395" s="310"/>
      <c r="W395" s="310"/>
      <c r="X395" s="310"/>
      <c r="Y395" s="310"/>
    </row>
    <row r="396">
      <c r="A396" s="310"/>
      <c r="B396" s="310"/>
      <c r="C396" s="310"/>
      <c r="D396" s="310"/>
      <c r="E396" s="310"/>
      <c r="F396" s="310"/>
      <c r="G396" s="310"/>
      <c r="H396" s="310"/>
      <c r="I396" s="310"/>
      <c r="J396" s="282"/>
      <c r="K396" s="282"/>
      <c r="L396" s="310"/>
      <c r="M396" s="310"/>
      <c r="N396" s="310"/>
      <c r="O396" s="310"/>
      <c r="P396" s="310"/>
      <c r="Q396" s="310"/>
      <c r="R396" s="310"/>
      <c r="S396" s="310"/>
      <c r="T396" s="310"/>
      <c r="U396" s="310"/>
      <c r="V396" s="310"/>
      <c r="W396" s="310"/>
      <c r="X396" s="310"/>
      <c r="Y396" s="310"/>
    </row>
    <row r="397">
      <c r="A397" s="310"/>
      <c r="B397" s="310"/>
      <c r="C397" s="310"/>
      <c r="D397" s="310"/>
      <c r="E397" s="310"/>
      <c r="F397" s="310"/>
      <c r="G397" s="310"/>
      <c r="H397" s="310"/>
      <c r="I397" s="310"/>
      <c r="J397" s="282"/>
      <c r="K397" s="282"/>
      <c r="L397" s="310"/>
      <c r="M397" s="310"/>
      <c r="N397" s="310"/>
      <c r="O397" s="310"/>
      <c r="P397" s="310"/>
      <c r="Q397" s="310"/>
      <c r="R397" s="310"/>
      <c r="S397" s="310"/>
      <c r="T397" s="310"/>
      <c r="U397" s="310"/>
      <c r="V397" s="310"/>
      <c r="W397" s="310"/>
      <c r="X397" s="310"/>
      <c r="Y397" s="310"/>
    </row>
    <row r="398">
      <c r="A398" s="310"/>
      <c r="B398" s="310"/>
      <c r="C398" s="310"/>
      <c r="D398" s="310"/>
      <c r="E398" s="310"/>
      <c r="F398" s="310"/>
      <c r="G398" s="310"/>
      <c r="H398" s="310"/>
      <c r="I398" s="310"/>
      <c r="J398" s="282"/>
      <c r="K398" s="282"/>
      <c r="L398" s="310"/>
      <c r="M398" s="310"/>
      <c r="N398" s="310"/>
      <c r="O398" s="310"/>
      <c r="P398" s="310"/>
      <c r="Q398" s="310"/>
      <c r="R398" s="310"/>
      <c r="S398" s="310"/>
      <c r="T398" s="310"/>
      <c r="U398" s="310"/>
      <c r="V398" s="310"/>
      <c r="W398" s="310"/>
      <c r="X398" s="310"/>
      <c r="Y398" s="310"/>
    </row>
    <row r="399">
      <c r="A399" s="310"/>
      <c r="B399" s="310"/>
      <c r="C399" s="310"/>
      <c r="D399" s="310"/>
      <c r="E399" s="310"/>
      <c r="F399" s="310"/>
      <c r="G399" s="310"/>
      <c r="H399" s="310"/>
      <c r="I399" s="310"/>
      <c r="J399" s="282"/>
      <c r="K399" s="282"/>
      <c r="L399" s="310"/>
      <c r="M399" s="310"/>
      <c r="N399" s="310"/>
      <c r="O399" s="310"/>
      <c r="P399" s="310"/>
      <c r="Q399" s="310"/>
      <c r="R399" s="310"/>
      <c r="S399" s="310"/>
      <c r="T399" s="310"/>
      <c r="U399" s="310"/>
      <c r="V399" s="310"/>
      <c r="W399" s="310"/>
      <c r="X399" s="310"/>
      <c r="Y399" s="310"/>
    </row>
    <row r="400">
      <c r="A400" s="310"/>
      <c r="B400" s="310"/>
      <c r="C400" s="310"/>
      <c r="D400" s="310"/>
      <c r="E400" s="310"/>
      <c r="F400" s="310"/>
      <c r="G400" s="310"/>
      <c r="H400" s="310"/>
      <c r="I400" s="310"/>
      <c r="J400" s="282"/>
      <c r="K400" s="282"/>
      <c r="L400" s="310"/>
      <c r="M400" s="310"/>
      <c r="N400" s="310"/>
      <c r="O400" s="310"/>
      <c r="P400" s="310"/>
      <c r="Q400" s="310"/>
      <c r="R400" s="310"/>
      <c r="S400" s="310"/>
      <c r="T400" s="310"/>
      <c r="U400" s="310"/>
      <c r="V400" s="310"/>
      <c r="W400" s="310"/>
      <c r="X400" s="310"/>
      <c r="Y400" s="310"/>
    </row>
    <row r="401">
      <c r="A401" s="310"/>
      <c r="B401" s="310"/>
      <c r="C401" s="310"/>
      <c r="D401" s="310"/>
      <c r="E401" s="310"/>
      <c r="F401" s="310"/>
      <c r="G401" s="310"/>
      <c r="H401" s="310"/>
      <c r="I401" s="310"/>
      <c r="J401" s="282"/>
      <c r="K401" s="282"/>
      <c r="L401" s="310"/>
      <c r="M401" s="310"/>
      <c r="N401" s="310"/>
      <c r="O401" s="310"/>
      <c r="P401" s="310"/>
      <c r="Q401" s="310"/>
      <c r="R401" s="310"/>
      <c r="S401" s="310"/>
      <c r="T401" s="310"/>
      <c r="U401" s="310"/>
      <c r="V401" s="310"/>
      <c r="W401" s="310"/>
      <c r="X401" s="310"/>
      <c r="Y401" s="310"/>
    </row>
    <row r="402">
      <c r="A402" s="310"/>
      <c r="B402" s="310"/>
      <c r="C402" s="310"/>
      <c r="D402" s="310"/>
      <c r="E402" s="310"/>
      <c r="F402" s="310"/>
      <c r="G402" s="310"/>
      <c r="H402" s="310"/>
      <c r="I402" s="310"/>
      <c r="J402" s="282"/>
      <c r="K402" s="282"/>
      <c r="L402" s="310"/>
      <c r="M402" s="310"/>
      <c r="N402" s="310"/>
      <c r="O402" s="310"/>
      <c r="P402" s="310"/>
      <c r="Q402" s="310"/>
      <c r="R402" s="310"/>
      <c r="S402" s="310"/>
      <c r="T402" s="310"/>
      <c r="U402" s="310"/>
      <c r="V402" s="310"/>
      <c r="W402" s="310"/>
      <c r="X402" s="310"/>
      <c r="Y402" s="310"/>
    </row>
    <row r="403">
      <c r="A403" s="310"/>
      <c r="B403" s="310"/>
      <c r="C403" s="310"/>
      <c r="D403" s="310"/>
      <c r="E403" s="310"/>
      <c r="F403" s="310"/>
      <c r="G403" s="310"/>
      <c r="H403" s="310"/>
      <c r="I403" s="310"/>
      <c r="J403" s="282"/>
      <c r="K403" s="282"/>
      <c r="L403" s="310"/>
      <c r="M403" s="310"/>
      <c r="N403" s="310"/>
      <c r="O403" s="310"/>
      <c r="P403" s="310"/>
      <c r="Q403" s="310"/>
      <c r="R403" s="310"/>
      <c r="S403" s="310"/>
      <c r="T403" s="310"/>
      <c r="U403" s="310"/>
      <c r="V403" s="310"/>
      <c r="W403" s="310"/>
      <c r="X403" s="310"/>
      <c r="Y403" s="310"/>
    </row>
    <row r="404">
      <c r="A404" s="310"/>
      <c r="B404" s="310"/>
      <c r="C404" s="310"/>
      <c r="D404" s="310"/>
      <c r="E404" s="310"/>
      <c r="F404" s="310"/>
      <c r="G404" s="310"/>
      <c r="H404" s="310"/>
      <c r="I404" s="310"/>
      <c r="J404" s="282"/>
      <c r="K404" s="282"/>
      <c r="L404" s="310"/>
      <c r="M404" s="310"/>
      <c r="N404" s="310"/>
      <c r="O404" s="310"/>
      <c r="P404" s="310"/>
      <c r="Q404" s="310"/>
      <c r="R404" s="310"/>
      <c r="S404" s="310"/>
      <c r="T404" s="310"/>
      <c r="U404" s="310"/>
      <c r="V404" s="310"/>
      <c r="W404" s="310"/>
      <c r="X404" s="310"/>
      <c r="Y404" s="310"/>
    </row>
    <row r="405">
      <c r="A405" s="310"/>
      <c r="B405" s="310"/>
      <c r="C405" s="310"/>
      <c r="D405" s="310"/>
      <c r="E405" s="310"/>
      <c r="F405" s="310"/>
      <c r="G405" s="310"/>
      <c r="H405" s="310"/>
      <c r="I405" s="310"/>
      <c r="J405" s="282"/>
      <c r="K405" s="282"/>
      <c r="L405" s="310"/>
      <c r="M405" s="310"/>
      <c r="N405" s="310"/>
      <c r="O405" s="310"/>
      <c r="P405" s="310"/>
      <c r="Q405" s="310"/>
      <c r="R405" s="310"/>
      <c r="S405" s="310"/>
      <c r="T405" s="310"/>
      <c r="U405" s="310"/>
      <c r="V405" s="310"/>
      <c r="W405" s="310"/>
      <c r="X405" s="310"/>
      <c r="Y405" s="310"/>
    </row>
    <row r="406">
      <c r="A406" s="310"/>
      <c r="B406" s="310"/>
      <c r="C406" s="310"/>
      <c r="D406" s="310"/>
      <c r="E406" s="310"/>
      <c r="F406" s="310"/>
      <c r="G406" s="310"/>
      <c r="H406" s="310"/>
      <c r="I406" s="310"/>
      <c r="J406" s="282"/>
      <c r="K406" s="282"/>
      <c r="L406" s="310"/>
      <c r="M406" s="310"/>
      <c r="N406" s="310"/>
      <c r="O406" s="310"/>
      <c r="P406" s="310"/>
      <c r="Q406" s="310"/>
      <c r="R406" s="310"/>
      <c r="S406" s="310"/>
      <c r="T406" s="310"/>
      <c r="U406" s="310"/>
      <c r="V406" s="310"/>
      <c r="W406" s="310"/>
      <c r="X406" s="310"/>
      <c r="Y406" s="310"/>
    </row>
    <row r="407">
      <c r="A407" s="310"/>
      <c r="B407" s="310"/>
      <c r="C407" s="310"/>
      <c r="D407" s="310"/>
      <c r="E407" s="310"/>
      <c r="F407" s="310"/>
      <c r="G407" s="310"/>
      <c r="H407" s="310"/>
      <c r="I407" s="310"/>
      <c r="J407" s="282"/>
      <c r="K407" s="282"/>
      <c r="L407" s="310"/>
      <c r="M407" s="310"/>
      <c r="N407" s="310"/>
      <c r="O407" s="310"/>
      <c r="P407" s="310"/>
      <c r="Q407" s="310"/>
      <c r="R407" s="310"/>
      <c r="S407" s="310"/>
      <c r="T407" s="310"/>
      <c r="U407" s="310"/>
      <c r="V407" s="310"/>
      <c r="W407" s="310"/>
      <c r="X407" s="310"/>
      <c r="Y407" s="310"/>
    </row>
    <row r="408">
      <c r="A408" s="310"/>
      <c r="B408" s="310"/>
      <c r="C408" s="310"/>
      <c r="D408" s="310"/>
      <c r="E408" s="310"/>
      <c r="F408" s="310"/>
      <c r="G408" s="310"/>
      <c r="H408" s="310"/>
      <c r="I408" s="310"/>
      <c r="J408" s="282"/>
      <c r="K408" s="282"/>
      <c r="L408" s="310"/>
      <c r="M408" s="310"/>
      <c r="N408" s="310"/>
      <c r="O408" s="310"/>
      <c r="P408" s="310"/>
      <c r="Q408" s="310"/>
      <c r="R408" s="310"/>
      <c r="S408" s="310"/>
      <c r="T408" s="310"/>
      <c r="U408" s="310"/>
      <c r="V408" s="310"/>
      <c r="W408" s="310"/>
      <c r="X408" s="310"/>
      <c r="Y408" s="310"/>
    </row>
    <row r="409">
      <c r="A409" s="310"/>
      <c r="B409" s="310"/>
      <c r="C409" s="310"/>
      <c r="D409" s="310"/>
      <c r="E409" s="310"/>
      <c r="F409" s="310"/>
      <c r="G409" s="310"/>
      <c r="H409" s="310"/>
      <c r="I409" s="310"/>
      <c r="J409" s="282"/>
      <c r="K409" s="282"/>
      <c r="L409" s="310"/>
      <c r="M409" s="310"/>
      <c r="N409" s="310"/>
      <c r="O409" s="310"/>
      <c r="P409" s="310"/>
      <c r="Q409" s="310"/>
      <c r="R409" s="310"/>
      <c r="S409" s="310"/>
      <c r="T409" s="310"/>
      <c r="U409" s="310"/>
      <c r="V409" s="310"/>
      <c r="W409" s="310"/>
      <c r="X409" s="310"/>
      <c r="Y409" s="310"/>
    </row>
    <row r="410">
      <c r="A410" s="310"/>
      <c r="B410" s="310"/>
      <c r="C410" s="310"/>
      <c r="D410" s="310"/>
      <c r="E410" s="310"/>
      <c r="F410" s="310"/>
      <c r="G410" s="310"/>
      <c r="H410" s="310"/>
      <c r="I410" s="310"/>
      <c r="J410" s="282"/>
      <c r="K410" s="282"/>
      <c r="L410" s="310"/>
      <c r="M410" s="310"/>
      <c r="N410" s="310"/>
      <c r="O410" s="310"/>
      <c r="P410" s="310"/>
      <c r="Q410" s="310"/>
      <c r="R410" s="310"/>
      <c r="S410" s="310"/>
      <c r="T410" s="310"/>
      <c r="U410" s="310"/>
      <c r="V410" s="310"/>
      <c r="W410" s="310"/>
      <c r="X410" s="310"/>
      <c r="Y410" s="310"/>
    </row>
    <row r="411">
      <c r="A411" s="310"/>
      <c r="B411" s="310"/>
      <c r="C411" s="310"/>
      <c r="D411" s="310"/>
      <c r="E411" s="310"/>
      <c r="F411" s="310"/>
      <c r="G411" s="310"/>
      <c r="H411" s="310"/>
      <c r="I411" s="310"/>
      <c r="J411" s="282"/>
      <c r="K411" s="282"/>
      <c r="L411" s="310"/>
      <c r="M411" s="310"/>
      <c r="N411" s="310"/>
      <c r="O411" s="310"/>
      <c r="P411" s="310"/>
      <c r="Q411" s="310"/>
      <c r="R411" s="310"/>
      <c r="S411" s="310"/>
      <c r="T411" s="310"/>
      <c r="U411" s="310"/>
      <c r="V411" s="310"/>
      <c r="W411" s="310"/>
      <c r="X411" s="310"/>
      <c r="Y411" s="310"/>
    </row>
    <row r="412">
      <c r="A412" s="310"/>
      <c r="B412" s="310"/>
      <c r="C412" s="310"/>
      <c r="D412" s="310"/>
      <c r="E412" s="310"/>
      <c r="F412" s="310"/>
      <c r="G412" s="310"/>
      <c r="H412" s="310"/>
      <c r="I412" s="310"/>
      <c r="J412" s="282"/>
      <c r="K412" s="282"/>
      <c r="L412" s="310"/>
      <c r="M412" s="310"/>
      <c r="N412" s="310"/>
      <c r="O412" s="310"/>
      <c r="P412" s="310"/>
      <c r="Q412" s="310"/>
      <c r="R412" s="310"/>
      <c r="S412" s="310"/>
      <c r="T412" s="310"/>
      <c r="U412" s="310"/>
      <c r="V412" s="310"/>
      <c r="W412" s="310"/>
      <c r="X412" s="310"/>
      <c r="Y412" s="310"/>
    </row>
    <row r="413">
      <c r="A413" s="310"/>
      <c r="B413" s="310"/>
      <c r="C413" s="310"/>
      <c r="D413" s="310"/>
      <c r="E413" s="310"/>
      <c r="F413" s="310"/>
      <c r="G413" s="310"/>
      <c r="H413" s="310"/>
      <c r="I413" s="310"/>
      <c r="J413" s="282"/>
      <c r="K413" s="282"/>
      <c r="L413" s="310"/>
      <c r="M413" s="310"/>
      <c r="N413" s="310"/>
      <c r="O413" s="310"/>
      <c r="P413" s="310"/>
      <c r="Q413" s="310"/>
      <c r="R413" s="310"/>
      <c r="S413" s="310"/>
      <c r="T413" s="310"/>
      <c r="U413" s="310"/>
      <c r="V413" s="310"/>
      <c r="W413" s="310"/>
      <c r="X413" s="310"/>
      <c r="Y413" s="310"/>
    </row>
    <row r="414">
      <c r="A414" s="310"/>
      <c r="B414" s="310"/>
      <c r="C414" s="310"/>
      <c r="D414" s="310"/>
      <c r="E414" s="310"/>
      <c r="F414" s="310"/>
      <c r="G414" s="310"/>
      <c r="H414" s="310"/>
      <c r="I414" s="310"/>
      <c r="J414" s="282"/>
      <c r="K414" s="282"/>
      <c r="L414" s="310"/>
      <c r="M414" s="310"/>
      <c r="N414" s="310"/>
      <c r="O414" s="310"/>
      <c r="P414" s="310"/>
      <c r="Q414" s="310"/>
      <c r="R414" s="310"/>
      <c r="S414" s="310"/>
      <c r="T414" s="310"/>
      <c r="U414" s="310"/>
      <c r="V414" s="310"/>
      <c r="W414" s="310"/>
      <c r="X414" s="310"/>
      <c r="Y414" s="310"/>
    </row>
    <row r="415">
      <c r="A415" s="310"/>
      <c r="B415" s="310"/>
      <c r="C415" s="310"/>
      <c r="D415" s="310"/>
      <c r="E415" s="310"/>
      <c r="F415" s="310"/>
      <c r="G415" s="310"/>
      <c r="H415" s="310"/>
      <c r="I415" s="310"/>
      <c r="J415" s="282"/>
      <c r="K415" s="282"/>
      <c r="L415" s="310"/>
      <c r="M415" s="310"/>
      <c r="N415" s="310"/>
      <c r="O415" s="310"/>
      <c r="P415" s="310"/>
      <c r="Q415" s="310"/>
      <c r="R415" s="310"/>
      <c r="S415" s="310"/>
      <c r="T415" s="310"/>
      <c r="U415" s="310"/>
      <c r="V415" s="310"/>
      <c r="W415" s="310"/>
      <c r="X415" s="310"/>
      <c r="Y415" s="310"/>
    </row>
    <row r="416">
      <c r="A416" s="310"/>
      <c r="B416" s="310"/>
      <c r="C416" s="310"/>
      <c r="D416" s="310"/>
      <c r="E416" s="310"/>
      <c r="F416" s="310"/>
      <c r="G416" s="310"/>
      <c r="H416" s="310"/>
      <c r="I416" s="310"/>
      <c r="J416" s="282"/>
      <c r="K416" s="282"/>
      <c r="L416" s="310"/>
      <c r="M416" s="310"/>
      <c r="N416" s="310"/>
      <c r="O416" s="310"/>
      <c r="P416" s="310"/>
      <c r="Q416" s="310"/>
      <c r="R416" s="310"/>
      <c r="S416" s="310"/>
      <c r="T416" s="310"/>
      <c r="U416" s="310"/>
      <c r="V416" s="310"/>
      <c r="W416" s="310"/>
      <c r="X416" s="310"/>
      <c r="Y416" s="310"/>
    </row>
    <row r="417">
      <c r="A417" s="310"/>
      <c r="B417" s="310"/>
      <c r="C417" s="310"/>
      <c r="D417" s="310"/>
      <c r="E417" s="310"/>
      <c r="F417" s="310"/>
      <c r="G417" s="310"/>
      <c r="H417" s="310"/>
      <c r="I417" s="310"/>
      <c r="J417" s="282"/>
      <c r="K417" s="282"/>
      <c r="L417" s="310"/>
      <c r="M417" s="310"/>
      <c r="N417" s="310"/>
      <c r="O417" s="310"/>
      <c r="P417" s="310"/>
      <c r="Q417" s="310"/>
      <c r="R417" s="310"/>
      <c r="S417" s="310"/>
      <c r="T417" s="310"/>
      <c r="U417" s="310"/>
      <c r="V417" s="310"/>
      <c r="W417" s="310"/>
      <c r="X417" s="310"/>
      <c r="Y417" s="310"/>
    </row>
    <row r="418">
      <c r="A418" s="310"/>
      <c r="B418" s="310"/>
      <c r="C418" s="310"/>
      <c r="D418" s="310"/>
      <c r="E418" s="310"/>
      <c r="F418" s="310"/>
      <c r="G418" s="310"/>
      <c r="H418" s="310"/>
      <c r="I418" s="310"/>
      <c r="J418" s="282"/>
      <c r="K418" s="282"/>
      <c r="L418" s="310"/>
      <c r="M418" s="310"/>
      <c r="N418" s="310"/>
      <c r="O418" s="310"/>
      <c r="P418" s="310"/>
      <c r="Q418" s="310"/>
      <c r="R418" s="310"/>
      <c r="S418" s="310"/>
      <c r="T418" s="310"/>
      <c r="U418" s="310"/>
      <c r="V418" s="310"/>
      <c r="W418" s="310"/>
      <c r="X418" s="310"/>
      <c r="Y418" s="310"/>
    </row>
    <row r="419">
      <c r="A419" s="310"/>
      <c r="B419" s="310"/>
      <c r="C419" s="310"/>
      <c r="D419" s="310"/>
      <c r="E419" s="310"/>
      <c r="F419" s="310"/>
      <c r="G419" s="310"/>
      <c r="H419" s="310"/>
      <c r="I419" s="310"/>
      <c r="J419" s="282"/>
      <c r="K419" s="282"/>
      <c r="L419" s="310"/>
      <c r="M419" s="310"/>
      <c r="N419" s="310"/>
      <c r="O419" s="310"/>
      <c r="P419" s="310"/>
      <c r="Q419" s="310"/>
      <c r="R419" s="310"/>
      <c r="S419" s="310"/>
      <c r="T419" s="310"/>
      <c r="U419" s="310"/>
      <c r="V419" s="310"/>
      <c r="W419" s="310"/>
      <c r="X419" s="310"/>
      <c r="Y419" s="310"/>
    </row>
    <row r="420">
      <c r="A420" s="310"/>
      <c r="B420" s="310"/>
      <c r="C420" s="310"/>
      <c r="D420" s="310"/>
      <c r="E420" s="310"/>
      <c r="F420" s="310"/>
      <c r="G420" s="310"/>
      <c r="H420" s="310"/>
      <c r="I420" s="310"/>
      <c r="J420" s="282"/>
      <c r="K420" s="282"/>
      <c r="L420" s="310"/>
      <c r="M420" s="310"/>
      <c r="N420" s="310"/>
      <c r="O420" s="310"/>
      <c r="P420" s="310"/>
      <c r="Q420" s="310"/>
      <c r="R420" s="310"/>
      <c r="S420" s="310"/>
      <c r="T420" s="310"/>
      <c r="U420" s="310"/>
      <c r="V420" s="310"/>
      <c r="W420" s="310"/>
      <c r="X420" s="310"/>
      <c r="Y420" s="310"/>
    </row>
    <row r="421">
      <c r="A421" s="310"/>
      <c r="B421" s="310"/>
      <c r="C421" s="310"/>
      <c r="D421" s="310"/>
      <c r="E421" s="310"/>
      <c r="F421" s="310"/>
      <c r="G421" s="310"/>
      <c r="H421" s="310"/>
      <c r="I421" s="310"/>
      <c r="J421" s="282"/>
      <c r="K421" s="282"/>
      <c r="L421" s="310"/>
      <c r="M421" s="310"/>
      <c r="N421" s="310"/>
      <c r="O421" s="310"/>
      <c r="P421" s="310"/>
      <c r="Q421" s="310"/>
      <c r="R421" s="310"/>
      <c r="S421" s="310"/>
      <c r="T421" s="310"/>
      <c r="U421" s="310"/>
      <c r="V421" s="310"/>
      <c r="W421" s="310"/>
      <c r="X421" s="310"/>
      <c r="Y421" s="310"/>
    </row>
    <row r="422">
      <c r="A422" s="310"/>
      <c r="B422" s="310"/>
      <c r="C422" s="310"/>
      <c r="D422" s="310"/>
      <c r="E422" s="310"/>
      <c r="F422" s="310"/>
      <c r="G422" s="310"/>
      <c r="H422" s="310"/>
      <c r="I422" s="310"/>
      <c r="J422" s="282"/>
      <c r="K422" s="282"/>
      <c r="L422" s="310"/>
      <c r="M422" s="310"/>
      <c r="N422" s="310"/>
      <c r="O422" s="310"/>
      <c r="P422" s="310"/>
      <c r="Q422" s="310"/>
      <c r="R422" s="310"/>
      <c r="S422" s="310"/>
      <c r="T422" s="310"/>
      <c r="U422" s="310"/>
      <c r="V422" s="310"/>
      <c r="W422" s="310"/>
      <c r="X422" s="310"/>
      <c r="Y422" s="310"/>
    </row>
    <row r="423">
      <c r="A423" s="310"/>
      <c r="B423" s="310"/>
      <c r="C423" s="310"/>
      <c r="D423" s="310"/>
      <c r="E423" s="310"/>
      <c r="F423" s="310"/>
      <c r="G423" s="310"/>
      <c r="H423" s="310"/>
      <c r="I423" s="310"/>
      <c r="J423" s="282"/>
      <c r="K423" s="282"/>
      <c r="L423" s="310"/>
      <c r="M423" s="310"/>
      <c r="N423" s="310"/>
      <c r="O423" s="310"/>
      <c r="P423" s="310"/>
      <c r="Q423" s="310"/>
      <c r="R423" s="310"/>
      <c r="S423" s="310"/>
      <c r="T423" s="310"/>
      <c r="U423" s="310"/>
      <c r="V423" s="310"/>
      <c r="W423" s="310"/>
      <c r="X423" s="310"/>
      <c r="Y423" s="310"/>
    </row>
    <row r="424">
      <c r="A424" s="310"/>
      <c r="B424" s="310"/>
      <c r="C424" s="310"/>
      <c r="D424" s="310"/>
      <c r="E424" s="310"/>
      <c r="F424" s="310"/>
      <c r="G424" s="310"/>
      <c r="H424" s="310"/>
      <c r="I424" s="310"/>
      <c r="J424" s="282"/>
      <c r="K424" s="282"/>
      <c r="L424" s="310"/>
      <c r="M424" s="310"/>
      <c r="N424" s="310"/>
      <c r="O424" s="310"/>
      <c r="P424" s="310"/>
      <c r="Q424" s="310"/>
      <c r="R424" s="310"/>
      <c r="S424" s="310"/>
      <c r="T424" s="310"/>
      <c r="U424" s="310"/>
      <c r="V424" s="310"/>
      <c r="W424" s="310"/>
      <c r="X424" s="310"/>
      <c r="Y424" s="310"/>
    </row>
    <row r="425">
      <c r="A425" s="310"/>
      <c r="B425" s="310"/>
      <c r="C425" s="310"/>
      <c r="D425" s="310"/>
      <c r="E425" s="310"/>
      <c r="F425" s="310"/>
      <c r="G425" s="310"/>
      <c r="H425" s="310"/>
      <c r="I425" s="310"/>
      <c r="J425" s="282"/>
      <c r="K425" s="282"/>
      <c r="L425" s="310"/>
      <c r="M425" s="310"/>
      <c r="N425" s="310"/>
      <c r="O425" s="310"/>
      <c r="P425" s="310"/>
      <c r="Q425" s="310"/>
      <c r="R425" s="310"/>
      <c r="S425" s="310"/>
      <c r="T425" s="310"/>
      <c r="U425" s="310"/>
      <c r="V425" s="310"/>
      <c r="W425" s="310"/>
      <c r="X425" s="310"/>
      <c r="Y425" s="310"/>
    </row>
    <row r="426">
      <c r="A426" s="310"/>
      <c r="B426" s="310"/>
      <c r="C426" s="310"/>
      <c r="D426" s="310"/>
      <c r="E426" s="310"/>
      <c r="F426" s="310"/>
      <c r="G426" s="310"/>
      <c r="H426" s="310"/>
      <c r="I426" s="310"/>
      <c r="J426" s="282"/>
      <c r="K426" s="282"/>
      <c r="L426" s="310"/>
      <c r="M426" s="310"/>
      <c r="N426" s="310"/>
      <c r="O426" s="310"/>
      <c r="P426" s="310"/>
      <c r="Q426" s="310"/>
      <c r="R426" s="310"/>
      <c r="S426" s="310"/>
      <c r="T426" s="310"/>
      <c r="U426" s="310"/>
      <c r="V426" s="310"/>
      <c r="W426" s="310"/>
      <c r="X426" s="310"/>
      <c r="Y426" s="310"/>
    </row>
    <row r="427">
      <c r="A427" s="310"/>
      <c r="B427" s="310"/>
      <c r="C427" s="310"/>
      <c r="D427" s="310"/>
      <c r="E427" s="310"/>
      <c r="F427" s="310"/>
      <c r="G427" s="310"/>
      <c r="H427" s="310"/>
      <c r="I427" s="310"/>
      <c r="J427" s="282"/>
      <c r="K427" s="282"/>
      <c r="L427" s="310"/>
      <c r="M427" s="310"/>
      <c r="N427" s="310"/>
      <c r="O427" s="310"/>
      <c r="P427" s="310"/>
      <c r="Q427" s="310"/>
      <c r="R427" s="310"/>
      <c r="S427" s="310"/>
      <c r="T427" s="310"/>
      <c r="U427" s="310"/>
      <c r="V427" s="310"/>
      <c r="W427" s="310"/>
      <c r="X427" s="310"/>
      <c r="Y427" s="310"/>
    </row>
    <row r="428">
      <c r="A428" s="310"/>
      <c r="B428" s="310"/>
      <c r="C428" s="310"/>
      <c r="D428" s="310"/>
      <c r="E428" s="310"/>
      <c r="F428" s="310"/>
      <c r="G428" s="310"/>
      <c r="H428" s="310"/>
      <c r="I428" s="310"/>
      <c r="J428" s="282"/>
      <c r="K428" s="282"/>
      <c r="L428" s="310"/>
      <c r="M428" s="310"/>
      <c r="N428" s="310"/>
      <c r="O428" s="310"/>
      <c r="P428" s="310"/>
      <c r="Q428" s="310"/>
      <c r="R428" s="310"/>
      <c r="S428" s="310"/>
      <c r="T428" s="310"/>
      <c r="U428" s="310"/>
      <c r="V428" s="310"/>
      <c r="W428" s="310"/>
      <c r="X428" s="310"/>
      <c r="Y428" s="310"/>
    </row>
    <row r="429">
      <c r="A429" s="310"/>
      <c r="B429" s="310"/>
      <c r="C429" s="310"/>
      <c r="D429" s="310"/>
      <c r="E429" s="310"/>
      <c r="F429" s="310"/>
      <c r="G429" s="310"/>
      <c r="H429" s="310"/>
      <c r="I429" s="310"/>
      <c r="J429" s="282"/>
      <c r="K429" s="282"/>
      <c r="L429" s="310"/>
      <c r="M429" s="310"/>
      <c r="N429" s="310"/>
      <c r="O429" s="310"/>
      <c r="P429" s="310"/>
      <c r="Q429" s="310"/>
      <c r="R429" s="310"/>
      <c r="S429" s="310"/>
      <c r="T429" s="310"/>
      <c r="U429" s="310"/>
      <c r="V429" s="310"/>
      <c r="W429" s="310"/>
      <c r="X429" s="310"/>
      <c r="Y429" s="310"/>
    </row>
    <row r="430">
      <c r="A430" s="310"/>
      <c r="B430" s="310"/>
      <c r="C430" s="310"/>
      <c r="D430" s="310"/>
      <c r="E430" s="310"/>
      <c r="F430" s="310"/>
      <c r="G430" s="310"/>
      <c r="H430" s="310"/>
      <c r="I430" s="310"/>
      <c r="J430" s="282"/>
      <c r="K430" s="282"/>
      <c r="L430" s="310"/>
      <c r="M430" s="310"/>
      <c r="N430" s="310"/>
      <c r="O430" s="310"/>
      <c r="P430" s="310"/>
      <c r="Q430" s="310"/>
      <c r="R430" s="310"/>
      <c r="S430" s="310"/>
      <c r="T430" s="310"/>
      <c r="U430" s="310"/>
      <c r="V430" s="310"/>
      <c r="W430" s="310"/>
      <c r="X430" s="310"/>
      <c r="Y430" s="310"/>
    </row>
    <row r="431">
      <c r="A431" s="310"/>
      <c r="B431" s="310"/>
      <c r="C431" s="310"/>
      <c r="D431" s="310"/>
      <c r="E431" s="310"/>
      <c r="F431" s="310"/>
      <c r="G431" s="310"/>
      <c r="H431" s="310"/>
      <c r="I431" s="310"/>
      <c r="J431" s="282"/>
      <c r="K431" s="282"/>
      <c r="L431" s="310"/>
      <c r="M431" s="310"/>
      <c r="N431" s="310"/>
      <c r="O431" s="310"/>
      <c r="P431" s="310"/>
      <c r="Q431" s="310"/>
      <c r="R431" s="310"/>
      <c r="S431" s="310"/>
      <c r="T431" s="310"/>
      <c r="U431" s="310"/>
      <c r="V431" s="310"/>
      <c r="W431" s="310"/>
      <c r="X431" s="310"/>
      <c r="Y431" s="310"/>
    </row>
    <row r="432">
      <c r="A432" s="310"/>
      <c r="B432" s="310"/>
      <c r="C432" s="310"/>
      <c r="D432" s="310"/>
      <c r="E432" s="310"/>
      <c r="F432" s="310"/>
      <c r="G432" s="310"/>
      <c r="H432" s="310"/>
      <c r="I432" s="310"/>
      <c r="J432" s="282"/>
      <c r="K432" s="282"/>
      <c r="L432" s="310"/>
      <c r="M432" s="310"/>
      <c r="N432" s="310"/>
      <c r="O432" s="310"/>
      <c r="P432" s="310"/>
      <c r="Q432" s="310"/>
      <c r="R432" s="310"/>
      <c r="S432" s="310"/>
      <c r="T432" s="310"/>
      <c r="U432" s="310"/>
      <c r="V432" s="310"/>
      <c r="W432" s="310"/>
      <c r="X432" s="310"/>
      <c r="Y432" s="310"/>
    </row>
    <row r="433">
      <c r="A433" s="310"/>
      <c r="B433" s="310"/>
      <c r="C433" s="310"/>
      <c r="D433" s="310"/>
      <c r="E433" s="310"/>
      <c r="F433" s="310"/>
      <c r="G433" s="310"/>
      <c r="H433" s="310"/>
      <c r="I433" s="310"/>
      <c r="J433" s="282"/>
      <c r="K433" s="282"/>
      <c r="L433" s="310"/>
      <c r="M433" s="310"/>
      <c r="N433" s="310"/>
      <c r="O433" s="310"/>
      <c r="P433" s="310"/>
      <c r="Q433" s="310"/>
      <c r="R433" s="310"/>
      <c r="S433" s="310"/>
      <c r="T433" s="310"/>
      <c r="U433" s="310"/>
      <c r="V433" s="310"/>
      <c r="W433" s="310"/>
      <c r="X433" s="310"/>
      <c r="Y433" s="310"/>
    </row>
    <row r="434">
      <c r="A434" s="310"/>
      <c r="B434" s="310"/>
      <c r="C434" s="310"/>
      <c r="D434" s="310"/>
      <c r="E434" s="310"/>
      <c r="F434" s="310"/>
      <c r="G434" s="310"/>
      <c r="H434" s="310"/>
      <c r="I434" s="310"/>
      <c r="J434" s="282"/>
      <c r="K434" s="282"/>
      <c r="L434" s="310"/>
      <c r="M434" s="310"/>
      <c r="N434" s="310"/>
      <c r="O434" s="310"/>
      <c r="P434" s="310"/>
      <c r="Q434" s="310"/>
      <c r="R434" s="310"/>
      <c r="S434" s="310"/>
      <c r="T434" s="310"/>
      <c r="U434" s="310"/>
      <c r="V434" s="310"/>
      <c r="W434" s="310"/>
      <c r="X434" s="310"/>
      <c r="Y434" s="310"/>
    </row>
    <row r="435">
      <c r="A435" s="310"/>
      <c r="B435" s="310"/>
      <c r="C435" s="310"/>
      <c r="D435" s="310"/>
      <c r="E435" s="310"/>
      <c r="F435" s="310"/>
      <c r="G435" s="310"/>
      <c r="H435" s="310"/>
      <c r="I435" s="310"/>
      <c r="J435" s="282"/>
      <c r="K435" s="282"/>
      <c r="L435" s="310"/>
      <c r="M435" s="310"/>
      <c r="N435" s="310"/>
      <c r="O435" s="310"/>
      <c r="P435" s="310"/>
      <c r="Q435" s="310"/>
      <c r="R435" s="310"/>
      <c r="S435" s="310"/>
      <c r="T435" s="310"/>
      <c r="U435" s="310"/>
      <c r="V435" s="310"/>
      <c r="W435" s="310"/>
      <c r="X435" s="310"/>
      <c r="Y435" s="310"/>
    </row>
    <row r="436">
      <c r="A436" s="310"/>
      <c r="B436" s="310"/>
      <c r="C436" s="310"/>
      <c r="D436" s="310"/>
      <c r="E436" s="310"/>
      <c r="F436" s="310"/>
      <c r="G436" s="310"/>
      <c r="H436" s="310"/>
      <c r="I436" s="310"/>
      <c r="J436" s="282"/>
      <c r="K436" s="282"/>
      <c r="L436" s="310"/>
      <c r="M436" s="310"/>
      <c r="N436" s="310"/>
      <c r="O436" s="310"/>
      <c r="P436" s="310"/>
      <c r="Q436" s="310"/>
      <c r="R436" s="310"/>
      <c r="S436" s="310"/>
      <c r="T436" s="310"/>
      <c r="U436" s="310"/>
      <c r="V436" s="310"/>
      <c r="W436" s="310"/>
      <c r="X436" s="310"/>
      <c r="Y436" s="310"/>
    </row>
    <row r="437">
      <c r="A437" s="310"/>
      <c r="B437" s="310"/>
      <c r="C437" s="310"/>
      <c r="D437" s="310"/>
      <c r="E437" s="310"/>
      <c r="F437" s="310"/>
      <c r="G437" s="310"/>
      <c r="H437" s="310"/>
      <c r="I437" s="310"/>
      <c r="J437" s="282"/>
      <c r="K437" s="282"/>
      <c r="L437" s="310"/>
      <c r="M437" s="310"/>
      <c r="N437" s="310"/>
      <c r="O437" s="310"/>
      <c r="P437" s="310"/>
      <c r="Q437" s="310"/>
      <c r="R437" s="310"/>
      <c r="S437" s="310"/>
      <c r="T437" s="310"/>
      <c r="U437" s="310"/>
      <c r="V437" s="310"/>
      <c r="W437" s="310"/>
      <c r="X437" s="310"/>
      <c r="Y437" s="310"/>
    </row>
    <row r="438">
      <c r="A438" s="310"/>
      <c r="B438" s="310"/>
      <c r="C438" s="310"/>
      <c r="D438" s="310"/>
      <c r="E438" s="310"/>
      <c r="F438" s="310"/>
      <c r="G438" s="310"/>
      <c r="H438" s="310"/>
      <c r="I438" s="310"/>
      <c r="J438" s="282"/>
      <c r="K438" s="282"/>
      <c r="L438" s="310"/>
      <c r="M438" s="310"/>
      <c r="N438" s="310"/>
      <c r="O438" s="310"/>
      <c r="P438" s="310"/>
      <c r="Q438" s="310"/>
      <c r="R438" s="310"/>
      <c r="S438" s="310"/>
      <c r="T438" s="310"/>
      <c r="U438" s="310"/>
      <c r="V438" s="310"/>
      <c r="W438" s="310"/>
      <c r="X438" s="310"/>
      <c r="Y438" s="310"/>
    </row>
    <row r="439">
      <c r="A439" s="310"/>
      <c r="B439" s="310"/>
      <c r="C439" s="310"/>
      <c r="D439" s="310"/>
      <c r="E439" s="310"/>
      <c r="F439" s="310"/>
      <c r="G439" s="310"/>
      <c r="H439" s="310"/>
      <c r="I439" s="310"/>
      <c r="J439" s="282"/>
      <c r="K439" s="282"/>
      <c r="L439" s="310"/>
      <c r="M439" s="310"/>
      <c r="N439" s="310"/>
      <c r="O439" s="310"/>
      <c r="P439" s="310"/>
      <c r="Q439" s="310"/>
      <c r="R439" s="310"/>
      <c r="S439" s="310"/>
      <c r="T439" s="310"/>
      <c r="U439" s="310"/>
      <c r="V439" s="310"/>
      <c r="W439" s="310"/>
      <c r="X439" s="310"/>
      <c r="Y439" s="310"/>
    </row>
    <row r="440">
      <c r="A440" s="310"/>
      <c r="B440" s="310"/>
      <c r="C440" s="310"/>
      <c r="D440" s="310"/>
      <c r="E440" s="310"/>
      <c r="F440" s="310"/>
      <c r="G440" s="310"/>
      <c r="H440" s="310"/>
      <c r="I440" s="310"/>
      <c r="J440" s="282"/>
      <c r="K440" s="282"/>
      <c r="L440" s="310"/>
      <c r="M440" s="310"/>
      <c r="N440" s="310"/>
      <c r="O440" s="310"/>
      <c r="P440" s="310"/>
      <c r="Q440" s="310"/>
      <c r="R440" s="310"/>
      <c r="S440" s="310"/>
      <c r="T440" s="310"/>
      <c r="U440" s="310"/>
      <c r="V440" s="310"/>
      <c r="W440" s="310"/>
      <c r="X440" s="310"/>
      <c r="Y440" s="310"/>
    </row>
    <row r="441">
      <c r="A441" s="310"/>
      <c r="B441" s="310"/>
      <c r="C441" s="310"/>
      <c r="D441" s="310"/>
      <c r="E441" s="310"/>
      <c r="F441" s="310"/>
      <c r="G441" s="310"/>
      <c r="H441" s="310"/>
      <c r="I441" s="310"/>
      <c r="J441" s="282"/>
      <c r="K441" s="282"/>
      <c r="L441" s="310"/>
      <c r="M441" s="310"/>
      <c r="N441" s="310"/>
      <c r="O441" s="310"/>
      <c r="P441" s="310"/>
      <c r="Q441" s="310"/>
      <c r="R441" s="310"/>
      <c r="S441" s="310"/>
      <c r="T441" s="310"/>
      <c r="U441" s="310"/>
      <c r="V441" s="310"/>
      <c r="W441" s="310"/>
      <c r="X441" s="310"/>
      <c r="Y441" s="310"/>
    </row>
    <row r="442">
      <c r="A442" s="310"/>
      <c r="B442" s="310"/>
      <c r="C442" s="310"/>
      <c r="D442" s="310"/>
      <c r="E442" s="310"/>
      <c r="F442" s="310"/>
      <c r="G442" s="310"/>
      <c r="H442" s="310"/>
      <c r="I442" s="310"/>
      <c r="J442" s="282"/>
      <c r="K442" s="282"/>
      <c r="L442" s="310"/>
      <c r="M442" s="310"/>
      <c r="N442" s="310"/>
      <c r="O442" s="310"/>
      <c r="P442" s="310"/>
      <c r="Q442" s="310"/>
      <c r="R442" s="310"/>
      <c r="S442" s="310"/>
      <c r="T442" s="310"/>
      <c r="U442" s="310"/>
      <c r="V442" s="310"/>
      <c r="W442" s="310"/>
      <c r="X442" s="310"/>
      <c r="Y442" s="310"/>
    </row>
    <row r="443">
      <c r="A443" s="310"/>
      <c r="B443" s="310"/>
      <c r="C443" s="310"/>
      <c r="D443" s="310"/>
      <c r="E443" s="310"/>
      <c r="F443" s="310"/>
      <c r="G443" s="310"/>
      <c r="H443" s="310"/>
      <c r="I443" s="310"/>
      <c r="J443" s="282"/>
      <c r="K443" s="282"/>
      <c r="L443" s="310"/>
      <c r="M443" s="310"/>
      <c r="N443" s="310"/>
      <c r="O443" s="310"/>
      <c r="P443" s="310"/>
      <c r="Q443" s="310"/>
      <c r="R443" s="310"/>
      <c r="S443" s="310"/>
      <c r="T443" s="310"/>
      <c r="U443" s="310"/>
      <c r="V443" s="310"/>
      <c r="W443" s="310"/>
      <c r="X443" s="310"/>
      <c r="Y443" s="310"/>
    </row>
    <row r="444">
      <c r="A444" s="310"/>
      <c r="B444" s="310"/>
      <c r="C444" s="310"/>
      <c r="D444" s="310"/>
      <c r="E444" s="310"/>
      <c r="F444" s="310"/>
      <c r="G444" s="310"/>
      <c r="H444" s="310"/>
      <c r="I444" s="310"/>
      <c r="J444" s="282"/>
      <c r="K444" s="282"/>
      <c r="L444" s="310"/>
      <c r="M444" s="310"/>
      <c r="N444" s="310"/>
      <c r="O444" s="310"/>
      <c r="P444" s="310"/>
      <c r="Q444" s="310"/>
      <c r="R444" s="310"/>
      <c r="S444" s="310"/>
      <c r="T444" s="310"/>
      <c r="U444" s="310"/>
      <c r="V444" s="310"/>
      <c r="W444" s="310"/>
      <c r="X444" s="310"/>
      <c r="Y444" s="310"/>
    </row>
    <row r="445">
      <c r="A445" s="310"/>
      <c r="B445" s="310"/>
      <c r="C445" s="310"/>
      <c r="D445" s="310"/>
      <c r="E445" s="310"/>
      <c r="F445" s="310"/>
      <c r="G445" s="310"/>
      <c r="H445" s="310"/>
      <c r="I445" s="310"/>
      <c r="J445" s="282"/>
      <c r="K445" s="282"/>
      <c r="L445" s="310"/>
      <c r="M445" s="310"/>
      <c r="N445" s="310"/>
      <c r="O445" s="310"/>
      <c r="P445" s="310"/>
      <c r="Q445" s="310"/>
      <c r="R445" s="310"/>
      <c r="S445" s="310"/>
      <c r="T445" s="310"/>
      <c r="U445" s="310"/>
      <c r="V445" s="310"/>
      <c r="W445" s="310"/>
      <c r="X445" s="310"/>
      <c r="Y445" s="310"/>
    </row>
    <row r="446">
      <c r="A446" s="310"/>
      <c r="B446" s="310"/>
      <c r="C446" s="310"/>
      <c r="D446" s="310"/>
      <c r="E446" s="310"/>
      <c r="F446" s="310"/>
      <c r="G446" s="310"/>
      <c r="H446" s="310"/>
      <c r="I446" s="310"/>
      <c r="J446" s="282"/>
      <c r="K446" s="282"/>
      <c r="L446" s="310"/>
      <c r="M446" s="310"/>
      <c r="N446" s="310"/>
      <c r="O446" s="310"/>
      <c r="P446" s="310"/>
      <c r="Q446" s="310"/>
      <c r="R446" s="310"/>
      <c r="S446" s="310"/>
      <c r="T446" s="310"/>
      <c r="U446" s="310"/>
      <c r="V446" s="310"/>
      <c r="W446" s="310"/>
      <c r="X446" s="310"/>
      <c r="Y446" s="310"/>
    </row>
    <row r="447">
      <c r="A447" s="310"/>
      <c r="B447" s="310"/>
      <c r="C447" s="310"/>
      <c r="D447" s="310"/>
      <c r="E447" s="310"/>
      <c r="F447" s="310"/>
      <c r="G447" s="310"/>
      <c r="H447" s="310"/>
      <c r="I447" s="310"/>
      <c r="J447" s="282"/>
      <c r="K447" s="282"/>
      <c r="L447" s="310"/>
      <c r="M447" s="310"/>
      <c r="N447" s="310"/>
      <c r="O447" s="310"/>
      <c r="P447" s="310"/>
      <c r="Q447" s="310"/>
      <c r="R447" s="310"/>
      <c r="S447" s="310"/>
      <c r="T447" s="310"/>
      <c r="U447" s="310"/>
      <c r="V447" s="310"/>
      <c r="W447" s="310"/>
      <c r="X447" s="310"/>
      <c r="Y447" s="310"/>
    </row>
    <row r="448">
      <c r="A448" s="310"/>
      <c r="B448" s="310"/>
      <c r="C448" s="310"/>
      <c r="D448" s="310"/>
      <c r="E448" s="310"/>
      <c r="F448" s="310"/>
      <c r="G448" s="310"/>
      <c r="H448" s="310"/>
      <c r="I448" s="310"/>
      <c r="J448" s="282"/>
      <c r="K448" s="282"/>
      <c r="L448" s="310"/>
      <c r="M448" s="310"/>
      <c r="N448" s="310"/>
      <c r="O448" s="310"/>
      <c r="P448" s="310"/>
      <c r="Q448" s="310"/>
      <c r="R448" s="310"/>
      <c r="S448" s="310"/>
      <c r="T448" s="310"/>
      <c r="U448" s="310"/>
      <c r="V448" s="310"/>
      <c r="W448" s="310"/>
      <c r="X448" s="310"/>
      <c r="Y448" s="310"/>
    </row>
    <row r="449">
      <c r="A449" s="310"/>
      <c r="B449" s="310"/>
      <c r="C449" s="310"/>
      <c r="D449" s="310"/>
      <c r="E449" s="310"/>
      <c r="F449" s="310"/>
      <c r="G449" s="310"/>
      <c r="H449" s="310"/>
      <c r="I449" s="310"/>
      <c r="J449" s="282"/>
      <c r="K449" s="282"/>
      <c r="L449" s="310"/>
      <c r="M449" s="310"/>
      <c r="N449" s="310"/>
      <c r="O449" s="310"/>
      <c r="P449" s="310"/>
      <c r="Q449" s="310"/>
      <c r="R449" s="310"/>
      <c r="S449" s="310"/>
      <c r="T449" s="310"/>
      <c r="U449" s="310"/>
      <c r="V449" s="310"/>
      <c r="W449" s="310"/>
      <c r="X449" s="310"/>
      <c r="Y449" s="310"/>
    </row>
    <row r="450">
      <c r="A450" s="310"/>
      <c r="B450" s="310"/>
      <c r="C450" s="310"/>
      <c r="D450" s="310"/>
      <c r="E450" s="310"/>
      <c r="F450" s="310"/>
      <c r="G450" s="310"/>
      <c r="H450" s="310"/>
      <c r="I450" s="310"/>
      <c r="J450" s="282"/>
      <c r="K450" s="282"/>
      <c r="L450" s="310"/>
      <c r="M450" s="310"/>
      <c r="N450" s="310"/>
      <c r="O450" s="310"/>
      <c r="P450" s="310"/>
      <c r="Q450" s="310"/>
      <c r="R450" s="310"/>
      <c r="S450" s="310"/>
      <c r="T450" s="310"/>
      <c r="U450" s="310"/>
      <c r="V450" s="310"/>
      <c r="W450" s="310"/>
      <c r="X450" s="310"/>
      <c r="Y450" s="310"/>
    </row>
    <row r="451">
      <c r="A451" s="310"/>
      <c r="B451" s="310"/>
      <c r="C451" s="310"/>
      <c r="D451" s="310"/>
      <c r="E451" s="310"/>
      <c r="F451" s="310"/>
      <c r="G451" s="310"/>
      <c r="H451" s="310"/>
      <c r="I451" s="310"/>
      <c r="J451" s="282"/>
      <c r="K451" s="282"/>
      <c r="L451" s="310"/>
      <c r="M451" s="310"/>
      <c r="N451" s="310"/>
      <c r="O451" s="310"/>
      <c r="P451" s="310"/>
      <c r="Q451" s="310"/>
      <c r="R451" s="310"/>
      <c r="S451" s="310"/>
      <c r="T451" s="310"/>
      <c r="U451" s="310"/>
      <c r="V451" s="310"/>
      <c r="W451" s="310"/>
      <c r="X451" s="310"/>
      <c r="Y451" s="310"/>
    </row>
    <row r="452">
      <c r="A452" s="310"/>
      <c r="B452" s="310"/>
      <c r="C452" s="310"/>
      <c r="D452" s="310"/>
      <c r="E452" s="310"/>
      <c r="F452" s="310"/>
      <c r="G452" s="310"/>
      <c r="H452" s="310"/>
      <c r="I452" s="310"/>
      <c r="J452" s="282"/>
      <c r="K452" s="282"/>
      <c r="L452" s="310"/>
      <c r="M452" s="310"/>
      <c r="N452" s="310"/>
      <c r="O452" s="310"/>
      <c r="P452" s="310"/>
      <c r="Q452" s="310"/>
      <c r="R452" s="310"/>
      <c r="S452" s="310"/>
      <c r="T452" s="310"/>
      <c r="U452" s="310"/>
      <c r="V452" s="310"/>
      <c r="W452" s="310"/>
      <c r="X452" s="310"/>
      <c r="Y452" s="310"/>
    </row>
    <row r="453">
      <c r="A453" s="310"/>
      <c r="B453" s="310"/>
      <c r="C453" s="310"/>
      <c r="D453" s="310"/>
      <c r="E453" s="310"/>
      <c r="F453" s="310"/>
      <c r="G453" s="310"/>
      <c r="H453" s="310"/>
      <c r="I453" s="310"/>
      <c r="J453" s="282"/>
      <c r="K453" s="282"/>
      <c r="L453" s="310"/>
      <c r="M453" s="310"/>
      <c r="N453" s="310"/>
      <c r="O453" s="310"/>
      <c r="P453" s="310"/>
      <c r="Q453" s="310"/>
      <c r="R453" s="310"/>
      <c r="S453" s="310"/>
      <c r="T453" s="310"/>
      <c r="U453" s="310"/>
      <c r="V453" s="310"/>
      <c r="W453" s="310"/>
      <c r="X453" s="310"/>
      <c r="Y453" s="310"/>
    </row>
    <row r="454">
      <c r="A454" s="310"/>
      <c r="B454" s="310"/>
      <c r="C454" s="310"/>
      <c r="D454" s="310"/>
      <c r="E454" s="310"/>
      <c r="F454" s="310"/>
      <c r="G454" s="310"/>
      <c r="H454" s="310"/>
      <c r="I454" s="310"/>
      <c r="J454" s="282"/>
      <c r="K454" s="282"/>
      <c r="L454" s="310"/>
      <c r="M454" s="310"/>
      <c r="N454" s="310"/>
      <c r="O454" s="310"/>
      <c r="P454" s="310"/>
      <c r="Q454" s="310"/>
      <c r="R454" s="310"/>
      <c r="S454" s="310"/>
      <c r="T454" s="310"/>
      <c r="U454" s="310"/>
      <c r="V454" s="310"/>
      <c r="W454" s="310"/>
      <c r="X454" s="310"/>
      <c r="Y454" s="310"/>
    </row>
    <row r="455">
      <c r="A455" s="310"/>
      <c r="B455" s="310"/>
      <c r="C455" s="310"/>
      <c r="D455" s="310"/>
      <c r="E455" s="310"/>
      <c r="F455" s="310"/>
      <c r="G455" s="310"/>
      <c r="H455" s="310"/>
      <c r="I455" s="310"/>
      <c r="J455" s="282"/>
      <c r="K455" s="282"/>
      <c r="L455" s="310"/>
      <c r="M455" s="310"/>
      <c r="N455" s="310"/>
      <c r="O455" s="310"/>
      <c r="P455" s="310"/>
      <c r="Q455" s="310"/>
      <c r="R455" s="310"/>
      <c r="S455" s="310"/>
      <c r="T455" s="310"/>
      <c r="U455" s="310"/>
      <c r="V455" s="310"/>
      <c r="W455" s="310"/>
      <c r="X455" s="310"/>
      <c r="Y455" s="310"/>
    </row>
    <row r="456">
      <c r="A456" s="310"/>
      <c r="B456" s="310"/>
      <c r="C456" s="310"/>
      <c r="D456" s="310"/>
      <c r="E456" s="310"/>
      <c r="F456" s="310"/>
      <c r="G456" s="310"/>
      <c r="H456" s="310"/>
      <c r="I456" s="310"/>
      <c r="J456" s="282"/>
      <c r="K456" s="282"/>
      <c r="L456" s="310"/>
      <c r="M456" s="310"/>
      <c r="N456" s="310"/>
      <c r="O456" s="310"/>
      <c r="P456" s="310"/>
      <c r="Q456" s="310"/>
      <c r="R456" s="310"/>
      <c r="S456" s="310"/>
      <c r="T456" s="310"/>
      <c r="U456" s="310"/>
      <c r="V456" s="310"/>
      <c r="W456" s="310"/>
      <c r="X456" s="310"/>
      <c r="Y456" s="310"/>
    </row>
    <row r="457">
      <c r="A457" s="310"/>
      <c r="B457" s="310"/>
      <c r="C457" s="310"/>
      <c r="D457" s="310"/>
      <c r="E457" s="310"/>
      <c r="F457" s="310"/>
      <c r="G457" s="310"/>
      <c r="H457" s="310"/>
      <c r="I457" s="310"/>
      <c r="J457" s="282"/>
      <c r="K457" s="282"/>
      <c r="L457" s="310"/>
      <c r="M457" s="310"/>
      <c r="N457" s="310"/>
      <c r="O457" s="310"/>
      <c r="P457" s="310"/>
      <c r="Q457" s="310"/>
      <c r="R457" s="310"/>
      <c r="S457" s="310"/>
      <c r="T457" s="310"/>
      <c r="U457" s="310"/>
      <c r="V457" s="310"/>
      <c r="W457" s="310"/>
      <c r="X457" s="310"/>
      <c r="Y457" s="310"/>
    </row>
    <row r="458">
      <c r="A458" s="310"/>
      <c r="B458" s="310"/>
      <c r="C458" s="310"/>
      <c r="D458" s="310"/>
      <c r="E458" s="310"/>
      <c r="F458" s="310"/>
      <c r="G458" s="310"/>
      <c r="H458" s="310"/>
      <c r="I458" s="310"/>
      <c r="J458" s="282"/>
      <c r="K458" s="282"/>
      <c r="L458" s="310"/>
      <c r="M458" s="310"/>
      <c r="N458" s="310"/>
      <c r="O458" s="310"/>
      <c r="P458" s="310"/>
      <c r="Q458" s="310"/>
      <c r="R458" s="310"/>
      <c r="S458" s="310"/>
      <c r="T458" s="310"/>
      <c r="U458" s="310"/>
      <c r="V458" s="310"/>
      <c r="W458" s="310"/>
      <c r="X458" s="310"/>
      <c r="Y458" s="310"/>
    </row>
    <row r="459">
      <c r="A459" s="310"/>
      <c r="B459" s="310"/>
      <c r="C459" s="310"/>
      <c r="D459" s="310"/>
      <c r="E459" s="310"/>
      <c r="F459" s="310"/>
      <c r="G459" s="310"/>
      <c r="H459" s="310"/>
      <c r="I459" s="310"/>
      <c r="J459" s="282"/>
      <c r="K459" s="282"/>
      <c r="L459" s="310"/>
      <c r="M459" s="310"/>
      <c r="N459" s="310"/>
      <c r="O459" s="310"/>
      <c r="P459" s="310"/>
      <c r="Q459" s="310"/>
      <c r="R459" s="310"/>
      <c r="S459" s="310"/>
      <c r="T459" s="310"/>
      <c r="U459" s="310"/>
      <c r="V459" s="310"/>
      <c r="W459" s="310"/>
      <c r="X459" s="310"/>
      <c r="Y459" s="310"/>
    </row>
    <row r="460">
      <c r="A460" s="310"/>
      <c r="B460" s="310"/>
      <c r="C460" s="310"/>
      <c r="D460" s="310"/>
      <c r="E460" s="310"/>
      <c r="F460" s="310"/>
      <c r="G460" s="310"/>
      <c r="H460" s="310"/>
      <c r="I460" s="310"/>
      <c r="J460" s="282"/>
      <c r="K460" s="282"/>
      <c r="L460" s="310"/>
      <c r="M460" s="310"/>
      <c r="N460" s="310"/>
      <c r="O460" s="310"/>
      <c r="P460" s="310"/>
      <c r="Q460" s="310"/>
      <c r="R460" s="310"/>
      <c r="S460" s="310"/>
      <c r="T460" s="310"/>
      <c r="U460" s="310"/>
      <c r="V460" s="310"/>
      <c r="W460" s="310"/>
      <c r="X460" s="310"/>
      <c r="Y460" s="310"/>
    </row>
    <row r="461">
      <c r="A461" s="310"/>
      <c r="B461" s="310"/>
      <c r="C461" s="310"/>
      <c r="D461" s="310"/>
      <c r="E461" s="310"/>
      <c r="F461" s="310"/>
      <c r="G461" s="310"/>
      <c r="H461" s="310"/>
      <c r="I461" s="310"/>
      <c r="J461" s="282"/>
      <c r="K461" s="282"/>
      <c r="L461" s="310"/>
      <c r="M461" s="310"/>
      <c r="N461" s="310"/>
      <c r="O461" s="310"/>
      <c r="P461" s="310"/>
      <c r="Q461" s="310"/>
      <c r="R461" s="310"/>
      <c r="S461" s="310"/>
      <c r="T461" s="310"/>
      <c r="U461" s="310"/>
      <c r="V461" s="310"/>
      <c r="W461" s="310"/>
      <c r="X461" s="310"/>
      <c r="Y461" s="310"/>
    </row>
    <row r="462">
      <c r="A462" s="310"/>
      <c r="B462" s="310"/>
      <c r="C462" s="310"/>
      <c r="D462" s="310"/>
      <c r="E462" s="310"/>
      <c r="F462" s="310"/>
      <c r="G462" s="310"/>
      <c r="H462" s="310"/>
      <c r="I462" s="310"/>
      <c r="J462" s="282"/>
      <c r="K462" s="282"/>
      <c r="L462" s="310"/>
      <c r="M462" s="310"/>
      <c r="N462" s="310"/>
      <c r="O462" s="310"/>
      <c r="P462" s="310"/>
      <c r="Q462" s="310"/>
      <c r="R462" s="310"/>
      <c r="S462" s="310"/>
      <c r="T462" s="310"/>
      <c r="U462" s="310"/>
      <c r="V462" s="310"/>
      <c r="W462" s="310"/>
      <c r="X462" s="310"/>
      <c r="Y462" s="310"/>
    </row>
    <row r="463">
      <c r="A463" s="310"/>
      <c r="B463" s="310"/>
      <c r="C463" s="310"/>
      <c r="D463" s="310"/>
      <c r="E463" s="310"/>
      <c r="F463" s="310"/>
      <c r="G463" s="310"/>
      <c r="H463" s="310"/>
      <c r="I463" s="310"/>
      <c r="J463" s="282"/>
      <c r="K463" s="282"/>
      <c r="L463" s="310"/>
      <c r="M463" s="310"/>
      <c r="N463" s="310"/>
      <c r="O463" s="310"/>
      <c r="P463" s="310"/>
      <c r="Q463" s="310"/>
      <c r="R463" s="310"/>
      <c r="S463" s="310"/>
      <c r="T463" s="310"/>
      <c r="U463" s="310"/>
      <c r="V463" s="310"/>
      <c r="W463" s="310"/>
      <c r="X463" s="310"/>
      <c r="Y463" s="310"/>
    </row>
    <row r="464">
      <c r="A464" s="310"/>
      <c r="B464" s="310"/>
      <c r="C464" s="310"/>
      <c r="D464" s="310"/>
      <c r="E464" s="310"/>
      <c r="F464" s="310"/>
      <c r="G464" s="310"/>
      <c r="H464" s="310"/>
      <c r="I464" s="310"/>
      <c r="J464" s="282"/>
      <c r="K464" s="282"/>
      <c r="L464" s="310"/>
      <c r="M464" s="310"/>
      <c r="N464" s="310"/>
      <c r="O464" s="310"/>
      <c r="P464" s="310"/>
      <c r="Q464" s="310"/>
      <c r="R464" s="310"/>
      <c r="S464" s="310"/>
      <c r="T464" s="310"/>
      <c r="U464" s="310"/>
      <c r="V464" s="310"/>
      <c r="W464" s="310"/>
      <c r="X464" s="310"/>
      <c r="Y464" s="310"/>
    </row>
    <row r="465">
      <c r="A465" s="310"/>
      <c r="B465" s="310"/>
      <c r="C465" s="310"/>
      <c r="D465" s="310"/>
      <c r="E465" s="310"/>
      <c r="F465" s="310"/>
      <c r="G465" s="310"/>
      <c r="H465" s="310"/>
      <c r="I465" s="310"/>
      <c r="J465" s="282"/>
      <c r="K465" s="282"/>
      <c r="L465" s="310"/>
      <c r="M465" s="310"/>
      <c r="N465" s="310"/>
      <c r="O465" s="310"/>
      <c r="P465" s="310"/>
      <c r="Q465" s="310"/>
      <c r="R465" s="310"/>
      <c r="S465" s="310"/>
      <c r="T465" s="310"/>
      <c r="U465" s="310"/>
      <c r="V465" s="310"/>
      <c r="W465" s="310"/>
      <c r="X465" s="310"/>
      <c r="Y465" s="310"/>
    </row>
    <row r="466">
      <c r="A466" s="310"/>
      <c r="B466" s="310"/>
      <c r="C466" s="310"/>
      <c r="D466" s="310"/>
      <c r="E466" s="310"/>
      <c r="F466" s="310"/>
      <c r="G466" s="310"/>
      <c r="H466" s="310"/>
      <c r="I466" s="310"/>
      <c r="J466" s="282"/>
      <c r="K466" s="282"/>
      <c r="L466" s="310"/>
      <c r="M466" s="310"/>
      <c r="N466" s="310"/>
      <c r="O466" s="310"/>
      <c r="P466" s="310"/>
      <c r="Q466" s="310"/>
      <c r="R466" s="310"/>
      <c r="S466" s="310"/>
      <c r="T466" s="310"/>
      <c r="U466" s="310"/>
      <c r="V466" s="310"/>
      <c r="W466" s="310"/>
      <c r="X466" s="310"/>
      <c r="Y466" s="310"/>
    </row>
    <row r="467">
      <c r="A467" s="310"/>
      <c r="B467" s="310"/>
      <c r="C467" s="310"/>
      <c r="D467" s="310"/>
      <c r="E467" s="310"/>
      <c r="F467" s="310"/>
      <c r="G467" s="310"/>
      <c r="H467" s="310"/>
      <c r="I467" s="310"/>
      <c r="J467" s="282"/>
      <c r="K467" s="282"/>
      <c r="L467" s="310"/>
      <c r="M467" s="310"/>
      <c r="N467" s="310"/>
      <c r="O467" s="310"/>
      <c r="P467" s="310"/>
      <c r="Q467" s="310"/>
      <c r="R467" s="310"/>
      <c r="S467" s="310"/>
      <c r="T467" s="310"/>
      <c r="U467" s="310"/>
      <c r="V467" s="310"/>
      <c r="W467" s="310"/>
      <c r="X467" s="310"/>
      <c r="Y467" s="310"/>
    </row>
    <row r="468">
      <c r="A468" s="310"/>
      <c r="B468" s="310"/>
      <c r="C468" s="310"/>
      <c r="D468" s="310"/>
      <c r="E468" s="310"/>
      <c r="F468" s="310"/>
      <c r="G468" s="310"/>
      <c r="H468" s="310"/>
      <c r="I468" s="310"/>
      <c r="J468" s="282"/>
      <c r="K468" s="282"/>
      <c r="L468" s="310"/>
      <c r="M468" s="310"/>
      <c r="N468" s="310"/>
      <c r="O468" s="310"/>
      <c r="P468" s="310"/>
      <c r="Q468" s="310"/>
      <c r="R468" s="310"/>
      <c r="S468" s="310"/>
      <c r="T468" s="310"/>
      <c r="U468" s="310"/>
      <c r="V468" s="310"/>
      <c r="W468" s="310"/>
      <c r="X468" s="310"/>
      <c r="Y468" s="310"/>
    </row>
    <row r="469">
      <c r="A469" s="310"/>
      <c r="B469" s="310"/>
      <c r="C469" s="310"/>
      <c r="D469" s="310"/>
      <c r="E469" s="310"/>
      <c r="F469" s="310"/>
      <c r="G469" s="310"/>
      <c r="H469" s="310"/>
      <c r="I469" s="310"/>
      <c r="J469" s="282"/>
      <c r="K469" s="282"/>
      <c r="L469" s="310"/>
      <c r="M469" s="310"/>
      <c r="N469" s="310"/>
      <c r="O469" s="310"/>
      <c r="P469" s="310"/>
      <c r="Q469" s="310"/>
      <c r="R469" s="310"/>
      <c r="S469" s="310"/>
      <c r="T469" s="310"/>
      <c r="U469" s="310"/>
      <c r="V469" s="310"/>
      <c r="W469" s="310"/>
      <c r="X469" s="310"/>
      <c r="Y469" s="310"/>
    </row>
    <row r="470">
      <c r="A470" s="310"/>
      <c r="B470" s="310"/>
      <c r="C470" s="310"/>
      <c r="D470" s="310"/>
      <c r="E470" s="310"/>
      <c r="F470" s="310"/>
      <c r="G470" s="310"/>
      <c r="H470" s="310"/>
      <c r="I470" s="310"/>
      <c r="J470" s="282"/>
      <c r="K470" s="282"/>
      <c r="L470" s="310"/>
      <c r="M470" s="310"/>
      <c r="N470" s="310"/>
      <c r="O470" s="310"/>
      <c r="P470" s="310"/>
      <c r="Q470" s="310"/>
      <c r="R470" s="310"/>
      <c r="S470" s="310"/>
      <c r="T470" s="310"/>
      <c r="U470" s="310"/>
      <c r="V470" s="310"/>
      <c r="W470" s="310"/>
      <c r="X470" s="310"/>
      <c r="Y470" s="310"/>
    </row>
    <row r="471">
      <c r="A471" s="310"/>
      <c r="B471" s="310"/>
      <c r="C471" s="310"/>
      <c r="D471" s="310"/>
      <c r="E471" s="310"/>
      <c r="F471" s="310"/>
      <c r="G471" s="310"/>
      <c r="H471" s="310"/>
      <c r="I471" s="310"/>
      <c r="J471" s="282"/>
      <c r="K471" s="282"/>
      <c r="L471" s="310"/>
      <c r="M471" s="310"/>
      <c r="N471" s="310"/>
      <c r="O471" s="310"/>
      <c r="P471" s="310"/>
      <c r="Q471" s="310"/>
      <c r="R471" s="310"/>
      <c r="S471" s="310"/>
      <c r="T471" s="310"/>
      <c r="U471" s="310"/>
      <c r="V471" s="310"/>
      <c r="W471" s="310"/>
      <c r="X471" s="310"/>
      <c r="Y471" s="310"/>
    </row>
    <row r="472">
      <c r="A472" s="310"/>
      <c r="B472" s="310"/>
      <c r="C472" s="310"/>
      <c r="D472" s="310"/>
      <c r="E472" s="310"/>
      <c r="F472" s="310"/>
      <c r="G472" s="310"/>
      <c r="H472" s="310"/>
      <c r="I472" s="310"/>
      <c r="J472" s="282"/>
      <c r="K472" s="282"/>
      <c r="L472" s="310"/>
      <c r="M472" s="310"/>
      <c r="N472" s="310"/>
      <c r="O472" s="310"/>
      <c r="P472" s="310"/>
      <c r="Q472" s="310"/>
      <c r="R472" s="310"/>
      <c r="S472" s="310"/>
      <c r="T472" s="310"/>
      <c r="U472" s="310"/>
      <c r="V472" s="310"/>
      <c r="W472" s="310"/>
      <c r="X472" s="310"/>
      <c r="Y472" s="310"/>
    </row>
    <row r="473">
      <c r="A473" s="310"/>
      <c r="B473" s="310"/>
      <c r="C473" s="310"/>
      <c r="D473" s="310"/>
      <c r="E473" s="310"/>
      <c r="F473" s="310"/>
      <c r="G473" s="310"/>
      <c r="H473" s="310"/>
      <c r="I473" s="310"/>
      <c r="J473" s="282"/>
      <c r="K473" s="282"/>
      <c r="L473" s="310"/>
      <c r="M473" s="310"/>
      <c r="N473" s="310"/>
      <c r="O473" s="310"/>
      <c r="P473" s="310"/>
      <c r="Q473" s="310"/>
      <c r="R473" s="310"/>
      <c r="S473" s="310"/>
      <c r="T473" s="310"/>
      <c r="U473" s="310"/>
      <c r="V473" s="310"/>
      <c r="W473" s="310"/>
      <c r="X473" s="310"/>
      <c r="Y473" s="310"/>
    </row>
    <row r="474">
      <c r="A474" s="310"/>
      <c r="B474" s="310"/>
      <c r="C474" s="310"/>
      <c r="D474" s="310"/>
      <c r="E474" s="310"/>
      <c r="F474" s="310"/>
      <c r="G474" s="310"/>
      <c r="H474" s="310"/>
      <c r="I474" s="310"/>
      <c r="J474" s="282"/>
      <c r="K474" s="282"/>
      <c r="L474" s="310"/>
      <c r="M474" s="310"/>
      <c r="N474" s="310"/>
      <c r="O474" s="310"/>
      <c r="P474" s="310"/>
      <c r="Q474" s="310"/>
      <c r="R474" s="310"/>
      <c r="S474" s="310"/>
      <c r="T474" s="310"/>
      <c r="U474" s="310"/>
      <c r="V474" s="310"/>
      <c r="W474" s="310"/>
      <c r="X474" s="310"/>
      <c r="Y474" s="310"/>
    </row>
    <row r="475">
      <c r="A475" s="310"/>
      <c r="B475" s="310"/>
      <c r="C475" s="310"/>
      <c r="D475" s="310"/>
      <c r="E475" s="310"/>
      <c r="F475" s="310"/>
      <c r="G475" s="310"/>
      <c r="H475" s="310"/>
      <c r="I475" s="310"/>
      <c r="J475" s="282"/>
      <c r="K475" s="282"/>
      <c r="L475" s="310"/>
      <c r="M475" s="310"/>
      <c r="N475" s="310"/>
      <c r="O475" s="310"/>
      <c r="P475" s="310"/>
      <c r="Q475" s="310"/>
      <c r="R475" s="310"/>
      <c r="S475" s="310"/>
      <c r="T475" s="310"/>
      <c r="U475" s="310"/>
      <c r="V475" s="310"/>
      <c r="W475" s="310"/>
      <c r="X475" s="310"/>
      <c r="Y475" s="310"/>
    </row>
    <row r="476">
      <c r="A476" s="310"/>
      <c r="B476" s="310"/>
      <c r="C476" s="310"/>
      <c r="D476" s="310"/>
      <c r="E476" s="310"/>
      <c r="F476" s="310"/>
      <c r="G476" s="310"/>
      <c r="H476" s="310"/>
      <c r="I476" s="310"/>
      <c r="J476" s="282"/>
      <c r="K476" s="282"/>
      <c r="L476" s="310"/>
      <c r="M476" s="310"/>
      <c r="N476" s="310"/>
      <c r="O476" s="310"/>
      <c r="P476" s="310"/>
      <c r="Q476" s="310"/>
      <c r="R476" s="310"/>
      <c r="S476" s="310"/>
      <c r="T476" s="310"/>
      <c r="U476" s="310"/>
      <c r="V476" s="310"/>
      <c r="W476" s="310"/>
      <c r="X476" s="310"/>
      <c r="Y476" s="310"/>
    </row>
    <row r="477">
      <c r="A477" s="310"/>
      <c r="B477" s="310"/>
      <c r="C477" s="310"/>
      <c r="D477" s="310"/>
      <c r="E477" s="310"/>
      <c r="F477" s="310"/>
      <c r="G477" s="310"/>
      <c r="H477" s="310"/>
      <c r="I477" s="310"/>
      <c r="J477" s="282"/>
      <c r="K477" s="282"/>
      <c r="L477" s="310"/>
      <c r="M477" s="310"/>
      <c r="N477" s="310"/>
      <c r="O477" s="310"/>
      <c r="P477" s="310"/>
      <c r="Q477" s="310"/>
      <c r="R477" s="310"/>
      <c r="S477" s="310"/>
      <c r="T477" s="310"/>
      <c r="U477" s="310"/>
      <c r="V477" s="310"/>
      <c r="W477" s="310"/>
      <c r="X477" s="310"/>
      <c r="Y477" s="310"/>
    </row>
    <row r="478">
      <c r="A478" s="310"/>
      <c r="B478" s="310"/>
      <c r="C478" s="310"/>
      <c r="D478" s="310"/>
      <c r="E478" s="310"/>
      <c r="F478" s="310"/>
      <c r="G478" s="310"/>
      <c r="H478" s="310"/>
      <c r="I478" s="310"/>
      <c r="J478" s="282"/>
      <c r="K478" s="282"/>
      <c r="L478" s="310"/>
      <c r="M478" s="310"/>
      <c r="N478" s="310"/>
      <c r="O478" s="310"/>
      <c r="P478" s="310"/>
      <c r="Q478" s="310"/>
      <c r="R478" s="310"/>
      <c r="S478" s="310"/>
      <c r="T478" s="310"/>
      <c r="U478" s="310"/>
      <c r="V478" s="310"/>
      <c r="W478" s="310"/>
      <c r="X478" s="310"/>
      <c r="Y478" s="310"/>
    </row>
    <row r="479">
      <c r="A479" s="310"/>
      <c r="B479" s="310"/>
      <c r="C479" s="310"/>
      <c r="D479" s="310"/>
      <c r="E479" s="310"/>
      <c r="F479" s="310"/>
      <c r="G479" s="310"/>
      <c r="H479" s="310"/>
      <c r="I479" s="310"/>
      <c r="J479" s="282"/>
      <c r="K479" s="282"/>
      <c r="L479" s="310"/>
      <c r="M479" s="310"/>
      <c r="N479" s="310"/>
      <c r="O479" s="310"/>
      <c r="P479" s="310"/>
      <c r="Q479" s="310"/>
      <c r="R479" s="310"/>
      <c r="S479" s="310"/>
      <c r="T479" s="310"/>
      <c r="U479" s="310"/>
      <c r="V479" s="310"/>
      <c r="W479" s="310"/>
      <c r="X479" s="310"/>
      <c r="Y479" s="310"/>
    </row>
    <row r="480">
      <c r="A480" s="310"/>
      <c r="B480" s="310"/>
      <c r="C480" s="310"/>
      <c r="D480" s="310"/>
      <c r="E480" s="310"/>
      <c r="F480" s="310"/>
      <c r="G480" s="310"/>
      <c r="H480" s="310"/>
      <c r="I480" s="310"/>
      <c r="J480" s="282"/>
      <c r="K480" s="282"/>
      <c r="L480" s="310"/>
      <c r="M480" s="310"/>
      <c r="N480" s="310"/>
      <c r="O480" s="310"/>
      <c r="P480" s="310"/>
      <c r="Q480" s="310"/>
      <c r="R480" s="310"/>
      <c r="S480" s="310"/>
      <c r="T480" s="310"/>
      <c r="U480" s="310"/>
      <c r="V480" s="310"/>
      <c r="W480" s="310"/>
      <c r="X480" s="310"/>
      <c r="Y480" s="310"/>
    </row>
    <row r="481">
      <c r="A481" s="310"/>
      <c r="B481" s="310"/>
      <c r="C481" s="310"/>
      <c r="D481" s="310"/>
      <c r="E481" s="310"/>
      <c r="F481" s="310"/>
      <c r="G481" s="310"/>
      <c r="H481" s="310"/>
      <c r="I481" s="310"/>
      <c r="J481" s="282"/>
      <c r="K481" s="282"/>
      <c r="L481" s="310"/>
      <c r="M481" s="310"/>
      <c r="N481" s="310"/>
      <c r="O481" s="310"/>
      <c r="P481" s="310"/>
      <c r="Q481" s="310"/>
      <c r="R481" s="310"/>
      <c r="S481" s="310"/>
      <c r="T481" s="310"/>
      <c r="U481" s="310"/>
      <c r="V481" s="310"/>
      <c r="W481" s="310"/>
      <c r="X481" s="310"/>
      <c r="Y481" s="310"/>
    </row>
    <row r="482">
      <c r="A482" s="310"/>
      <c r="B482" s="310"/>
      <c r="C482" s="310"/>
      <c r="D482" s="310"/>
      <c r="E482" s="310"/>
      <c r="F482" s="310"/>
      <c r="G482" s="310"/>
      <c r="H482" s="310"/>
      <c r="I482" s="310"/>
      <c r="J482" s="282"/>
      <c r="K482" s="282"/>
      <c r="L482" s="310"/>
      <c r="M482" s="310"/>
      <c r="N482" s="310"/>
      <c r="O482" s="310"/>
      <c r="P482" s="310"/>
      <c r="Q482" s="310"/>
      <c r="R482" s="310"/>
      <c r="S482" s="310"/>
      <c r="T482" s="310"/>
      <c r="U482" s="310"/>
      <c r="V482" s="310"/>
      <c r="W482" s="310"/>
      <c r="X482" s="310"/>
      <c r="Y482" s="310"/>
    </row>
    <row r="483">
      <c r="A483" s="310"/>
      <c r="B483" s="310"/>
      <c r="C483" s="310"/>
      <c r="D483" s="310"/>
      <c r="E483" s="310"/>
      <c r="F483" s="310"/>
      <c r="G483" s="310"/>
      <c r="H483" s="310"/>
      <c r="I483" s="310"/>
      <c r="J483" s="282"/>
      <c r="K483" s="282"/>
      <c r="L483" s="310"/>
      <c r="M483" s="310"/>
      <c r="N483" s="310"/>
      <c r="O483" s="310"/>
      <c r="P483" s="310"/>
      <c r="Q483" s="310"/>
      <c r="R483" s="310"/>
      <c r="S483" s="310"/>
      <c r="T483" s="310"/>
      <c r="U483" s="310"/>
      <c r="V483" s="310"/>
      <c r="W483" s="310"/>
      <c r="X483" s="310"/>
      <c r="Y483" s="310"/>
    </row>
    <row r="484">
      <c r="A484" s="310"/>
      <c r="B484" s="310"/>
      <c r="C484" s="310"/>
      <c r="D484" s="310"/>
      <c r="E484" s="310"/>
      <c r="F484" s="310"/>
      <c r="G484" s="310"/>
      <c r="H484" s="310"/>
      <c r="I484" s="310"/>
      <c r="J484" s="282"/>
      <c r="K484" s="282"/>
      <c r="L484" s="310"/>
      <c r="M484" s="310"/>
      <c r="N484" s="310"/>
      <c r="O484" s="310"/>
      <c r="P484" s="310"/>
      <c r="Q484" s="310"/>
      <c r="R484" s="310"/>
      <c r="S484" s="310"/>
      <c r="T484" s="310"/>
      <c r="U484" s="310"/>
      <c r="V484" s="310"/>
      <c r="W484" s="310"/>
      <c r="X484" s="310"/>
      <c r="Y484" s="310"/>
    </row>
    <row r="485">
      <c r="A485" s="310"/>
      <c r="B485" s="310"/>
      <c r="C485" s="310"/>
      <c r="D485" s="310"/>
      <c r="E485" s="310"/>
      <c r="F485" s="310"/>
      <c r="G485" s="310"/>
      <c r="H485" s="310"/>
      <c r="I485" s="310"/>
      <c r="J485" s="282"/>
      <c r="K485" s="282"/>
      <c r="L485" s="310"/>
      <c r="M485" s="310"/>
      <c r="N485" s="310"/>
      <c r="O485" s="310"/>
      <c r="P485" s="310"/>
      <c r="Q485" s="310"/>
      <c r="R485" s="310"/>
      <c r="S485" s="310"/>
      <c r="T485" s="310"/>
      <c r="U485" s="310"/>
      <c r="V485" s="310"/>
      <c r="W485" s="310"/>
      <c r="X485" s="310"/>
      <c r="Y485" s="310"/>
    </row>
    <row r="486">
      <c r="A486" s="310"/>
      <c r="B486" s="310"/>
      <c r="C486" s="310"/>
      <c r="D486" s="310"/>
      <c r="E486" s="310"/>
      <c r="F486" s="310"/>
      <c r="G486" s="310"/>
      <c r="H486" s="310"/>
      <c r="I486" s="310"/>
      <c r="J486" s="282"/>
      <c r="K486" s="282"/>
      <c r="L486" s="310"/>
      <c r="M486" s="310"/>
      <c r="N486" s="310"/>
      <c r="O486" s="310"/>
      <c r="P486" s="310"/>
      <c r="Q486" s="310"/>
      <c r="R486" s="310"/>
      <c r="S486" s="310"/>
      <c r="T486" s="310"/>
      <c r="U486" s="310"/>
      <c r="V486" s="310"/>
      <c r="W486" s="310"/>
      <c r="X486" s="310"/>
      <c r="Y486" s="310"/>
    </row>
    <row r="487">
      <c r="A487" s="310"/>
      <c r="B487" s="310"/>
      <c r="C487" s="310"/>
      <c r="D487" s="310"/>
      <c r="E487" s="310"/>
      <c r="F487" s="310"/>
      <c r="G487" s="310"/>
      <c r="H487" s="310"/>
      <c r="I487" s="310"/>
      <c r="J487" s="282"/>
      <c r="K487" s="282"/>
      <c r="L487" s="310"/>
      <c r="M487" s="310"/>
      <c r="N487" s="310"/>
      <c r="O487" s="310"/>
      <c r="P487" s="310"/>
      <c r="Q487" s="310"/>
      <c r="R487" s="310"/>
      <c r="S487" s="310"/>
      <c r="T487" s="310"/>
      <c r="U487" s="310"/>
      <c r="V487" s="310"/>
      <c r="W487" s="310"/>
      <c r="X487" s="310"/>
      <c r="Y487" s="310"/>
    </row>
    <row r="488">
      <c r="A488" s="310"/>
      <c r="B488" s="310"/>
      <c r="C488" s="310"/>
      <c r="D488" s="310"/>
      <c r="E488" s="310"/>
      <c r="F488" s="310"/>
      <c r="G488" s="310"/>
      <c r="H488" s="310"/>
      <c r="I488" s="310"/>
      <c r="J488" s="282"/>
      <c r="K488" s="282"/>
      <c r="L488" s="310"/>
      <c r="M488" s="310"/>
      <c r="N488" s="310"/>
      <c r="O488" s="310"/>
      <c r="P488" s="310"/>
      <c r="Q488" s="310"/>
      <c r="R488" s="310"/>
      <c r="S488" s="310"/>
      <c r="T488" s="310"/>
      <c r="U488" s="310"/>
      <c r="V488" s="310"/>
      <c r="W488" s="310"/>
      <c r="X488" s="310"/>
      <c r="Y488" s="310"/>
    </row>
    <row r="489">
      <c r="A489" s="310"/>
      <c r="B489" s="310"/>
      <c r="C489" s="310"/>
      <c r="D489" s="310"/>
      <c r="E489" s="310"/>
      <c r="F489" s="310"/>
      <c r="G489" s="310"/>
      <c r="H489" s="310"/>
      <c r="I489" s="310"/>
      <c r="J489" s="282"/>
      <c r="K489" s="282"/>
      <c r="L489" s="310"/>
      <c r="M489" s="310"/>
      <c r="N489" s="310"/>
      <c r="O489" s="310"/>
      <c r="P489" s="310"/>
      <c r="Q489" s="310"/>
      <c r="R489" s="310"/>
      <c r="S489" s="310"/>
      <c r="T489" s="310"/>
      <c r="U489" s="310"/>
      <c r="V489" s="310"/>
      <c r="W489" s="310"/>
      <c r="X489" s="310"/>
      <c r="Y489" s="310"/>
    </row>
    <row r="490">
      <c r="A490" s="310"/>
      <c r="B490" s="310"/>
      <c r="C490" s="310"/>
      <c r="D490" s="310"/>
      <c r="E490" s="310"/>
      <c r="F490" s="310"/>
      <c r="G490" s="310"/>
      <c r="H490" s="310"/>
      <c r="I490" s="310"/>
      <c r="J490" s="282"/>
      <c r="K490" s="282"/>
      <c r="L490" s="310"/>
      <c r="M490" s="310"/>
      <c r="N490" s="310"/>
      <c r="O490" s="310"/>
      <c r="P490" s="310"/>
      <c r="Q490" s="310"/>
      <c r="R490" s="310"/>
      <c r="S490" s="310"/>
      <c r="T490" s="310"/>
      <c r="U490" s="310"/>
      <c r="V490" s="310"/>
      <c r="W490" s="310"/>
      <c r="X490" s="310"/>
      <c r="Y490" s="310"/>
    </row>
    <row r="491">
      <c r="A491" s="310"/>
      <c r="B491" s="310"/>
      <c r="C491" s="310"/>
      <c r="D491" s="310"/>
      <c r="E491" s="310"/>
      <c r="F491" s="310"/>
      <c r="G491" s="310"/>
      <c r="H491" s="310"/>
      <c r="I491" s="310"/>
      <c r="J491" s="282"/>
      <c r="K491" s="282"/>
      <c r="L491" s="310"/>
      <c r="M491" s="310"/>
      <c r="N491" s="310"/>
      <c r="O491" s="310"/>
      <c r="P491" s="310"/>
      <c r="Q491" s="310"/>
      <c r="R491" s="310"/>
      <c r="S491" s="310"/>
      <c r="T491" s="310"/>
      <c r="U491" s="310"/>
      <c r="V491" s="310"/>
      <c r="W491" s="310"/>
      <c r="X491" s="310"/>
      <c r="Y491" s="310"/>
    </row>
    <row r="492">
      <c r="A492" s="310"/>
      <c r="B492" s="310"/>
      <c r="C492" s="310"/>
      <c r="D492" s="310"/>
      <c r="E492" s="310"/>
      <c r="F492" s="310"/>
      <c r="G492" s="310"/>
      <c r="H492" s="310"/>
      <c r="I492" s="310"/>
      <c r="J492" s="282"/>
      <c r="K492" s="282"/>
      <c r="L492" s="310"/>
      <c r="M492" s="310"/>
      <c r="N492" s="310"/>
      <c r="O492" s="310"/>
      <c r="P492" s="310"/>
      <c r="Q492" s="310"/>
      <c r="R492" s="310"/>
      <c r="S492" s="310"/>
      <c r="T492" s="310"/>
      <c r="U492" s="310"/>
      <c r="V492" s="310"/>
      <c r="W492" s="310"/>
      <c r="X492" s="310"/>
      <c r="Y492" s="310"/>
    </row>
    <row r="493">
      <c r="A493" s="310"/>
      <c r="B493" s="310"/>
      <c r="C493" s="310"/>
      <c r="D493" s="310"/>
      <c r="E493" s="310"/>
      <c r="F493" s="310"/>
      <c r="G493" s="310"/>
      <c r="H493" s="310"/>
      <c r="I493" s="310"/>
      <c r="J493" s="282"/>
      <c r="K493" s="282"/>
      <c r="L493" s="310"/>
      <c r="M493" s="310"/>
      <c r="N493" s="310"/>
      <c r="O493" s="310"/>
      <c r="P493" s="310"/>
      <c r="Q493" s="310"/>
      <c r="R493" s="310"/>
      <c r="S493" s="310"/>
      <c r="T493" s="310"/>
      <c r="U493" s="310"/>
      <c r="V493" s="310"/>
      <c r="W493" s="310"/>
      <c r="X493" s="310"/>
      <c r="Y493" s="310"/>
    </row>
    <row r="494">
      <c r="A494" s="310"/>
      <c r="B494" s="310"/>
      <c r="C494" s="310"/>
      <c r="D494" s="310"/>
      <c r="E494" s="310"/>
      <c r="F494" s="310"/>
      <c r="G494" s="310"/>
      <c r="H494" s="310"/>
      <c r="I494" s="310"/>
      <c r="J494" s="282"/>
      <c r="K494" s="282"/>
      <c r="L494" s="310"/>
      <c r="M494" s="310"/>
      <c r="N494" s="310"/>
      <c r="O494" s="310"/>
      <c r="P494" s="310"/>
      <c r="Q494" s="310"/>
      <c r="R494" s="310"/>
      <c r="S494" s="310"/>
      <c r="T494" s="310"/>
      <c r="U494" s="310"/>
      <c r="V494" s="310"/>
      <c r="W494" s="310"/>
      <c r="X494" s="310"/>
      <c r="Y494" s="310"/>
    </row>
    <row r="495">
      <c r="A495" s="310"/>
      <c r="B495" s="310"/>
      <c r="C495" s="310"/>
      <c r="D495" s="310"/>
      <c r="E495" s="310"/>
      <c r="F495" s="310"/>
      <c r="G495" s="310"/>
      <c r="H495" s="310"/>
      <c r="I495" s="310"/>
      <c r="J495" s="282"/>
      <c r="K495" s="282"/>
      <c r="L495" s="310"/>
      <c r="M495" s="310"/>
      <c r="N495" s="310"/>
      <c r="O495" s="310"/>
      <c r="P495" s="310"/>
      <c r="Q495" s="310"/>
      <c r="R495" s="310"/>
      <c r="S495" s="310"/>
      <c r="T495" s="310"/>
      <c r="U495" s="310"/>
      <c r="V495" s="310"/>
      <c r="W495" s="310"/>
      <c r="X495" s="310"/>
      <c r="Y495" s="310"/>
    </row>
    <row r="496">
      <c r="A496" s="310"/>
      <c r="B496" s="310"/>
      <c r="C496" s="310"/>
      <c r="D496" s="310"/>
      <c r="E496" s="310"/>
      <c r="F496" s="310"/>
      <c r="G496" s="310"/>
      <c r="H496" s="310"/>
      <c r="I496" s="310"/>
      <c r="J496" s="282"/>
      <c r="K496" s="282"/>
      <c r="L496" s="310"/>
      <c r="M496" s="310"/>
      <c r="N496" s="310"/>
      <c r="O496" s="310"/>
      <c r="P496" s="310"/>
      <c r="Q496" s="310"/>
      <c r="R496" s="310"/>
      <c r="S496" s="310"/>
      <c r="T496" s="310"/>
      <c r="U496" s="310"/>
      <c r="V496" s="310"/>
      <c r="W496" s="310"/>
      <c r="X496" s="310"/>
      <c r="Y496" s="310"/>
    </row>
    <row r="497">
      <c r="A497" s="310"/>
      <c r="B497" s="310"/>
      <c r="C497" s="310"/>
      <c r="D497" s="310"/>
      <c r="E497" s="310"/>
      <c r="F497" s="310"/>
      <c r="G497" s="310"/>
      <c r="H497" s="310"/>
      <c r="I497" s="310"/>
      <c r="J497" s="282"/>
      <c r="K497" s="282"/>
      <c r="L497" s="310"/>
      <c r="M497" s="310"/>
      <c r="N497" s="310"/>
      <c r="O497" s="310"/>
      <c r="P497" s="310"/>
      <c r="Q497" s="310"/>
      <c r="R497" s="310"/>
      <c r="S497" s="310"/>
      <c r="T497" s="310"/>
      <c r="U497" s="310"/>
      <c r="V497" s="310"/>
      <c r="W497" s="310"/>
      <c r="X497" s="310"/>
      <c r="Y497" s="310"/>
    </row>
    <row r="498">
      <c r="A498" s="310"/>
      <c r="B498" s="310"/>
      <c r="C498" s="310"/>
      <c r="D498" s="310"/>
      <c r="E498" s="310"/>
      <c r="F498" s="310"/>
      <c r="G498" s="310"/>
      <c r="H498" s="310"/>
      <c r="I498" s="310"/>
      <c r="J498" s="282"/>
      <c r="K498" s="282"/>
      <c r="L498" s="310"/>
      <c r="M498" s="310"/>
      <c r="N498" s="310"/>
      <c r="O498" s="310"/>
      <c r="P498" s="310"/>
      <c r="Q498" s="310"/>
      <c r="R498" s="310"/>
      <c r="S498" s="310"/>
      <c r="T498" s="310"/>
      <c r="U498" s="310"/>
      <c r="V498" s="310"/>
      <c r="W498" s="310"/>
      <c r="X498" s="310"/>
      <c r="Y498" s="310"/>
    </row>
    <row r="499">
      <c r="A499" s="310"/>
      <c r="B499" s="310"/>
      <c r="C499" s="310"/>
      <c r="D499" s="310"/>
      <c r="E499" s="310"/>
      <c r="F499" s="310"/>
      <c r="G499" s="310"/>
      <c r="H499" s="310"/>
      <c r="I499" s="310"/>
      <c r="J499" s="282"/>
      <c r="K499" s="282"/>
      <c r="L499" s="310"/>
      <c r="M499" s="310"/>
      <c r="N499" s="310"/>
      <c r="O499" s="310"/>
      <c r="P499" s="310"/>
      <c r="Q499" s="310"/>
      <c r="R499" s="310"/>
      <c r="S499" s="310"/>
      <c r="T499" s="310"/>
      <c r="U499" s="310"/>
      <c r="V499" s="310"/>
      <c r="W499" s="310"/>
      <c r="X499" s="310"/>
      <c r="Y499" s="310"/>
    </row>
    <row r="500">
      <c r="A500" s="310"/>
      <c r="B500" s="310"/>
      <c r="C500" s="310"/>
      <c r="D500" s="310"/>
      <c r="E500" s="310"/>
      <c r="F500" s="310"/>
      <c r="G500" s="310"/>
      <c r="H500" s="310"/>
      <c r="I500" s="310"/>
      <c r="J500" s="282"/>
      <c r="K500" s="282"/>
      <c r="L500" s="310"/>
      <c r="M500" s="310"/>
      <c r="N500" s="310"/>
      <c r="O500" s="310"/>
      <c r="P500" s="310"/>
      <c r="Q500" s="310"/>
      <c r="R500" s="310"/>
      <c r="S500" s="310"/>
      <c r="T500" s="310"/>
      <c r="U500" s="310"/>
      <c r="V500" s="310"/>
      <c r="W500" s="310"/>
      <c r="X500" s="310"/>
      <c r="Y500" s="310"/>
    </row>
    <row r="501">
      <c r="A501" s="310"/>
      <c r="B501" s="310"/>
      <c r="C501" s="310"/>
      <c r="D501" s="310"/>
      <c r="E501" s="310"/>
      <c r="F501" s="310"/>
      <c r="G501" s="310"/>
      <c r="H501" s="310"/>
      <c r="I501" s="310"/>
      <c r="J501" s="282"/>
      <c r="K501" s="282"/>
      <c r="L501" s="310"/>
      <c r="M501" s="310"/>
      <c r="N501" s="310"/>
      <c r="O501" s="310"/>
      <c r="P501" s="310"/>
      <c r="Q501" s="310"/>
      <c r="R501" s="310"/>
      <c r="S501" s="310"/>
      <c r="T501" s="310"/>
      <c r="U501" s="310"/>
      <c r="V501" s="310"/>
      <c r="W501" s="310"/>
      <c r="X501" s="310"/>
      <c r="Y501" s="310"/>
    </row>
    <row r="502">
      <c r="A502" s="310"/>
      <c r="B502" s="310"/>
      <c r="C502" s="310"/>
      <c r="D502" s="310"/>
      <c r="E502" s="310"/>
      <c r="F502" s="310"/>
      <c r="G502" s="310"/>
      <c r="H502" s="310"/>
      <c r="I502" s="310"/>
      <c r="J502" s="282"/>
      <c r="K502" s="282"/>
      <c r="L502" s="310"/>
      <c r="M502" s="310"/>
      <c r="N502" s="310"/>
      <c r="O502" s="310"/>
      <c r="P502" s="310"/>
      <c r="Q502" s="310"/>
      <c r="R502" s="310"/>
      <c r="S502" s="310"/>
      <c r="T502" s="310"/>
      <c r="U502" s="310"/>
      <c r="V502" s="310"/>
      <c r="W502" s="310"/>
      <c r="X502" s="310"/>
      <c r="Y502" s="310"/>
    </row>
    <row r="503">
      <c r="A503" s="310"/>
      <c r="B503" s="310"/>
      <c r="C503" s="310"/>
      <c r="D503" s="310"/>
      <c r="E503" s="310"/>
      <c r="F503" s="310"/>
      <c r="G503" s="310"/>
      <c r="H503" s="310"/>
      <c r="I503" s="310"/>
      <c r="J503" s="282"/>
      <c r="K503" s="282"/>
      <c r="L503" s="310"/>
      <c r="M503" s="310"/>
      <c r="N503" s="310"/>
      <c r="O503" s="310"/>
      <c r="P503" s="310"/>
      <c r="Q503" s="310"/>
      <c r="R503" s="310"/>
      <c r="S503" s="310"/>
      <c r="T503" s="310"/>
      <c r="U503" s="310"/>
      <c r="V503" s="310"/>
      <c r="W503" s="310"/>
      <c r="X503" s="310"/>
      <c r="Y503" s="310"/>
    </row>
    <row r="504">
      <c r="A504" s="310"/>
      <c r="B504" s="310"/>
      <c r="C504" s="310"/>
      <c r="D504" s="310"/>
      <c r="E504" s="310"/>
      <c r="F504" s="310"/>
      <c r="G504" s="310"/>
      <c r="H504" s="310"/>
      <c r="I504" s="310"/>
      <c r="J504" s="282"/>
      <c r="K504" s="282"/>
      <c r="L504" s="310"/>
      <c r="M504" s="310"/>
      <c r="N504" s="310"/>
      <c r="O504" s="310"/>
      <c r="P504" s="310"/>
      <c r="Q504" s="310"/>
      <c r="R504" s="310"/>
      <c r="S504" s="310"/>
      <c r="T504" s="310"/>
      <c r="U504" s="310"/>
      <c r="V504" s="310"/>
      <c r="W504" s="310"/>
      <c r="X504" s="310"/>
      <c r="Y504" s="310"/>
    </row>
    <row r="505">
      <c r="A505" s="310"/>
      <c r="B505" s="310"/>
      <c r="C505" s="310"/>
      <c r="D505" s="310"/>
      <c r="E505" s="310"/>
      <c r="F505" s="310"/>
      <c r="G505" s="310"/>
      <c r="H505" s="310"/>
      <c r="I505" s="310"/>
      <c r="J505" s="282"/>
      <c r="K505" s="282"/>
      <c r="L505" s="310"/>
      <c r="M505" s="310"/>
      <c r="N505" s="310"/>
      <c r="O505" s="310"/>
      <c r="P505" s="310"/>
      <c r="Q505" s="310"/>
      <c r="R505" s="310"/>
      <c r="S505" s="310"/>
      <c r="T505" s="310"/>
      <c r="U505" s="310"/>
      <c r="V505" s="310"/>
      <c r="W505" s="310"/>
      <c r="X505" s="310"/>
      <c r="Y505" s="310"/>
    </row>
    <row r="506">
      <c r="A506" s="310"/>
      <c r="B506" s="310"/>
      <c r="C506" s="310"/>
      <c r="D506" s="310"/>
      <c r="E506" s="310"/>
      <c r="F506" s="310"/>
      <c r="G506" s="310"/>
      <c r="H506" s="310"/>
      <c r="I506" s="310"/>
      <c r="J506" s="282"/>
      <c r="K506" s="282"/>
      <c r="L506" s="310"/>
      <c r="M506" s="310"/>
      <c r="N506" s="310"/>
      <c r="O506" s="310"/>
      <c r="P506" s="310"/>
      <c r="Q506" s="310"/>
      <c r="R506" s="310"/>
      <c r="S506" s="310"/>
      <c r="T506" s="310"/>
      <c r="U506" s="310"/>
      <c r="V506" s="310"/>
      <c r="W506" s="310"/>
      <c r="X506" s="310"/>
      <c r="Y506" s="310"/>
    </row>
    <row r="507">
      <c r="A507" s="310"/>
      <c r="B507" s="310"/>
      <c r="C507" s="310"/>
      <c r="D507" s="310"/>
      <c r="E507" s="310"/>
      <c r="F507" s="310"/>
      <c r="G507" s="310"/>
      <c r="H507" s="310"/>
      <c r="I507" s="310"/>
      <c r="J507" s="282"/>
      <c r="K507" s="282"/>
      <c r="L507" s="310"/>
      <c r="M507" s="310"/>
      <c r="N507" s="310"/>
      <c r="O507" s="310"/>
      <c r="P507" s="310"/>
      <c r="Q507" s="310"/>
      <c r="R507" s="310"/>
      <c r="S507" s="310"/>
      <c r="T507" s="310"/>
      <c r="U507" s="310"/>
      <c r="V507" s="310"/>
      <c r="W507" s="310"/>
      <c r="X507" s="310"/>
      <c r="Y507" s="310"/>
    </row>
    <row r="508">
      <c r="A508" s="310"/>
      <c r="B508" s="310"/>
      <c r="C508" s="310"/>
      <c r="D508" s="310"/>
      <c r="E508" s="310"/>
      <c r="F508" s="310"/>
      <c r="G508" s="310"/>
      <c r="H508" s="310"/>
      <c r="I508" s="310"/>
      <c r="J508" s="282"/>
      <c r="K508" s="282"/>
      <c r="L508" s="310"/>
      <c r="M508" s="310"/>
      <c r="N508" s="310"/>
      <c r="O508" s="310"/>
      <c r="P508" s="310"/>
      <c r="Q508" s="310"/>
      <c r="R508" s="310"/>
      <c r="S508" s="310"/>
      <c r="T508" s="310"/>
      <c r="U508" s="310"/>
      <c r="V508" s="310"/>
      <c r="W508" s="310"/>
      <c r="X508" s="310"/>
      <c r="Y508" s="310"/>
    </row>
    <row r="509">
      <c r="A509" s="310"/>
      <c r="B509" s="310"/>
      <c r="C509" s="310"/>
      <c r="D509" s="310"/>
      <c r="E509" s="310"/>
      <c r="F509" s="310"/>
      <c r="G509" s="310"/>
      <c r="H509" s="310"/>
      <c r="I509" s="310"/>
      <c r="J509" s="282"/>
      <c r="K509" s="282"/>
      <c r="L509" s="310"/>
      <c r="M509" s="310"/>
      <c r="N509" s="310"/>
      <c r="O509" s="310"/>
      <c r="P509" s="310"/>
      <c r="Q509" s="310"/>
      <c r="R509" s="310"/>
      <c r="S509" s="310"/>
      <c r="T509" s="310"/>
      <c r="U509" s="310"/>
      <c r="V509" s="310"/>
      <c r="W509" s="310"/>
      <c r="X509" s="310"/>
      <c r="Y509" s="310"/>
    </row>
    <row r="510">
      <c r="A510" s="310"/>
      <c r="B510" s="310"/>
      <c r="C510" s="310"/>
      <c r="D510" s="310"/>
      <c r="E510" s="310"/>
      <c r="F510" s="310"/>
      <c r="G510" s="310"/>
      <c r="H510" s="310"/>
      <c r="I510" s="310"/>
      <c r="J510" s="282"/>
      <c r="K510" s="282"/>
      <c r="L510" s="310"/>
      <c r="M510" s="310"/>
      <c r="N510" s="310"/>
      <c r="O510" s="310"/>
      <c r="P510" s="310"/>
      <c r="Q510" s="310"/>
      <c r="R510" s="310"/>
      <c r="S510" s="310"/>
      <c r="T510" s="310"/>
      <c r="U510" s="310"/>
      <c r="V510" s="310"/>
      <c r="W510" s="310"/>
      <c r="X510" s="310"/>
      <c r="Y510" s="310"/>
    </row>
    <row r="511">
      <c r="A511" s="310"/>
      <c r="B511" s="310"/>
      <c r="C511" s="310"/>
      <c r="D511" s="310"/>
      <c r="E511" s="310"/>
      <c r="F511" s="310"/>
      <c r="G511" s="310"/>
      <c r="H511" s="310"/>
      <c r="I511" s="310"/>
      <c r="J511" s="282"/>
      <c r="K511" s="282"/>
      <c r="L511" s="310"/>
      <c r="M511" s="310"/>
      <c r="N511" s="310"/>
      <c r="O511" s="310"/>
      <c r="P511" s="310"/>
      <c r="Q511" s="310"/>
      <c r="R511" s="310"/>
      <c r="S511" s="310"/>
      <c r="T511" s="310"/>
      <c r="U511" s="310"/>
      <c r="V511" s="310"/>
      <c r="W511" s="310"/>
      <c r="X511" s="310"/>
      <c r="Y511" s="310"/>
    </row>
    <row r="512">
      <c r="A512" s="310"/>
      <c r="B512" s="310"/>
      <c r="C512" s="310"/>
      <c r="D512" s="310"/>
      <c r="E512" s="310"/>
      <c r="F512" s="310"/>
      <c r="G512" s="310"/>
      <c r="H512" s="310"/>
      <c r="I512" s="310"/>
      <c r="J512" s="282"/>
      <c r="K512" s="282"/>
      <c r="L512" s="310"/>
      <c r="M512" s="310"/>
      <c r="N512" s="310"/>
      <c r="O512" s="310"/>
      <c r="P512" s="310"/>
      <c r="Q512" s="310"/>
      <c r="R512" s="310"/>
      <c r="S512" s="310"/>
      <c r="T512" s="310"/>
      <c r="U512" s="310"/>
      <c r="V512" s="310"/>
      <c r="W512" s="310"/>
      <c r="X512" s="310"/>
      <c r="Y512" s="310"/>
    </row>
    <row r="513">
      <c r="A513" s="310"/>
      <c r="B513" s="310"/>
      <c r="C513" s="310"/>
      <c r="D513" s="310"/>
      <c r="E513" s="310"/>
      <c r="F513" s="310"/>
      <c r="G513" s="310"/>
      <c r="H513" s="310"/>
      <c r="I513" s="310"/>
      <c r="J513" s="282"/>
      <c r="K513" s="282"/>
      <c r="L513" s="310"/>
      <c r="M513" s="310"/>
      <c r="N513" s="310"/>
      <c r="O513" s="310"/>
      <c r="P513" s="310"/>
      <c r="Q513" s="310"/>
      <c r="R513" s="310"/>
      <c r="S513" s="310"/>
      <c r="T513" s="310"/>
      <c r="U513" s="310"/>
      <c r="V513" s="310"/>
      <c r="W513" s="310"/>
      <c r="X513" s="310"/>
      <c r="Y513" s="310"/>
    </row>
    <row r="514">
      <c r="A514" s="310"/>
      <c r="B514" s="310"/>
      <c r="C514" s="310"/>
      <c r="D514" s="310"/>
      <c r="E514" s="310"/>
      <c r="F514" s="310"/>
      <c r="G514" s="310"/>
      <c r="H514" s="310"/>
      <c r="I514" s="310"/>
      <c r="J514" s="282"/>
      <c r="K514" s="282"/>
      <c r="L514" s="310"/>
      <c r="M514" s="310"/>
      <c r="N514" s="310"/>
      <c r="O514" s="310"/>
      <c r="P514" s="310"/>
      <c r="Q514" s="310"/>
      <c r="R514" s="310"/>
      <c r="S514" s="310"/>
      <c r="T514" s="310"/>
      <c r="U514" s="310"/>
      <c r="V514" s="310"/>
      <c r="W514" s="310"/>
      <c r="X514" s="310"/>
      <c r="Y514" s="310"/>
    </row>
    <row r="515">
      <c r="A515" s="310"/>
      <c r="B515" s="310"/>
      <c r="C515" s="310"/>
      <c r="D515" s="310"/>
      <c r="E515" s="310"/>
      <c r="F515" s="310"/>
      <c r="G515" s="310"/>
      <c r="H515" s="310"/>
      <c r="I515" s="310"/>
      <c r="J515" s="282"/>
      <c r="K515" s="282"/>
      <c r="L515" s="310"/>
      <c r="M515" s="310"/>
      <c r="N515" s="310"/>
      <c r="O515" s="310"/>
      <c r="P515" s="310"/>
      <c r="Q515" s="310"/>
      <c r="R515" s="310"/>
      <c r="S515" s="310"/>
      <c r="T515" s="310"/>
      <c r="U515" s="310"/>
      <c r="V515" s="310"/>
      <c r="W515" s="310"/>
      <c r="X515" s="310"/>
      <c r="Y515" s="310"/>
    </row>
    <row r="516">
      <c r="A516" s="310"/>
      <c r="B516" s="310"/>
      <c r="C516" s="310"/>
      <c r="D516" s="310"/>
      <c r="E516" s="310"/>
      <c r="F516" s="310"/>
      <c r="G516" s="310"/>
      <c r="H516" s="310"/>
      <c r="I516" s="310"/>
      <c r="J516" s="282"/>
      <c r="K516" s="282"/>
      <c r="L516" s="310"/>
      <c r="M516" s="310"/>
      <c r="N516" s="310"/>
      <c r="O516" s="310"/>
      <c r="P516" s="310"/>
      <c r="Q516" s="310"/>
      <c r="R516" s="310"/>
      <c r="S516" s="310"/>
      <c r="T516" s="310"/>
      <c r="U516" s="310"/>
      <c r="V516" s="310"/>
      <c r="W516" s="310"/>
      <c r="X516" s="310"/>
      <c r="Y516" s="310"/>
    </row>
    <row r="517">
      <c r="A517" s="310"/>
      <c r="B517" s="310"/>
      <c r="C517" s="310"/>
      <c r="D517" s="310"/>
      <c r="E517" s="310"/>
      <c r="F517" s="310"/>
      <c r="G517" s="310"/>
      <c r="H517" s="310"/>
      <c r="I517" s="310"/>
      <c r="J517" s="282"/>
      <c r="K517" s="282"/>
      <c r="L517" s="310"/>
      <c r="M517" s="310"/>
      <c r="N517" s="310"/>
      <c r="O517" s="310"/>
      <c r="P517" s="310"/>
      <c r="Q517" s="310"/>
      <c r="R517" s="310"/>
      <c r="S517" s="310"/>
      <c r="T517" s="310"/>
      <c r="U517" s="310"/>
      <c r="V517" s="310"/>
      <c r="W517" s="310"/>
      <c r="X517" s="310"/>
      <c r="Y517" s="310"/>
    </row>
    <row r="518">
      <c r="A518" s="310"/>
      <c r="B518" s="310"/>
      <c r="C518" s="310"/>
      <c r="D518" s="310"/>
      <c r="E518" s="310"/>
      <c r="F518" s="310"/>
      <c r="G518" s="310"/>
      <c r="H518" s="310"/>
      <c r="I518" s="310"/>
      <c r="J518" s="282"/>
      <c r="K518" s="282"/>
      <c r="L518" s="310"/>
      <c r="M518" s="310"/>
      <c r="N518" s="310"/>
      <c r="O518" s="310"/>
      <c r="P518" s="310"/>
      <c r="Q518" s="310"/>
      <c r="R518" s="310"/>
      <c r="S518" s="310"/>
      <c r="T518" s="310"/>
      <c r="U518" s="310"/>
      <c r="V518" s="310"/>
      <c r="W518" s="310"/>
      <c r="X518" s="310"/>
      <c r="Y518" s="310"/>
    </row>
    <row r="519">
      <c r="A519" s="310"/>
      <c r="B519" s="310"/>
      <c r="C519" s="310"/>
      <c r="D519" s="310"/>
      <c r="E519" s="310"/>
      <c r="F519" s="310"/>
      <c r="G519" s="310"/>
      <c r="H519" s="310"/>
      <c r="I519" s="310"/>
      <c r="J519" s="282"/>
      <c r="K519" s="282"/>
      <c r="L519" s="310"/>
      <c r="M519" s="310"/>
      <c r="N519" s="310"/>
      <c r="O519" s="310"/>
      <c r="P519" s="310"/>
      <c r="Q519" s="310"/>
      <c r="R519" s="310"/>
      <c r="S519" s="310"/>
      <c r="T519" s="310"/>
      <c r="U519" s="310"/>
      <c r="V519" s="310"/>
      <c r="W519" s="310"/>
      <c r="X519" s="310"/>
      <c r="Y519" s="310"/>
    </row>
    <row r="520">
      <c r="A520" s="310"/>
      <c r="B520" s="310"/>
      <c r="C520" s="310"/>
      <c r="D520" s="310"/>
      <c r="E520" s="310"/>
      <c r="F520" s="310"/>
      <c r="G520" s="310"/>
      <c r="H520" s="310"/>
      <c r="I520" s="310"/>
      <c r="J520" s="282"/>
      <c r="K520" s="282"/>
      <c r="L520" s="310"/>
      <c r="M520" s="310"/>
      <c r="N520" s="310"/>
      <c r="O520" s="310"/>
      <c r="P520" s="310"/>
      <c r="Q520" s="310"/>
      <c r="R520" s="310"/>
      <c r="S520" s="310"/>
      <c r="T520" s="310"/>
      <c r="U520" s="310"/>
      <c r="V520" s="310"/>
      <c r="W520" s="310"/>
      <c r="X520" s="310"/>
      <c r="Y520" s="310"/>
    </row>
    <row r="521">
      <c r="A521" s="310"/>
      <c r="B521" s="310"/>
      <c r="C521" s="310"/>
      <c r="D521" s="310"/>
      <c r="E521" s="310"/>
      <c r="F521" s="310"/>
      <c r="G521" s="310"/>
      <c r="H521" s="310"/>
      <c r="I521" s="310"/>
      <c r="J521" s="282"/>
      <c r="K521" s="282"/>
      <c r="L521" s="310"/>
      <c r="M521" s="310"/>
      <c r="N521" s="310"/>
      <c r="O521" s="310"/>
      <c r="P521" s="310"/>
      <c r="Q521" s="310"/>
      <c r="R521" s="310"/>
      <c r="S521" s="310"/>
      <c r="T521" s="310"/>
      <c r="U521" s="310"/>
      <c r="V521" s="310"/>
      <c r="W521" s="310"/>
      <c r="X521" s="310"/>
      <c r="Y521" s="310"/>
    </row>
    <row r="522">
      <c r="A522" s="310"/>
      <c r="B522" s="310"/>
      <c r="C522" s="310"/>
      <c r="D522" s="310"/>
      <c r="E522" s="310"/>
      <c r="F522" s="310"/>
      <c r="G522" s="310"/>
      <c r="H522" s="310"/>
      <c r="I522" s="310"/>
      <c r="J522" s="282"/>
      <c r="K522" s="282"/>
      <c r="L522" s="310"/>
      <c r="M522" s="310"/>
      <c r="N522" s="310"/>
      <c r="O522" s="310"/>
      <c r="P522" s="310"/>
      <c r="Q522" s="310"/>
      <c r="R522" s="310"/>
      <c r="S522" s="310"/>
      <c r="T522" s="310"/>
      <c r="U522" s="310"/>
      <c r="V522" s="310"/>
      <c r="W522" s="310"/>
      <c r="X522" s="310"/>
      <c r="Y522" s="310"/>
    </row>
    <row r="523">
      <c r="A523" s="310"/>
      <c r="B523" s="310"/>
      <c r="C523" s="310"/>
      <c r="D523" s="310"/>
      <c r="E523" s="310"/>
      <c r="F523" s="310"/>
      <c r="G523" s="310"/>
      <c r="H523" s="310"/>
      <c r="I523" s="310"/>
      <c r="J523" s="282"/>
      <c r="K523" s="282"/>
      <c r="L523" s="310"/>
      <c r="M523" s="310"/>
      <c r="N523" s="310"/>
      <c r="O523" s="310"/>
      <c r="P523" s="310"/>
      <c r="Q523" s="310"/>
      <c r="R523" s="310"/>
      <c r="S523" s="310"/>
      <c r="T523" s="310"/>
      <c r="U523" s="310"/>
      <c r="V523" s="310"/>
      <c r="W523" s="310"/>
      <c r="X523" s="310"/>
      <c r="Y523" s="310"/>
    </row>
    <row r="524">
      <c r="A524" s="310"/>
      <c r="B524" s="310"/>
      <c r="C524" s="310"/>
      <c r="D524" s="310"/>
      <c r="E524" s="310"/>
      <c r="F524" s="310"/>
      <c r="G524" s="310"/>
      <c r="H524" s="310"/>
      <c r="I524" s="310"/>
      <c r="J524" s="282"/>
      <c r="K524" s="282"/>
      <c r="L524" s="310"/>
      <c r="M524" s="310"/>
      <c r="N524" s="310"/>
      <c r="O524" s="310"/>
      <c r="P524" s="310"/>
      <c r="Q524" s="310"/>
      <c r="R524" s="310"/>
      <c r="S524" s="310"/>
      <c r="T524" s="310"/>
      <c r="U524" s="310"/>
      <c r="V524" s="310"/>
      <c r="W524" s="310"/>
      <c r="X524" s="310"/>
      <c r="Y524" s="310"/>
    </row>
    <row r="525">
      <c r="A525" s="310"/>
      <c r="B525" s="310"/>
      <c r="C525" s="310"/>
      <c r="D525" s="310"/>
      <c r="E525" s="310"/>
      <c r="F525" s="310"/>
      <c r="G525" s="310"/>
      <c r="H525" s="310"/>
      <c r="I525" s="310"/>
      <c r="J525" s="282"/>
      <c r="K525" s="282"/>
      <c r="L525" s="310"/>
      <c r="M525" s="310"/>
      <c r="N525" s="310"/>
      <c r="O525" s="310"/>
      <c r="P525" s="310"/>
      <c r="Q525" s="310"/>
      <c r="R525" s="310"/>
      <c r="S525" s="310"/>
      <c r="T525" s="310"/>
      <c r="U525" s="310"/>
      <c r="V525" s="310"/>
      <c r="W525" s="310"/>
      <c r="X525" s="310"/>
      <c r="Y525" s="310"/>
    </row>
    <row r="526">
      <c r="A526" s="310"/>
      <c r="B526" s="310"/>
      <c r="C526" s="310"/>
      <c r="D526" s="310"/>
      <c r="E526" s="310"/>
      <c r="F526" s="310"/>
      <c r="G526" s="310"/>
      <c r="H526" s="310"/>
      <c r="I526" s="310"/>
      <c r="J526" s="282"/>
      <c r="K526" s="282"/>
      <c r="L526" s="310"/>
      <c r="M526" s="310"/>
      <c r="N526" s="310"/>
      <c r="O526" s="310"/>
      <c r="P526" s="310"/>
      <c r="Q526" s="310"/>
      <c r="R526" s="310"/>
      <c r="S526" s="310"/>
      <c r="T526" s="310"/>
      <c r="U526" s="310"/>
      <c r="V526" s="310"/>
      <c r="W526" s="310"/>
      <c r="X526" s="310"/>
      <c r="Y526" s="310"/>
    </row>
    <row r="527">
      <c r="A527" s="310"/>
      <c r="B527" s="310"/>
      <c r="C527" s="310"/>
      <c r="D527" s="310"/>
      <c r="E527" s="310"/>
      <c r="F527" s="310"/>
      <c r="G527" s="310"/>
      <c r="H527" s="310"/>
      <c r="I527" s="310"/>
      <c r="J527" s="282"/>
      <c r="K527" s="282"/>
      <c r="L527" s="310"/>
      <c r="M527" s="310"/>
      <c r="N527" s="310"/>
      <c r="O527" s="310"/>
      <c r="P527" s="310"/>
      <c r="Q527" s="310"/>
      <c r="R527" s="310"/>
      <c r="S527" s="310"/>
      <c r="T527" s="310"/>
      <c r="U527" s="310"/>
      <c r="V527" s="310"/>
      <c r="W527" s="310"/>
      <c r="X527" s="310"/>
      <c r="Y527" s="310"/>
    </row>
    <row r="528">
      <c r="A528" s="310"/>
      <c r="B528" s="310"/>
      <c r="C528" s="310"/>
      <c r="D528" s="310"/>
      <c r="E528" s="310"/>
      <c r="F528" s="310"/>
      <c r="G528" s="310"/>
      <c r="H528" s="310"/>
      <c r="I528" s="310"/>
      <c r="J528" s="282"/>
      <c r="K528" s="282"/>
      <c r="L528" s="310"/>
      <c r="M528" s="310"/>
      <c r="N528" s="310"/>
      <c r="O528" s="310"/>
      <c r="P528" s="310"/>
      <c r="Q528" s="310"/>
      <c r="R528" s="310"/>
      <c r="S528" s="310"/>
      <c r="T528" s="310"/>
      <c r="U528" s="310"/>
      <c r="V528" s="310"/>
      <c r="W528" s="310"/>
      <c r="X528" s="310"/>
      <c r="Y528" s="310"/>
    </row>
    <row r="529">
      <c r="A529" s="310"/>
      <c r="B529" s="310"/>
      <c r="C529" s="310"/>
      <c r="D529" s="310"/>
      <c r="E529" s="310"/>
      <c r="F529" s="310"/>
      <c r="G529" s="310"/>
      <c r="H529" s="310"/>
      <c r="I529" s="310"/>
      <c r="J529" s="282"/>
      <c r="K529" s="282"/>
      <c r="L529" s="310"/>
      <c r="M529" s="310"/>
      <c r="N529" s="310"/>
      <c r="O529" s="310"/>
      <c r="P529" s="310"/>
      <c r="Q529" s="310"/>
      <c r="R529" s="310"/>
      <c r="S529" s="310"/>
      <c r="T529" s="310"/>
      <c r="U529" s="310"/>
      <c r="V529" s="310"/>
      <c r="W529" s="310"/>
      <c r="X529" s="310"/>
      <c r="Y529" s="310"/>
    </row>
    <row r="530">
      <c r="A530" s="310"/>
      <c r="B530" s="310"/>
      <c r="C530" s="310"/>
      <c r="D530" s="310"/>
      <c r="E530" s="310"/>
      <c r="F530" s="310"/>
      <c r="G530" s="310"/>
      <c r="H530" s="310"/>
      <c r="I530" s="310"/>
      <c r="J530" s="282"/>
      <c r="K530" s="282"/>
      <c r="L530" s="310"/>
      <c r="M530" s="310"/>
      <c r="N530" s="310"/>
      <c r="O530" s="310"/>
      <c r="P530" s="310"/>
      <c r="Q530" s="310"/>
      <c r="R530" s="310"/>
      <c r="S530" s="310"/>
      <c r="T530" s="310"/>
      <c r="U530" s="310"/>
      <c r="V530" s="310"/>
      <c r="W530" s="310"/>
      <c r="X530" s="310"/>
      <c r="Y530" s="310"/>
    </row>
    <row r="531">
      <c r="A531" s="310"/>
      <c r="B531" s="310"/>
      <c r="C531" s="310"/>
      <c r="D531" s="310"/>
      <c r="E531" s="310"/>
      <c r="F531" s="310"/>
      <c r="G531" s="310"/>
      <c r="H531" s="310"/>
      <c r="I531" s="310"/>
      <c r="J531" s="282"/>
      <c r="K531" s="282"/>
      <c r="L531" s="310"/>
      <c r="M531" s="310"/>
      <c r="N531" s="310"/>
      <c r="O531" s="310"/>
      <c r="P531" s="310"/>
      <c r="Q531" s="310"/>
      <c r="R531" s="310"/>
      <c r="S531" s="310"/>
      <c r="T531" s="310"/>
      <c r="U531" s="310"/>
      <c r="V531" s="310"/>
      <c r="W531" s="310"/>
      <c r="X531" s="310"/>
      <c r="Y531" s="310"/>
    </row>
    <row r="532">
      <c r="A532" s="310"/>
      <c r="B532" s="310"/>
      <c r="C532" s="310"/>
      <c r="D532" s="310"/>
      <c r="E532" s="310"/>
      <c r="F532" s="310"/>
      <c r="G532" s="310"/>
      <c r="H532" s="310"/>
      <c r="I532" s="310"/>
      <c r="J532" s="282"/>
      <c r="K532" s="282"/>
      <c r="L532" s="310"/>
      <c r="M532" s="310"/>
      <c r="N532" s="310"/>
      <c r="O532" s="310"/>
      <c r="P532" s="310"/>
      <c r="Q532" s="310"/>
      <c r="R532" s="310"/>
      <c r="S532" s="310"/>
      <c r="T532" s="310"/>
      <c r="U532" s="310"/>
      <c r="V532" s="310"/>
      <c r="W532" s="310"/>
      <c r="X532" s="310"/>
      <c r="Y532" s="310"/>
    </row>
    <row r="533">
      <c r="A533" s="310"/>
      <c r="B533" s="310"/>
      <c r="C533" s="310"/>
      <c r="D533" s="310"/>
      <c r="E533" s="310"/>
      <c r="F533" s="310"/>
      <c r="G533" s="310"/>
      <c r="H533" s="310"/>
      <c r="I533" s="310"/>
      <c r="J533" s="282"/>
      <c r="K533" s="282"/>
      <c r="L533" s="310"/>
      <c r="M533" s="310"/>
      <c r="N533" s="310"/>
      <c r="O533" s="310"/>
      <c r="P533" s="310"/>
      <c r="Q533" s="310"/>
      <c r="R533" s="310"/>
      <c r="S533" s="310"/>
      <c r="T533" s="310"/>
      <c r="U533" s="310"/>
      <c r="V533" s="310"/>
      <c r="W533" s="310"/>
      <c r="X533" s="310"/>
      <c r="Y533" s="310"/>
    </row>
    <row r="534">
      <c r="A534" s="310"/>
      <c r="B534" s="310"/>
      <c r="C534" s="310"/>
      <c r="D534" s="310"/>
      <c r="E534" s="310"/>
      <c r="F534" s="310"/>
      <c r="G534" s="310"/>
      <c r="H534" s="310"/>
      <c r="I534" s="310"/>
      <c r="J534" s="282"/>
      <c r="K534" s="282"/>
      <c r="L534" s="310"/>
      <c r="M534" s="310"/>
      <c r="N534" s="310"/>
      <c r="O534" s="310"/>
      <c r="P534" s="310"/>
      <c r="Q534" s="310"/>
      <c r="R534" s="310"/>
      <c r="S534" s="310"/>
      <c r="T534" s="310"/>
      <c r="U534" s="310"/>
      <c r="V534" s="310"/>
      <c r="W534" s="310"/>
      <c r="X534" s="310"/>
      <c r="Y534" s="310"/>
    </row>
    <row r="535">
      <c r="A535" s="310"/>
      <c r="B535" s="310"/>
      <c r="C535" s="310"/>
      <c r="D535" s="310"/>
      <c r="E535" s="310"/>
      <c r="F535" s="310"/>
      <c r="G535" s="310"/>
      <c r="H535" s="310"/>
      <c r="I535" s="310"/>
      <c r="J535" s="282"/>
      <c r="K535" s="282"/>
      <c r="L535" s="310"/>
      <c r="M535" s="310"/>
      <c r="N535" s="310"/>
      <c r="O535" s="310"/>
      <c r="P535" s="310"/>
      <c r="Q535" s="310"/>
      <c r="R535" s="310"/>
      <c r="S535" s="310"/>
      <c r="T535" s="310"/>
      <c r="U535" s="310"/>
      <c r="V535" s="310"/>
      <c r="W535" s="310"/>
      <c r="X535" s="310"/>
      <c r="Y535" s="310"/>
    </row>
    <row r="536">
      <c r="A536" s="310"/>
      <c r="B536" s="310"/>
      <c r="C536" s="310"/>
      <c r="D536" s="310"/>
      <c r="E536" s="310"/>
      <c r="F536" s="310"/>
      <c r="G536" s="310"/>
      <c r="H536" s="310"/>
      <c r="I536" s="310"/>
      <c r="J536" s="282"/>
      <c r="K536" s="282"/>
      <c r="L536" s="310"/>
      <c r="M536" s="310"/>
      <c r="N536" s="310"/>
      <c r="O536" s="310"/>
      <c r="P536" s="310"/>
      <c r="Q536" s="310"/>
      <c r="R536" s="310"/>
      <c r="S536" s="310"/>
      <c r="T536" s="310"/>
      <c r="U536" s="310"/>
      <c r="V536" s="310"/>
      <c r="W536" s="310"/>
      <c r="X536" s="310"/>
      <c r="Y536" s="310"/>
    </row>
    <row r="537">
      <c r="A537" s="310"/>
      <c r="B537" s="310"/>
      <c r="C537" s="310"/>
      <c r="D537" s="310"/>
      <c r="E537" s="310"/>
      <c r="F537" s="310"/>
      <c r="G537" s="310"/>
      <c r="H537" s="310"/>
      <c r="I537" s="310"/>
      <c r="J537" s="282"/>
      <c r="K537" s="282"/>
      <c r="L537" s="310"/>
      <c r="M537" s="310"/>
      <c r="N537" s="310"/>
      <c r="O537" s="310"/>
      <c r="P537" s="310"/>
      <c r="Q537" s="310"/>
      <c r="R537" s="310"/>
      <c r="S537" s="310"/>
      <c r="T537" s="310"/>
      <c r="U537" s="310"/>
      <c r="V537" s="310"/>
      <c r="W537" s="310"/>
      <c r="X537" s="310"/>
      <c r="Y537" s="310"/>
    </row>
    <row r="538">
      <c r="A538" s="310"/>
      <c r="B538" s="310"/>
      <c r="C538" s="310"/>
      <c r="D538" s="310"/>
      <c r="E538" s="310"/>
      <c r="F538" s="310"/>
      <c r="G538" s="310"/>
      <c r="H538" s="310"/>
      <c r="I538" s="310"/>
      <c r="J538" s="282"/>
      <c r="K538" s="282"/>
      <c r="L538" s="310"/>
      <c r="M538" s="310"/>
      <c r="N538" s="310"/>
      <c r="O538" s="310"/>
      <c r="P538" s="310"/>
      <c r="Q538" s="310"/>
      <c r="R538" s="310"/>
      <c r="S538" s="310"/>
      <c r="T538" s="310"/>
      <c r="U538" s="310"/>
      <c r="V538" s="310"/>
      <c r="W538" s="310"/>
      <c r="X538" s="310"/>
      <c r="Y538" s="310"/>
    </row>
    <row r="539">
      <c r="A539" s="310"/>
      <c r="B539" s="310"/>
      <c r="C539" s="310"/>
      <c r="D539" s="310"/>
      <c r="E539" s="310"/>
      <c r="F539" s="310"/>
      <c r="G539" s="310"/>
      <c r="H539" s="310"/>
      <c r="I539" s="310"/>
      <c r="J539" s="282"/>
      <c r="K539" s="282"/>
      <c r="L539" s="310"/>
      <c r="M539" s="310"/>
      <c r="N539" s="310"/>
      <c r="O539" s="310"/>
      <c r="P539" s="310"/>
      <c r="Q539" s="310"/>
      <c r="R539" s="310"/>
      <c r="S539" s="310"/>
      <c r="T539" s="310"/>
      <c r="U539" s="310"/>
      <c r="V539" s="310"/>
      <c r="W539" s="310"/>
      <c r="X539" s="310"/>
      <c r="Y539" s="310"/>
    </row>
    <row r="540">
      <c r="A540" s="310"/>
      <c r="B540" s="310"/>
      <c r="C540" s="310"/>
      <c r="D540" s="310"/>
      <c r="E540" s="310"/>
      <c r="F540" s="310"/>
      <c r="G540" s="310"/>
      <c r="H540" s="310"/>
      <c r="I540" s="310"/>
      <c r="J540" s="282"/>
      <c r="K540" s="282"/>
      <c r="L540" s="310"/>
      <c r="M540" s="310"/>
      <c r="N540" s="310"/>
      <c r="O540" s="310"/>
      <c r="P540" s="310"/>
      <c r="Q540" s="310"/>
      <c r="R540" s="310"/>
      <c r="S540" s="310"/>
      <c r="T540" s="310"/>
      <c r="U540" s="310"/>
      <c r="V540" s="310"/>
      <c r="W540" s="310"/>
      <c r="X540" s="310"/>
      <c r="Y540" s="310"/>
    </row>
    <row r="541">
      <c r="A541" s="310"/>
      <c r="B541" s="310"/>
      <c r="C541" s="310"/>
      <c r="D541" s="310"/>
      <c r="E541" s="310"/>
      <c r="F541" s="310"/>
      <c r="G541" s="310"/>
      <c r="H541" s="310"/>
      <c r="I541" s="310"/>
      <c r="J541" s="282"/>
      <c r="K541" s="282"/>
      <c r="L541" s="310"/>
      <c r="M541" s="310"/>
      <c r="N541" s="310"/>
      <c r="O541" s="310"/>
      <c r="P541" s="310"/>
      <c r="Q541" s="310"/>
      <c r="R541" s="310"/>
      <c r="S541" s="310"/>
      <c r="T541" s="310"/>
      <c r="U541" s="310"/>
      <c r="V541" s="310"/>
      <c r="W541" s="310"/>
      <c r="X541" s="310"/>
      <c r="Y541" s="310"/>
    </row>
    <row r="542">
      <c r="A542" s="310"/>
      <c r="B542" s="310"/>
      <c r="C542" s="310"/>
      <c r="D542" s="310"/>
      <c r="E542" s="310"/>
      <c r="F542" s="310"/>
      <c r="G542" s="310"/>
      <c r="H542" s="310"/>
      <c r="I542" s="310"/>
      <c r="J542" s="282"/>
      <c r="K542" s="282"/>
      <c r="L542" s="310"/>
      <c r="M542" s="310"/>
      <c r="N542" s="310"/>
      <c r="O542" s="310"/>
      <c r="P542" s="310"/>
      <c r="Q542" s="310"/>
      <c r="R542" s="310"/>
      <c r="S542" s="310"/>
      <c r="T542" s="310"/>
      <c r="U542" s="310"/>
      <c r="V542" s="310"/>
      <c r="W542" s="310"/>
      <c r="X542" s="310"/>
      <c r="Y542" s="310"/>
    </row>
    <row r="543">
      <c r="A543" s="310"/>
      <c r="B543" s="310"/>
      <c r="C543" s="310"/>
      <c r="D543" s="310"/>
      <c r="E543" s="310"/>
      <c r="F543" s="310"/>
      <c r="G543" s="310"/>
      <c r="H543" s="310"/>
      <c r="I543" s="310"/>
      <c r="J543" s="282"/>
      <c r="K543" s="282"/>
      <c r="L543" s="310"/>
      <c r="M543" s="310"/>
      <c r="N543" s="310"/>
      <c r="O543" s="310"/>
      <c r="P543" s="310"/>
      <c r="Q543" s="310"/>
      <c r="R543" s="310"/>
      <c r="S543" s="310"/>
      <c r="T543" s="310"/>
      <c r="U543" s="310"/>
      <c r="V543" s="310"/>
      <c r="W543" s="310"/>
      <c r="X543" s="310"/>
      <c r="Y543" s="310"/>
    </row>
    <row r="544">
      <c r="A544" s="310"/>
      <c r="B544" s="310"/>
      <c r="C544" s="310"/>
      <c r="D544" s="310"/>
      <c r="E544" s="310"/>
      <c r="F544" s="310"/>
      <c r="G544" s="310"/>
      <c r="H544" s="310"/>
      <c r="I544" s="310"/>
      <c r="J544" s="282"/>
      <c r="K544" s="282"/>
      <c r="L544" s="310"/>
      <c r="M544" s="310"/>
      <c r="N544" s="310"/>
      <c r="O544" s="310"/>
      <c r="P544" s="310"/>
      <c r="Q544" s="310"/>
      <c r="R544" s="310"/>
      <c r="S544" s="310"/>
      <c r="T544" s="310"/>
      <c r="U544" s="310"/>
      <c r="V544" s="310"/>
      <c r="W544" s="310"/>
      <c r="X544" s="310"/>
      <c r="Y544" s="310"/>
    </row>
    <row r="545">
      <c r="A545" s="310"/>
      <c r="B545" s="310"/>
      <c r="C545" s="310"/>
      <c r="D545" s="310"/>
      <c r="E545" s="310"/>
      <c r="F545" s="310"/>
      <c r="G545" s="310"/>
      <c r="H545" s="310"/>
      <c r="I545" s="310"/>
      <c r="J545" s="282"/>
      <c r="K545" s="282"/>
      <c r="L545" s="310"/>
      <c r="M545" s="310"/>
      <c r="N545" s="310"/>
      <c r="O545" s="310"/>
      <c r="P545" s="310"/>
      <c r="Q545" s="310"/>
      <c r="R545" s="310"/>
      <c r="S545" s="310"/>
      <c r="T545" s="310"/>
      <c r="U545" s="310"/>
      <c r="V545" s="310"/>
      <c r="W545" s="310"/>
      <c r="X545" s="310"/>
      <c r="Y545" s="310"/>
    </row>
    <row r="546">
      <c r="A546" s="310"/>
      <c r="B546" s="310"/>
      <c r="C546" s="310"/>
      <c r="D546" s="310"/>
      <c r="E546" s="310"/>
      <c r="F546" s="310"/>
      <c r="G546" s="310"/>
      <c r="H546" s="310"/>
      <c r="I546" s="310"/>
      <c r="J546" s="282"/>
      <c r="K546" s="282"/>
      <c r="L546" s="310"/>
      <c r="M546" s="310"/>
      <c r="N546" s="310"/>
      <c r="O546" s="310"/>
      <c r="P546" s="310"/>
      <c r="Q546" s="310"/>
      <c r="R546" s="310"/>
      <c r="S546" s="310"/>
      <c r="T546" s="310"/>
      <c r="U546" s="310"/>
      <c r="V546" s="310"/>
      <c r="W546" s="310"/>
      <c r="X546" s="310"/>
      <c r="Y546" s="310"/>
    </row>
    <row r="547">
      <c r="A547" s="310"/>
      <c r="B547" s="310"/>
      <c r="C547" s="310"/>
      <c r="D547" s="310"/>
      <c r="E547" s="310"/>
      <c r="F547" s="310"/>
      <c r="G547" s="310"/>
      <c r="H547" s="310"/>
      <c r="I547" s="310"/>
      <c r="J547" s="282"/>
      <c r="K547" s="282"/>
      <c r="L547" s="310"/>
      <c r="M547" s="310"/>
      <c r="N547" s="310"/>
      <c r="O547" s="310"/>
      <c r="P547" s="310"/>
      <c r="Q547" s="310"/>
      <c r="R547" s="310"/>
      <c r="S547" s="310"/>
      <c r="T547" s="310"/>
      <c r="U547" s="310"/>
      <c r="V547" s="310"/>
      <c r="W547" s="310"/>
      <c r="X547" s="310"/>
      <c r="Y547" s="310"/>
    </row>
    <row r="548">
      <c r="A548" s="310"/>
      <c r="B548" s="310"/>
      <c r="C548" s="310"/>
      <c r="D548" s="310"/>
      <c r="E548" s="310"/>
      <c r="F548" s="310"/>
      <c r="G548" s="310"/>
      <c r="H548" s="310"/>
      <c r="I548" s="310"/>
      <c r="J548" s="282"/>
      <c r="K548" s="282"/>
      <c r="L548" s="310"/>
      <c r="M548" s="310"/>
      <c r="N548" s="310"/>
      <c r="O548" s="310"/>
      <c r="P548" s="310"/>
      <c r="Q548" s="310"/>
      <c r="R548" s="310"/>
      <c r="S548" s="310"/>
      <c r="T548" s="310"/>
      <c r="U548" s="310"/>
      <c r="V548" s="310"/>
      <c r="W548" s="310"/>
      <c r="X548" s="310"/>
      <c r="Y548" s="310"/>
    </row>
    <row r="549">
      <c r="A549" s="310"/>
      <c r="B549" s="310"/>
      <c r="C549" s="310"/>
      <c r="D549" s="310"/>
      <c r="E549" s="310"/>
      <c r="F549" s="310"/>
      <c r="G549" s="310"/>
      <c r="H549" s="310"/>
      <c r="I549" s="310"/>
      <c r="J549" s="282"/>
      <c r="K549" s="282"/>
      <c r="L549" s="310"/>
      <c r="M549" s="310"/>
      <c r="N549" s="310"/>
      <c r="O549" s="310"/>
      <c r="P549" s="310"/>
      <c r="Q549" s="310"/>
      <c r="R549" s="310"/>
      <c r="S549" s="310"/>
      <c r="T549" s="310"/>
      <c r="U549" s="310"/>
      <c r="V549" s="310"/>
      <c r="W549" s="310"/>
      <c r="X549" s="310"/>
      <c r="Y549" s="310"/>
    </row>
    <row r="550">
      <c r="A550" s="310"/>
      <c r="B550" s="310"/>
      <c r="C550" s="310"/>
      <c r="D550" s="310"/>
      <c r="E550" s="310"/>
      <c r="F550" s="310"/>
      <c r="G550" s="310"/>
      <c r="H550" s="310"/>
      <c r="I550" s="310"/>
      <c r="J550" s="282"/>
      <c r="K550" s="282"/>
      <c r="L550" s="310"/>
      <c r="M550" s="310"/>
      <c r="N550" s="310"/>
      <c r="O550" s="310"/>
      <c r="P550" s="310"/>
      <c r="Q550" s="310"/>
      <c r="R550" s="310"/>
      <c r="S550" s="310"/>
      <c r="T550" s="310"/>
      <c r="U550" s="310"/>
      <c r="V550" s="310"/>
      <c r="W550" s="310"/>
      <c r="X550" s="310"/>
      <c r="Y550" s="310"/>
    </row>
    <row r="551">
      <c r="A551" s="310"/>
      <c r="B551" s="310"/>
      <c r="C551" s="310"/>
      <c r="D551" s="310"/>
      <c r="E551" s="310"/>
      <c r="F551" s="310"/>
      <c r="G551" s="310"/>
      <c r="H551" s="310"/>
      <c r="I551" s="310"/>
      <c r="J551" s="282"/>
      <c r="K551" s="282"/>
      <c r="L551" s="310"/>
      <c r="M551" s="310"/>
      <c r="N551" s="310"/>
      <c r="O551" s="310"/>
      <c r="P551" s="310"/>
      <c r="Q551" s="310"/>
      <c r="R551" s="310"/>
      <c r="S551" s="310"/>
      <c r="T551" s="310"/>
      <c r="U551" s="310"/>
      <c r="V551" s="310"/>
      <c r="W551" s="310"/>
      <c r="X551" s="310"/>
      <c r="Y551" s="310"/>
    </row>
    <row r="552">
      <c r="A552" s="310"/>
      <c r="B552" s="310"/>
      <c r="C552" s="310"/>
      <c r="D552" s="310"/>
      <c r="E552" s="310"/>
      <c r="F552" s="310"/>
      <c r="G552" s="310"/>
      <c r="H552" s="310"/>
      <c r="I552" s="310"/>
      <c r="J552" s="282"/>
      <c r="K552" s="282"/>
      <c r="L552" s="310"/>
      <c r="M552" s="310"/>
      <c r="N552" s="310"/>
      <c r="O552" s="310"/>
      <c r="P552" s="310"/>
      <c r="Q552" s="310"/>
      <c r="R552" s="310"/>
      <c r="S552" s="310"/>
      <c r="T552" s="310"/>
      <c r="U552" s="310"/>
      <c r="V552" s="310"/>
      <c r="W552" s="310"/>
      <c r="X552" s="310"/>
      <c r="Y552" s="310"/>
    </row>
    <row r="553">
      <c r="A553" s="310"/>
      <c r="B553" s="310"/>
      <c r="C553" s="310"/>
      <c r="D553" s="310"/>
      <c r="E553" s="310"/>
      <c r="F553" s="310"/>
      <c r="G553" s="310"/>
      <c r="H553" s="310"/>
      <c r="I553" s="310"/>
      <c r="J553" s="282"/>
      <c r="K553" s="282"/>
      <c r="L553" s="310"/>
      <c r="M553" s="310"/>
      <c r="N553" s="310"/>
      <c r="O553" s="310"/>
      <c r="P553" s="310"/>
      <c r="Q553" s="310"/>
      <c r="R553" s="310"/>
      <c r="S553" s="310"/>
      <c r="T553" s="310"/>
      <c r="U553" s="310"/>
      <c r="V553" s="310"/>
      <c r="W553" s="310"/>
      <c r="X553" s="310"/>
      <c r="Y553" s="310"/>
    </row>
    <row r="554">
      <c r="A554" s="310"/>
      <c r="B554" s="310"/>
      <c r="C554" s="310"/>
      <c r="D554" s="310"/>
      <c r="E554" s="310"/>
      <c r="F554" s="310"/>
      <c r="G554" s="310"/>
      <c r="H554" s="310"/>
      <c r="I554" s="310"/>
      <c r="J554" s="282"/>
      <c r="K554" s="282"/>
      <c r="L554" s="310"/>
      <c r="M554" s="310"/>
      <c r="N554" s="310"/>
      <c r="O554" s="310"/>
      <c r="P554" s="310"/>
      <c r="Q554" s="310"/>
      <c r="R554" s="310"/>
      <c r="S554" s="310"/>
      <c r="T554" s="310"/>
      <c r="U554" s="310"/>
      <c r="V554" s="310"/>
      <c r="W554" s="310"/>
      <c r="X554" s="310"/>
      <c r="Y554" s="310"/>
    </row>
    <row r="555">
      <c r="A555" s="310"/>
      <c r="B555" s="310"/>
      <c r="C555" s="310"/>
      <c r="D555" s="310"/>
      <c r="E555" s="310"/>
      <c r="F555" s="310"/>
      <c r="G555" s="310"/>
      <c r="H555" s="310"/>
      <c r="I555" s="310"/>
      <c r="J555" s="282"/>
      <c r="K555" s="282"/>
      <c r="L555" s="310"/>
      <c r="M555" s="310"/>
      <c r="N555" s="310"/>
      <c r="O555" s="310"/>
      <c r="P555" s="310"/>
      <c r="Q555" s="310"/>
      <c r="R555" s="310"/>
      <c r="S555" s="310"/>
      <c r="T555" s="310"/>
      <c r="U555" s="310"/>
      <c r="V555" s="310"/>
      <c r="W555" s="310"/>
      <c r="X555" s="310"/>
      <c r="Y555" s="310"/>
    </row>
    <row r="556">
      <c r="A556" s="310"/>
      <c r="B556" s="310"/>
      <c r="C556" s="310"/>
      <c r="D556" s="310"/>
      <c r="E556" s="310"/>
      <c r="F556" s="310"/>
      <c r="G556" s="310"/>
      <c r="H556" s="310"/>
      <c r="I556" s="310"/>
      <c r="J556" s="282"/>
      <c r="K556" s="282"/>
      <c r="L556" s="310"/>
      <c r="M556" s="310"/>
      <c r="N556" s="310"/>
      <c r="O556" s="310"/>
      <c r="P556" s="310"/>
      <c r="Q556" s="310"/>
      <c r="R556" s="310"/>
      <c r="S556" s="310"/>
      <c r="T556" s="310"/>
      <c r="U556" s="310"/>
      <c r="V556" s="310"/>
      <c r="W556" s="310"/>
      <c r="X556" s="310"/>
      <c r="Y556" s="310"/>
    </row>
    <row r="557">
      <c r="A557" s="310"/>
      <c r="B557" s="310"/>
      <c r="C557" s="310"/>
      <c r="D557" s="310"/>
      <c r="E557" s="310"/>
      <c r="F557" s="310"/>
      <c r="G557" s="310"/>
      <c r="H557" s="310"/>
      <c r="I557" s="310"/>
      <c r="J557" s="282"/>
      <c r="K557" s="282"/>
      <c r="L557" s="310"/>
      <c r="M557" s="310"/>
      <c r="N557" s="310"/>
      <c r="O557" s="310"/>
      <c r="P557" s="310"/>
      <c r="Q557" s="310"/>
      <c r="R557" s="310"/>
      <c r="S557" s="310"/>
      <c r="T557" s="310"/>
      <c r="U557" s="310"/>
      <c r="V557" s="310"/>
      <c r="W557" s="310"/>
      <c r="X557" s="310"/>
      <c r="Y557" s="310"/>
    </row>
    <row r="558">
      <c r="A558" s="310"/>
      <c r="B558" s="310"/>
      <c r="C558" s="310"/>
      <c r="D558" s="310"/>
      <c r="E558" s="310"/>
      <c r="F558" s="310"/>
      <c r="G558" s="310"/>
      <c r="H558" s="310"/>
      <c r="I558" s="310"/>
      <c r="J558" s="282"/>
      <c r="K558" s="282"/>
      <c r="L558" s="310"/>
      <c r="M558" s="310"/>
      <c r="N558" s="310"/>
      <c r="O558" s="310"/>
      <c r="P558" s="310"/>
      <c r="Q558" s="310"/>
      <c r="R558" s="310"/>
      <c r="S558" s="310"/>
      <c r="T558" s="310"/>
      <c r="U558" s="310"/>
      <c r="V558" s="310"/>
      <c r="W558" s="310"/>
      <c r="X558" s="310"/>
      <c r="Y558" s="310"/>
    </row>
    <row r="559">
      <c r="A559" s="310"/>
      <c r="B559" s="310"/>
      <c r="C559" s="310"/>
      <c r="D559" s="310"/>
      <c r="E559" s="310"/>
      <c r="F559" s="310"/>
      <c r="G559" s="310"/>
      <c r="H559" s="310"/>
      <c r="I559" s="310"/>
      <c r="J559" s="282"/>
      <c r="K559" s="282"/>
      <c r="L559" s="310"/>
      <c r="M559" s="310"/>
      <c r="N559" s="310"/>
      <c r="O559" s="310"/>
      <c r="P559" s="310"/>
      <c r="Q559" s="310"/>
      <c r="R559" s="310"/>
      <c r="S559" s="310"/>
      <c r="T559" s="310"/>
      <c r="U559" s="310"/>
      <c r="V559" s="310"/>
      <c r="W559" s="310"/>
      <c r="X559" s="310"/>
      <c r="Y559" s="310"/>
    </row>
    <row r="560">
      <c r="A560" s="310"/>
      <c r="B560" s="310"/>
      <c r="C560" s="310"/>
      <c r="D560" s="310"/>
      <c r="E560" s="310"/>
      <c r="F560" s="310"/>
      <c r="G560" s="310"/>
      <c r="H560" s="310"/>
      <c r="I560" s="310"/>
      <c r="J560" s="282"/>
      <c r="K560" s="282"/>
      <c r="L560" s="310"/>
      <c r="M560" s="310"/>
      <c r="N560" s="310"/>
      <c r="O560" s="310"/>
      <c r="P560" s="310"/>
      <c r="Q560" s="310"/>
      <c r="R560" s="310"/>
      <c r="S560" s="310"/>
      <c r="T560" s="310"/>
      <c r="U560" s="310"/>
      <c r="V560" s="310"/>
      <c r="W560" s="310"/>
      <c r="X560" s="310"/>
      <c r="Y560" s="310"/>
    </row>
    <row r="561">
      <c r="A561" s="310"/>
      <c r="B561" s="310"/>
      <c r="C561" s="310"/>
      <c r="D561" s="310"/>
      <c r="E561" s="310"/>
      <c r="F561" s="310"/>
      <c r="G561" s="310"/>
      <c r="H561" s="310"/>
      <c r="I561" s="310"/>
      <c r="J561" s="282"/>
      <c r="K561" s="282"/>
      <c r="L561" s="310"/>
      <c r="M561" s="310"/>
      <c r="N561" s="310"/>
      <c r="O561" s="310"/>
      <c r="P561" s="310"/>
      <c r="Q561" s="310"/>
      <c r="R561" s="310"/>
      <c r="S561" s="310"/>
      <c r="T561" s="310"/>
      <c r="U561" s="310"/>
      <c r="V561" s="310"/>
      <c r="W561" s="310"/>
      <c r="X561" s="310"/>
      <c r="Y561" s="310"/>
    </row>
    <row r="562">
      <c r="A562" s="310"/>
      <c r="B562" s="310"/>
      <c r="C562" s="310"/>
      <c r="D562" s="310"/>
      <c r="E562" s="310"/>
      <c r="F562" s="310"/>
      <c r="G562" s="310"/>
      <c r="H562" s="310"/>
      <c r="I562" s="310"/>
      <c r="J562" s="282"/>
      <c r="K562" s="282"/>
      <c r="L562" s="310"/>
      <c r="M562" s="310"/>
      <c r="N562" s="310"/>
      <c r="O562" s="310"/>
      <c r="P562" s="310"/>
      <c r="Q562" s="310"/>
      <c r="R562" s="310"/>
      <c r="S562" s="310"/>
      <c r="T562" s="310"/>
      <c r="U562" s="310"/>
      <c r="V562" s="310"/>
      <c r="W562" s="310"/>
      <c r="X562" s="310"/>
      <c r="Y562" s="310"/>
    </row>
    <row r="563">
      <c r="A563" s="310"/>
      <c r="B563" s="310"/>
      <c r="C563" s="310"/>
      <c r="D563" s="310"/>
      <c r="E563" s="310"/>
      <c r="F563" s="310"/>
      <c r="G563" s="310"/>
      <c r="H563" s="310"/>
      <c r="I563" s="310"/>
      <c r="J563" s="282"/>
      <c r="K563" s="282"/>
      <c r="L563" s="310"/>
      <c r="M563" s="310"/>
      <c r="N563" s="310"/>
      <c r="O563" s="310"/>
      <c r="P563" s="310"/>
      <c r="Q563" s="310"/>
      <c r="R563" s="310"/>
      <c r="S563" s="310"/>
      <c r="T563" s="310"/>
      <c r="U563" s="310"/>
      <c r="V563" s="310"/>
      <c r="W563" s="310"/>
      <c r="X563" s="310"/>
      <c r="Y563" s="310"/>
    </row>
    <row r="564">
      <c r="A564" s="310"/>
      <c r="B564" s="310"/>
      <c r="C564" s="310"/>
      <c r="D564" s="310"/>
      <c r="E564" s="310"/>
      <c r="F564" s="310"/>
      <c r="G564" s="310"/>
      <c r="H564" s="310"/>
      <c r="I564" s="310"/>
      <c r="J564" s="282"/>
      <c r="K564" s="282"/>
      <c r="L564" s="310"/>
      <c r="M564" s="310"/>
      <c r="N564" s="310"/>
      <c r="O564" s="310"/>
      <c r="P564" s="310"/>
      <c r="Q564" s="310"/>
      <c r="R564" s="310"/>
      <c r="S564" s="310"/>
      <c r="T564" s="310"/>
      <c r="U564" s="310"/>
      <c r="V564" s="310"/>
      <c r="W564" s="310"/>
      <c r="X564" s="310"/>
      <c r="Y564" s="310"/>
    </row>
    <row r="565">
      <c r="A565" s="310"/>
      <c r="B565" s="310"/>
      <c r="C565" s="310"/>
      <c r="D565" s="310"/>
      <c r="E565" s="310"/>
      <c r="F565" s="310"/>
      <c r="G565" s="310"/>
      <c r="H565" s="310"/>
      <c r="I565" s="310"/>
      <c r="J565" s="282"/>
      <c r="K565" s="282"/>
      <c r="L565" s="310"/>
      <c r="M565" s="310"/>
      <c r="N565" s="310"/>
      <c r="O565" s="310"/>
      <c r="P565" s="310"/>
      <c r="Q565" s="310"/>
      <c r="R565" s="310"/>
      <c r="S565" s="310"/>
      <c r="T565" s="310"/>
      <c r="U565" s="310"/>
      <c r="V565" s="310"/>
      <c r="W565" s="310"/>
      <c r="X565" s="310"/>
      <c r="Y565" s="310"/>
    </row>
    <row r="566">
      <c r="A566" s="310"/>
      <c r="B566" s="310"/>
      <c r="C566" s="310"/>
      <c r="D566" s="310"/>
      <c r="E566" s="310"/>
      <c r="F566" s="310"/>
      <c r="G566" s="310"/>
      <c r="H566" s="310"/>
      <c r="I566" s="310"/>
      <c r="J566" s="282"/>
      <c r="K566" s="282"/>
      <c r="L566" s="310"/>
      <c r="M566" s="310"/>
      <c r="N566" s="310"/>
      <c r="O566" s="310"/>
      <c r="P566" s="310"/>
      <c r="Q566" s="310"/>
      <c r="R566" s="310"/>
      <c r="S566" s="310"/>
      <c r="T566" s="310"/>
      <c r="U566" s="310"/>
      <c r="V566" s="310"/>
      <c r="W566" s="310"/>
      <c r="X566" s="310"/>
      <c r="Y566" s="310"/>
    </row>
    <row r="567">
      <c r="A567" s="310"/>
      <c r="B567" s="310"/>
      <c r="C567" s="310"/>
      <c r="D567" s="310"/>
      <c r="E567" s="310"/>
      <c r="F567" s="310"/>
      <c r="G567" s="310"/>
      <c r="H567" s="310"/>
      <c r="I567" s="310"/>
      <c r="J567" s="282"/>
      <c r="K567" s="282"/>
      <c r="L567" s="310"/>
      <c r="M567" s="310"/>
      <c r="N567" s="310"/>
      <c r="O567" s="310"/>
      <c r="P567" s="310"/>
      <c r="Q567" s="310"/>
      <c r="R567" s="310"/>
      <c r="S567" s="310"/>
      <c r="T567" s="310"/>
      <c r="U567" s="310"/>
      <c r="V567" s="310"/>
      <c r="W567" s="310"/>
      <c r="X567" s="310"/>
      <c r="Y567" s="310"/>
    </row>
    <row r="568">
      <c r="A568" s="310"/>
      <c r="B568" s="310"/>
      <c r="C568" s="310"/>
      <c r="D568" s="310"/>
      <c r="E568" s="310"/>
      <c r="F568" s="310"/>
      <c r="G568" s="310"/>
      <c r="H568" s="310"/>
      <c r="I568" s="310"/>
      <c r="J568" s="282"/>
      <c r="K568" s="282"/>
      <c r="L568" s="310"/>
      <c r="M568" s="310"/>
      <c r="N568" s="310"/>
      <c r="O568" s="310"/>
      <c r="P568" s="310"/>
      <c r="Q568" s="310"/>
      <c r="R568" s="310"/>
      <c r="S568" s="310"/>
      <c r="T568" s="310"/>
      <c r="U568" s="310"/>
      <c r="V568" s="310"/>
      <c r="W568" s="310"/>
      <c r="X568" s="310"/>
      <c r="Y568" s="310"/>
    </row>
    <row r="569">
      <c r="A569" s="310"/>
      <c r="B569" s="310"/>
      <c r="C569" s="310"/>
      <c r="D569" s="310"/>
      <c r="E569" s="310"/>
      <c r="F569" s="310"/>
      <c r="G569" s="310"/>
      <c r="H569" s="310"/>
      <c r="I569" s="310"/>
      <c r="J569" s="282"/>
      <c r="K569" s="282"/>
      <c r="L569" s="310"/>
      <c r="M569" s="310"/>
      <c r="N569" s="310"/>
      <c r="O569" s="310"/>
      <c r="P569" s="310"/>
      <c r="Q569" s="310"/>
      <c r="R569" s="310"/>
      <c r="S569" s="310"/>
      <c r="T569" s="310"/>
      <c r="U569" s="310"/>
      <c r="V569" s="310"/>
      <c r="W569" s="310"/>
      <c r="X569" s="310"/>
      <c r="Y569" s="310"/>
    </row>
    <row r="570">
      <c r="A570" s="310"/>
      <c r="B570" s="310"/>
      <c r="C570" s="310"/>
      <c r="D570" s="310"/>
      <c r="E570" s="310"/>
      <c r="F570" s="310"/>
      <c r="G570" s="310"/>
      <c r="H570" s="310"/>
      <c r="I570" s="310"/>
      <c r="J570" s="282"/>
      <c r="K570" s="282"/>
      <c r="L570" s="310"/>
      <c r="M570" s="310"/>
      <c r="N570" s="310"/>
      <c r="O570" s="310"/>
      <c r="P570" s="310"/>
      <c r="Q570" s="310"/>
      <c r="R570" s="310"/>
      <c r="S570" s="310"/>
      <c r="T570" s="310"/>
      <c r="U570" s="310"/>
      <c r="V570" s="310"/>
      <c r="W570" s="310"/>
      <c r="X570" s="310"/>
      <c r="Y570" s="310"/>
    </row>
    <row r="571">
      <c r="A571" s="310"/>
      <c r="B571" s="310"/>
      <c r="C571" s="310"/>
      <c r="D571" s="310"/>
      <c r="E571" s="310"/>
      <c r="F571" s="310"/>
      <c r="G571" s="310"/>
      <c r="H571" s="310"/>
      <c r="I571" s="310"/>
      <c r="J571" s="282"/>
      <c r="K571" s="282"/>
      <c r="L571" s="310"/>
      <c r="M571" s="310"/>
      <c r="N571" s="310"/>
      <c r="O571" s="310"/>
      <c r="P571" s="310"/>
      <c r="Q571" s="310"/>
      <c r="R571" s="310"/>
      <c r="S571" s="310"/>
      <c r="T571" s="310"/>
      <c r="U571" s="310"/>
      <c r="V571" s="310"/>
      <c r="W571" s="310"/>
      <c r="X571" s="310"/>
      <c r="Y571" s="310"/>
    </row>
    <row r="572">
      <c r="A572" s="310"/>
      <c r="B572" s="310"/>
      <c r="C572" s="310"/>
      <c r="D572" s="310"/>
      <c r="E572" s="310"/>
      <c r="F572" s="310"/>
      <c r="G572" s="310"/>
      <c r="H572" s="310"/>
      <c r="I572" s="310"/>
      <c r="J572" s="282"/>
      <c r="K572" s="282"/>
      <c r="L572" s="310"/>
      <c r="M572" s="310"/>
      <c r="N572" s="310"/>
      <c r="O572" s="310"/>
      <c r="P572" s="310"/>
      <c r="Q572" s="310"/>
      <c r="R572" s="310"/>
      <c r="S572" s="310"/>
      <c r="T572" s="310"/>
      <c r="U572" s="310"/>
      <c r="V572" s="310"/>
      <c r="W572" s="310"/>
      <c r="X572" s="310"/>
      <c r="Y572" s="310"/>
    </row>
    <row r="573">
      <c r="A573" s="310"/>
      <c r="B573" s="310"/>
      <c r="C573" s="310"/>
      <c r="D573" s="310"/>
      <c r="E573" s="310"/>
      <c r="F573" s="310"/>
      <c r="G573" s="310"/>
      <c r="H573" s="310"/>
      <c r="I573" s="310"/>
      <c r="J573" s="282"/>
      <c r="K573" s="282"/>
      <c r="L573" s="310"/>
      <c r="M573" s="310"/>
      <c r="N573" s="310"/>
      <c r="O573" s="310"/>
      <c r="P573" s="310"/>
      <c r="Q573" s="310"/>
      <c r="R573" s="310"/>
      <c r="S573" s="310"/>
      <c r="T573" s="310"/>
      <c r="U573" s="310"/>
      <c r="V573" s="310"/>
      <c r="W573" s="310"/>
      <c r="X573" s="310"/>
      <c r="Y573" s="310"/>
    </row>
    <row r="574">
      <c r="A574" s="310"/>
      <c r="B574" s="310"/>
      <c r="C574" s="310"/>
      <c r="D574" s="310"/>
      <c r="E574" s="310"/>
      <c r="F574" s="310"/>
      <c r="G574" s="310"/>
      <c r="H574" s="310"/>
      <c r="I574" s="310"/>
      <c r="J574" s="282"/>
      <c r="K574" s="282"/>
      <c r="L574" s="310"/>
      <c r="M574" s="310"/>
      <c r="N574" s="310"/>
      <c r="O574" s="310"/>
      <c r="P574" s="310"/>
      <c r="Q574" s="310"/>
      <c r="R574" s="310"/>
      <c r="S574" s="310"/>
      <c r="T574" s="310"/>
      <c r="U574" s="310"/>
      <c r="V574" s="310"/>
      <c r="W574" s="310"/>
      <c r="X574" s="310"/>
      <c r="Y574" s="310"/>
    </row>
    <row r="575">
      <c r="A575" s="310"/>
      <c r="B575" s="310"/>
      <c r="C575" s="310"/>
      <c r="D575" s="310"/>
      <c r="E575" s="310"/>
      <c r="F575" s="310"/>
      <c r="G575" s="310"/>
      <c r="H575" s="310"/>
      <c r="I575" s="310"/>
      <c r="J575" s="282"/>
      <c r="K575" s="282"/>
      <c r="L575" s="310"/>
      <c r="M575" s="310"/>
      <c r="N575" s="310"/>
      <c r="O575" s="310"/>
      <c r="P575" s="310"/>
      <c r="Q575" s="310"/>
      <c r="R575" s="310"/>
      <c r="S575" s="310"/>
      <c r="T575" s="310"/>
      <c r="U575" s="310"/>
      <c r="V575" s="310"/>
      <c r="W575" s="310"/>
      <c r="X575" s="310"/>
      <c r="Y575" s="310"/>
    </row>
    <row r="576">
      <c r="A576" s="310"/>
      <c r="B576" s="310"/>
      <c r="C576" s="310"/>
      <c r="D576" s="310"/>
      <c r="E576" s="310"/>
      <c r="F576" s="310"/>
      <c r="G576" s="310"/>
      <c r="H576" s="310"/>
      <c r="I576" s="310"/>
      <c r="J576" s="282"/>
      <c r="K576" s="282"/>
      <c r="L576" s="310"/>
      <c r="M576" s="310"/>
      <c r="N576" s="310"/>
      <c r="O576" s="310"/>
      <c r="P576" s="310"/>
      <c r="Q576" s="310"/>
      <c r="R576" s="310"/>
      <c r="S576" s="310"/>
      <c r="T576" s="310"/>
      <c r="U576" s="310"/>
      <c r="V576" s="310"/>
      <c r="W576" s="310"/>
      <c r="X576" s="310"/>
      <c r="Y576" s="310"/>
    </row>
    <row r="577">
      <c r="A577" s="310"/>
      <c r="B577" s="310"/>
      <c r="C577" s="310"/>
      <c r="D577" s="310"/>
      <c r="E577" s="310"/>
      <c r="F577" s="310"/>
      <c r="G577" s="310"/>
      <c r="H577" s="310"/>
      <c r="I577" s="310"/>
      <c r="J577" s="282"/>
      <c r="K577" s="282"/>
      <c r="L577" s="310"/>
      <c r="M577" s="310"/>
      <c r="N577" s="310"/>
      <c r="O577" s="310"/>
      <c r="P577" s="310"/>
      <c r="Q577" s="310"/>
      <c r="R577" s="310"/>
      <c r="S577" s="310"/>
      <c r="T577" s="310"/>
      <c r="U577" s="310"/>
      <c r="V577" s="310"/>
      <c r="W577" s="310"/>
      <c r="X577" s="310"/>
      <c r="Y577" s="310"/>
    </row>
    <row r="578">
      <c r="A578" s="310"/>
      <c r="B578" s="310"/>
      <c r="C578" s="310"/>
      <c r="D578" s="310"/>
      <c r="E578" s="310"/>
      <c r="F578" s="310"/>
      <c r="G578" s="310"/>
      <c r="H578" s="310"/>
      <c r="I578" s="310"/>
      <c r="J578" s="282"/>
      <c r="K578" s="282"/>
      <c r="L578" s="310"/>
      <c r="M578" s="310"/>
      <c r="N578" s="310"/>
      <c r="O578" s="310"/>
      <c r="P578" s="310"/>
      <c r="Q578" s="310"/>
      <c r="R578" s="310"/>
      <c r="S578" s="310"/>
      <c r="T578" s="310"/>
      <c r="U578" s="310"/>
      <c r="V578" s="310"/>
      <c r="W578" s="310"/>
      <c r="X578" s="310"/>
      <c r="Y578" s="310"/>
    </row>
    <row r="579">
      <c r="A579" s="310"/>
      <c r="B579" s="310"/>
      <c r="C579" s="310"/>
      <c r="D579" s="310"/>
      <c r="E579" s="310"/>
      <c r="F579" s="310"/>
      <c r="G579" s="310"/>
      <c r="H579" s="310"/>
      <c r="I579" s="310"/>
      <c r="J579" s="282"/>
      <c r="K579" s="282"/>
      <c r="L579" s="310"/>
      <c r="M579" s="310"/>
      <c r="N579" s="310"/>
      <c r="O579" s="310"/>
      <c r="P579" s="310"/>
      <c r="Q579" s="310"/>
      <c r="R579" s="310"/>
      <c r="S579" s="310"/>
      <c r="T579" s="310"/>
      <c r="U579" s="310"/>
      <c r="V579" s="310"/>
      <c r="W579" s="310"/>
      <c r="X579" s="310"/>
      <c r="Y579" s="310"/>
    </row>
    <row r="580">
      <c r="A580" s="310"/>
      <c r="B580" s="310"/>
      <c r="C580" s="310"/>
      <c r="D580" s="310"/>
      <c r="E580" s="310"/>
      <c r="F580" s="310"/>
      <c r="G580" s="310"/>
      <c r="H580" s="310"/>
      <c r="I580" s="310"/>
      <c r="J580" s="282"/>
      <c r="K580" s="282"/>
      <c r="L580" s="310"/>
      <c r="M580" s="310"/>
      <c r="N580" s="310"/>
      <c r="O580" s="310"/>
      <c r="P580" s="310"/>
      <c r="Q580" s="310"/>
      <c r="R580" s="310"/>
      <c r="S580" s="310"/>
      <c r="T580" s="310"/>
      <c r="U580" s="310"/>
      <c r="V580" s="310"/>
      <c r="W580" s="310"/>
      <c r="X580" s="310"/>
      <c r="Y580" s="310"/>
    </row>
    <row r="581">
      <c r="A581" s="310"/>
      <c r="B581" s="310"/>
      <c r="C581" s="310"/>
      <c r="D581" s="310"/>
      <c r="E581" s="310"/>
      <c r="F581" s="310"/>
      <c r="G581" s="310"/>
      <c r="H581" s="310"/>
      <c r="I581" s="310"/>
      <c r="J581" s="282"/>
      <c r="K581" s="282"/>
      <c r="L581" s="310"/>
      <c r="M581" s="310"/>
      <c r="N581" s="310"/>
      <c r="O581" s="310"/>
      <c r="P581" s="310"/>
      <c r="Q581" s="310"/>
      <c r="R581" s="310"/>
      <c r="S581" s="310"/>
      <c r="T581" s="310"/>
      <c r="U581" s="310"/>
      <c r="V581" s="310"/>
      <c r="W581" s="310"/>
      <c r="X581" s="310"/>
      <c r="Y581" s="310"/>
    </row>
    <row r="582">
      <c r="A582" s="310"/>
      <c r="B582" s="310"/>
      <c r="C582" s="310"/>
      <c r="D582" s="310"/>
      <c r="E582" s="310"/>
      <c r="F582" s="310"/>
      <c r="G582" s="310"/>
      <c r="H582" s="310"/>
      <c r="I582" s="310"/>
      <c r="J582" s="282"/>
      <c r="K582" s="282"/>
      <c r="L582" s="310"/>
      <c r="M582" s="310"/>
      <c r="N582" s="310"/>
      <c r="O582" s="310"/>
      <c r="P582" s="310"/>
      <c r="Q582" s="310"/>
      <c r="R582" s="310"/>
      <c r="S582" s="310"/>
      <c r="T582" s="310"/>
      <c r="U582" s="310"/>
      <c r="V582" s="310"/>
      <c r="W582" s="310"/>
      <c r="X582" s="310"/>
      <c r="Y582" s="310"/>
    </row>
    <row r="583">
      <c r="A583" s="310"/>
      <c r="B583" s="310"/>
      <c r="C583" s="310"/>
      <c r="D583" s="310"/>
      <c r="E583" s="310"/>
      <c r="F583" s="310"/>
      <c r="G583" s="310"/>
      <c r="H583" s="310"/>
      <c r="I583" s="310"/>
      <c r="J583" s="282"/>
      <c r="K583" s="282"/>
      <c r="L583" s="310"/>
      <c r="M583" s="310"/>
      <c r="N583" s="310"/>
      <c r="O583" s="310"/>
      <c r="P583" s="310"/>
      <c r="Q583" s="310"/>
      <c r="R583" s="310"/>
      <c r="S583" s="310"/>
      <c r="T583" s="310"/>
      <c r="U583" s="310"/>
      <c r="V583" s="310"/>
      <c r="W583" s="310"/>
      <c r="X583" s="310"/>
      <c r="Y583" s="310"/>
    </row>
    <row r="584">
      <c r="A584" s="310"/>
      <c r="B584" s="310"/>
      <c r="C584" s="310"/>
      <c r="D584" s="310"/>
      <c r="E584" s="310"/>
      <c r="F584" s="310"/>
      <c r="G584" s="310"/>
      <c r="H584" s="310"/>
      <c r="I584" s="310"/>
      <c r="J584" s="282"/>
      <c r="K584" s="282"/>
      <c r="L584" s="310"/>
      <c r="M584" s="310"/>
      <c r="N584" s="310"/>
      <c r="O584" s="310"/>
      <c r="P584" s="310"/>
      <c r="Q584" s="310"/>
      <c r="R584" s="310"/>
      <c r="S584" s="310"/>
      <c r="T584" s="310"/>
      <c r="U584" s="310"/>
      <c r="V584" s="310"/>
      <c r="W584" s="310"/>
      <c r="X584" s="310"/>
      <c r="Y584" s="310"/>
    </row>
    <row r="585">
      <c r="A585" s="310"/>
      <c r="B585" s="310"/>
      <c r="C585" s="310"/>
      <c r="D585" s="310"/>
      <c r="E585" s="310"/>
      <c r="F585" s="310"/>
      <c r="G585" s="310"/>
      <c r="H585" s="310"/>
      <c r="I585" s="310"/>
      <c r="J585" s="282"/>
      <c r="K585" s="282"/>
      <c r="L585" s="310"/>
      <c r="M585" s="310"/>
      <c r="N585" s="310"/>
      <c r="O585" s="310"/>
      <c r="P585" s="310"/>
      <c r="Q585" s="310"/>
      <c r="R585" s="310"/>
      <c r="S585" s="310"/>
      <c r="T585" s="310"/>
      <c r="U585" s="310"/>
      <c r="V585" s="310"/>
      <c r="W585" s="310"/>
      <c r="X585" s="310"/>
      <c r="Y585" s="310"/>
    </row>
    <row r="586">
      <c r="A586" s="310"/>
      <c r="B586" s="310"/>
      <c r="C586" s="310"/>
      <c r="D586" s="310"/>
      <c r="E586" s="310"/>
      <c r="F586" s="310"/>
      <c r="G586" s="310"/>
      <c r="H586" s="310"/>
      <c r="I586" s="310"/>
      <c r="J586" s="282"/>
      <c r="K586" s="282"/>
      <c r="L586" s="310"/>
      <c r="M586" s="310"/>
      <c r="N586" s="310"/>
      <c r="O586" s="310"/>
      <c r="P586" s="310"/>
      <c r="Q586" s="310"/>
      <c r="R586" s="310"/>
      <c r="S586" s="310"/>
      <c r="T586" s="310"/>
      <c r="U586" s="310"/>
      <c r="V586" s="310"/>
      <c r="W586" s="310"/>
      <c r="X586" s="310"/>
      <c r="Y586" s="310"/>
    </row>
    <row r="587">
      <c r="A587" s="310"/>
      <c r="B587" s="310"/>
      <c r="C587" s="310"/>
      <c r="D587" s="310"/>
      <c r="E587" s="310"/>
      <c r="F587" s="310"/>
      <c r="G587" s="310"/>
      <c r="H587" s="310"/>
      <c r="I587" s="310"/>
      <c r="J587" s="282"/>
      <c r="K587" s="282"/>
      <c r="L587" s="310"/>
      <c r="M587" s="310"/>
      <c r="N587" s="310"/>
      <c r="O587" s="310"/>
      <c r="P587" s="310"/>
      <c r="Q587" s="310"/>
      <c r="R587" s="310"/>
      <c r="S587" s="310"/>
      <c r="T587" s="310"/>
      <c r="U587" s="310"/>
      <c r="V587" s="310"/>
      <c r="W587" s="310"/>
      <c r="X587" s="310"/>
      <c r="Y587" s="310"/>
    </row>
    <row r="588">
      <c r="A588" s="310"/>
      <c r="B588" s="310"/>
      <c r="C588" s="310"/>
      <c r="D588" s="310"/>
      <c r="E588" s="310"/>
      <c r="F588" s="310"/>
      <c r="G588" s="310"/>
      <c r="H588" s="310"/>
      <c r="I588" s="310"/>
      <c r="J588" s="282"/>
      <c r="K588" s="282"/>
      <c r="L588" s="310"/>
      <c r="M588" s="310"/>
      <c r="N588" s="310"/>
      <c r="O588" s="310"/>
      <c r="P588" s="310"/>
      <c r="Q588" s="310"/>
      <c r="R588" s="310"/>
      <c r="S588" s="310"/>
      <c r="T588" s="310"/>
      <c r="U588" s="310"/>
      <c r="V588" s="310"/>
      <c r="W588" s="310"/>
      <c r="X588" s="310"/>
      <c r="Y588" s="310"/>
    </row>
    <row r="589">
      <c r="A589" s="310"/>
      <c r="B589" s="310"/>
      <c r="C589" s="310"/>
      <c r="D589" s="310"/>
      <c r="E589" s="310"/>
      <c r="F589" s="310"/>
      <c r="G589" s="310"/>
      <c r="H589" s="310"/>
      <c r="I589" s="310"/>
      <c r="J589" s="282"/>
      <c r="K589" s="282"/>
      <c r="L589" s="310"/>
      <c r="M589" s="310"/>
      <c r="N589" s="310"/>
      <c r="O589" s="310"/>
      <c r="P589" s="310"/>
      <c r="Q589" s="310"/>
      <c r="R589" s="310"/>
      <c r="S589" s="310"/>
      <c r="T589" s="310"/>
      <c r="U589" s="310"/>
      <c r="V589" s="310"/>
      <c r="W589" s="310"/>
      <c r="X589" s="310"/>
      <c r="Y589" s="310"/>
    </row>
    <row r="590">
      <c r="A590" s="310"/>
      <c r="B590" s="310"/>
      <c r="C590" s="310"/>
      <c r="D590" s="310"/>
      <c r="E590" s="310"/>
      <c r="F590" s="310"/>
      <c r="G590" s="310"/>
      <c r="H590" s="310"/>
      <c r="I590" s="310"/>
      <c r="J590" s="282"/>
      <c r="K590" s="282"/>
      <c r="L590" s="310"/>
      <c r="M590" s="310"/>
      <c r="N590" s="310"/>
      <c r="O590" s="310"/>
      <c r="P590" s="310"/>
      <c r="Q590" s="310"/>
      <c r="R590" s="310"/>
      <c r="S590" s="310"/>
      <c r="T590" s="310"/>
      <c r="U590" s="310"/>
      <c r="V590" s="310"/>
      <c r="W590" s="310"/>
      <c r="X590" s="310"/>
      <c r="Y590" s="310"/>
    </row>
    <row r="591">
      <c r="A591" s="310"/>
      <c r="B591" s="310"/>
      <c r="C591" s="310"/>
      <c r="D591" s="310"/>
      <c r="E591" s="310"/>
      <c r="F591" s="310"/>
      <c r="G591" s="310"/>
      <c r="H591" s="310"/>
      <c r="I591" s="310"/>
      <c r="J591" s="282"/>
      <c r="K591" s="282"/>
      <c r="L591" s="310"/>
      <c r="M591" s="310"/>
      <c r="N591" s="310"/>
      <c r="O591" s="310"/>
      <c r="P591" s="310"/>
      <c r="Q591" s="310"/>
      <c r="R591" s="310"/>
      <c r="S591" s="310"/>
      <c r="T591" s="310"/>
      <c r="U591" s="310"/>
      <c r="V591" s="310"/>
      <c r="W591" s="310"/>
      <c r="X591" s="310"/>
      <c r="Y591" s="310"/>
    </row>
    <row r="592">
      <c r="A592" s="310"/>
      <c r="B592" s="310"/>
      <c r="C592" s="310"/>
      <c r="D592" s="310"/>
      <c r="E592" s="310"/>
      <c r="F592" s="310"/>
      <c r="G592" s="310"/>
      <c r="H592" s="310"/>
      <c r="I592" s="310"/>
      <c r="J592" s="282"/>
      <c r="K592" s="282"/>
      <c r="L592" s="310"/>
      <c r="M592" s="310"/>
      <c r="N592" s="310"/>
      <c r="O592" s="310"/>
      <c r="P592" s="310"/>
      <c r="Q592" s="310"/>
      <c r="R592" s="310"/>
      <c r="S592" s="310"/>
      <c r="T592" s="310"/>
      <c r="U592" s="310"/>
      <c r="V592" s="310"/>
      <c r="W592" s="310"/>
      <c r="X592" s="310"/>
      <c r="Y592" s="310"/>
    </row>
    <row r="593">
      <c r="A593" s="310"/>
      <c r="B593" s="310"/>
      <c r="C593" s="310"/>
      <c r="D593" s="310"/>
      <c r="E593" s="310"/>
      <c r="F593" s="310"/>
      <c r="G593" s="310"/>
      <c r="H593" s="310"/>
      <c r="I593" s="310"/>
      <c r="J593" s="282"/>
      <c r="K593" s="282"/>
      <c r="L593" s="310"/>
      <c r="M593" s="310"/>
      <c r="N593" s="310"/>
      <c r="O593" s="310"/>
      <c r="P593" s="310"/>
      <c r="Q593" s="310"/>
      <c r="R593" s="310"/>
      <c r="S593" s="310"/>
      <c r="T593" s="310"/>
      <c r="U593" s="310"/>
      <c r="V593" s="310"/>
      <c r="W593" s="310"/>
      <c r="X593" s="310"/>
      <c r="Y593" s="310"/>
    </row>
    <row r="594">
      <c r="A594" s="310"/>
      <c r="B594" s="310"/>
      <c r="C594" s="310"/>
      <c r="D594" s="310"/>
      <c r="E594" s="310"/>
      <c r="F594" s="310"/>
      <c r="G594" s="310"/>
      <c r="H594" s="310"/>
      <c r="I594" s="310"/>
      <c r="J594" s="282"/>
      <c r="K594" s="282"/>
      <c r="L594" s="310"/>
      <c r="M594" s="310"/>
      <c r="N594" s="310"/>
      <c r="O594" s="310"/>
      <c r="P594" s="310"/>
      <c r="Q594" s="310"/>
      <c r="R594" s="310"/>
      <c r="S594" s="310"/>
      <c r="T594" s="310"/>
      <c r="U594" s="310"/>
      <c r="V594" s="310"/>
      <c r="W594" s="310"/>
      <c r="X594" s="310"/>
      <c r="Y594" s="310"/>
    </row>
    <row r="595">
      <c r="A595" s="310"/>
      <c r="B595" s="310"/>
      <c r="C595" s="310"/>
      <c r="D595" s="310"/>
      <c r="E595" s="310"/>
      <c r="F595" s="310"/>
      <c r="G595" s="310"/>
      <c r="H595" s="310"/>
      <c r="I595" s="310"/>
      <c r="J595" s="282"/>
      <c r="K595" s="282"/>
      <c r="L595" s="310"/>
      <c r="M595" s="310"/>
      <c r="N595" s="310"/>
      <c r="O595" s="310"/>
      <c r="P595" s="310"/>
      <c r="Q595" s="310"/>
      <c r="R595" s="310"/>
      <c r="S595" s="310"/>
      <c r="T595" s="310"/>
      <c r="U595" s="310"/>
      <c r="V595" s="310"/>
      <c r="W595" s="310"/>
      <c r="X595" s="310"/>
      <c r="Y595" s="310"/>
    </row>
    <row r="596">
      <c r="A596" s="310"/>
      <c r="B596" s="310"/>
      <c r="C596" s="310"/>
      <c r="D596" s="310"/>
      <c r="E596" s="310"/>
      <c r="F596" s="310"/>
      <c r="G596" s="310"/>
      <c r="H596" s="310"/>
      <c r="I596" s="310"/>
      <c r="J596" s="282"/>
      <c r="K596" s="282"/>
      <c r="L596" s="310"/>
      <c r="M596" s="310"/>
      <c r="N596" s="310"/>
      <c r="O596" s="310"/>
      <c r="P596" s="310"/>
      <c r="Q596" s="310"/>
      <c r="R596" s="310"/>
      <c r="S596" s="310"/>
      <c r="T596" s="310"/>
      <c r="U596" s="310"/>
      <c r="V596" s="310"/>
      <c r="W596" s="310"/>
      <c r="X596" s="310"/>
      <c r="Y596" s="310"/>
    </row>
    <row r="597">
      <c r="A597" s="310"/>
      <c r="B597" s="310"/>
      <c r="C597" s="310"/>
      <c r="D597" s="310"/>
      <c r="E597" s="310"/>
      <c r="F597" s="310"/>
      <c r="G597" s="310"/>
      <c r="H597" s="310"/>
      <c r="I597" s="310"/>
      <c r="J597" s="282"/>
      <c r="K597" s="282"/>
      <c r="L597" s="310"/>
      <c r="M597" s="310"/>
      <c r="N597" s="310"/>
      <c r="O597" s="310"/>
      <c r="P597" s="310"/>
      <c r="Q597" s="310"/>
      <c r="R597" s="310"/>
      <c r="S597" s="310"/>
      <c r="T597" s="310"/>
      <c r="U597" s="310"/>
      <c r="V597" s="310"/>
      <c r="W597" s="310"/>
      <c r="X597" s="310"/>
      <c r="Y597" s="310"/>
    </row>
    <row r="598">
      <c r="A598" s="310"/>
      <c r="B598" s="310"/>
      <c r="C598" s="310"/>
      <c r="D598" s="310"/>
      <c r="E598" s="310"/>
      <c r="F598" s="310"/>
      <c r="G598" s="310"/>
      <c r="H598" s="310"/>
      <c r="I598" s="310"/>
      <c r="J598" s="282"/>
      <c r="K598" s="282"/>
      <c r="L598" s="310"/>
      <c r="M598" s="310"/>
      <c r="N598" s="310"/>
      <c r="O598" s="310"/>
      <c r="P598" s="310"/>
      <c r="Q598" s="310"/>
      <c r="R598" s="310"/>
      <c r="S598" s="310"/>
      <c r="T598" s="310"/>
      <c r="U598" s="310"/>
      <c r="V598" s="310"/>
      <c r="W598" s="310"/>
      <c r="X598" s="310"/>
      <c r="Y598" s="310"/>
    </row>
    <row r="599">
      <c r="A599" s="310"/>
      <c r="B599" s="310"/>
      <c r="C599" s="310"/>
      <c r="D599" s="310"/>
      <c r="E599" s="310"/>
      <c r="F599" s="310"/>
      <c r="G599" s="310"/>
      <c r="H599" s="310"/>
      <c r="I599" s="310"/>
      <c r="J599" s="282"/>
      <c r="K599" s="282"/>
      <c r="L599" s="310"/>
      <c r="M599" s="310"/>
      <c r="N599" s="310"/>
      <c r="O599" s="310"/>
      <c r="P599" s="310"/>
      <c r="Q599" s="310"/>
      <c r="R599" s="310"/>
      <c r="S599" s="310"/>
      <c r="T599" s="310"/>
      <c r="U599" s="310"/>
      <c r="V599" s="310"/>
      <c r="W599" s="310"/>
      <c r="X599" s="310"/>
      <c r="Y599" s="310"/>
    </row>
    <row r="600">
      <c r="A600" s="310"/>
      <c r="B600" s="310"/>
      <c r="C600" s="310"/>
      <c r="D600" s="310"/>
      <c r="E600" s="310"/>
      <c r="F600" s="310"/>
      <c r="G600" s="310"/>
      <c r="H600" s="310"/>
      <c r="I600" s="310"/>
      <c r="J600" s="282"/>
      <c r="K600" s="282"/>
      <c r="L600" s="310"/>
      <c r="M600" s="310"/>
      <c r="N600" s="310"/>
      <c r="O600" s="310"/>
      <c r="P600" s="310"/>
      <c r="Q600" s="310"/>
      <c r="R600" s="310"/>
      <c r="S600" s="310"/>
      <c r="T600" s="310"/>
      <c r="U600" s="310"/>
      <c r="V600" s="310"/>
      <c r="W600" s="310"/>
      <c r="X600" s="310"/>
      <c r="Y600" s="310"/>
    </row>
    <row r="601">
      <c r="A601" s="310"/>
      <c r="B601" s="310"/>
      <c r="C601" s="310"/>
      <c r="D601" s="310"/>
      <c r="E601" s="310"/>
      <c r="F601" s="310"/>
      <c r="G601" s="310"/>
      <c r="H601" s="310"/>
      <c r="I601" s="310"/>
      <c r="J601" s="282"/>
      <c r="K601" s="282"/>
      <c r="L601" s="310"/>
      <c r="M601" s="310"/>
      <c r="N601" s="310"/>
      <c r="O601" s="310"/>
      <c r="P601" s="310"/>
      <c r="Q601" s="310"/>
      <c r="R601" s="310"/>
      <c r="S601" s="310"/>
      <c r="T601" s="310"/>
      <c r="U601" s="310"/>
      <c r="V601" s="310"/>
      <c r="W601" s="310"/>
      <c r="X601" s="310"/>
      <c r="Y601" s="310"/>
    </row>
    <row r="602">
      <c r="A602" s="310"/>
      <c r="B602" s="310"/>
      <c r="C602" s="310"/>
      <c r="D602" s="310"/>
      <c r="E602" s="310"/>
      <c r="F602" s="310"/>
      <c r="G602" s="310"/>
      <c r="H602" s="310"/>
      <c r="I602" s="310"/>
      <c r="J602" s="282"/>
      <c r="K602" s="282"/>
      <c r="L602" s="310"/>
      <c r="M602" s="310"/>
      <c r="N602" s="310"/>
      <c r="O602" s="310"/>
      <c r="P602" s="310"/>
      <c r="Q602" s="310"/>
      <c r="R602" s="310"/>
      <c r="S602" s="310"/>
      <c r="T602" s="310"/>
      <c r="U602" s="310"/>
      <c r="V602" s="310"/>
      <c r="W602" s="310"/>
      <c r="X602" s="310"/>
      <c r="Y602" s="310"/>
    </row>
    <row r="603">
      <c r="A603" s="310"/>
      <c r="B603" s="310"/>
      <c r="C603" s="310"/>
      <c r="D603" s="310"/>
      <c r="E603" s="310"/>
      <c r="F603" s="310"/>
      <c r="G603" s="310"/>
      <c r="H603" s="310"/>
      <c r="I603" s="310"/>
      <c r="J603" s="282"/>
      <c r="K603" s="282"/>
      <c r="L603" s="310"/>
      <c r="M603" s="310"/>
      <c r="N603" s="310"/>
      <c r="O603" s="310"/>
      <c r="P603" s="310"/>
      <c r="Q603" s="310"/>
      <c r="R603" s="310"/>
      <c r="S603" s="310"/>
      <c r="T603" s="310"/>
      <c r="U603" s="310"/>
      <c r="V603" s="310"/>
      <c r="W603" s="310"/>
      <c r="X603" s="310"/>
      <c r="Y603" s="310"/>
    </row>
    <row r="604">
      <c r="A604" s="310"/>
      <c r="B604" s="310"/>
      <c r="C604" s="310"/>
      <c r="D604" s="310"/>
      <c r="E604" s="310"/>
      <c r="F604" s="310"/>
      <c r="G604" s="310"/>
      <c r="H604" s="310"/>
      <c r="I604" s="310"/>
      <c r="J604" s="282"/>
      <c r="K604" s="282"/>
      <c r="L604" s="310"/>
      <c r="M604" s="310"/>
      <c r="N604" s="310"/>
      <c r="O604" s="310"/>
      <c r="P604" s="310"/>
      <c r="Q604" s="310"/>
      <c r="R604" s="310"/>
      <c r="S604" s="310"/>
      <c r="T604" s="310"/>
      <c r="U604" s="310"/>
      <c r="V604" s="310"/>
      <c r="W604" s="310"/>
      <c r="X604" s="310"/>
      <c r="Y604" s="310"/>
    </row>
    <row r="605">
      <c r="A605" s="310"/>
      <c r="B605" s="310"/>
      <c r="C605" s="310"/>
      <c r="D605" s="310"/>
      <c r="E605" s="310"/>
      <c r="F605" s="310"/>
      <c r="G605" s="310"/>
      <c r="H605" s="310"/>
      <c r="I605" s="310"/>
      <c r="J605" s="282"/>
      <c r="K605" s="282"/>
      <c r="L605" s="310"/>
      <c r="M605" s="310"/>
      <c r="N605" s="310"/>
      <c r="O605" s="310"/>
      <c r="P605" s="310"/>
      <c r="Q605" s="310"/>
      <c r="R605" s="310"/>
      <c r="S605" s="310"/>
      <c r="T605" s="310"/>
      <c r="U605" s="310"/>
      <c r="V605" s="310"/>
      <c r="W605" s="310"/>
      <c r="X605" s="310"/>
      <c r="Y605" s="310"/>
    </row>
    <row r="606">
      <c r="A606" s="310"/>
      <c r="B606" s="310"/>
      <c r="C606" s="310"/>
      <c r="D606" s="310"/>
      <c r="E606" s="310"/>
      <c r="F606" s="310"/>
      <c r="G606" s="310"/>
      <c r="H606" s="310"/>
      <c r="I606" s="310"/>
      <c r="J606" s="282"/>
      <c r="K606" s="282"/>
      <c r="L606" s="310"/>
      <c r="M606" s="310"/>
      <c r="N606" s="310"/>
      <c r="O606" s="310"/>
      <c r="P606" s="310"/>
      <c r="Q606" s="310"/>
      <c r="R606" s="310"/>
      <c r="S606" s="310"/>
      <c r="T606" s="310"/>
      <c r="U606" s="310"/>
      <c r="V606" s="310"/>
      <c r="W606" s="310"/>
      <c r="X606" s="310"/>
      <c r="Y606" s="310"/>
    </row>
    <row r="607">
      <c r="A607" s="310"/>
      <c r="B607" s="310"/>
      <c r="C607" s="310"/>
      <c r="D607" s="310"/>
      <c r="E607" s="310"/>
      <c r="F607" s="310"/>
      <c r="G607" s="310"/>
      <c r="H607" s="310"/>
      <c r="I607" s="310"/>
      <c r="J607" s="282"/>
      <c r="K607" s="282"/>
      <c r="L607" s="310"/>
      <c r="M607" s="310"/>
      <c r="N607" s="310"/>
      <c r="O607" s="310"/>
      <c r="P607" s="310"/>
      <c r="Q607" s="310"/>
      <c r="R607" s="310"/>
      <c r="S607" s="310"/>
      <c r="T607" s="310"/>
      <c r="U607" s="310"/>
      <c r="V607" s="310"/>
      <c r="W607" s="310"/>
      <c r="X607" s="310"/>
      <c r="Y607" s="310"/>
    </row>
    <row r="608">
      <c r="A608" s="310"/>
      <c r="B608" s="310"/>
      <c r="C608" s="310"/>
      <c r="D608" s="310"/>
      <c r="E608" s="310"/>
      <c r="F608" s="310"/>
      <c r="G608" s="310"/>
      <c r="H608" s="310"/>
      <c r="I608" s="310"/>
      <c r="J608" s="282"/>
      <c r="K608" s="282"/>
      <c r="L608" s="310"/>
      <c r="M608" s="310"/>
      <c r="N608" s="310"/>
      <c r="O608" s="310"/>
      <c r="P608" s="310"/>
      <c r="Q608" s="310"/>
      <c r="R608" s="310"/>
      <c r="S608" s="310"/>
      <c r="T608" s="310"/>
      <c r="U608" s="310"/>
      <c r="V608" s="310"/>
      <c r="W608" s="310"/>
      <c r="X608" s="310"/>
      <c r="Y608" s="310"/>
    </row>
    <row r="609">
      <c r="A609" s="310"/>
      <c r="B609" s="310"/>
      <c r="C609" s="310"/>
      <c r="D609" s="310"/>
      <c r="E609" s="310"/>
      <c r="F609" s="310"/>
      <c r="G609" s="310"/>
      <c r="H609" s="310"/>
      <c r="I609" s="310"/>
      <c r="J609" s="282"/>
      <c r="K609" s="282"/>
      <c r="L609" s="310"/>
      <c r="M609" s="310"/>
      <c r="N609" s="310"/>
      <c r="O609" s="310"/>
      <c r="P609" s="310"/>
      <c r="Q609" s="310"/>
      <c r="R609" s="310"/>
      <c r="S609" s="310"/>
      <c r="T609" s="310"/>
      <c r="U609" s="310"/>
      <c r="V609" s="310"/>
      <c r="W609" s="310"/>
      <c r="X609" s="310"/>
      <c r="Y609" s="310"/>
    </row>
    <row r="610">
      <c r="A610" s="310"/>
      <c r="B610" s="310"/>
      <c r="C610" s="310"/>
      <c r="D610" s="310"/>
      <c r="E610" s="310"/>
      <c r="F610" s="310"/>
      <c r="G610" s="310"/>
      <c r="H610" s="310"/>
      <c r="I610" s="310"/>
      <c r="J610" s="282"/>
      <c r="K610" s="282"/>
      <c r="L610" s="310"/>
      <c r="M610" s="310"/>
      <c r="N610" s="310"/>
      <c r="O610" s="310"/>
      <c r="P610" s="310"/>
      <c r="Q610" s="310"/>
      <c r="R610" s="310"/>
      <c r="S610" s="310"/>
      <c r="T610" s="310"/>
      <c r="U610" s="310"/>
      <c r="V610" s="310"/>
      <c r="W610" s="310"/>
      <c r="X610" s="310"/>
      <c r="Y610" s="310"/>
    </row>
    <row r="611">
      <c r="A611" s="310"/>
      <c r="B611" s="310"/>
      <c r="C611" s="310"/>
      <c r="D611" s="310"/>
      <c r="E611" s="310"/>
      <c r="F611" s="310"/>
      <c r="G611" s="310"/>
      <c r="H611" s="310"/>
      <c r="I611" s="310"/>
      <c r="J611" s="282"/>
      <c r="K611" s="282"/>
      <c r="L611" s="310"/>
      <c r="M611" s="310"/>
      <c r="N611" s="310"/>
      <c r="O611" s="310"/>
      <c r="P611" s="310"/>
      <c r="Q611" s="310"/>
      <c r="R611" s="310"/>
      <c r="S611" s="310"/>
      <c r="T611" s="310"/>
      <c r="U611" s="310"/>
      <c r="V611" s="310"/>
      <c r="W611" s="310"/>
      <c r="X611" s="310"/>
      <c r="Y611" s="310"/>
    </row>
    <row r="612">
      <c r="A612" s="310"/>
      <c r="B612" s="310"/>
      <c r="C612" s="310"/>
      <c r="D612" s="310"/>
      <c r="E612" s="310"/>
      <c r="F612" s="310"/>
      <c r="G612" s="310"/>
      <c r="H612" s="310"/>
      <c r="I612" s="310"/>
      <c r="J612" s="282"/>
      <c r="K612" s="282"/>
      <c r="L612" s="310"/>
      <c r="M612" s="310"/>
      <c r="N612" s="310"/>
      <c r="O612" s="310"/>
      <c r="P612" s="310"/>
      <c r="Q612" s="310"/>
      <c r="R612" s="310"/>
      <c r="S612" s="310"/>
      <c r="T612" s="310"/>
      <c r="U612" s="310"/>
      <c r="V612" s="310"/>
      <c r="W612" s="310"/>
      <c r="X612" s="310"/>
      <c r="Y612" s="310"/>
    </row>
    <row r="613">
      <c r="A613" s="310"/>
      <c r="B613" s="310"/>
      <c r="C613" s="310"/>
      <c r="D613" s="310"/>
      <c r="E613" s="310"/>
      <c r="F613" s="310"/>
      <c r="G613" s="310"/>
      <c r="H613" s="310"/>
      <c r="I613" s="310"/>
      <c r="J613" s="282"/>
      <c r="K613" s="282"/>
      <c r="L613" s="310"/>
      <c r="M613" s="310"/>
      <c r="N613" s="310"/>
      <c r="O613" s="310"/>
      <c r="P613" s="310"/>
      <c r="Q613" s="310"/>
      <c r="R613" s="310"/>
      <c r="S613" s="310"/>
      <c r="T613" s="310"/>
      <c r="U613" s="310"/>
      <c r="V613" s="310"/>
      <c r="W613" s="310"/>
      <c r="X613" s="310"/>
      <c r="Y613" s="310"/>
    </row>
    <row r="614">
      <c r="A614" s="310"/>
      <c r="B614" s="310"/>
      <c r="C614" s="310"/>
      <c r="D614" s="310"/>
      <c r="E614" s="310"/>
      <c r="F614" s="310"/>
      <c r="G614" s="310"/>
      <c r="H614" s="310"/>
      <c r="I614" s="310"/>
      <c r="J614" s="282"/>
      <c r="K614" s="282"/>
      <c r="L614" s="310"/>
      <c r="M614" s="310"/>
      <c r="N614" s="310"/>
      <c r="O614" s="310"/>
      <c r="P614" s="310"/>
      <c r="Q614" s="310"/>
      <c r="R614" s="310"/>
      <c r="S614" s="310"/>
      <c r="T614" s="310"/>
      <c r="U614" s="310"/>
      <c r="V614" s="310"/>
      <c r="W614" s="310"/>
      <c r="X614" s="310"/>
      <c r="Y614" s="310"/>
    </row>
    <row r="615">
      <c r="A615" s="310"/>
      <c r="B615" s="310"/>
      <c r="C615" s="310"/>
      <c r="D615" s="310"/>
      <c r="E615" s="310"/>
      <c r="F615" s="310"/>
      <c r="G615" s="310"/>
      <c r="H615" s="310"/>
      <c r="I615" s="310"/>
      <c r="J615" s="282"/>
      <c r="K615" s="282"/>
      <c r="L615" s="310"/>
      <c r="M615" s="310"/>
      <c r="N615" s="310"/>
      <c r="O615" s="310"/>
      <c r="P615" s="310"/>
      <c r="Q615" s="310"/>
      <c r="R615" s="310"/>
      <c r="S615" s="310"/>
      <c r="T615" s="310"/>
      <c r="U615" s="310"/>
      <c r="V615" s="310"/>
      <c r="W615" s="310"/>
      <c r="X615" s="310"/>
      <c r="Y615" s="310"/>
    </row>
    <row r="616">
      <c r="A616" s="310"/>
      <c r="B616" s="310"/>
      <c r="C616" s="310"/>
      <c r="D616" s="310"/>
      <c r="E616" s="310"/>
      <c r="F616" s="310"/>
      <c r="G616" s="310"/>
      <c r="H616" s="310"/>
      <c r="I616" s="310"/>
      <c r="J616" s="282"/>
      <c r="K616" s="282"/>
      <c r="L616" s="310"/>
      <c r="M616" s="310"/>
      <c r="N616" s="310"/>
      <c r="O616" s="310"/>
      <c r="P616" s="310"/>
      <c r="Q616" s="310"/>
      <c r="R616" s="310"/>
      <c r="S616" s="310"/>
      <c r="T616" s="310"/>
      <c r="U616" s="310"/>
      <c r="V616" s="310"/>
      <c r="W616" s="310"/>
      <c r="X616" s="310"/>
      <c r="Y616" s="310"/>
    </row>
    <row r="617">
      <c r="A617" s="310"/>
      <c r="B617" s="310"/>
      <c r="C617" s="310"/>
      <c r="D617" s="310"/>
      <c r="E617" s="310"/>
      <c r="F617" s="310"/>
      <c r="G617" s="310"/>
      <c r="H617" s="310"/>
      <c r="I617" s="310"/>
      <c r="J617" s="282"/>
      <c r="K617" s="282"/>
      <c r="L617" s="310"/>
      <c r="M617" s="310"/>
      <c r="N617" s="310"/>
      <c r="O617" s="310"/>
      <c r="P617" s="310"/>
      <c r="Q617" s="310"/>
      <c r="R617" s="310"/>
      <c r="S617" s="310"/>
      <c r="T617" s="310"/>
      <c r="U617" s="310"/>
      <c r="V617" s="310"/>
      <c r="W617" s="310"/>
      <c r="X617" s="310"/>
      <c r="Y617" s="310"/>
    </row>
    <row r="618">
      <c r="A618" s="310"/>
      <c r="B618" s="310"/>
      <c r="C618" s="310"/>
      <c r="D618" s="310"/>
      <c r="E618" s="310"/>
      <c r="F618" s="310"/>
      <c r="G618" s="310"/>
      <c r="H618" s="310"/>
      <c r="I618" s="310"/>
      <c r="J618" s="282"/>
      <c r="K618" s="282"/>
      <c r="L618" s="310"/>
      <c r="M618" s="310"/>
      <c r="N618" s="310"/>
      <c r="O618" s="310"/>
      <c r="P618" s="310"/>
      <c r="Q618" s="310"/>
      <c r="R618" s="310"/>
      <c r="S618" s="310"/>
      <c r="T618" s="310"/>
      <c r="U618" s="310"/>
      <c r="V618" s="310"/>
      <c r="W618" s="310"/>
      <c r="X618" s="310"/>
      <c r="Y618" s="310"/>
    </row>
    <row r="619">
      <c r="A619" s="310"/>
      <c r="B619" s="310"/>
      <c r="C619" s="310"/>
      <c r="D619" s="310"/>
      <c r="E619" s="310"/>
      <c r="F619" s="310"/>
      <c r="G619" s="310"/>
      <c r="H619" s="310"/>
      <c r="I619" s="310"/>
      <c r="J619" s="282"/>
      <c r="K619" s="282"/>
      <c r="L619" s="310"/>
      <c r="M619" s="310"/>
      <c r="N619" s="310"/>
      <c r="O619" s="310"/>
      <c r="P619" s="310"/>
      <c r="Q619" s="310"/>
      <c r="R619" s="310"/>
      <c r="S619" s="310"/>
      <c r="T619" s="310"/>
      <c r="U619" s="310"/>
      <c r="V619" s="310"/>
      <c r="W619" s="310"/>
      <c r="X619" s="310"/>
      <c r="Y619" s="310"/>
    </row>
    <row r="620">
      <c r="A620" s="310"/>
      <c r="B620" s="310"/>
      <c r="C620" s="310"/>
      <c r="D620" s="310"/>
      <c r="E620" s="310"/>
      <c r="F620" s="310"/>
      <c r="G620" s="310"/>
      <c r="H620" s="310"/>
      <c r="I620" s="310"/>
      <c r="J620" s="282"/>
      <c r="K620" s="282"/>
      <c r="L620" s="310"/>
      <c r="M620" s="310"/>
      <c r="N620" s="310"/>
      <c r="O620" s="310"/>
      <c r="P620" s="310"/>
      <c r="Q620" s="310"/>
      <c r="R620" s="310"/>
      <c r="S620" s="310"/>
      <c r="T620" s="310"/>
      <c r="U620" s="310"/>
      <c r="V620" s="310"/>
      <c r="W620" s="310"/>
      <c r="X620" s="310"/>
      <c r="Y620" s="310"/>
    </row>
    <row r="621">
      <c r="A621" s="310"/>
      <c r="B621" s="310"/>
      <c r="C621" s="310"/>
      <c r="D621" s="310"/>
      <c r="E621" s="310"/>
      <c r="F621" s="310"/>
      <c r="G621" s="310"/>
      <c r="H621" s="310"/>
      <c r="I621" s="310"/>
      <c r="J621" s="282"/>
      <c r="K621" s="282"/>
      <c r="L621" s="310"/>
      <c r="M621" s="310"/>
      <c r="N621" s="310"/>
      <c r="O621" s="310"/>
      <c r="P621" s="310"/>
      <c r="Q621" s="310"/>
      <c r="R621" s="310"/>
      <c r="S621" s="310"/>
      <c r="T621" s="310"/>
      <c r="U621" s="310"/>
      <c r="V621" s="310"/>
      <c r="W621" s="310"/>
      <c r="X621" s="310"/>
      <c r="Y621" s="310"/>
    </row>
    <row r="622">
      <c r="A622" s="310"/>
      <c r="B622" s="310"/>
      <c r="C622" s="310"/>
      <c r="D622" s="310"/>
      <c r="E622" s="310"/>
      <c r="F622" s="310"/>
      <c r="G622" s="310"/>
      <c r="H622" s="310"/>
      <c r="I622" s="310"/>
      <c r="J622" s="282"/>
      <c r="K622" s="282"/>
      <c r="L622" s="310"/>
      <c r="M622" s="310"/>
      <c r="N622" s="310"/>
      <c r="O622" s="310"/>
      <c r="P622" s="310"/>
      <c r="Q622" s="310"/>
      <c r="R622" s="310"/>
      <c r="S622" s="310"/>
      <c r="T622" s="310"/>
      <c r="U622" s="310"/>
      <c r="V622" s="310"/>
      <c r="W622" s="310"/>
      <c r="X622" s="310"/>
      <c r="Y622" s="310"/>
    </row>
    <row r="623">
      <c r="A623" s="310"/>
      <c r="B623" s="310"/>
      <c r="C623" s="310"/>
      <c r="D623" s="310"/>
      <c r="E623" s="310"/>
      <c r="F623" s="310"/>
      <c r="G623" s="310"/>
      <c r="H623" s="310"/>
      <c r="I623" s="310"/>
      <c r="J623" s="282"/>
      <c r="K623" s="282"/>
      <c r="L623" s="310"/>
      <c r="M623" s="310"/>
      <c r="N623" s="310"/>
      <c r="O623" s="310"/>
      <c r="P623" s="310"/>
      <c r="Q623" s="310"/>
      <c r="R623" s="310"/>
      <c r="S623" s="310"/>
      <c r="T623" s="310"/>
      <c r="U623" s="310"/>
      <c r="V623" s="310"/>
      <c r="W623" s="310"/>
      <c r="X623" s="310"/>
      <c r="Y623" s="310"/>
    </row>
    <row r="624">
      <c r="A624" s="310"/>
      <c r="B624" s="310"/>
      <c r="C624" s="310"/>
      <c r="D624" s="310"/>
      <c r="E624" s="310"/>
      <c r="F624" s="310"/>
      <c r="G624" s="310"/>
      <c r="H624" s="310"/>
      <c r="I624" s="310"/>
      <c r="J624" s="282"/>
      <c r="K624" s="282"/>
      <c r="L624" s="310"/>
      <c r="M624" s="310"/>
      <c r="N624" s="310"/>
      <c r="O624" s="310"/>
      <c r="P624" s="310"/>
      <c r="Q624" s="310"/>
      <c r="R624" s="310"/>
      <c r="S624" s="310"/>
      <c r="T624" s="310"/>
      <c r="U624" s="310"/>
      <c r="V624" s="310"/>
      <c r="W624" s="310"/>
      <c r="X624" s="310"/>
      <c r="Y624" s="310"/>
    </row>
    <row r="625">
      <c r="A625" s="310"/>
      <c r="B625" s="310"/>
      <c r="C625" s="310"/>
      <c r="D625" s="310"/>
      <c r="E625" s="310"/>
      <c r="F625" s="310"/>
      <c r="G625" s="310"/>
      <c r="H625" s="310"/>
      <c r="I625" s="310"/>
      <c r="J625" s="282"/>
      <c r="K625" s="282"/>
      <c r="L625" s="310"/>
      <c r="M625" s="310"/>
      <c r="N625" s="310"/>
      <c r="O625" s="310"/>
      <c r="P625" s="310"/>
      <c r="Q625" s="310"/>
      <c r="R625" s="310"/>
      <c r="S625" s="310"/>
      <c r="T625" s="310"/>
      <c r="U625" s="310"/>
      <c r="V625" s="310"/>
      <c r="W625" s="310"/>
      <c r="X625" s="310"/>
      <c r="Y625" s="310"/>
    </row>
    <row r="626">
      <c r="A626" s="310"/>
      <c r="B626" s="310"/>
      <c r="C626" s="310"/>
      <c r="D626" s="310"/>
      <c r="E626" s="310"/>
      <c r="F626" s="310"/>
      <c r="G626" s="310"/>
      <c r="H626" s="310"/>
      <c r="I626" s="310"/>
      <c r="J626" s="282"/>
      <c r="K626" s="282"/>
      <c r="L626" s="310"/>
      <c r="M626" s="310"/>
      <c r="N626" s="310"/>
      <c r="O626" s="310"/>
      <c r="P626" s="310"/>
      <c r="Q626" s="310"/>
      <c r="R626" s="310"/>
      <c r="S626" s="310"/>
      <c r="T626" s="310"/>
      <c r="U626" s="310"/>
      <c r="V626" s="310"/>
      <c r="W626" s="310"/>
      <c r="X626" s="310"/>
      <c r="Y626" s="310"/>
    </row>
    <row r="627">
      <c r="A627" s="310"/>
      <c r="B627" s="310"/>
      <c r="C627" s="310"/>
      <c r="D627" s="310"/>
      <c r="E627" s="310"/>
      <c r="F627" s="310"/>
      <c r="G627" s="310"/>
      <c r="H627" s="310"/>
      <c r="I627" s="310"/>
      <c r="J627" s="282"/>
      <c r="K627" s="282"/>
      <c r="L627" s="310"/>
      <c r="M627" s="310"/>
      <c r="N627" s="310"/>
      <c r="O627" s="310"/>
      <c r="P627" s="310"/>
      <c r="Q627" s="310"/>
      <c r="R627" s="310"/>
      <c r="S627" s="310"/>
      <c r="T627" s="310"/>
      <c r="U627" s="310"/>
      <c r="V627" s="310"/>
      <c r="W627" s="310"/>
      <c r="X627" s="310"/>
      <c r="Y627" s="310"/>
    </row>
    <row r="628">
      <c r="A628" s="310"/>
      <c r="B628" s="310"/>
      <c r="C628" s="310"/>
      <c r="D628" s="310"/>
      <c r="E628" s="310"/>
      <c r="F628" s="310"/>
      <c r="G628" s="310"/>
      <c r="H628" s="310"/>
      <c r="I628" s="310"/>
      <c r="J628" s="282"/>
      <c r="K628" s="282"/>
      <c r="L628" s="310"/>
      <c r="M628" s="310"/>
      <c r="N628" s="310"/>
      <c r="O628" s="310"/>
      <c r="P628" s="310"/>
      <c r="Q628" s="310"/>
      <c r="R628" s="310"/>
      <c r="S628" s="310"/>
      <c r="T628" s="310"/>
      <c r="U628" s="310"/>
      <c r="V628" s="310"/>
      <c r="W628" s="310"/>
      <c r="X628" s="310"/>
      <c r="Y628" s="310"/>
    </row>
    <row r="629">
      <c r="A629" s="310"/>
      <c r="B629" s="310"/>
      <c r="C629" s="310"/>
      <c r="D629" s="310"/>
      <c r="E629" s="310"/>
      <c r="F629" s="310"/>
      <c r="G629" s="310"/>
      <c r="H629" s="310"/>
      <c r="I629" s="310"/>
      <c r="J629" s="282"/>
      <c r="K629" s="282"/>
      <c r="L629" s="310"/>
      <c r="M629" s="310"/>
      <c r="N629" s="310"/>
      <c r="O629" s="310"/>
      <c r="P629" s="310"/>
      <c r="Q629" s="310"/>
      <c r="R629" s="310"/>
      <c r="S629" s="310"/>
      <c r="T629" s="310"/>
      <c r="U629" s="310"/>
      <c r="V629" s="310"/>
      <c r="W629" s="310"/>
      <c r="X629" s="310"/>
      <c r="Y629" s="310"/>
    </row>
    <row r="630">
      <c r="A630" s="310"/>
      <c r="B630" s="310"/>
      <c r="C630" s="310"/>
      <c r="D630" s="310"/>
      <c r="E630" s="310"/>
      <c r="F630" s="310"/>
      <c r="G630" s="310"/>
      <c r="H630" s="310"/>
      <c r="I630" s="310"/>
      <c r="J630" s="282"/>
      <c r="K630" s="282"/>
      <c r="L630" s="310"/>
      <c r="M630" s="310"/>
      <c r="N630" s="310"/>
      <c r="O630" s="310"/>
      <c r="P630" s="310"/>
      <c r="Q630" s="310"/>
      <c r="R630" s="310"/>
      <c r="S630" s="310"/>
      <c r="T630" s="310"/>
      <c r="U630" s="310"/>
      <c r="V630" s="310"/>
      <c r="W630" s="310"/>
      <c r="X630" s="310"/>
      <c r="Y630" s="310"/>
    </row>
    <row r="631">
      <c r="A631" s="310"/>
      <c r="B631" s="310"/>
      <c r="C631" s="310"/>
      <c r="D631" s="310"/>
      <c r="E631" s="310"/>
      <c r="F631" s="310"/>
      <c r="G631" s="310"/>
      <c r="H631" s="310"/>
      <c r="I631" s="310"/>
      <c r="J631" s="282"/>
      <c r="K631" s="282"/>
      <c r="L631" s="310"/>
      <c r="M631" s="310"/>
      <c r="N631" s="310"/>
      <c r="O631" s="310"/>
      <c r="P631" s="310"/>
      <c r="Q631" s="310"/>
      <c r="R631" s="310"/>
      <c r="S631" s="310"/>
      <c r="T631" s="310"/>
      <c r="U631" s="310"/>
      <c r="V631" s="310"/>
      <c r="W631" s="310"/>
      <c r="X631" s="310"/>
      <c r="Y631" s="310"/>
    </row>
    <row r="632">
      <c r="A632" s="310"/>
      <c r="B632" s="310"/>
      <c r="C632" s="310"/>
      <c r="D632" s="310"/>
      <c r="E632" s="310"/>
      <c r="F632" s="310"/>
      <c r="G632" s="310"/>
      <c r="H632" s="310"/>
      <c r="I632" s="310"/>
      <c r="J632" s="282"/>
      <c r="K632" s="282"/>
      <c r="L632" s="310"/>
      <c r="M632" s="310"/>
      <c r="N632" s="310"/>
      <c r="O632" s="310"/>
      <c r="P632" s="310"/>
      <c r="Q632" s="310"/>
      <c r="R632" s="310"/>
      <c r="S632" s="310"/>
      <c r="T632" s="310"/>
      <c r="U632" s="310"/>
      <c r="V632" s="310"/>
      <c r="W632" s="310"/>
      <c r="X632" s="310"/>
      <c r="Y632" s="310"/>
    </row>
    <row r="633">
      <c r="A633" s="310"/>
      <c r="B633" s="310"/>
      <c r="C633" s="310"/>
      <c r="D633" s="310"/>
      <c r="E633" s="310"/>
      <c r="F633" s="310"/>
      <c r="G633" s="310"/>
      <c r="H633" s="310"/>
      <c r="I633" s="310"/>
      <c r="J633" s="282"/>
      <c r="K633" s="282"/>
      <c r="L633" s="310"/>
      <c r="M633" s="310"/>
      <c r="N633" s="310"/>
      <c r="O633" s="310"/>
      <c r="P633" s="310"/>
      <c r="Q633" s="310"/>
      <c r="R633" s="310"/>
      <c r="S633" s="310"/>
      <c r="T633" s="310"/>
      <c r="U633" s="310"/>
      <c r="V633" s="310"/>
      <c r="W633" s="310"/>
      <c r="X633" s="310"/>
      <c r="Y633" s="310"/>
    </row>
    <row r="634">
      <c r="A634" s="310"/>
      <c r="B634" s="310"/>
      <c r="C634" s="310"/>
      <c r="D634" s="310"/>
      <c r="E634" s="310"/>
      <c r="F634" s="310"/>
      <c r="G634" s="310"/>
      <c r="H634" s="310"/>
      <c r="I634" s="310"/>
      <c r="J634" s="282"/>
      <c r="K634" s="282"/>
      <c r="L634" s="310"/>
      <c r="M634" s="310"/>
      <c r="N634" s="310"/>
      <c r="O634" s="310"/>
      <c r="P634" s="310"/>
      <c r="Q634" s="310"/>
      <c r="R634" s="310"/>
      <c r="S634" s="310"/>
      <c r="T634" s="310"/>
      <c r="U634" s="310"/>
      <c r="V634" s="310"/>
      <c r="W634" s="310"/>
      <c r="X634" s="310"/>
      <c r="Y634" s="310"/>
    </row>
    <row r="635">
      <c r="A635" s="310"/>
      <c r="B635" s="310"/>
      <c r="C635" s="310"/>
      <c r="D635" s="310"/>
      <c r="E635" s="310"/>
      <c r="F635" s="310"/>
      <c r="G635" s="310"/>
      <c r="H635" s="310"/>
      <c r="I635" s="310"/>
      <c r="J635" s="282"/>
      <c r="K635" s="282"/>
      <c r="L635" s="310"/>
      <c r="M635" s="310"/>
      <c r="N635" s="310"/>
      <c r="O635" s="310"/>
      <c r="P635" s="310"/>
      <c r="Q635" s="310"/>
      <c r="R635" s="310"/>
      <c r="S635" s="310"/>
      <c r="T635" s="310"/>
      <c r="U635" s="310"/>
      <c r="V635" s="310"/>
      <c r="W635" s="310"/>
      <c r="X635" s="310"/>
      <c r="Y635" s="310"/>
    </row>
    <row r="636">
      <c r="A636" s="310"/>
      <c r="B636" s="310"/>
      <c r="C636" s="310"/>
      <c r="D636" s="310"/>
      <c r="E636" s="310"/>
      <c r="F636" s="310"/>
      <c r="G636" s="310"/>
      <c r="H636" s="310"/>
      <c r="I636" s="310"/>
      <c r="J636" s="282"/>
      <c r="K636" s="282"/>
      <c r="L636" s="310"/>
      <c r="M636" s="310"/>
      <c r="N636" s="310"/>
      <c r="O636" s="310"/>
      <c r="P636" s="310"/>
      <c r="Q636" s="310"/>
      <c r="R636" s="310"/>
      <c r="S636" s="310"/>
      <c r="T636" s="310"/>
      <c r="U636" s="310"/>
      <c r="V636" s="310"/>
      <c r="W636" s="310"/>
      <c r="X636" s="310"/>
      <c r="Y636" s="310"/>
    </row>
    <row r="637">
      <c r="A637" s="310"/>
      <c r="B637" s="310"/>
      <c r="C637" s="310"/>
      <c r="D637" s="310"/>
      <c r="E637" s="310"/>
      <c r="F637" s="310"/>
      <c r="G637" s="310"/>
      <c r="H637" s="310"/>
      <c r="I637" s="310"/>
      <c r="J637" s="282"/>
      <c r="K637" s="282"/>
      <c r="L637" s="310"/>
      <c r="M637" s="310"/>
      <c r="N637" s="310"/>
      <c r="O637" s="310"/>
      <c r="P637" s="310"/>
      <c r="Q637" s="310"/>
      <c r="R637" s="310"/>
      <c r="S637" s="310"/>
      <c r="T637" s="310"/>
      <c r="U637" s="310"/>
      <c r="V637" s="310"/>
      <c r="W637" s="310"/>
      <c r="X637" s="310"/>
      <c r="Y637" s="310"/>
    </row>
    <row r="638">
      <c r="A638" s="310"/>
      <c r="B638" s="310"/>
      <c r="C638" s="310"/>
      <c r="D638" s="310"/>
      <c r="E638" s="310"/>
      <c r="F638" s="310"/>
      <c r="G638" s="310"/>
      <c r="H638" s="310"/>
      <c r="I638" s="310"/>
      <c r="J638" s="282"/>
      <c r="K638" s="282"/>
      <c r="L638" s="310"/>
      <c r="M638" s="310"/>
      <c r="N638" s="310"/>
      <c r="O638" s="310"/>
      <c r="P638" s="310"/>
      <c r="Q638" s="310"/>
      <c r="R638" s="310"/>
      <c r="S638" s="310"/>
      <c r="T638" s="310"/>
      <c r="U638" s="310"/>
      <c r="V638" s="310"/>
      <c r="W638" s="310"/>
      <c r="X638" s="310"/>
      <c r="Y638" s="310"/>
    </row>
    <row r="639">
      <c r="A639" s="310"/>
      <c r="B639" s="310"/>
      <c r="C639" s="310"/>
      <c r="D639" s="310"/>
      <c r="E639" s="310"/>
      <c r="F639" s="310"/>
      <c r="G639" s="310"/>
      <c r="H639" s="310"/>
      <c r="I639" s="310"/>
      <c r="J639" s="282"/>
      <c r="K639" s="282"/>
      <c r="L639" s="310"/>
      <c r="M639" s="310"/>
      <c r="N639" s="310"/>
      <c r="O639" s="310"/>
      <c r="P639" s="310"/>
      <c r="Q639" s="310"/>
      <c r="R639" s="310"/>
      <c r="S639" s="310"/>
      <c r="T639" s="310"/>
      <c r="U639" s="310"/>
      <c r="V639" s="310"/>
      <c r="W639" s="310"/>
      <c r="X639" s="310"/>
      <c r="Y639" s="310"/>
    </row>
    <row r="640">
      <c r="A640" s="310"/>
      <c r="B640" s="310"/>
      <c r="C640" s="310"/>
      <c r="D640" s="310"/>
      <c r="E640" s="310"/>
      <c r="F640" s="310"/>
      <c r="G640" s="310"/>
      <c r="H640" s="310"/>
      <c r="I640" s="310"/>
      <c r="J640" s="282"/>
      <c r="K640" s="282"/>
      <c r="L640" s="310"/>
      <c r="M640" s="310"/>
      <c r="N640" s="310"/>
      <c r="O640" s="310"/>
      <c r="P640" s="310"/>
      <c r="Q640" s="310"/>
      <c r="R640" s="310"/>
      <c r="S640" s="310"/>
      <c r="T640" s="310"/>
      <c r="U640" s="310"/>
      <c r="V640" s="310"/>
      <c r="W640" s="310"/>
      <c r="X640" s="310"/>
      <c r="Y640" s="310"/>
    </row>
    <row r="641">
      <c r="A641" s="310"/>
      <c r="B641" s="310"/>
      <c r="C641" s="310"/>
      <c r="D641" s="310"/>
      <c r="E641" s="310"/>
      <c r="F641" s="310"/>
      <c r="G641" s="310"/>
      <c r="H641" s="310"/>
      <c r="I641" s="310"/>
      <c r="J641" s="282"/>
      <c r="K641" s="282"/>
      <c r="L641" s="310"/>
      <c r="M641" s="310"/>
      <c r="N641" s="310"/>
      <c r="O641" s="310"/>
      <c r="P641" s="310"/>
      <c r="Q641" s="310"/>
      <c r="R641" s="310"/>
      <c r="S641" s="310"/>
      <c r="T641" s="310"/>
      <c r="U641" s="310"/>
      <c r="V641" s="310"/>
      <c r="W641" s="310"/>
      <c r="X641" s="310"/>
      <c r="Y641" s="310"/>
    </row>
    <row r="642">
      <c r="A642" s="310"/>
      <c r="B642" s="310"/>
      <c r="C642" s="310"/>
      <c r="D642" s="310"/>
      <c r="E642" s="310"/>
      <c r="F642" s="310"/>
      <c r="G642" s="310"/>
      <c r="H642" s="310"/>
      <c r="I642" s="310"/>
      <c r="J642" s="282"/>
      <c r="K642" s="282"/>
      <c r="L642" s="310"/>
      <c r="M642" s="310"/>
      <c r="N642" s="310"/>
      <c r="O642" s="310"/>
      <c r="P642" s="310"/>
      <c r="Q642" s="310"/>
      <c r="R642" s="310"/>
      <c r="S642" s="310"/>
      <c r="T642" s="310"/>
      <c r="U642" s="310"/>
      <c r="V642" s="310"/>
      <c r="W642" s="310"/>
      <c r="X642" s="310"/>
      <c r="Y642" s="310"/>
    </row>
    <row r="643">
      <c r="A643" s="310"/>
      <c r="B643" s="310"/>
      <c r="C643" s="310"/>
      <c r="D643" s="310"/>
      <c r="E643" s="310"/>
      <c r="F643" s="310"/>
      <c r="G643" s="310"/>
      <c r="H643" s="310"/>
      <c r="I643" s="310"/>
      <c r="J643" s="282"/>
      <c r="K643" s="282"/>
      <c r="L643" s="310"/>
      <c r="M643" s="310"/>
      <c r="N643" s="310"/>
      <c r="O643" s="310"/>
      <c r="P643" s="310"/>
      <c r="Q643" s="310"/>
      <c r="R643" s="310"/>
      <c r="S643" s="310"/>
      <c r="T643" s="310"/>
      <c r="U643" s="310"/>
      <c r="V643" s="310"/>
      <c r="W643" s="310"/>
      <c r="X643" s="310"/>
      <c r="Y643" s="310"/>
    </row>
    <row r="644">
      <c r="A644" s="310"/>
      <c r="B644" s="310"/>
      <c r="C644" s="310"/>
      <c r="D644" s="310"/>
      <c r="E644" s="310"/>
      <c r="F644" s="310"/>
      <c r="G644" s="310"/>
      <c r="H644" s="310"/>
      <c r="I644" s="310"/>
      <c r="J644" s="282"/>
      <c r="K644" s="282"/>
      <c r="L644" s="310"/>
      <c r="M644" s="310"/>
      <c r="N644" s="310"/>
      <c r="O644" s="310"/>
      <c r="P644" s="310"/>
      <c r="Q644" s="310"/>
      <c r="R644" s="310"/>
      <c r="S644" s="310"/>
      <c r="T644" s="310"/>
      <c r="U644" s="310"/>
      <c r="V644" s="310"/>
      <c r="W644" s="310"/>
      <c r="X644" s="310"/>
      <c r="Y644" s="310"/>
    </row>
    <row r="645">
      <c r="A645" s="310"/>
      <c r="B645" s="310"/>
      <c r="C645" s="310"/>
      <c r="D645" s="310"/>
      <c r="E645" s="310"/>
      <c r="F645" s="310"/>
      <c r="G645" s="310"/>
      <c r="H645" s="310"/>
      <c r="I645" s="310"/>
      <c r="J645" s="282"/>
      <c r="K645" s="282"/>
      <c r="L645" s="310"/>
      <c r="M645" s="310"/>
      <c r="N645" s="310"/>
      <c r="O645" s="310"/>
      <c r="P645" s="310"/>
      <c r="Q645" s="310"/>
      <c r="R645" s="310"/>
      <c r="S645" s="310"/>
      <c r="T645" s="310"/>
      <c r="U645" s="310"/>
      <c r="V645" s="310"/>
      <c r="W645" s="310"/>
      <c r="X645" s="310"/>
      <c r="Y645" s="310"/>
    </row>
    <row r="646">
      <c r="A646" s="310"/>
      <c r="B646" s="310"/>
      <c r="C646" s="310"/>
      <c r="D646" s="310"/>
      <c r="E646" s="310"/>
      <c r="F646" s="310"/>
      <c r="G646" s="310"/>
      <c r="H646" s="310"/>
      <c r="I646" s="310"/>
      <c r="J646" s="282"/>
      <c r="K646" s="282"/>
      <c r="L646" s="310"/>
      <c r="M646" s="310"/>
      <c r="N646" s="310"/>
      <c r="O646" s="310"/>
      <c r="P646" s="310"/>
      <c r="Q646" s="310"/>
      <c r="R646" s="310"/>
      <c r="S646" s="310"/>
      <c r="T646" s="310"/>
      <c r="U646" s="310"/>
      <c r="V646" s="310"/>
      <c r="W646" s="310"/>
      <c r="X646" s="310"/>
      <c r="Y646" s="310"/>
    </row>
    <row r="647">
      <c r="A647" s="310"/>
      <c r="B647" s="310"/>
      <c r="C647" s="310"/>
      <c r="D647" s="310"/>
      <c r="E647" s="310"/>
      <c r="F647" s="310"/>
      <c r="G647" s="310"/>
      <c r="H647" s="310"/>
      <c r="I647" s="310"/>
      <c r="J647" s="282"/>
      <c r="K647" s="282"/>
      <c r="L647" s="310"/>
      <c r="M647" s="310"/>
      <c r="N647" s="310"/>
      <c r="O647" s="310"/>
      <c r="P647" s="310"/>
      <c r="Q647" s="310"/>
      <c r="R647" s="310"/>
      <c r="S647" s="310"/>
      <c r="T647" s="310"/>
      <c r="U647" s="310"/>
      <c r="V647" s="310"/>
      <c r="W647" s="310"/>
      <c r="X647" s="310"/>
      <c r="Y647" s="310"/>
    </row>
    <row r="648">
      <c r="A648" s="310"/>
      <c r="B648" s="310"/>
      <c r="C648" s="310"/>
      <c r="D648" s="310"/>
      <c r="E648" s="310"/>
      <c r="F648" s="310"/>
      <c r="G648" s="310"/>
      <c r="H648" s="310"/>
      <c r="I648" s="310"/>
      <c r="J648" s="282"/>
      <c r="K648" s="282"/>
      <c r="L648" s="310"/>
      <c r="M648" s="310"/>
      <c r="N648" s="310"/>
      <c r="O648" s="310"/>
      <c r="P648" s="310"/>
      <c r="Q648" s="310"/>
      <c r="R648" s="310"/>
      <c r="S648" s="310"/>
      <c r="T648" s="310"/>
      <c r="U648" s="310"/>
      <c r="V648" s="310"/>
      <c r="W648" s="310"/>
      <c r="X648" s="310"/>
      <c r="Y648" s="310"/>
    </row>
    <row r="649">
      <c r="A649" s="310"/>
      <c r="B649" s="310"/>
      <c r="C649" s="310"/>
      <c r="D649" s="310"/>
      <c r="E649" s="310"/>
      <c r="F649" s="310"/>
      <c r="G649" s="310"/>
      <c r="H649" s="310"/>
      <c r="I649" s="310"/>
      <c r="J649" s="282"/>
      <c r="K649" s="282"/>
      <c r="L649" s="310"/>
      <c r="M649" s="310"/>
      <c r="N649" s="310"/>
      <c r="O649" s="310"/>
      <c r="P649" s="310"/>
      <c r="Q649" s="310"/>
      <c r="R649" s="310"/>
      <c r="S649" s="310"/>
      <c r="T649" s="310"/>
      <c r="U649" s="310"/>
      <c r="V649" s="310"/>
      <c r="W649" s="310"/>
      <c r="X649" s="310"/>
      <c r="Y649" s="310"/>
    </row>
    <row r="650">
      <c r="A650" s="310"/>
      <c r="B650" s="310"/>
      <c r="C650" s="310"/>
      <c r="D650" s="310"/>
      <c r="E650" s="310"/>
      <c r="F650" s="310"/>
      <c r="G650" s="310"/>
      <c r="H650" s="310"/>
      <c r="I650" s="310"/>
      <c r="J650" s="282"/>
      <c r="K650" s="282"/>
      <c r="L650" s="310"/>
      <c r="M650" s="310"/>
      <c r="N650" s="310"/>
      <c r="O650" s="310"/>
      <c r="P650" s="310"/>
      <c r="Q650" s="310"/>
      <c r="R650" s="310"/>
      <c r="S650" s="310"/>
      <c r="T650" s="310"/>
      <c r="U650" s="310"/>
      <c r="V650" s="310"/>
      <c r="W650" s="310"/>
      <c r="X650" s="310"/>
      <c r="Y650" s="310"/>
    </row>
    <row r="651">
      <c r="A651" s="310"/>
      <c r="B651" s="310"/>
      <c r="C651" s="310"/>
      <c r="D651" s="310"/>
      <c r="E651" s="310"/>
      <c r="F651" s="310"/>
      <c r="G651" s="310"/>
      <c r="H651" s="310"/>
      <c r="I651" s="310"/>
      <c r="J651" s="282"/>
      <c r="K651" s="282"/>
      <c r="L651" s="310"/>
      <c r="M651" s="310"/>
      <c r="N651" s="310"/>
      <c r="O651" s="310"/>
      <c r="P651" s="310"/>
      <c r="Q651" s="310"/>
      <c r="R651" s="310"/>
      <c r="S651" s="310"/>
      <c r="T651" s="310"/>
      <c r="U651" s="310"/>
      <c r="V651" s="310"/>
      <c r="W651" s="310"/>
      <c r="X651" s="310"/>
      <c r="Y651" s="310"/>
    </row>
    <row r="652">
      <c r="A652" s="310"/>
      <c r="B652" s="310"/>
      <c r="C652" s="310"/>
      <c r="D652" s="310"/>
      <c r="E652" s="310"/>
      <c r="F652" s="310"/>
      <c r="G652" s="310"/>
      <c r="H652" s="310"/>
      <c r="I652" s="310"/>
      <c r="J652" s="282"/>
      <c r="K652" s="282"/>
      <c r="L652" s="310"/>
      <c r="M652" s="310"/>
      <c r="N652" s="310"/>
      <c r="O652" s="310"/>
      <c r="P652" s="310"/>
      <c r="Q652" s="310"/>
      <c r="R652" s="310"/>
      <c r="S652" s="310"/>
      <c r="T652" s="310"/>
      <c r="U652" s="310"/>
      <c r="V652" s="310"/>
      <c r="W652" s="310"/>
      <c r="X652" s="310"/>
      <c r="Y652" s="310"/>
    </row>
    <row r="653">
      <c r="A653" s="310"/>
      <c r="B653" s="310"/>
      <c r="C653" s="310"/>
      <c r="D653" s="310"/>
      <c r="E653" s="310"/>
      <c r="F653" s="310"/>
      <c r="G653" s="310"/>
      <c r="H653" s="310"/>
      <c r="I653" s="310"/>
      <c r="J653" s="282"/>
      <c r="K653" s="282"/>
      <c r="L653" s="310"/>
      <c r="M653" s="310"/>
      <c r="N653" s="310"/>
      <c r="O653" s="310"/>
      <c r="P653" s="310"/>
      <c r="Q653" s="310"/>
      <c r="R653" s="310"/>
      <c r="S653" s="310"/>
      <c r="T653" s="310"/>
      <c r="U653" s="310"/>
      <c r="V653" s="310"/>
      <c r="W653" s="310"/>
      <c r="X653" s="310"/>
      <c r="Y653" s="310"/>
    </row>
    <row r="654">
      <c r="A654" s="310"/>
      <c r="B654" s="310"/>
      <c r="C654" s="310"/>
      <c r="D654" s="310"/>
      <c r="E654" s="310"/>
      <c r="F654" s="310"/>
      <c r="G654" s="310"/>
      <c r="H654" s="310"/>
      <c r="I654" s="310"/>
      <c r="J654" s="282"/>
      <c r="K654" s="282"/>
      <c r="L654" s="310"/>
      <c r="M654" s="310"/>
      <c r="N654" s="310"/>
      <c r="O654" s="310"/>
      <c r="P654" s="310"/>
      <c r="Q654" s="310"/>
      <c r="R654" s="310"/>
      <c r="S654" s="310"/>
      <c r="T654" s="310"/>
      <c r="U654" s="310"/>
      <c r="V654" s="310"/>
      <c r="W654" s="310"/>
      <c r="X654" s="310"/>
      <c r="Y654" s="310"/>
    </row>
    <row r="655">
      <c r="A655" s="310"/>
      <c r="B655" s="310"/>
      <c r="C655" s="310"/>
      <c r="D655" s="310"/>
      <c r="E655" s="310"/>
      <c r="F655" s="310"/>
      <c r="G655" s="310"/>
      <c r="H655" s="310"/>
      <c r="I655" s="310"/>
      <c r="J655" s="282"/>
      <c r="K655" s="282"/>
      <c r="L655" s="310"/>
      <c r="M655" s="310"/>
      <c r="N655" s="310"/>
      <c r="O655" s="310"/>
      <c r="P655" s="310"/>
      <c r="Q655" s="310"/>
      <c r="R655" s="310"/>
      <c r="S655" s="310"/>
      <c r="T655" s="310"/>
      <c r="U655" s="310"/>
      <c r="V655" s="310"/>
      <c r="W655" s="310"/>
      <c r="X655" s="310"/>
      <c r="Y655" s="310"/>
    </row>
    <row r="656">
      <c r="A656" s="310"/>
      <c r="B656" s="310"/>
      <c r="C656" s="310"/>
      <c r="D656" s="310"/>
      <c r="E656" s="310"/>
      <c r="F656" s="310"/>
      <c r="G656" s="310"/>
      <c r="H656" s="310"/>
      <c r="I656" s="310"/>
      <c r="J656" s="282"/>
      <c r="K656" s="282"/>
      <c r="L656" s="310"/>
      <c r="M656" s="310"/>
      <c r="N656" s="310"/>
      <c r="O656" s="310"/>
      <c r="P656" s="310"/>
      <c r="Q656" s="310"/>
      <c r="R656" s="310"/>
      <c r="S656" s="310"/>
      <c r="T656" s="310"/>
      <c r="U656" s="310"/>
      <c r="V656" s="310"/>
      <c r="W656" s="310"/>
      <c r="X656" s="310"/>
      <c r="Y656" s="310"/>
    </row>
    <row r="657">
      <c r="A657" s="310"/>
      <c r="B657" s="310"/>
      <c r="C657" s="310"/>
      <c r="D657" s="310"/>
      <c r="E657" s="310"/>
      <c r="F657" s="310"/>
      <c r="G657" s="310"/>
      <c r="H657" s="310"/>
      <c r="I657" s="310"/>
      <c r="J657" s="282"/>
      <c r="K657" s="282"/>
      <c r="L657" s="310"/>
      <c r="M657" s="310"/>
      <c r="N657" s="310"/>
      <c r="O657" s="310"/>
      <c r="P657" s="310"/>
      <c r="Q657" s="310"/>
      <c r="R657" s="310"/>
      <c r="S657" s="310"/>
      <c r="T657" s="310"/>
      <c r="U657" s="310"/>
      <c r="V657" s="310"/>
      <c r="W657" s="310"/>
      <c r="X657" s="310"/>
      <c r="Y657" s="310"/>
    </row>
    <row r="658">
      <c r="A658" s="310"/>
      <c r="B658" s="310"/>
      <c r="C658" s="310"/>
      <c r="D658" s="310"/>
      <c r="E658" s="310"/>
      <c r="F658" s="310"/>
      <c r="G658" s="310"/>
      <c r="H658" s="310"/>
      <c r="I658" s="310"/>
      <c r="J658" s="282"/>
      <c r="K658" s="282"/>
      <c r="L658" s="310"/>
      <c r="M658" s="310"/>
      <c r="N658" s="310"/>
      <c r="O658" s="310"/>
      <c r="P658" s="310"/>
      <c r="Q658" s="310"/>
      <c r="R658" s="310"/>
      <c r="S658" s="310"/>
      <c r="T658" s="310"/>
      <c r="U658" s="310"/>
      <c r="V658" s="310"/>
      <c r="W658" s="310"/>
      <c r="X658" s="310"/>
      <c r="Y658" s="310"/>
    </row>
    <row r="659">
      <c r="A659" s="310"/>
      <c r="B659" s="310"/>
      <c r="C659" s="310"/>
      <c r="D659" s="310"/>
      <c r="E659" s="310"/>
      <c r="F659" s="310"/>
      <c r="G659" s="310"/>
      <c r="H659" s="310"/>
      <c r="I659" s="310"/>
      <c r="J659" s="282"/>
      <c r="K659" s="282"/>
      <c r="L659" s="310"/>
      <c r="M659" s="310"/>
      <c r="N659" s="310"/>
      <c r="O659" s="310"/>
      <c r="P659" s="310"/>
      <c r="Q659" s="310"/>
      <c r="R659" s="310"/>
      <c r="S659" s="310"/>
      <c r="T659" s="310"/>
      <c r="U659" s="310"/>
      <c r="V659" s="310"/>
      <c r="W659" s="310"/>
      <c r="X659" s="310"/>
      <c r="Y659" s="310"/>
    </row>
    <row r="660">
      <c r="A660" s="310"/>
      <c r="B660" s="310"/>
      <c r="C660" s="310"/>
      <c r="D660" s="310"/>
      <c r="E660" s="310"/>
      <c r="F660" s="310"/>
      <c r="G660" s="310"/>
      <c r="H660" s="310"/>
      <c r="I660" s="310"/>
      <c r="J660" s="282"/>
      <c r="K660" s="282"/>
      <c r="L660" s="310"/>
      <c r="M660" s="310"/>
      <c r="N660" s="310"/>
      <c r="O660" s="310"/>
      <c r="P660" s="310"/>
      <c r="Q660" s="310"/>
      <c r="R660" s="310"/>
      <c r="S660" s="310"/>
      <c r="T660" s="310"/>
      <c r="U660" s="310"/>
      <c r="V660" s="310"/>
      <c r="W660" s="310"/>
      <c r="X660" s="310"/>
      <c r="Y660" s="310"/>
    </row>
    <row r="661">
      <c r="A661" s="310"/>
      <c r="B661" s="310"/>
      <c r="C661" s="310"/>
      <c r="D661" s="310"/>
      <c r="E661" s="310"/>
      <c r="F661" s="310"/>
      <c r="G661" s="310"/>
      <c r="H661" s="310"/>
      <c r="I661" s="310"/>
      <c r="J661" s="282"/>
      <c r="K661" s="282"/>
      <c r="L661" s="310"/>
      <c r="M661" s="310"/>
      <c r="N661" s="310"/>
      <c r="O661" s="310"/>
      <c r="P661" s="310"/>
      <c r="Q661" s="310"/>
      <c r="R661" s="310"/>
      <c r="S661" s="310"/>
      <c r="T661" s="310"/>
      <c r="U661" s="310"/>
      <c r="V661" s="310"/>
      <c r="W661" s="310"/>
      <c r="X661" s="310"/>
      <c r="Y661" s="310"/>
    </row>
    <row r="662">
      <c r="A662" s="310"/>
      <c r="B662" s="310"/>
      <c r="C662" s="310"/>
      <c r="D662" s="310"/>
      <c r="E662" s="310"/>
      <c r="F662" s="310"/>
      <c r="G662" s="310"/>
      <c r="H662" s="310"/>
      <c r="I662" s="310"/>
      <c r="J662" s="282"/>
      <c r="K662" s="282"/>
      <c r="L662" s="310"/>
      <c r="M662" s="310"/>
      <c r="N662" s="310"/>
      <c r="O662" s="310"/>
      <c r="P662" s="310"/>
      <c r="Q662" s="310"/>
      <c r="R662" s="310"/>
      <c r="S662" s="310"/>
      <c r="T662" s="310"/>
      <c r="U662" s="310"/>
      <c r="V662" s="310"/>
      <c r="W662" s="310"/>
      <c r="X662" s="310"/>
      <c r="Y662" s="310"/>
    </row>
    <row r="663">
      <c r="A663" s="310"/>
      <c r="B663" s="310"/>
      <c r="C663" s="310"/>
      <c r="D663" s="310"/>
      <c r="E663" s="310"/>
      <c r="F663" s="310"/>
      <c r="G663" s="310"/>
      <c r="H663" s="310"/>
      <c r="I663" s="310"/>
      <c r="J663" s="282"/>
      <c r="K663" s="282"/>
      <c r="L663" s="310"/>
      <c r="M663" s="310"/>
      <c r="N663" s="310"/>
      <c r="O663" s="310"/>
      <c r="P663" s="310"/>
      <c r="Q663" s="310"/>
      <c r="R663" s="310"/>
      <c r="S663" s="310"/>
      <c r="T663" s="310"/>
      <c r="U663" s="310"/>
      <c r="V663" s="310"/>
      <c r="W663" s="310"/>
      <c r="X663" s="310"/>
      <c r="Y663" s="310"/>
    </row>
    <row r="664">
      <c r="A664" s="310"/>
      <c r="B664" s="310"/>
      <c r="C664" s="310"/>
      <c r="D664" s="310"/>
      <c r="E664" s="310"/>
      <c r="F664" s="310"/>
      <c r="G664" s="310"/>
      <c r="H664" s="310"/>
      <c r="I664" s="310"/>
      <c r="J664" s="282"/>
      <c r="K664" s="282"/>
      <c r="L664" s="310"/>
      <c r="M664" s="310"/>
      <c r="N664" s="310"/>
      <c r="O664" s="310"/>
      <c r="P664" s="310"/>
      <c r="Q664" s="310"/>
      <c r="R664" s="310"/>
      <c r="S664" s="310"/>
      <c r="T664" s="310"/>
      <c r="U664" s="310"/>
      <c r="V664" s="310"/>
      <c r="W664" s="310"/>
      <c r="X664" s="310"/>
      <c r="Y664" s="310"/>
    </row>
    <row r="665">
      <c r="A665" s="310"/>
      <c r="B665" s="310"/>
      <c r="C665" s="310"/>
      <c r="D665" s="310"/>
      <c r="E665" s="310"/>
      <c r="F665" s="310"/>
      <c r="G665" s="310"/>
      <c r="H665" s="310"/>
      <c r="I665" s="310"/>
      <c r="J665" s="282"/>
      <c r="K665" s="282"/>
      <c r="L665" s="310"/>
      <c r="M665" s="310"/>
      <c r="N665" s="310"/>
      <c r="O665" s="310"/>
      <c r="P665" s="310"/>
      <c r="Q665" s="310"/>
      <c r="R665" s="310"/>
      <c r="S665" s="310"/>
      <c r="T665" s="310"/>
      <c r="U665" s="310"/>
      <c r="V665" s="310"/>
      <c r="W665" s="310"/>
      <c r="X665" s="310"/>
      <c r="Y665" s="310"/>
    </row>
    <row r="666">
      <c r="A666" s="310"/>
      <c r="B666" s="310"/>
      <c r="C666" s="310"/>
      <c r="D666" s="310"/>
      <c r="E666" s="310"/>
      <c r="F666" s="310"/>
      <c r="G666" s="310"/>
      <c r="H666" s="310"/>
      <c r="I666" s="310"/>
      <c r="J666" s="282"/>
      <c r="K666" s="282"/>
      <c r="L666" s="310"/>
      <c r="M666" s="310"/>
      <c r="N666" s="310"/>
      <c r="O666" s="310"/>
      <c r="P666" s="310"/>
      <c r="Q666" s="310"/>
      <c r="R666" s="310"/>
      <c r="S666" s="310"/>
      <c r="T666" s="310"/>
      <c r="U666" s="310"/>
      <c r="V666" s="310"/>
      <c r="W666" s="310"/>
      <c r="X666" s="310"/>
      <c r="Y666" s="310"/>
    </row>
    <row r="667">
      <c r="A667" s="310"/>
      <c r="B667" s="310"/>
      <c r="C667" s="310"/>
      <c r="D667" s="310"/>
      <c r="E667" s="310"/>
      <c r="F667" s="310"/>
      <c r="G667" s="310"/>
      <c r="H667" s="310"/>
      <c r="I667" s="310"/>
      <c r="J667" s="282"/>
      <c r="K667" s="282"/>
      <c r="L667" s="310"/>
      <c r="M667" s="310"/>
      <c r="N667" s="310"/>
      <c r="O667" s="310"/>
      <c r="P667" s="310"/>
      <c r="Q667" s="310"/>
      <c r="R667" s="310"/>
      <c r="S667" s="310"/>
      <c r="T667" s="310"/>
      <c r="U667" s="310"/>
      <c r="V667" s="310"/>
      <c r="W667" s="310"/>
      <c r="X667" s="310"/>
      <c r="Y667" s="310"/>
    </row>
    <row r="668">
      <c r="A668" s="310"/>
      <c r="B668" s="310"/>
      <c r="C668" s="310"/>
      <c r="D668" s="310"/>
      <c r="E668" s="310"/>
      <c r="F668" s="310"/>
      <c r="G668" s="310"/>
      <c r="H668" s="310"/>
      <c r="I668" s="310"/>
      <c r="J668" s="282"/>
      <c r="K668" s="282"/>
      <c r="L668" s="310"/>
      <c r="M668" s="310"/>
      <c r="N668" s="310"/>
      <c r="O668" s="310"/>
      <c r="P668" s="310"/>
      <c r="Q668" s="310"/>
      <c r="R668" s="310"/>
      <c r="S668" s="310"/>
      <c r="T668" s="310"/>
      <c r="U668" s="310"/>
      <c r="V668" s="310"/>
      <c r="W668" s="310"/>
      <c r="X668" s="310"/>
      <c r="Y668" s="310"/>
    </row>
    <row r="669">
      <c r="A669" s="310"/>
      <c r="B669" s="310"/>
      <c r="C669" s="310"/>
      <c r="D669" s="310"/>
      <c r="E669" s="310"/>
      <c r="F669" s="310"/>
      <c r="G669" s="310"/>
      <c r="H669" s="310"/>
      <c r="I669" s="310"/>
      <c r="J669" s="282"/>
      <c r="K669" s="282"/>
      <c r="L669" s="310"/>
      <c r="M669" s="310"/>
      <c r="N669" s="310"/>
      <c r="O669" s="310"/>
      <c r="P669" s="310"/>
      <c r="Q669" s="310"/>
      <c r="R669" s="310"/>
      <c r="S669" s="310"/>
      <c r="T669" s="310"/>
      <c r="U669" s="310"/>
      <c r="V669" s="310"/>
      <c r="W669" s="310"/>
      <c r="X669" s="310"/>
      <c r="Y669" s="310"/>
    </row>
    <row r="670">
      <c r="A670" s="310"/>
      <c r="B670" s="310"/>
      <c r="C670" s="310"/>
      <c r="D670" s="310"/>
      <c r="E670" s="310"/>
      <c r="F670" s="310"/>
      <c r="G670" s="310"/>
      <c r="H670" s="310"/>
      <c r="I670" s="310"/>
      <c r="J670" s="282"/>
      <c r="K670" s="282"/>
      <c r="L670" s="310"/>
      <c r="M670" s="310"/>
      <c r="N670" s="310"/>
      <c r="O670" s="310"/>
      <c r="P670" s="310"/>
      <c r="Q670" s="310"/>
      <c r="R670" s="310"/>
      <c r="S670" s="310"/>
      <c r="T670" s="310"/>
      <c r="U670" s="310"/>
      <c r="V670" s="310"/>
      <c r="W670" s="310"/>
      <c r="X670" s="310"/>
      <c r="Y670" s="310"/>
    </row>
    <row r="671">
      <c r="A671" s="310"/>
      <c r="B671" s="310"/>
      <c r="C671" s="310"/>
      <c r="D671" s="310"/>
      <c r="E671" s="310"/>
      <c r="F671" s="310"/>
      <c r="G671" s="310"/>
      <c r="H671" s="310"/>
      <c r="I671" s="310"/>
      <c r="J671" s="282"/>
      <c r="K671" s="282"/>
      <c r="L671" s="310"/>
      <c r="M671" s="310"/>
      <c r="N671" s="310"/>
      <c r="O671" s="310"/>
      <c r="P671" s="310"/>
      <c r="Q671" s="310"/>
      <c r="R671" s="310"/>
      <c r="S671" s="310"/>
      <c r="T671" s="310"/>
      <c r="U671" s="310"/>
      <c r="V671" s="310"/>
      <c r="W671" s="310"/>
      <c r="X671" s="310"/>
      <c r="Y671" s="310"/>
    </row>
    <row r="672">
      <c r="A672" s="310"/>
      <c r="B672" s="310"/>
      <c r="C672" s="310"/>
      <c r="D672" s="310"/>
      <c r="E672" s="310"/>
      <c r="F672" s="310"/>
      <c r="G672" s="310"/>
      <c r="H672" s="310"/>
      <c r="I672" s="310"/>
      <c r="J672" s="282"/>
      <c r="K672" s="282"/>
      <c r="L672" s="310"/>
      <c r="M672" s="310"/>
      <c r="N672" s="310"/>
      <c r="O672" s="310"/>
      <c r="P672" s="310"/>
      <c r="Q672" s="310"/>
      <c r="R672" s="310"/>
      <c r="S672" s="310"/>
      <c r="T672" s="310"/>
      <c r="U672" s="310"/>
      <c r="V672" s="310"/>
      <c r="W672" s="310"/>
      <c r="X672" s="310"/>
      <c r="Y672" s="310"/>
    </row>
    <row r="673">
      <c r="A673" s="310"/>
      <c r="B673" s="310"/>
      <c r="C673" s="310"/>
      <c r="D673" s="310"/>
      <c r="E673" s="310"/>
      <c r="F673" s="310"/>
      <c r="G673" s="310"/>
      <c r="H673" s="310"/>
      <c r="I673" s="310"/>
      <c r="J673" s="282"/>
      <c r="K673" s="282"/>
      <c r="L673" s="310"/>
      <c r="M673" s="310"/>
      <c r="N673" s="310"/>
      <c r="O673" s="310"/>
      <c r="P673" s="310"/>
      <c r="Q673" s="310"/>
      <c r="R673" s="310"/>
      <c r="S673" s="310"/>
      <c r="T673" s="310"/>
      <c r="U673" s="310"/>
      <c r="V673" s="310"/>
      <c r="W673" s="310"/>
      <c r="X673" s="310"/>
      <c r="Y673" s="310"/>
    </row>
    <row r="674">
      <c r="A674" s="310"/>
      <c r="B674" s="310"/>
      <c r="C674" s="310"/>
      <c r="D674" s="310"/>
      <c r="E674" s="310"/>
      <c r="F674" s="310"/>
      <c r="G674" s="310"/>
      <c r="H674" s="310"/>
      <c r="I674" s="310"/>
      <c r="J674" s="282"/>
      <c r="K674" s="282"/>
      <c r="L674" s="310"/>
      <c r="M674" s="310"/>
      <c r="N674" s="310"/>
      <c r="O674" s="310"/>
      <c r="P674" s="310"/>
      <c r="Q674" s="310"/>
      <c r="R674" s="310"/>
      <c r="S674" s="310"/>
      <c r="T674" s="310"/>
      <c r="U674" s="310"/>
      <c r="V674" s="310"/>
      <c r="W674" s="310"/>
      <c r="X674" s="310"/>
      <c r="Y674" s="310"/>
    </row>
    <row r="675">
      <c r="A675" s="310"/>
      <c r="B675" s="310"/>
      <c r="C675" s="310"/>
      <c r="D675" s="310"/>
      <c r="E675" s="310"/>
      <c r="F675" s="310"/>
      <c r="G675" s="310"/>
      <c r="H675" s="310"/>
      <c r="I675" s="310"/>
      <c r="J675" s="282"/>
      <c r="K675" s="282"/>
      <c r="L675" s="310"/>
      <c r="M675" s="310"/>
      <c r="N675" s="310"/>
      <c r="O675" s="310"/>
      <c r="P675" s="310"/>
      <c r="Q675" s="310"/>
      <c r="R675" s="310"/>
      <c r="S675" s="310"/>
      <c r="T675" s="310"/>
      <c r="U675" s="310"/>
      <c r="V675" s="310"/>
      <c r="W675" s="310"/>
      <c r="X675" s="310"/>
      <c r="Y675" s="310"/>
    </row>
    <row r="676">
      <c r="A676" s="310"/>
      <c r="B676" s="310"/>
      <c r="C676" s="310"/>
      <c r="D676" s="310"/>
      <c r="E676" s="310"/>
      <c r="F676" s="310"/>
      <c r="G676" s="310"/>
      <c r="H676" s="310"/>
      <c r="I676" s="310"/>
      <c r="J676" s="282"/>
      <c r="K676" s="282"/>
      <c r="L676" s="310"/>
      <c r="M676" s="310"/>
      <c r="N676" s="310"/>
      <c r="O676" s="310"/>
      <c r="P676" s="310"/>
      <c r="Q676" s="310"/>
      <c r="R676" s="310"/>
      <c r="S676" s="310"/>
      <c r="T676" s="310"/>
      <c r="U676" s="310"/>
      <c r="V676" s="310"/>
      <c r="W676" s="310"/>
      <c r="X676" s="310"/>
      <c r="Y676" s="310"/>
    </row>
    <row r="677">
      <c r="A677" s="310"/>
      <c r="B677" s="310"/>
      <c r="C677" s="310"/>
      <c r="D677" s="310"/>
      <c r="E677" s="310"/>
      <c r="F677" s="310"/>
      <c r="G677" s="310"/>
      <c r="H677" s="310"/>
      <c r="I677" s="310"/>
      <c r="J677" s="282"/>
      <c r="K677" s="282"/>
      <c r="L677" s="310"/>
      <c r="M677" s="310"/>
      <c r="N677" s="310"/>
      <c r="O677" s="310"/>
      <c r="P677" s="310"/>
      <c r="Q677" s="310"/>
      <c r="R677" s="310"/>
      <c r="S677" s="310"/>
      <c r="T677" s="310"/>
      <c r="U677" s="310"/>
      <c r="V677" s="310"/>
      <c r="W677" s="310"/>
      <c r="X677" s="310"/>
      <c r="Y677" s="310"/>
    </row>
    <row r="678">
      <c r="A678" s="310"/>
      <c r="B678" s="310"/>
      <c r="C678" s="310"/>
      <c r="D678" s="310"/>
      <c r="E678" s="310"/>
      <c r="F678" s="310"/>
      <c r="G678" s="310"/>
      <c r="H678" s="310"/>
      <c r="I678" s="310"/>
      <c r="J678" s="282"/>
      <c r="K678" s="282"/>
      <c r="L678" s="310"/>
      <c r="M678" s="310"/>
      <c r="N678" s="310"/>
      <c r="O678" s="310"/>
      <c r="P678" s="310"/>
      <c r="Q678" s="310"/>
      <c r="R678" s="310"/>
      <c r="S678" s="310"/>
      <c r="T678" s="310"/>
      <c r="U678" s="310"/>
      <c r="V678" s="310"/>
      <c r="W678" s="310"/>
      <c r="X678" s="310"/>
      <c r="Y678" s="310"/>
    </row>
    <row r="679">
      <c r="A679" s="310"/>
      <c r="B679" s="310"/>
      <c r="C679" s="310"/>
      <c r="D679" s="310"/>
      <c r="E679" s="310"/>
      <c r="F679" s="310"/>
      <c r="G679" s="310"/>
      <c r="H679" s="310"/>
      <c r="I679" s="310"/>
      <c r="J679" s="282"/>
      <c r="K679" s="282"/>
      <c r="L679" s="310"/>
      <c r="M679" s="310"/>
      <c r="N679" s="310"/>
      <c r="O679" s="310"/>
      <c r="P679" s="310"/>
      <c r="Q679" s="310"/>
      <c r="R679" s="310"/>
      <c r="S679" s="310"/>
      <c r="T679" s="310"/>
      <c r="U679" s="310"/>
      <c r="V679" s="310"/>
      <c r="W679" s="310"/>
      <c r="X679" s="310"/>
      <c r="Y679" s="310"/>
    </row>
    <row r="680">
      <c r="A680" s="310"/>
      <c r="B680" s="310"/>
      <c r="C680" s="310"/>
      <c r="D680" s="310"/>
      <c r="E680" s="310"/>
      <c r="F680" s="310"/>
      <c r="G680" s="310"/>
      <c r="H680" s="310"/>
      <c r="I680" s="310"/>
      <c r="J680" s="282"/>
      <c r="K680" s="282"/>
      <c r="L680" s="310"/>
      <c r="M680" s="310"/>
      <c r="N680" s="310"/>
      <c r="O680" s="310"/>
      <c r="P680" s="310"/>
      <c r="Q680" s="310"/>
      <c r="R680" s="310"/>
      <c r="S680" s="310"/>
      <c r="T680" s="310"/>
      <c r="U680" s="310"/>
      <c r="V680" s="310"/>
      <c r="W680" s="310"/>
      <c r="X680" s="310"/>
      <c r="Y680" s="310"/>
    </row>
    <row r="681">
      <c r="A681" s="310"/>
      <c r="B681" s="310"/>
      <c r="C681" s="310"/>
      <c r="D681" s="310"/>
      <c r="E681" s="310"/>
      <c r="F681" s="310"/>
      <c r="G681" s="310"/>
      <c r="H681" s="310"/>
      <c r="I681" s="310"/>
      <c r="J681" s="282"/>
      <c r="K681" s="282"/>
      <c r="L681" s="310"/>
      <c r="M681" s="310"/>
      <c r="N681" s="310"/>
      <c r="O681" s="310"/>
      <c r="P681" s="310"/>
      <c r="Q681" s="310"/>
      <c r="R681" s="310"/>
      <c r="S681" s="310"/>
      <c r="T681" s="310"/>
      <c r="U681" s="310"/>
      <c r="V681" s="310"/>
      <c r="W681" s="310"/>
      <c r="X681" s="310"/>
      <c r="Y681" s="310"/>
    </row>
    <row r="682">
      <c r="A682" s="310"/>
      <c r="B682" s="310"/>
      <c r="C682" s="310"/>
      <c r="D682" s="310"/>
      <c r="E682" s="310"/>
      <c r="F682" s="310"/>
      <c r="G682" s="310"/>
      <c r="H682" s="310"/>
      <c r="I682" s="310"/>
      <c r="J682" s="282"/>
      <c r="K682" s="282"/>
      <c r="L682" s="310"/>
      <c r="M682" s="310"/>
      <c r="N682" s="310"/>
      <c r="O682" s="310"/>
      <c r="P682" s="310"/>
      <c r="Q682" s="310"/>
      <c r="R682" s="310"/>
      <c r="S682" s="310"/>
      <c r="T682" s="310"/>
      <c r="U682" s="310"/>
      <c r="V682" s="310"/>
      <c r="W682" s="310"/>
      <c r="X682" s="310"/>
      <c r="Y682" s="310"/>
    </row>
    <row r="683">
      <c r="A683" s="310"/>
      <c r="B683" s="310"/>
      <c r="C683" s="310"/>
      <c r="D683" s="310"/>
      <c r="E683" s="310"/>
      <c r="F683" s="310"/>
      <c r="G683" s="310"/>
      <c r="H683" s="310"/>
      <c r="I683" s="310"/>
      <c r="J683" s="282"/>
      <c r="K683" s="282"/>
      <c r="L683" s="310"/>
      <c r="M683" s="310"/>
      <c r="N683" s="310"/>
      <c r="O683" s="310"/>
      <c r="P683" s="310"/>
      <c r="Q683" s="310"/>
      <c r="R683" s="310"/>
      <c r="S683" s="310"/>
      <c r="T683" s="310"/>
      <c r="U683" s="310"/>
      <c r="V683" s="310"/>
      <c r="W683" s="310"/>
      <c r="X683" s="310"/>
      <c r="Y683" s="310"/>
    </row>
    <row r="684">
      <c r="A684" s="310"/>
      <c r="B684" s="310"/>
      <c r="C684" s="310"/>
      <c r="D684" s="310"/>
      <c r="E684" s="310"/>
      <c r="F684" s="310"/>
      <c r="G684" s="310"/>
      <c r="H684" s="310"/>
      <c r="I684" s="310"/>
      <c r="J684" s="282"/>
      <c r="K684" s="282"/>
      <c r="L684" s="310"/>
      <c r="M684" s="310"/>
      <c r="N684" s="310"/>
      <c r="O684" s="310"/>
      <c r="P684" s="310"/>
      <c r="Q684" s="310"/>
      <c r="R684" s="310"/>
      <c r="S684" s="310"/>
      <c r="T684" s="310"/>
      <c r="U684" s="310"/>
      <c r="V684" s="310"/>
      <c r="W684" s="310"/>
      <c r="X684" s="310"/>
      <c r="Y684" s="310"/>
    </row>
    <row r="685">
      <c r="A685" s="310"/>
      <c r="B685" s="310"/>
      <c r="C685" s="310"/>
      <c r="D685" s="310"/>
      <c r="E685" s="310"/>
      <c r="F685" s="310"/>
      <c r="G685" s="310"/>
      <c r="H685" s="310"/>
      <c r="I685" s="310"/>
      <c r="J685" s="282"/>
      <c r="K685" s="282"/>
      <c r="L685" s="310"/>
      <c r="M685" s="310"/>
      <c r="N685" s="310"/>
      <c r="O685" s="310"/>
      <c r="P685" s="310"/>
      <c r="Q685" s="310"/>
      <c r="R685" s="310"/>
      <c r="S685" s="310"/>
      <c r="T685" s="310"/>
      <c r="U685" s="310"/>
      <c r="V685" s="310"/>
      <c r="W685" s="310"/>
      <c r="X685" s="310"/>
      <c r="Y685" s="310"/>
    </row>
    <row r="686">
      <c r="A686" s="310"/>
      <c r="B686" s="310"/>
      <c r="C686" s="310"/>
      <c r="D686" s="310"/>
      <c r="E686" s="310"/>
      <c r="F686" s="310"/>
      <c r="G686" s="310"/>
      <c r="H686" s="310"/>
      <c r="I686" s="310"/>
      <c r="J686" s="282"/>
      <c r="K686" s="282"/>
      <c r="L686" s="310"/>
      <c r="M686" s="310"/>
      <c r="N686" s="310"/>
      <c r="O686" s="310"/>
      <c r="P686" s="310"/>
      <c r="Q686" s="310"/>
      <c r="R686" s="310"/>
      <c r="S686" s="310"/>
      <c r="T686" s="310"/>
      <c r="U686" s="310"/>
      <c r="V686" s="310"/>
      <c r="W686" s="310"/>
      <c r="X686" s="310"/>
      <c r="Y686" s="310"/>
    </row>
    <row r="687">
      <c r="A687" s="310"/>
      <c r="B687" s="310"/>
      <c r="C687" s="310"/>
      <c r="D687" s="310"/>
      <c r="E687" s="310"/>
      <c r="F687" s="310"/>
      <c r="G687" s="310"/>
      <c r="H687" s="310"/>
      <c r="I687" s="310"/>
      <c r="J687" s="282"/>
      <c r="K687" s="282"/>
      <c r="L687" s="310"/>
      <c r="M687" s="310"/>
      <c r="N687" s="310"/>
      <c r="O687" s="310"/>
      <c r="P687" s="310"/>
      <c r="Q687" s="310"/>
      <c r="R687" s="310"/>
      <c r="S687" s="310"/>
      <c r="T687" s="310"/>
      <c r="U687" s="310"/>
      <c r="V687" s="310"/>
      <c r="W687" s="310"/>
      <c r="X687" s="310"/>
      <c r="Y687" s="310"/>
    </row>
    <row r="688">
      <c r="A688" s="310"/>
      <c r="B688" s="310"/>
      <c r="C688" s="310"/>
      <c r="D688" s="310"/>
      <c r="E688" s="310"/>
      <c r="F688" s="310"/>
      <c r="G688" s="310"/>
      <c r="H688" s="310"/>
      <c r="I688" s="310"/>
      <c r="J688" s="282"/>
      <c r="K688" s="282"/>
      <c r="L688" s="310"/>
      <c r="M688" s="310"/>
      <c r="N688" s="310"/>
      <c r="O688" s="310"/>
      <c r="P688" s="310"/>
      <c r="Q688" s="310"/>
      <c r="R688" s="310"/>
      <c r="S688" s="310"/>
      <c r="T688" s="310"/>
      <c r="U688" s="310"/>
      <c r="V688" s="310"/>
      <c r="W688" s="310"/>
      <c r="X688" s="310"/>
      <c r="Y688" s="310"/>
    </row>
    <row r="689">
      <c r="A689" s="310"/>
      <c r="B689" s="310"/>
      <c r="C689" s="310"/>
      <c r="D689" s="310"/>
      <c r="E689" s="310"/>
      <c r="F689" s="310"/>
      <c r="G689" s="310"/>
      <c r="H689" s="310"/>
      <c r="I689" s="310"/>
      <c r="J689" s="282"/>
      <c r="K689" s="282"/>
      <c r="L689" s="310"/>
      <c r="M689" s="310"/>
      <c r="N689" s="310"/>
      <c r="O689" s="310"/>
      <c r="P689" s="310"/>
      <c r="Q689" s="310"/>
      <c r="R689" s="310"/>
      <c r="S689" s="310"/>
      <c r="T689" s="310"/>
      <c r="U689" s="310"/>
      <c r="V689" s="310"/>
      <c r="W689" s="310"/>
      <c r="X689" s="310"/>
      <c r="Y689" s="310"/>
    </row>
    <row r="690">
      <c r="A690" s="310"/>
      <c r="B690" s="310"/>
      <c r="C690" s="310"/>
      <c r="D690" s="310"/>
      <c r="E690" s="310"/>
      <c r="F690" s="310"/>
      <c r="G690" s="310"/>
      <c r="H690" s="310"/>
      <c r="I690" s="310"/>
      <c r="J690" s="282"/>
      <c r="K690" s="282"/>
      <c r="L690" s="310"/>
      <c r="M690" s="310"/>
      <c r="N690" s="310"/>
      <c r="O690" s="310"/>
      <c r="P690" s="310"/>
      <c r="Q690" s="310"/>
      <c r="R690" s="310"/>
      <c r="S690" s="310"/>
      <c r="T690" s="310"/>
      <c r="U690" s="310"/>
      <c r="V690" s="310"/>
      <c r="W690" s="310"/>
      <c r="X690" s="310"/>
      <c r="Y690" s="310"/>
    </row>
    <row r="691">
      <c r="A691" s="310"/>
      <c r="B691" s="310"/>
      <c r="C691" s="310"/>
      <c r="D691" s="310"/>
      <c r="E691" s="310"/>
      <c r="F691" s="310"/>
      <c r="G691" s="310"/>
      <c r="H691" s="310"/>
      <c r="I691" s="310"/>
      <c r="J691" s="282"/>
      <c r="K691" s="282"/>
      <c r="L691" s="310"/>
      <c r="M691" s="310"/>
      <c r="N691" s="310"/>
      <c r="O691" s="310"/>
      <c r="P691" s="310"/>
      <c r="Q691" s="310"/>
      <c r="R691" s="310"/>
      <c r="S691" s="310"/>
      <c r="T691" s="310"/>
      <c r="U691" s="310"/>
      <c r="V691" s="310"/>
      <c r="W691" s="310"/>
      <c r="X691" s="310"/>
      <c r="Y691" s="310"/>
    </row>
    <row r="692">
      <c r="A692" s="310"/>
      <c r="B692" s="310"/>
      <c r="C692" s="310"/>
      <c r="D692" s="310"/>
      <c r="E692" s="310"/>
      <c r="F692" s="310"/>
      <c r="G692" s="310"/>
      <c r="H692" s="310"/>
      <c r="I692" s="310"/>
      <c r="J692" s="282"/>
      <c r="K692" s="282"/>
      <c r="L692" s="310"/>
      <c r="M692" s="310"/>
      <c r="N692" s="310"/>
      <c r="O692" s="310"/>
      <c r="P692" s="310"/>
      <c r="Q692" s="310"/>
      <c r="R692" s="310"/>
      <c r="S692" s="310"/>
      <c r="T692" s="310"/>
      <c r="U692" s="310"/>
      <c r="V692" s="310"/>
      <c r="W692" s="310"/>
      <c r="X692" s="310"/>
      <c r="Y692" s="310"/>
    </row>
    <row r="693">
      <c r="A693" s="310"/>
      <c r="B693" s="310"/>
      <c r="C693" s="310"/>
      <c r="D693" s="310"/>
      <c r="E693" s="310"/>
      <c r="F693" s="310"/>
      <c r="G693" s="310"/>
      <c r="H693" s="310"/>
      <c r="I693" s="310"/>
      <c r="J693" s="282"/>
      <c r="K693" s="282"/>
      <c r="L693" s="310"/>
      <c r="M693" s="310"/>
      <c r="N693" s="310"/>
      <c r="O693" s="310"/>
      <c r="P693" s="310"/>
      <c r="Q693" s="310"/>
      <c r="R693" s="310"/>
      <c r="S693" s="310"/>
      <c r="T693" s="310"/>
      <c r="U693" s="310"/>
      <c r="V693" s="310"/>
      <c r="W693" s="310"/>
      <c r="X693" s="310"/>
      <c r="Y693" s="310"/>
    </row>
    <row r="694">
      <c r="A694" s="310"/>
      <c r="B694" s="310"/>
      <c r="C694" s="310"/>
      <c r="D694" s="310"/>
      <c r="E694" s="310"/>
      <c r="F694" s="310"/>
      <c r="G694" s="310"/>
      <c r="H694" s="310"/>
      <c r="I694" s="310"/>
      <c r="J694" s="282"/>
      <c r="K694" s="282"/>
      <c r="L694" s="310"/>
      <c r="M694" s="310"/>
      <c r="N694" s="310"/>
      <c r="O694" s="310"/>
      <c r="P694" s="310"/>
      <c r="Q694" s="310"/>
      <c r="R694" s="310"/>
      <c r="S694" s="310"/>
      <c r="T694" s="310"/>
      <c r="U694" s="310"/>
      <c r="V694" s="310"/>
      <c r="W694" s="310"/>
      <c r="X694" s="310"/>
      <c r="Y694" s="310"/>
    </row>
    <row r="695">
      <c r="A695" s="310"/>
      <c r="B695" s="310"/>
      <c r="C695" s="310"/>
      <c r="D695" s="310"/>
      <c r="E695" s="310"/>
      <c r="F695" s="310"/>
      <c r="G695" s="310"/>
      <c r="H695" s="310"/>
      <c r="I695" s="310"/>
      <c r="J695" s="282"/>
      <c r="K695" s="282"/>
      <c r="L695" s="310"/>
      <c r="M695" s="310"/>
      <c r="N695" s="310"/>
      <c r="O695" s="310"/>
      <c r="P695" s="310"/>
      <c r="Q695" s="310"/>
      <c r="R695" s="310"/>
      <c r="S695" s="310"/>
      <c r="T695" s="310"/>
      <c r="U695" s="310"/>
      <c r="V695" s="310"/>
      <c r="W695" s="310"/>
      <c r="X695" s="310"/>
      <c r="Y695" s="310"/>
    </row>
    <row r="696">
      <c r="A696" s="310"/>
      <c r="B696" s="310"/>
      <c r="C696" s="310"/>
      <c r="D696" s="310"/>
      <c r="E696" s="310"/>
      <c r="F696" s="310"/>
      <c r="G696" s="310"/>
      <c r="H696" s="310"/>
      <c r="I696" s="310"/>
      <c r="J696" s="282"/>
      <c r="K696" s="282"/>
      <c r="L696" s="310"/>
      <c r="M696" s="310"/>
      <c r="N696" s="310"/>
      <c r="O696" s="310"/>
      <c r="P696" s="310"/>
      <c r="Q696" s="310"/>
      <c r="R696" s="310"/>
      <c r="S696" s="310"/>
      <c r="T696" s="310"/>
      <c r="U696" s="310"/>
      <c r="V696" s="310"/>
      <c r="W696" s="310"/>
      <c r="X696" s="310"/>
      <c r="Y696" s="310"/>
    </row>
    <row r="697">
      <c r="A697" s="310"/>
      <c r="B697" s="310"/>
      <c r="C697" s="310"/>
      <c r="D697" s="310"/>
      <c r="E697" s="310"/>
      <c r="F697" s="310"/>
      <c r="G697" s="310"/>
      <c r="H697" s="310"/>
      <c r="I697" s="310"/>
      <c r="J697" s="282"/>
      <c r="K697" s="282"/>
      <c r="L697" s="310"/>
      <c r="M697" s="310"/>
      <c r="N697" s="310"/>
      <c r="O697" s="310"/>
      <c r="P697" s="310"/>
      <c r="Q697" s="310"/>
      <c r="R697" s="310"/>
      <c r="S697" s="310"/>
      <c r="T697" s="310"/>
      <c r="U697" s="310"/>
      <c r="V697" s="310"/>
      <c r="W697" s="310"/>
      <c r="X697" s="310"/>
      <c r="Y697" s="310"/>
    </row>
    <row r="698">
      <c r="A698" s="310"/>
      <c r="B698" s="310"/>
      <c r="C698" s="310"/>
      <c r="D698" s="310"/>
      <c r="E698" s="310"/>
      <c r="F698" s="310"/>
      <c r="G698" s="310"/>
      <c r="H698" s="310"/>
      <c r="I698" s="310"/>
      <c r="J698" s="282"/>
      <c r="K698" s="282"/>
      <c r="L698" s="310"/>
      <c r="M698" s="310"/>
      <c r="N698" s="310"/>
      <c r="O698" s="310"/>
      <c r="P698" s="310"/>
      <c r="Q698" s="310"/>
      <c r="R698" s="310"/>
      <c r="S698" s="310"/>
      <c r="T698" s="310"/>
      <c r="U698" s="310"/>
      <c r="V698" s="310"/>
      <c r="W698" s="310"/>
      <c r="X698" s="310"/>
      <c r="Y698" s="310"/>
    </row>
    <row r="699">
      <c r="A699" s="310"/>
      <c r="B699" s="310"/>
      <c r="C699" s="310"/>
      <c r="D699" s="310"/>
      <c r="E699" s="310"/>
      <c r="F699" s="310"/>
      <c r="G699" s="310"/>
      <c r="H699" s="310"/>
      <c r="I699" s="310"/>
      <c r="J699" s="282"/>
      <c r="K699" s="282"/>
      <c r="L699" s="310"/>
      <c r="M699" s="310"/>
      <c r="N699" s="310"/>
      <c r="O699" s="310"/>
      <c r="P699" s="310"/>
      <c r="Q699" s="310"/>
      <c r="R699" s="310"/>
      <c r="S699" s="310"/>
      <c r="T699" s="310"/>
      <c r="U699" s="310"/>
      <c r="V699" s="310"/>
      <c r="W699" s="310"/>
      <c r="X699" s="310"/>
      <c r="Y699" s="310"/>
    </row>
    <row r="700">
      <c r="A700" s="310"/>
      <c r="B700" s="310"/>
      <c r="C700" s="310"/>
      <c r="D700" s="310"/>
      <c r="E700" s="310"/>
      <c r="F700" s="310"/>
      <c r="G700" s="310"/>
      <c r="H700" s="310"/>
      <c r="I700" s="310"/>
      <c r="J700" s="282"/>
      <c r="K700" s="282"/>
      <c r="L700" s="310"/>
      <c r="M700" s="310"/>
      <c r="N700" s="310"/>
      <c r="O700" s="310"/>
      <c r="P700" s="310"/>
      <c r="Q700" s="310"/>
      <c r="R700" s="310"/>
      <c r="S700" s="310"/>
      <c r="T700" s="310"/>
      <c r="U700" s="310"/>
      <c r="V700" s="310"/>
      <c r="W700" s="310"/>
      <c r="X700" s="310"/>
      <c r="Y700" s="310"/>
    </row>
    <row r="701">
      <c r="A701" s="310"/>
      <c r="B701" s="310"/>
      <c r="C701" s="310"/>
      <c r="D701" s="310"/>
      <c r="E701" s="310"/>
      <c r="F701" s="310"/>
      <c r="G701" s="310"/>
      <c r="H701" s="310"/>
      <c r="I701" s="310"/>
      <c r="J701" s="282"/>
      <c r="K701" s="282"/>
      <c r="L701" s="310"/>
      <c r="M701" s="310"/>
      <c r="N701" s="310"/>
      <c r="O701" s="310"/>
      <c r="P701" s="310"/>
      <c r="Q701" s="310"/>
      <c r="R701" s="310"/>
      <c r="S701" s="310"/>
      <c r="T701" s="310"/>
      <c r="U701" s="310"/>
      <c r="V701" s="310"/>
      <c r="W701" s="310"/>
      <c r="X701" s="310"/>
      <c r="Y701" s="310"/>
    </row>
    <row r="702">
      <c r="A702" s="310"/>
      <c r="B702" s="310"/>
      <c r="C702" s="310"/>
      <c r="D702" s="310"/>
      <c r="E702" s="310"/>
      <c r="F702" s="310"/>
      <c r="G702" s="310"/>
      <c r="H702" s="310"/>
      <c r="I702" s="310"/>
      <c r="J702" s="282"/>
      <c r="K702" s="282"/>
      <c r="L702" s="310"/>
      <c r="M702" s="310"/>
      <c r="N702" s="310"/>
      <c r="O702" s="310"/>
      <c r="P702" s="310"/>
      <c r="Q702" s="310"/>
      <c r="R702" s="310"/>
      <c r="S702" s="310"/>
      <c r="T702" s="310"/>
      <c r="U702" s="310"/>
      <c r="V702" s="310"/>
      <c r="W702" s="310"/>
      <c r="X702" s="310"/>
      <c r="Y702" s="310"/>
    </row>
    <row r="703">
      <c r="A703" s="310"/>
      <c r="B703" s="310"/>
      <c r="C703" s="310"/>
      <c r="D703" s="310"/>
      <c r="E703" s="310"/>
      <c r="F703" s="310"/>
      <c r="G703" s="310"/>
      <c r="H703" s="310"/>
      <c r="I703" s="310"/>
      <c r="J703" s="282"/>
      <c r="K703" s="282"/>
      <c r="L703" s="310"/>
      <c r="M703" s="310"/>
      <c r="N703" s="310"/>
      <c r="O703" s="310"/>
      <c r="P703" s="310"/>
      <c r="Q703" s="310"/>
      <c r="R703" s="310"/>
      <c r="S703" s="310"/>
      <c r="T703" s="310"/>
      <c r="U703" s="310"/>
      <c r="V703" s="310"/>
      <c r="W703" s="310"/>
      <c r="X703" s="310"/>
      <c r="Y703" s="310"/>
    </row>
    <row r="704">
      <c r="A704" s="310"/>
      <c r="B704" s="310"/>
      <c r="C704" s="310"/>
      <c r="D704" s="310"/>
      <c r="E704" s="310"/>
      <c r="F704" s="310"/>
      <c r="G704" s="310"/>
      <c r="H704" s="310"/>
      <c r="I704" s="310"/>
      <c r="J704" s="282"/>
      <c r="K704" s="282"/>
      <c r="L704" s="310"/>
      <c r="M704" s="310"/>
      <c r="N704" s="310"/>
      <c r="O704" s="310"/>
      <c r="P704" s="310"/>
      <c r="Q704" s="310"/>
      <c r="R704" s="310"/>
      <c r="S704" s="310"/>
      <c r="T704" s="310"/>
      <c r="U704" s="310"/>
      <c r="V704" s="310"/>
      <c r="W704" s="310"/>
      <c r="X704" s="310"/>
      <c r="Y704" s="310"/>
    </row>
    <row r="705">
      <c r="A705" s="310"/>
      <c r="B705" s="310"/>
      <c r="C705" s="310"/>
      <c r="D705" s="310"/>
      <c r="E705" s="310"/>
      <c r="F705" s="310"/>
      <c r="G705" s="310"/>
      <c r="H705" s="310"/>
      <c r="I705" s="310"/>
      <c r="J705" s="282"/>
      <c r="K705" s="282"/>
      <c r="L705" s="310"/>
      <c r="M705" s="310"/>
      <c r="N705" s="310"/>
      <c r="O705" s="310"/>
      <c r="P705" s="310"/>
      <c r="Q705" s="310"/>
      <c r="R705" s="310"/>
      <c r="S705" s="310"/>
      <c r="T705" s="310"/>
      <c r="U705" s="310"/>
      <c r="V705" s="310"/>
      <c r="W705" s="310"/>
      <c r="X705" s="310"/>
      <c r="Y705" s="310"/>
    </row>
    <row r="706">
      <c r="A706" s="310"/>
      <c r="B706" s="310"/>
      <c r="C706" s="310"/>
      <c r="D706" s="310"/>
      <c r="E706" s="310"/>
      <c r="F706" s="310"/>
      <c r="G706" s="310"/>
      <c r="H706" s="310"/>
      <c r="I706" s="310"/>
      <c r="J706" s="282"/>
      <c r="K706" s="282"/>
      <c r="L706" s="310"/>
      <c r="M706" s="310"/>
      <c r="N706" s="310"/>
      <c r="O706" s="310"/>
      <c r="P706" s="310"/>
      <c r="Q706" s="310"/>
      <c r="R706" s="310"/>
      <c r="S706" s="310"/>
      <c r="T706" s="310"/>
      <c r="U706" s="310"/>
      <c r="V706" s="310"/>
      <c r="W706" s="310"/>
      <c r="X706" s="310"/>
      <c r="Y706" s="310"/>
    </row>
    <row r="707">
      <c r="A707" s="310"/>
      <c r="B707" s="310"/>
      <c r="C707" s="310"/>
      <c r="D707" s="310"/>
      <c r="E707" s="310"/>
      <c r="F707" s="310"/>
      <c r="G707" s="310"/>
      <c r="H707" s="310"/>
      <c r="I707" s="310"/>
      <c r="J707" s="282"/>
      <c r="K707" s="282"/>
      <c r="L707" s="310"/>
      <c r="M707" s="310"/>
      <c r="N707" s="310"/>
      <c r="O707" s="310"/>
      <c r="P707" s="310"/>
      <c r="Q707" s="310"/>
      <c r="R707" s="310"/>
      <c r="S707" s="310"/>
      <c r="T707" s="310"/>
      <c r="U707" s="310"/>
      <c r="V707" s="310"/>
      <c r="W707" s="310"/>
      <c r="X707" s="310"/>
      <c r="Y707" s="310"/>
    </row>
    <row r="708">
      <c r="A708" s="310"/>
      <c r="B708" s="310"/>
      <c r="C708" s="310"/>
      <c r="D708" s="310"/>
      <c r="E708" s="310"/>
      <c r="F708" s="310"/>
      <c r="G708" s="310"/>
      <c r="H708" s="310"/>
      <c r="I708" s="310"/>
      <c r="J708" s="282"/>
      <c r="K708" s="282"/>
      <c r="L708" s="310"/>
      <c r="M708" s="310"/>
      <c r="N708" s="310"/>
      <c r="O708" s="310"/>
      <c r="P708" s="310"/>
      <c r="Q708" s="310"/>
      <c r="R708" s="310"/>
      <c r="S708" s="310"/>
      <c r="T708" s="310"/>
      <c r="U708" s="310"/>
      <c r="V708" s="310"/>
      <c r="W708" s="310"/>
      <c r="X708" s="310"/>
      <c r="Y708" s="310"/>
    </row>
    <row r="709">
      <c r="A709" s="310"/>
      <c r="B709" s="310"/>
      <c r="C709" s="310"/>
      <c r="D709" s="310"/>
      <c r="E709" s="310"/>
      <c r="F709" s="310"/>
      <c r="G709" s="310"/>
      <c r="H709" s="310"/>
      <c r="I709" s="310"/>
      <c r="J709" s="282"/>
      <c r="K709" s="282"/>
      <c r="L709" s="310"/>
      <c r="M709" s="310"/>
      <c r="N709" s="310"/>
      <c r="O709" s="310"/>
      <c r="P709" s="310"/>
      <c r="Q709" s="310"/>
      <c r="R709" s="310"/>
      <c r="S709" s="310"/>
      <c r="T709" s="310"/>
      <c r="U709" s="310"/>
      <c r="V709" s="310"/>
      <c r="W709" s="310"/>
      <c r="X709" s="310"/>
      <c r="Y709" s="310"/>
    </row>
    <row r="710">
      <c r="A710" s="310"/>
      <c r="B710" s="310"/>
      <c r="C710" s="310"/>
      <c r="D710" s="310"/>
      <c r="E710" s="310"/>
      <c r="F710" s="310"/>
      <c r="G710" s="310"/>
      <c r="H710" s="310"/>
      <c r="I710" s="310"/>
      <c r="J710" s="282"/>
      <c r="K710" s="282"/>
      <c r="L710" s="310"/>
      <c r="M710" s="310"/>
      <c r="N710" s="310"/>
      <c r="O710" s="310"/>
      <c r="P710" s="310"/>
      <c r="Q710" s="310"/>
      <c r="R710" s="310"/>
      <c r="S710" s="310"/>
      <c r="T710" s="310"/>
      <c r="U710" s="310"/>
      <c r="V710" s="310"/>
      <c r="W710" s="310"/>
      <c r="X710" s="310"/>
      <c r="Y710" s="310"/>
    </row>
    <row r="711">
      <c r="A711" s="310"/>
      <c r="B711" s="310"/>
      <c r="C711" s="310"/>
      <c r="D711" s="310"/>
      <c r="E711" s="310"/>
      <c r="F711" s="310"/>
      <c r="G711" s="310"/>
      <c r="H711" s="310"/>
      <c r="I711" s="310"/>
      <c r="J711" s="282"/>
      <c r="K711" s="282"/>
      <c r="L711" s="310"/>
      <c r="M711" s="310"/>
      <c r="N711" s="310"/>
      <c r="O711" s="310"/>
      <c r="P711" s="310"/>
      <c r="Q711" s="310"/>
      <c r="R711" s="310"/>
      <c r="S711" s="310"/>
      <c r="T711" s="310"/>
      <c r="U711" s="310"/>
      <c r="V711" s="310"/>
      <c r="W711" s="310"/>
      <c r="X711" s="310"/>
      <c r="Y711" s="310"/>
    </row>
    <row r="712">
      <c r="A712" s="310"/>
      <c r="B712" s="310"/>
      <c r="C712" s="310"/>
      <c r="D712" s="310"/>
      <c r="E712" s="310"/>
      <c r="F712" s="310"/>
      <c r="G712" s="310"/>
      <c r="H712" s="310"/>
      <c r="I712" s="310"/>
      <c r="J712" s="282"/>
      <c r="K712" s="282"/>
      <c r="L712" s="310"/>
      <c r="M712" s="310"/>
      <c r="N712" s="310"/>
      <c r="O712" s="310"/>
      <c r="P712" s="310"/>
      <c r="Q712" s="310"/>
      <c r="R712" s="310"/>
      <c r="S712" s="310"/>
      <c r="T712" s="310"/>
      <c r="U712" s="310"/>
      <c r="V712" s="310"/>
      <c r="W712" s="310"/>
      <c r="X712" s="310"/>
      <c r="Y712" s="310"/>
    </row>
    <row r="713">
      <c r="A713" s="310"/>
      <c r="B713" s="310"/>
      <c r="C713" s="310"/>
      <c r="D713" s="310"/>
      <c r="E713" s="310"/>
      <c r="F713" s="310"/>
      <c r="G713" s="310"/>
      <c r="H713" s="310"/>
      <c r="I713" s="310"/>
      <c r="J713" s="282"/>
      <c r="K713" s="282"/>
      <c r="L713" s="310"/>
      <c r="M713" s="310"/>
      <c r="N713" s="310"/>
      <c r="O713" s="310"/>
      <c r="P713" s="310"/>
      <c r="Q713" s="310"/>
      <c r="R713" s="310"/>
      <c r="S713" s="310"/>
      <c r="T713" s="310"/>
      <c r="U713" s="310"/>
      <c r="V713" s="310"/>
      <c r="W713" s="310"/>
      <c r="X713" s="310"/>
      <c r="Y713" s="310"/>
    </row>
    <row r="714">
      <c r="A714" s="310"/>
      <c r="B714" s="310"/>
      <c r="C714" s="310"/>
      <c r="D714" s="310"/>
      <c r="E714" s="310"/>
      <c r="F714" s="310"/>
      <c r="G714" s="310"/>
      <c r="H714" s="310"/>
      <c r="I714" s="310"/>
      <c r="J714" s="282"/>
      <c r="K714" s="282"/>
      <c r="L714" s="310"/>
      <c r="M714" s="310"/>
      <c r="N714" s="310"/>
      <c r="O714" s="310"/>
      <c r="P714" s="310"/>
      <c r="Q714" s="310"/>
      <c r="R714" s="310"/>
      <c r="S714" s="310"/>
      <c r="T714" s="310"/>
      <c r="U714" s="310"/>
      <c r="V714" s="310"/>
      <c r="W714" s="310"/>
      <c r="X714" s="310"/>
      <c r="Y714" s="310"/>
    </row>
    <row r="715">
      <c r="A715" s="310"/>
      <c r="B715" s="310"/>
      <c r="C715" s="310"/>
      <c r="D715" s="310"/>
      <c r="E715" s="310"/>
      <c r="F715" s="310"/>
      <c r="G715" s="310"/>
      <c r="H715" s="310"/>
      <c r="I715" s="310"/>
      <c r="J715" s="282"/>
      <c r="K715" s="282"/>
      <c r="L715" s="310"/>
      <c r="M715" s="310"/>
      <c r="N715" s="310"/>
      <c r="O715" s="310"/>
      <c r="P715" s="310"/>
      <c r="Q715" s="310"/>
      <c r="R715" s="310"/>
      <c r="S715" s="310"/>
      <c r="T715" s="310"/>
      <c r="U715" s="310"/>
      <c r="V715" s="310"/>
      <c r="W715" s="310"/>
      <c r="X715" s="310"/>
      <c r="Y715" s="310"/>
    </row>
    <row r="716">
      <c r="A716" s="310"/>
      <c r="B716" s="310"/>
      <c r="C716" s="310"/>
      <c r="D716" s="310"/>
      <c r="E716" s="310"/>
      <c r="F716" s="310"/>
      <c r="G716" s="310"/>
      <c r="H716" s="310"/>
      <c r="I716" s="310"/>
      <c r="J716" s="282"/>
      <c r="K716" s="282"/>
      <c r="L716" s="310"/>
      <c r="M716" s="310"/>
      <c r="N716" s="310"/>
      <c r="O716" s="310"/>
      <c r="P716" s="310"/>
      <c r="Q716" s="310"/>
      <c r="R716" s="310"/>
      <c r="S716" s="310"/>
      <c r="T716" s="310"/>
      <c r="U716" s="310"/>
      <c r="V716" s="310"/>
      <c r="W716" s="310"/>
      <c r="X716" s="310"/>
      <c r="Y716" s="310"/>
    </row>
    <row r="717">
      <c r="A717" s="310"/>
      <c r="B717" s="310"/>
      <c r="C717" s="310"/>
      <c r="D717" s="310"/>
      <c r="E717" s="310"/>
      <c r="F717" s="310"/>
      <c r="G717" s="310"/>
      <c r="H717" s="310"/>
      <c r="I717" s="310"/>
      <c r="J717" s="282"/>
      <c r="K717" s="282"/>
      <c r="L717" s="310"/>
      <c r="M717" s="310"/>
      <c r="N717" s="310"/>
      <c r="O717" s="310"/>
      <c r="P717" s="310"/>
      <c r="Q717" s="310"/>
      <c r="R717" s="310"/>
      <c r="S717" s="310"/>
      <c r="T717" s="310"/>
      <c r="U717" s="310"/>
      <c r="V717" s="310"/>
      <c r="W717" s="310"/>
      <c r="X717" s="310"/>
      <c r="Y717" s="310"/>
    </row>
    <row r="718">
      <c r="A718" s="310"/>
      <c r="B718" s="310"/>
      <c r="C718" s="310"/>
      <c r="D718" s="310"/>
      <c r="E718" s="310"/>
      <c r="F718" s="310"/>
      <c r="G718" s="310"/>
      <c r="H718" s="310"/>
      <c r="I718" s="310"/>
      <c r="J718" s="282"/>
      <c r="K718" s="282"/>
      <c r="L718" s="310"/>
      <c r="M718" s="310"/>
      <c r="N718" s="310"/>
      <c r="O718" s="310"/>
      <c r="P718" s="310"/>
      <c r="Q718" s="310"/>
      <c r="R718" s="310"/>
      <c r="S718" s="310"/>
      <c r="T718" s="310"/>
      <c r="U718" s="310"/>
      <c r="V718" s="310"/>
      <c r="W718" s="310"/>
      <c r="X718" s="310"/>
      <c r="Y718" s="310"/>
    </row>
    <row r="719">
      <c r="A719" s="310"/>
      <c r="B719" s="310"/>
      <c r="C719" s="310"/>
      <c r="D719" s="310"/>
      <c r="E719" s="310"/>
      <c r="F719" s="310"/>
      <c r="G719" s="310"/>
      <c r="H719" s="310"/>
      <c r="I719" s="310"/>
      <c r="J719" s="282"/>
      <c r="K719" s="282"/>
      <c r="L719" s="310"/>
      <c r="M719" s="310"/>
      <c r="N719" s="310"/>
      <c r="O719" s="310"/>
      <c r="P719" s="310"/>
      <c r="Q719" s="310"/>
      <c r="R719" s="310"/>
      <c r="S719" s="310"/>
      <c r="T719" s="310"/>
      <c r="U719" s="310"/>
      <c r="V719" s="310"/>
      <c r="W719" s="310"/>
      <c r="X719" s="310"/>
      <c r="Y719" s="310"/>
    </row>
    <row r="720">
      <c r="A720" s="310"/>
      <c r="B720" s="310"/>
      <c r="C720" s="310"/>
      <c r="D720" s="310"/>
      <c r="E720" s="310"/>
      <c r="F720" s="310"/>
      <c r="G720" s="310"/>
      <c r="H720" s="310"/>
      <c r="I720" s="310"/>
      <c r="J720" s="282"/>
      <c r="K720" s="282"/>
      <c r="L720" s="310"/>
      <c r="M720" s="310"/>
      <c r="N720" s="310"/>
      <c r="O720" s="310"/>
      <c r="P720" s="310"/>
      <c r="Q720" s="310"/>
      <c r="R720" s="310"/>
      <c r="S720" s="310"/>
      <c r="T720" s="310"/>
      <c r="U720" s="310"/>
      <c r="V720" s="310"/>
      <c r="W720" s="310"/>
      <c r="X720" s="310"/>
      <c r="Y720" s="310"/>
    </row>
    <row r="721">
      <c r="A721" s="310"/>
      <c r="B721" s="310"/>
      <c r="C721" s="310"/>
      <c r="D721" s="310"/>
      <c r="E721" s="310"/>
      <c r="F721" s="310"/>
      <c r="G721" s="310"/>
      <c r="H721" s="310"/>
      <c r="I721" s="310"/>
      <c r="J721" s="282"/>
      <c r="K721" s="282"/>
      <c r="L721" s="310"/>
      <c r="M721" s="310"/>
      <c r="N721" s="310"/>
      <c r="O721" s="310"/>
      <c r="P721" s="310"/>
      <c r="Q721" s="310"/>
      <c r="R721" s="310"/>
      <c r="S721" s="310"/>
      <c r="T721" s="310"/>
      <c r="U721" s="310"/>
      <c r="V721" s="310"/>
      <c r="W721" s="310"/>
      <c r="X721" s="310"/>
      <c r="Y721" s="310"/>
    </row>
    <row r="722">
      <c r="A722" s="310"/>
      <c r="B722" s="310"/>
      <c r="C722" s="310"/>
      <c r="D722" s="310"/>
      <c r="E722" s="310"/>
      <c r="F722" s="310"/>
      <c r="G722" s="310"/>
      <c r="H722" s="310"/>
      <c r="I722" s="310"/>
      <c r="J722" s="282"/>
      <c r="K722" s="282"/>
      <c r="L722" s="310"/>
      <c r="M722" s="310"/>
      <c r="N722" s="310"/>
      <c r="O722" s="310"/>
      <c r="P722" s="310"/>
      <c r="Q722" s="310"/>
      <c r="R722" s="310"/>
      <c r="S722" s="310"/>
      <c r="T722" s="310"/>
      <c r="U722" s="310"/>
      <c r="V722" s="310"/>
      <c r="W722" s="310"/>
      <c r="X722" s="310"/>
      <c r="Y722" s="310"/>
    </row>
    <row r="723">
      <c r="A723" s="310"/>
      <c r="B723" s="310"/>
      <c r="C723" s="310"/>
      <c r="D723" s="310"/>
      <c r="E723" s="310"/>
      <c r="F723" s="310"/>
      <c r="G723" s="310"/>
      <c r="H723" s="310"/>
      <c r="I723" s="310"/>
      <c r="J723" s="282"/>
      <c r="K723" s="282"/>
      <c r="L723" s="310"/>
      <c r="M723" s="310"/>
      <c r="N723" s="310"/>
      <c r="O723" s="310"/>
      <c r="P723" s="310"/>
      <c r="Q723" s="310"/>
      <c r="R723" s="310"/>
      <c r="S723" s="310"/>
      <c r="T723" s="310"/>
      <c r="U723" s="310"/>
      <c r="V723" s="310"/>
      <c r="W723" s="310"/>
      <c r="X723" s="310"/>
      <c r="Y723" s="310"/>
    </row>
    <row r="724">
      <c r="A724" s="310"/>
      <c r="B724" s="310"/>
      <c r="C724" s="310"/>
      <c r="D724" s="310"/>
      <c r="E724" s="310"/>
      <c r="F724" s="310"/>
      <c r="G724" s="310"/>
      <c r="H724" s="310"/>
      <c r="I724" s="310"/>
      <c r="J724" s="282"/>
      <c r="K724" s="282"/>
      <c r="L724" s="310"/>
      <c r="M724" s="310"/>
      <c r="N724" s="310"/>
      <c r="O724" s="310"/>
      <c r="P724" s="310"/>
      <c r="Q724" s="310"/>
      <c r="R724" s="310"/>
      <c r="S724" s="310"/>
      <c r="T724" s="310"/>
      <c r="U724" s="310"/>
      <c r="V724" s="310"/>
      <c r="W724" s="310"/>
      <c r="X724" s="310"/>
      <c r="Y724" s="310"/>
    </row>
    <row r="725">
      <c r="A725" s="310"/>
      <c r="B725" s="310"/>
      <c r="C725" s="310"/>
      <c r="D725" s="310"/>
      <c r="E725" s="310"/>
      <c r="F725" s="310"/>
      <c r="G725" s="310"/>
      <c r="H725" s="310"/>
      <c r="I725" s="310"/>
      <c r="J725" s="282"/>
      <c r="K725" s="282"/>
      <c r="L725" s="310"/>
      <c r="M725" s="310"/>
      <c r="N725" s="310"/>
      <c r="O725" s="310"/>
      <c r="P725" s="310"/>
      <c r="Q725" s="310"/>
      <c r="R725" s="310"/>
      <c r="S725" s="310"/>
      <c r="T725" s="310"/>
      <c r="U725" s="310"/>
      <c r="V725" s="310"/>
      <c r="W725" s="310"/>
      <c r="X725" s="310"/>
      <c r="Y725" s="310"/>
    </row>
    <row r="726">
      <c r="A726" s="310"/>
      <c r="B726" s="310"/>
      <c r="C726" s="310"/>
      <c r="D726" s="310"/>
      <c r="E726" s="310"/>
      <c r="F726" s="310"/>
      <c r="G726" s="310"/>
      <c r="H726" s="310"/>
      <c r="I726" s="310"/>
      <c r="J726" s="282"/>
      <c r="K726" s="282"/>
      <c r="L726" s="310"/>
      <c r="M726" s="310"/>
      <c r="N726" s="310"/>
      <c r="O726" s="310"/>
      <c r="P726" s="310"/>
      <c r="Q726" s="310"/>
      <c r="R726" s="310"/>
      <c r="S726" s="310"/>
      <c r="T726" s="310"/>
      <c r="U726" s="310"/>
      <c r="V726" s="310"/>
      <c r="W726" s="310"/>
      <c r="X726" s="310"/>
      <c r="Y726" s="310"/>
    </row>
    <row r="727">
      <c r="A727" s="310"/>
      <c r="B727" s="310"/>
      <c r="C727" s="310"/>
      <c r="D727" s="310"/>
      <c r="E727" s="310"/>
      <c r="F727" s="310"/>
      <c r="G727" s="310"/>
      <c r="H727" s="310"/>
      <c r="I727" s="310"/>
      <c r="J727" s="282"/>
      <c r="K727" s="282"/>
      <c r="L727" s="310"/>
      <c r="M727" s="310"/>
      <c r="N727" s="310"/>
      <c r="O727" s="310"/>
      <c r="P727" s="310"/>
      <c r="Q727" s="310"/>
      <c r="R727" s="310"/>
      <c r="S727" s="310"/>
      <c r="T727" s="310"/>
      <c r="U727" s="310"/>
      <c r="V727" s="310"/>
      <c r="W727" s="310"/>
      <c r="X727" s="310"/>
      <c r="Y727" s="310"/>
    </row>
    <row r="728">
      <c r="A728" s="310"/>
      <c r="B728" s="310"/>
      <c r="C728" s="310"/>
      <c r="D728" s="310"/>
      <c r="E728" s="310"/>
      <c r="F728" s="310"/>
      <c r="G728" s="310"/>
      <c r="H728" s="310"/>
      <c r="I728" s="310"/>
      <c r="J728" s="282"/>
      <c r="K728" s="282"/>
      <c r="L728" s="310"/>
      <c r="M728" s="310"/>
      <c r="N728" s="310"/>
      <c r="O728" s="310"/>
      <c r="P728" s="310"/>
      <c r="Q728" s="310"/>
      <c r="R728" s="310"/>
      <c r="S728" s="310"/>
      <c r="T728" s="310"/>
      <c r="U728" s="310"/>
      <c r="V728" s="310"/>
      <c r="W728" s="310"/>
      <c r="X728" s="310"/>
      <c r="Y728" s="310"/>
    </row>
    <row r="729">
      <c r="A729" s="310"/>
      <c r="B729" s="310"/>
      <c r="C729" s="310"/>
      <c r="D729" s="310"/>
      <c r="E729" s="310"/>
      <c r="F729" s="310"/>
      <c r="G729" s="310"/>
      <c r="H729" s="310"/>
      <c r="I729" s="310"/>
      <c r="J729" s="282"/>
      <c r="K729" s="282"/>
      <c r="L729" s="310"/>
      <c r="M729" s="310"/>
      <c r="N729" s="310"/>
      <c r="O729" s="310"/>
      <c r="P729" s="310"/>
      <c r="Q729" s="310"/>
      <c r="R729" s="310"/>
      <c r="S729" s="310"/>
      <c r="T729" s="310"/>
      <c r="U729" s="310"/>
      <c r="V729" s="310"/>
      <c r="W729" s="310"/>
      <c r="X729" s="310"/>
      <c r="Y729" s="310"/>
    </row>
    <row r="730">
      <c r="A730" s="310"/>
      <c r="B730" s="310"/>
      <c r="C730" s="310"/>
      <c r="D730" s="310"/>
      <c r="E730" s="310"/>
      <c r="F730" s="310"/>
      <c r="G730" s="310"/>
      <c r="H730" s="310"/>
      <c r="I730" s="310"/>
      <c r="J730" s="282"/>
      <c r="K730" s="282"/>
      <c r="L730" s="310"/>
      <c r="M730" s="310"/>
      <c r="N730" s="310"/>
      <c r="O730" s="310"/>
      <c r="P730" s="310"/>
      <c r="Q730" s="310"/>
      <c r="R730" s="310"/>
      <c r="S730" s="310"/>
      <c r="T730" s="310"/>
      <c r="U730" s="310"/>
      <c r="V730" s="310"/>
      <c r="W730" s="310"/>
      <c r="X730" s="310"/>
      <c r="Y730" s="310"/>
    </row>
    <row r="731">
      <c r="A731" s="310"/>
      <c r="B731" s="310"/>
      <c r="C731" s="310"/>
      <c r="D731" s="310"/>
      <c r="E731" s="310"/>
      <c r="F731" s="310"/>
      <c r="G731" s="310"/>
      <c r="H731" s="310"/>
      <c r="I731" s="310"/>
      <c r="J731" s="282"/>
      <c r="K731" s="282"/>
      <c r="L731" s="310"/>
      <c r="M731" s="310"/>
      <c r="N731" s="310"/>
      <c r="O731" s="310"/>
      <c r="P731" s="310"/>
      <c r="Q731" s="310"/>
      <c r="R731" s="310"/>
      <c r="S731" s="310"/>
      <c r="T731" s="310"/>
      <c r="U731" s="310"/>
      <c r="V731" s="310"/>
      <c r="W731" s="310"/>
      <c r="X731" s="310"/>
      <c r="Y731" s="310"/>
    </row>
    <row r="732">
      <c r="A732" s="310"/>
      <c r="B732" s="310"/>
      <c r="C732" s="310"/>
      <c r="D732" s="310"/>
      <c r="E732" s="310"/>
      <c r="F732" s="310"/>
      <c r="G732" s="310"/>
      <c r="H732" s="310"/>
      <c r="I732" s="310"/>
      <c r="J732" s="282"/>
      <c r="K732" s="282"/>
      <c r="L732" s="310"/>
      <c r="M732" s="310"/>
      <c r="N732" s="310"/>
      <c r="O732" s="310"/>
      <c r="P732" s="310"/>
      <c r="Q732" s="310"/>
      <c r="R732" s="310"/>
      <c r="S732" s="310"/>
      <c r="T732" s="310"/>
      <c r="U732" s="310"/>
      <c r="V732" s="310"/>
      <c r="W732" s="310"/>
      <c r="X732" s="310"/>
      <c r="Y732" s="310"/>
    </row>
    <row r="733">
      <c r="A733" s="310"/>
      <c r="B733" s="310"/>
      <c r="C733" s="310"/>
      <c r="D733" s="310"/>
      <c r="E733" s="310"/>
      <c r="F733" s="310"/>
      <c r="G733" s="310"/>
      <c r="H733" s="310"/>
      <c r="I733" s="310"/>
      <c r="J733" s="282"/>
      <c r="K733" s="282"/>
      <c r="L733" s="310"/>
      <c r="M733" s="310"/>
      <c r="N733" s="310"/>
      <c r="O733" s="310"/>
      <c r="P733" s="310"/>
      <c r="Q733" s="310"/>
      <c r="R733" s="310"/>
      <c r="S733" s="310"/>
      <c r="T733" s="310"/>
      <c r="U733" s="310"/>
      <c r="V733" s="310"/>
      <c r="W733" s="310"/>
      <c r="X733" s="310"/>
      <c r="Y733" s="310"/>
    </row>
    <row r="734">
      <c r="A734" s="310"/>
      <c r="B734" s="310"/>
      <c r="C734" s="310"/>
      <c r="D734" s="310"/>
      <c r="E734" s="310"/>
      <c r="F734" s="310"/>
      <c r="G734" s="310"/>
      <c r="H734" s="310"/>
      <c r="I734" s="310"/>
      <c r="J734" s="282"/>
      <c r="K734" s="282"/>
      <c r="L734" s="310"/>
      <c r="M734" s="310"/>
      <c r="N734" s="310"/>
      <c r="O734" s="310"/>
      <c r="P734" s="310"/>
      <c r="Q734" s="310"/>
      <c r="R734" s="310"/>
      <c r="S734" s="310"/>
      <c r="T734" s="310"/>
      <c r="U734" s="310"/>
      <c r="V734" s="310"/>
      <c r="W734" s="310"/>
      <c r="X734" s="310"/>
      <c r="Y734" s="310"/>
    </row>
    <row r="735">
      <c r="A735" s="310"/>
      <c r="B735" s="310"/>
      <c r="C735" s="310"/>
      <c r="D735" s="310"/>
      <c r="E735" s="310"/>
      <c r="F735" s="310"/>
      <c r="G735" s="310"/>
      <c r="H735" s="310"/>
      <c r="I735" s="310"/>
      <c r="J735" s="282"/>
      <c r="K735" s="282"/>
      <c r="L735" s="310"/>
      <c r="M735" s="310"/>
      <c r="N735" s="310"/>
      <c r="O735" s="310"/>
      <c r="P735" s="310"/>
      <c r="Q735" s="310"/>
      <c r="R735" s="310"/>
      <c r="S735" s="310"/>
      <c r="T735" s="310"/>
      <c r="U735" s="310"/>
      <c r="V735" s="310"/>
      <c r="W735" s="310"/>
      <c r="X735" s="310"/>
      <c r="Y735" s="310"/>
    </row>
    <row r="736">
      <c r="A736" s="310"/>
      <c r="B736" s="310"/>
      <c r="C736" s="310"/>
      <c r="D736" s="310"/>
      <c r="E736" s="310"/>
      <c r="F736" s="310"/>
      <c r="G736" s="310"/>
      <c r="H736" s="310"/>
      <c r="I736" s="310"/>
      <c r="J736" s="282"/>
      <c r="K736" s="282"/>
      <c r="L736" s="310"/>
      <c r="M736" s="310"/>
      <c r="N736" s="310"/>
      <c r="O736" s="310"/>
      <c r="P736" s="310"/>
      <c r="Q736" s="310"/>
      <c r="R736" s="310"/>
      <c r="S736" s="310"/>
      <c r="T736" s="310"/>
      <c r="U736" s="310"/>
      <c r="V736" s="310"/>
      <c r="W736" s="310"/>
      <c r="X736" s="310"/>
      <c r="Y736" s="310"/>
    </row>
    <row r="737">
      <c r="A737" s="310"/>
      <c r="B737" s="310"/>
      <c r="C737" s="310"/>
      <c r="D737" s="310"/>
      <c r="E737" s="310"/>
      <c r="F737" s="310"/>
      <c r="G737" s="310"/>
      <c r="H737" s="310"/>
      <c r="I737" s="310"/>
      <c r="J737" s="282"/>
      <c r="K737" s="282"/>
      <c r="L737" s="310"/>
      <c r="M737" s="310"/>
      <c r="N737" s="310"/>
      <c r="O737" s="310"/>
      <c r="P737" s="310"/>
      <c r="Q737" s="310"/>
      <c r="R737" s="310"/>
      <c r="S737" s="310"/>
      <c r="T737" s="310"/>
      <c r="U737" s="310"/>
      <c r="V737" s="310"/>
      <c r="W737" s="310"/>
      <c r="X737" s="310"/>
      <c r="Y737" s="310"/>
    </row>
    <row r="738">
      <c r="A738" s="310"/>
      <c r="B738" s="310"/>
      <c r="C738" s="310"/>
      <c r="D738" s="310"/>
      <c r="E738" s="310"/>
      <c r="F738" s="310"/>
      <c r="G738" s="310"/>
      <c r="H738" s="310"/>
      <c r="I738" s="310"/>
      <c r="J738" s="282"/>
      <c r="K738" s="282"/>
      <c r="L738" s="310"/>
      <c r="M738" s="310"/>
      <c r="N738" s="310"/>
      <c r="O738" s="310"/>
      <c r="P738" s="310"/>
      <c r="Q738" s="310"/>
      <c r="R738" s="310"/>
      <c r="S738" s="310"/>
      <c r="T738" s="310"/>
      <c r="U738" s="310"/>
      <c r="V738" s="310"/>
      <c r="W738" s="310"/>
      <c r="X738" s="310"/>
      <c r="Y738" s="310"/>
    </row>
    <row r="739">
      <c r="A739" s="310"/>
      <c r="B739" s="310"/>
      <c r="C739" s="310"/>
      <c r="D739" s="310"/>
      <c r="E739" s="310"/>
      <c r="F739" s="310"/>
      <c r="G739" s="310"/>
      <c r="H739" s="310"/>
      <c r="I739" s="310"/>
      <c r="J739" s="282"/>
      <c r="K739" s="282"/>
      <c r="L739" s="310"/>
      <c r="M739" s="310"/>
      <c r="N739" s="310"/>
      <c r="O739" s="310"/>
      <c r="P739" s="310"/>
      <c r="Q739" s="310"/>
      <c r="R739" s="310"/>
      <c r="S739" s="310"/>
      <c r="T739" s="310"/>
      <c r="U739" s="310"/>
      <c r="V739" s="310"/>
      <c r="W739" s="310"/>
      <c r="X739" s="310"/>
      <c r="Y739" s="310"/>
    </row>
    <row r="740">
      <c r="A740" s="310"/>
      <c r="B740" s="310"/>
      <c r="C740" s="310"/>
      <c r="D740" s="310"/>
      <c r="E740" s="310"/>
      <c r="F740" s="310"/>
      <c r="G740" s="310"/>
      <c r="H740" s="310"/>
      <c r="I740" s="310"/>
      <c r="J740" s="282"/>
      <c r="K740" s="282"/>
      <c r="L740" s="310"/>
      <c r="M740" s="310"/>
      <c r="N740" s="310"/>
      <c r="O740" s="310"/>
      <c r="P740" s="310"/>
      <c r="Q740" s="310"/>
      <c r="R740" s="310"/>
      <c r="S740" s="310"/>
      <c r="T740" s="310"/>
      <c r="U740" s="310"/>
      <c r="V740" s="310"/>
      <c r="W740" s="310"/>
      <c r="X740" s="310"/>
      <c r="Y740" s="310"/>
    </row>
    <row r="741">
      <c r="A741" s="310"/>
      <c r="B741" s="310"/>
      <c r="C741" s="310"/>
      <c r="D741" s="310"/>
      <c r="E741" s="310"/>
      <c r="F741" s="310"/>
      <c r="G741" s="310"/>
      <c r="H741" s="310"/>
      <c r="I741" s="310"/>
      <c r="J741" s="282"/>
      <c r="K741" s="282"/>
      <c r="L741" s="310"/>
      <c r="M741" s="310"/>
      <c r="N741" s="310"/>
      <c r="O741" s="310"/>
      <c r="P741" s="310"/>
      <c r="Q741" s="310"/>
      <c r="R741" s="310"/>
      <c r="S741" s="310"/>
      <c r="T741" s="310"/>
      <c r="U741" s="310"/>
      <c r="V741" s="310"/>
      <c r="W741" s="310"/>
      <c r="X741" s="310"/>
      <c r="Y741" s="310"/>
    </row>
    <row r="742">
      <c r="A742" s="310"/>
      <c r="B742" s="310"/>
      <c r="C742" s="310"/>
      <c r="D742" s="310"/>
      <c r="E742" s="310"/>
      <c r="F742" s="310"/>
      <c r="G742" s="310"/>
      <c r="H742" s="310"/>
      <c r="I742" s="310"/>
      <c r="J742" s="282"/>
      <c r="K742" s="282"/>
      <c r="L742" s="310"/>
      <c r="M742" s="310"/>
      <c r="N742" s="310"/>
      <c r="O742" s="310"/>
      <c r="P742" s="310"/>
      <c r="Q742" s="310"/>
      <c r="R742" s="310"/>
      <c r="S742" s="310"/>
      <c r="T742" s="310"/>
      <c r="U742" s="310"/>
      <c r="V742" s="310"/>
      <c r="W742" s="310"/>
      <c r="X742" s="310"/>
      <c r="Y742" s="310"/>
    </row>
    <row r="743">
      <c r="A743" s="310"/>
      <c r="B743" s="310"/>
      <c r="C743" s="310"/>
      <c r="D743" s="310"/>
      <c r="E743" s="310"/>
      <c r="F743" s="310"/>
      <c r="G743" s="310"/>
      <c r="H743" s="310"/>
      <c r="I743" s="310"/>
      <c r="J743" s="282"/>
      <c r="K743" s="282"/>
      <c r="L743" s="310"/>
      <c r="M743" s="310"/>
      <c r="N743" s="310"/>
      <c r="O743" s="310"/>
      <c r="P743" s="310"/>
      <c r="Q743" s="310"/>
      <c r="R743" s="310"/>
      <c r="S743" s="310"/>
      <c r="T743" s="310"/>
      <c r="U743" s="310"/>
      <c r="V743" s="310"/>
      <c r="W743" s="310"/>
      <c r="X743" s="310"/>
      <c r="Y743" s="310"/>
    </row>
    <row r="744">
      <c r="A744" s="310"/>
      <c r="B744" s="310"/>
      <c r="C744" s="310"/>
      <c r="D744" s="310"/>
      <c r="E744" s="310"/>
      <c r="F744" s="310"/>
      <c r="G744" s="310"/>
      <c r="H744" s="310"/>
      <c r="I744" s="310"/>
      <c r="J744" s="282"/>
      <c r="K744" s="282"/>
      <c r="L744" s="310"/>
      <c r="M744" s="310"/>
      <c r="N744" s="310"/>
      <c r="O744" s="310"/>
      <c r="P744" s="310"/>
      <c r="Q744" s="310"/>
      <c r="R744" s="310"/>
      <c r="S744" s="310"/>
      <c r="T744" s="310"/>
      <c r="U744" s="310"/>
      <c r="V744" s="310"/>
      <c r="W744" s="310"/>
      <c r="X744" s="310"/>
      <c r="Y744" s="310"/>
    </row>
    <row r="745">
      <c r="A745" s="310"/>
      <c r="B745" s="310"/>
      <c r="C745" s="310"/>
      <c r="D745" s="310"/>
      <c r="E745" s="310"/>
      <c r="F745" s="310"/>
      <c r="G745" s="310"/>
      <c r="H745" s="310"/>
      <c r="I745" s="310"/>
      <c r="J745" s="282"/>
      <c r="K745" s="282"/>
      <c r="L745" s="310"/>
      <c r="M745" s="310"/>
      <c r="N745" s="310"/>
      <c r="O745" s="310"/>
      <c r="P745" s="310"/>
      <c r="Q745" s="310"/>
      <c r="R745" s="310"/>
      <c r="S745" s="310"/>
      <c r="T745" s="310"/>
      <c r="U745" s="310"/>
      <c r="V745" s="310"/>
      <c r="W745" s="310"/>
      <c r="X745" s="310"/>
      <c r="Y745" s="310"/>
    </row>
    <row r="746">
      <c r="A746" s="310"/>
      <c r="B746" s="310"/>
      <c r="C746" s="310"/>
      <c r="D746" s="310"/>
      <c r="E746" s="310"/>
      <c r="F746" s="310"/>
      <c r="G746" s="310"/>
      <c r="H746" s="310"/>
      <c r="I746" s="310"/>
      <c r="J746" s="282"/>
      <c r="K746" s="282"/>
      <c r="L746" s="310"/>
      <c r="M746" s="310"/>
      <c r="N746" s="310"/>
      <c r="O746" s="310"/>
      <c r="P746" s="310"/>
      <c r="Q746" s="310"/>
      <c r="R746" s="310"/>
      <c r="S746" s="310"/>
      <c r="T746" s="310"/>
      <c r="U746" s="310"/>
      <c r="V746" s="310"/>
      <c r="W746" s="310"/>
      <c r="X746" s="310"/>
      <c r="Y746" s="310"/>
    </row>
    <row r="747">
      <c r="A747" s="310"/>
      <c r="B747" s="310"/>
      <c r="C747" s="310"/>
      <c r="D747" s="310"/>
      <c r="E747" s="310"/>
      <c r="F747" s="310"/>
      <c r="G747" s="310"/>
      <c r="H747" s="310"/>
      <c r="I747" s="310"/>
      <c r="J747" s="282"/>
      <c r="K747" s="282"/>
      <c r="L747" s="310"/>
      <c r="M747" s="310"/>
      <c r="N747" s="310"/>
      <c r="O747" s="310"/>
      <c r="P747" s="310"/>
      <c r="Q747" s="310"/>
      <c r="R747" s="310"/>
      <c r="S747" s="310"/>
      <c r="T747" s="310"/>
      <c r="U747" s="310"/>
      <c r="V747" s="310"/>
      <c r="W747" s="310"/>
      <c r="X747" s="310"/>
      <c r="Y747" s="310"/>
    </row>
    <row r="748">
      <c r="A748" s="310"/>
      <c r="B748" s="310"/>
      <c r="C748" s="310"/>
      <c r="D748" s="310"/>
      <c r="E748" s="310"/>
      <c r="F748" s="310"/>
      <c r="G748" s="310"/>
      <c r="H748" s="310"/>
      <c r="I748" s="310"/>
      <c r="J748" s="282"/>
      <c r="K748" s="282"/>
      <c r="L748" s="310"/>
      <c r="M748" s="310"/>
      <c r="N748" s="310"/>
      <c r="O748" s="310"/>
      <c r="P748" s="310"/>
      <c r="Q748" s="310"/>
      <c r="R748" s="310"/>
      <c r="S748" s="310"/>
      <c r="T748" s="310"/>
      <c r="U748" s="310"/>
      <c r="V748" s="310"/>
      <c r="W748" s="310"/>
      <c r="X748" s="310"/>
      <c r="Y748" s="310"/>
    </row>
    <row r="749">
      <c r="A749" s="310"/>
      <c r="B749" s="310"/>
      <c r="C749" s="310"/>
      <c r="D749" s="310"/>
      <c r="E749" s="310"/>
      <c r="F749" s="310"/>
      <c r="G749" s="310"/>
      <c r="H749" s="310"/>
      <c r="I749" s="310"/>
      <c r="J749" s="282"/>
      <c r="K749" s="282"/>
      <c r="L749" s="310"/>
      <c r="M749" s="310"/>
      <c r="N749" s="310"/>
      <c r="O749" s="310"/>
      <c r="P749" s="310"/>
      <c r="Q749" s="310"/>
      <c r="R749" s="310"/>
      <c r="S749" s="310"/>
      <c r="T749" s="310"/>
      <c r="U749" s="310"/>
      <c r="V749" s="310"/>
      <c r="W749" s="310"/>
      <c r="X749" s="310"/>
      <c r="Y749" s="310"/>
    </row>
    <row r="750">
      <c r="A750" s="310"/>
      <c r="B750" s="310"/>
      <c r="C750" s="310"/>
      <c r="D750" s="310"/>
      <c r="E750" s="310"/>
      <c r="F750" s="310"/>
      <c r="G750" s="310"/>
      <c r="H750" s="310"/>
      <c r="I750" s="310"/>
      <c r="J750" s="282"/>
      <c r="K750" s="282"/>
      <c r="L750" s="310"/>
      <c r="M750" s="310"/>
      <c r="N750" s="310"/>
      <c r="O750" s="310"/>
      <c r="P750" s="310"/>
      <c r="Q750" s="310"/>
      <c r="R750" s="310"/>
      <c r="S750" s="310"/>
      <c r="T750" s="310"/>
      <c r="U750" s="310"/>
      <c r="V750" s="310"/>
      <c r="W750" s="310"/>
      <c r="X750" s="310"/>
      <c r="Y750" s="310"/>
    </row>
    <row r="751">
      <c r="A751" s="310"/>
      <c r="B751" s="310"/>
      <c r="C751" s="310"/>
      <c r="D751" s="310"/>
      <c r="E751" s="310"/>
      <c r="F751" s="310"/>
      <c r="G751" s="310"/>
      <c r="H751" s="310"/>
      <c r="I751" s="310"/>
      <c r="J751" s="282"/>
      <c r="K751" s="282"/>
      <c r="L751" s="310"/>
      <c r="M751" s="310"/>
      <c r="N751" s="310"/>
      <c r="O751" s="310"/>
      <c r="P751" s="310"/>
      <c r="Q751" s="310"/>
      <c r="R751" s="310"/>
      <c r="S751" s="310"/>
      <c r="T751" s="310"/>
      <c r="U751" s="310"/>
      <c r="V751" s="310"/>
      <c r="W751" s="310"/>
      <c r="X751" s="310"/>
      <c r="Y751" s="310"/>
    </row>
    <row r="752">
      <c r="A752" s="310"/>
      <c r="B752" s="310"/>
      <c r="C752" s="310"/>
      <c r="D752" s="310"/>
      <c r="E752" s="310"/>
      <c r="F752" s="310"/>
      <c r="G752" s="310"/>
      <c r="H752" s="310"/>
      <c r="I752" s="310"/>
      <c r="J752" s="282"/>
      <c r="K752" s="282"/>
      <c r="L752" s="310"/>
      <c r="M752" s="310"/>
      <c r="N752" s="310"/>
      <c r="O752" s="310"/>
      <c r="P752" s="310"/>
      <c r="Q752" s="310"/>
      <c r="R752" s="310"/>
      <c r="S752" s="310"/>
      <c r="T752" s="310"/>
      <c r="U752" s="310"/>
      <c r="V752" s="310"/>
      <c r="W752" s="310"/>
      <c r="X752" s="310"/>
      <c r="Y752" s="310"/>
    </row>
    <row r="753">
      <c r="A753" s="310"/>
      <c r="B753" s="310"/>
      <c r="C753" s="310"/>
      <c r="D753" s="310"/>
      <c r="E753" s="310"/>
      <c r="F753" s="310"/>
      <c r="G753" s="310"/>
      <c r="H753" s="310"/>
      <c r="I753" s="310"/>
      <c r="J753" s="282"/>
      <c r="K753" s="282"/>
      <c r="L753" s="310"/>
      <c r="M753" s="310"/>
      <c r="N753" s="310"/>
      <c r="O753" s="310"/>
      <c r="P753" s="310"/>
      <c r="Q753" s="310"/>
      <c r="R753" s="310"/>
      <c r="S753" s="310"/>
      <c r="T753" s="310"/>
      <c r="U753" s="310"/>
      <c r="V753" s="310"/>
      <c r="W753" s="310"/>
      <c r="X753" s="310"/>
      <c r="Y753" s="310"/>
    </row>
    <row r="754">
      <c r="A754" s="310"/>
      <c r="B754" s="310"/>
      <c r="C754" s="310"/>
      <c r="D754" s="310"/>
      <c r="E754" s="310"/>
      <c r="F754" s="310"/>
      <c r="G754" s="310"/>
      <c r="H754" s="310"/>
      <c r="I754" s="310"/>
      <c r="J754" s="282"/>
      <c r="K754" s="282"/>
      <c r="L754" s="310"/>
      <c r="M754" s="310"/>
      <c r="N754" s="310"/>
      <c r="O754" s="310"/>
      <c r="P754" s="310"/>
      <c r="Q754" s="310"/>
      <c r="R754" s="310"/>
      <c r="S754" s="310"/>
      <c r="T754" s="310"/>
      <c r="U754" s="310"/>
      <c r="V754" s="310"/>
      <c r="W754" s="310"/>
      <c r="X754" s="310"/>
      <c r="Y754" s="310"/>
    </row>
    <row r="755">
      <c r="A755" s="310"/>
      <c r="B755" s="310"/>
      <c r="C755" s="310"/>
      <c r="D755" s="310"/>
      <c r="E755" s="310"/>
      <c r="F755" s="310"/>
      <c r="G755" s="310"/>
      <c r="H755" s="310"/>
      <c r="I755" s="310"/>
      <c r="J755" s="282"/>
      <c r="K755" s="282"/>
      <c r="L755" s="310"/>
      <c r="M755" s="310"/>
      <c r="N755" s="310"/>
      <c r="O755" s="310"/>
      <c r="P755" s="310"/>
      <c r="Q755" s="310"/>
      <c r="R755" s="310"/>
      <c r="S755" s="310"/>
      <c r="T755" s="310"/>
      <c r="U755" s="310"/>
      <c r="V755" s="310"/>
      <c r="W755" s="310"/>
      <c r="X755" s="310"/>
      <c r="Y755" s="310"/>
    </row>
    <row r="756">
      <c r="A756" s="310"/>
      <c r="B756" s="310"/>
      <c r="C756" s="310"/>
      <c r="D756" s="310"/>
      <c r="E756" s="310"/>
      <c r="F756" s="310"/>
      <c r="G756" s="310"/>
      <c r="H756" s="310"/>
      <c r="I756" s="310"/>
      <c r="J756" s="282"/>
      <c r="K756" s="282"/>
      <c r="L756" s="310"/>
      <c r="M756" s="310"/>
      <c r="N756" s="310"/>
      <c r="O756" s="310"/>
      <c r="P756" s="310"/>
      <c r="Q756" s="310"/>
      <c r="R756" s="310"/>
      <c r="S756" s="310"/>
      <c r="T756" s="310"/>
      <c r="U756" s="310"/>
      <c r="V756" s="310"/>
      <c r="W756" s="310"/>
      <c r="X756" s="310"/>
      <c r="Y756" s="310"/>
    </row>
    <row r="757">
      <c r="A757" s="310"/>
      <c r="B757" s="310"/>
      <c r="C757" s="310"/>
      <c r="D757" s="310"/>
      <c r="E757" s="310"/>
      <c r="F757" s="310"/>
      <c r="G757" s="310"/>
      <c r="H757" s="310"/>
      <c r="I757" s="310"/>
      <c r="J757" s="282"/>
      <c r="K757" s="282"/>
      <c r="L757" s="310"/>
      <c r="M757" s="310"/>
      <c r="N757" s="310"/>
      <c r="O757" s="310"/>
      <c r="P757" s="310"/>
      <c r="Q757" s="310"/>
      <c r="R757" s="310"/>
      <c r="S757" s="310"/>
      <c r="T757" s="310"/>
      <c r="U757" s="310"/>
      <c r="V757" s="310"/>
      <c r="W757" s="310"/>
      <c r="X757" s="310"/>
      <c r="Y757" s="310"/>
    </row>
    <row r="758">
      <c r="A758" s="310"/>
      <c r="B758" s="310"/>
      <c r="C758" s="310"/>
      <c r="D758" s="310"/>
      <c r="E758" s="310"/>
      <c r="F758" s="310"/>
      <c r="G758" s="310"/>
      <c r="H758" s="310"/>
      <c r="I758" s="310"/>
      <c r="J758" s="282"/>
      <c r="K758" s="282"/>
      <c r="L758" s="310"/>
      <c r="M758" s="310"/>
      <c r="N758" s="310"/>
      <c r="O758" s="310"/>
      <c r="P758" s="310"/>
      <c r="Q758" s="310"/>
      <c r="R758" s="310"/>
      <c r="S758" s="310"/>
      <c r="T758" s="310"/>
      <c r="U758" s="310"/>
      <c r="V758" s="310"/>
      <c r="W758" s="310"/>
      <c r="X758" s="310"/>
      <c r="Y758" s="310"/>
    </row>
    <row r="759">
      <c r="A759" s="310"/>
      <c r="B759" s="310"/>
      <c r="C759" s="310"/>
      <c r="D759" s="310"/>
      <c r="E759" s="310"/>
      <c r="F759" s="310"/>
      <c r="G759" s="310"/>
      <c r="H759" s="310"/>
      <c r="I759" s="310"/>
      <c r="J759" s="282"/>
      <c r="K759" s="282"/>
      <c r="L759" s="310"/>
      <c r="M759" s="310"/>
      <c r="N759" s="310"/>
      <c r="O759" s="310"/>
      <c r="P759" s="310"/>
      <c r="Q759" s="310"/>
      <c r="R759" s="310"/>
      <c r="S759" s="310"/>
      <c r="T759" s="310"/>
      <c r="U759" s="310"/>
      <c r="V759" s="310"/>
      <c r="W759" s="310"/>
      <c r="X759" s="310"/>
      <c r="Y759" s="310"/>
    </row>
    <row r="760">
      <c r="A760" s="310"/>
      <c r="B760" s="310"/>
      <c r="C760" s="310"/>
      <c r="D760" s="310"/>
      <c r="E760" s="310"/>
      <c r="F760" s="310"/>
      <c r="G760" s="310"/>
      <c r="H760" s="310"/>
      <c r="I760" s="310"/>
      <c r="J760" s="282"/>
      <c r="K760" s="282"/>
      <c r="L760" s="310"/>
      <c r="M760" s="310"/>
      <c r="N760" s="310"/>
      <c r="O760" s="310"/>
      <c r="P760" s="310"/>
      <c r="Q760" s="310"/>
      <c r="R760" s="310"/>
      <c r="S760" s="310"/>
      <c r="T760" s="310"/>
      <c r="U760" s="310"/>
      <c r="V760" s="310"/>
      <c r="W760" s="310"/>
      <c r="X760" s="310"/>
      <c r="Y760" s="310"/>
    </row>
    <row r="761">
      <c r="A761" s="310"/>
      <c r="B761" s="310"/>
      <c r="C761" s="310"/>
      <c r="D761" s="310"/>
      <c r="E761" s="310"/>
      <c r="F761" s="310"/>
      <c r="G761" s="310"/>
      <c r="H761" s="310"/>
      <c r="I761" s="310"/>
      <c r="J761" s="282"/>
      <c r="K761" s="282"/>
      <c r="L761" s="310"/>
      <c r="M761" s="310"/>
      <c r="N761" s="310"/>
      <c r="O761" s="310"/>
      <c r="P761" s="310"/>
      <c r="Q761" s="310"/>
      <c r="R761" s="310"/>
      <c r="S761" s="310"/>
      <c r="T761" s="310"/>
      <c r="U761" s="310"/>
      <c r="V761" s="310"/>
      <c r="W761" s="310"/>
      <c r="X761" s="310"/>
      <c r="Y761" s="310"/>
    </row>
    <row r="762">
      <c r="A762" s="310"/>
      <c r="B762" s="310"/>
      <c r="C762" s="310"/>
      <c r="D762" s="310"/>
      <c r="E762" s="310"/>
      <c r="F762" s="310"/>
      <c r="G762" s="310"/>
      <c r="H762" s="310"/>
      <c r="I762" s="310"/>
      <c r="J762" s="282"/>
      <c r="K762" s="282"/>
      <c r="L762" s="310"/>
      <c r="M762" s="310"/>
      <c r="N762" s="310"/>
      <c r="O762" s="310"/>
      <c r="P762" s="310"/>
      <c r="Q762" s="310"/>
      <c r="R762" s="310"/>
      <c r="S762" s="310"/>
      <c r="T762" s="310"/>
      <c r="U762" s="310"/>
      <c r="V762" s="310"/>
      <c r="W762" s="310"/>
      <c r="X762" s="310"/>
      <c r="Y762" s="310"/>
    </row>
    <row r="763">
      <c r="A763" s="310"/>
      <c r="B763" s="310"/>
      <c r="C763" s="310"/>
      <c r="D763" s="310"/>
      <c r="E763" s="310"/>
      <c r="F763" s="310"/>
      <c r="G763" s="310"/>
      <c r="H763" s="310"/>
      <c r="I763" s="310"/>
      <c r="J763" s="282"/>
      <c r="K763" s="282"/>
      <c r="L763" s="310"/>
      <c r="M763" s="310"/>
      <c r="N763" s="310"/>
      <c r="O763" s="310"/>
      <c r="P763" s="310"/>
      <c r="Q763" s="310"/>
      <c r="R763" s="310"/>
      <c r="S763" s="310"/>
      <c r="T763" s="310"/>
      <c r="U763" s="310"/>
      <c r="V763" s="310"/>
      <c r="W763" s="310"/>
      <c r="X763" s="310"/>
      <c r="Y763" s="310"/>
    </row>
    <row r="764">
      <c r="A764" s="310"/>
      <c r="B764" s="310"/>
      <c r="C764" s="310"/>
      <c r="D764" s="310"/>
      <c r="E764" s="310"/>
      <c r="F764" s="310"/>
      <c r="G764" s="310"/>
      <c r="H764" s="310"/>
      <c r="I764" s="310"/>
      <c r="J764" s="282"/>
      <c r="K764" s="282"/>
      <c r="L764" s="310"/>
      <c r="M764" s="310"/>
      <c r="N764" s="310"/>
      <c r="O764" s="310"/>
      <c r="P764" s="310"/>
      <c r="Q764" s="310"/>
      <c r="R764" s="310"/>
      <c r="S764" s="310"/>
      <c r="T764" s="310"/>
      <c r="U764" s="310"/>
      <c r="V764" s="310"/>
      <c r="W764" s="310"/>
      <c r="X764" s="310"/>
      <c r="Y764" s="310"/>
    </row>
    <row r="765">
      <c r="A765" s="310"/>
      <c r="B765" s="310"/>
      <c r="C765" s="310"/>
      <c r="D765" s="310"/>
      <c r="E765" s="310"/>
      <c r="F765" s="310"/>
      <c r="G765" s="310"/>
      <c r="H765" s="310"/>
      <c r="I765" s="310"/>
      <c r="J765" s="282"/>
      <c r="K765" s="282"/>
      <c r="L765" s="310"/>
      <c r="M765" s="310"/>
      <c r="N765" s="310"/>
      <c r="O765" s="310"/>
      <c r="P765" s="310"/>
      <c r="Q765" s="310"/>
      <c r="R765" s="310"/>
      <c r="S765" s="310"/>
      <c r="T765" s="310"/>
      <c r="U765" s="310"/>
      <c r="V765" s="310"/>
      <c r="W765" s="310"/>
      <c r="X765" s="310"/>
      <c r="Y765" s="310"/>
    </row>
    <row r="766">
      <c r="A766" s="310"/>
      <c r="B766" s="310"/>
      <c r="C766" s="310"/>
      <c r="D766" s="310"/>
      <c r="E766" s="310"/>
      <c r="F766" s="310"/>
      <c r="G766" s="310"/>
      <c r="H766" s="310"/>
      <c r="I766" s="310"/>
      <c r="J766" s="282"/>
      <c r="K766" s="282"/>
      <c r="L766" s="310"/>
      <c r="M766" s="310"/>
      <c r="N766" s="310"/>
      <c r="O766" s="310"/>
      <c r="P766" s="310"/>
      <c r="Q766" s="310"/>
      <c r="R766" s="310"/>
      <c r="S766" s="310"/>
      <c r="T766" s="310"/>
      <c r="U766" s="310"/>
      <c r="V766" s="310"/>
      <c r="W766" s="310"/>
      <c r="X766" s="310"/>
      <c r="Y766" s="310"/>
    </row>
    <row r="767">
      <c r="A767" s="310"/>
      <c r="B767" s="310"/>
      <c r="C767" s="310"/>
      <c r="D767" s="310"/>
      <c r="E767" s="310"/>
      <c r="F767" s="310"/>
      <c r="G767" s="310"/>
      <c r="H767" s="310"/>
      <c r="I767" s="310"/>
      <c r="J767" s="282"/>
      <c r="K767" s="282"/>
      <c r="L767" s="310"/>
      <c r="M767" s="310"/>
      <c r="N767" s="310"/>
      <c r="O767" s="310"/>
      <c r="P767" s="310"/>
      <c r="Q767" s="310"/>
      <c r="R767" s="310"/>
      <c r="S767" s="310"/>
      <c r="T767" s="310"/>
      <c r="U767" s="310"/>
      <c r="V767" s="310"/>
      <c r="W767" s="310"/>
      <c r="X767" s="310"/>
      <c r="Y767" s="310"/>
    </row>
    <row r="768">
      <c r="A768" s="310"/>
      <c r="B768" s="310"/>
      <c r="C768" s="310"/>
      <c r="D768" s="310"/>
      <c r="E768" s="310"/>
      <c r="F768" s="310"/>
      <c r="G768" s="310"/>
      <c r="H768" s="310"/>
      <c r="I768" s="310"/>
      <c r="J768" s="282"/>
      <c r="K768" s="282"/>
      <c r="L768" s="310"/>
      <c r="M768" s="310"/>
      <c r="N768" s="310"/>
      <c r="O768" s="310"/>
      <c r="P768" s="310"/>
      <c r="Q768" s="310"/>
      <c r="R768" s="310"/>
      <c r="S768" s="310"/>
      <c r="T768" s="310"/>
      <c r="U768" s="310"/>
      <c r="V768" s="310"/>
      <c r="W768" s="310"/>
      <c r="X768" s="310"/>
      <c r="Y768" s="310"/>
    </row>
    <row r="769">
      <c r="A769" s="310"/>
      <c r="B769" s="310"/>
      <c r="C769" s="310"/>
      <c r="D769" s="310"/>
      <c r="E769" s="310"/>
      <c r="F769" s="310"/>
      <c r="G769" s="310"/>
      <c r="H769" s="310"/>
      <c r="I769" s="310"/>
      <c r="J769" s="282"/>
      <c r="K769" s="282"/>
      <c r="L769" s="310"/>
      <c r="M769" s="310"/>
      <c r="N769" s="310"/>
      <c r="O769" s="310"/>
      <c r="P769" s="310"/>
      <c r="Q769" s="310"/>
      <c r="R769" s="310"/>
      <c r="S769" s="310"/>
      <c r="T769" s="310"/>
      <c r="U769" s="310"/>
      <c r="V769" s="310"/>
      <c r="W769" s="310"/>
      <c r="X769" s="310"/>
      <c r="Y769" s="310"/>
    </row>
    <row r="770">
      <c r="A770" s="310"/>
      <c r="B770" s="310"/>
      <c r="C770" s="310"/>
      <c r="D770" s="310"/>
      <c r="E770" s="310"/>
      <c r="F770" s="310"/>
      <c r="G770" s="310"/>
      <c r="H770" s="310"/>
      <c r="I770" s="310"/>
      <c r="J770" s="282"/>
      <c r="K770" s="282"/>
      <c r="L770" s="310"/>
      <c r="M770" s="310"/>
      <c r="N770" s="310"/>
      <c r="O770" s="310"/>
      <c r="P770" s="310"/>
      <c r="Q770" s="310"/>
      <c r="R770" s="310"/>
      <c r="S770" s="310"/>
      <c r="T770" s="310"/>
      <c r="U770" s="310"/>
      <c r="V770" s="310"/>
      <c r="W770" s="310"/>
      <c r="X770" s="310"/>
      <c r="Y770" s="310"/>
    </row>
    <row r="771">
      <c r="A771" s="310"/>
      <c r="B771" s="310"/>
      <c r="C771" s="310"/>
      <c r="D771" s="310"/>
      <c r="E771" s="310"/>
      <c r="F771" s="310"/>
      <c r="G771" s="310"/>
      <c r="H771" s="310"/>
      <c r="I771" s="310"/>
      <c r="J771" s="282"/>
      <c r="K771" s="282"/>
      <c r="L771" s="310"/>
      <c r="M771" s="310"/>
      <c r="N771" s="310"/>
      <c r="O771" s="310"/>
      <c r="P771" s="310"/>
      <c r="Q771" s="310"/>
      <c r="R771" s="310"/>
      <c r="S771" s="310"/>
      <c r="T771" s="310"/>
      <c r="U771" s="310"/>
      <c r="V771" s="310"/>
      <c r="W771" s="310"/>
      <c r="X771" s="310"/>
      <c r="Y771" s="310"/>
    </row>
    <row r="772">
      <c r="A772" s="310"/>
      <c r="B772" s="310"/>
      <c r="C772" s="310"/>
      <c r="D772" s="310"/>
      <c r="E772" s="310"/>
      <c r="F772" s="310"/>
      <c r="G772" s="310"/>
      <c r="H772" s="310"/>
      <c r="I772" s="310"/>
      <c r="J772" s="282"/>
      <c r="K772" s="282"/>
      <c r="L772" s="310"/>
      <c r="M772" s="310"/>
      <c r="N772" s="310"/>
      <c r="O772" s="310"/>
      <c r="P772" s="310"/>
      <c r="Q772" s="310"/>
      <c r="R772" s="310"/>
      <c r="S772" s="310"/>
      <c r="T772" s="310"/>
      <c r="U772" s="310"/>
      <c r="V772" s="310"/>
      <c r="W772" s="310"/>
      <c r="X772" s="310"/>
      <c r="Y772" s="310"/>
    </row>
    <row r="773">
      <c r="A773" s="310"/>
      <c r="B773" s="310"/>
      <c r="C773" s="310"/>
      <c r="D773" s="310"/>
      <c r="E773" s="310"/>
      <c r="F773" s="310"/>
      <c r="G773" s="310"/>
      <c r="H773" s="310"/>
      <c r="I773" s="310"/>
      <c r="J773" s="282"/>
      <c r="K773" s="282"/>
      <c r="L773" s="310"/>
      <c r="M773" s="310"/>
      <c r="N773" s="310"/>
      <c r="O773" s="310"/>
      <c r="P773" s="310"/>
      <c r="Q773" s="310"/>
      <c r="R773" s="310"/>
      <c r="S773" s="310"/>
      <c r="T773" s="310"/>
      <c r="U773" s="310"/>
      <c r="V773" s="310"/>
      <c r="W773" s="310"/>
      <c r="X773" s="310"/>
      <c r="Y773" s="310"/>
    </row>
    <row r="774">
      <c r="A774" s="310"/>
      <c r="B774" s="310"/>
      <c r="C774" s="310"/>
      <c r="D774" s="310"/>
      <c r="E774" s="310"/>
      <c r="F774" s="310"/>
      <c r="G774" s="310"/>
      <c r="H774" s="310"/>
      <c r="I774" s="310"/>
      <c r="J774" s="282"/>
      <c r="K774" s="282"/>
      <c r="L774" s="310"/>
      <c r="M774" s="310"/>
      <c r="N774" s="310"/>
      <c r="O774" s="310"/>
      <c r="P774" s="310"/>
      <c r="Q774" s="310"/>
      <c r="R774" s="310"/>
      <c r="S774" s="310"/>
      <c r="T774" s="310"/>
      <c r="U774" s="310"/>
      <c r="V774" s="310"/>
      <c r="W774" s="310"/>
      <c r="X774" s="310"/>
      <c r="Y774" s="310"/>
    </row>
    <row r="775">
      <c r="A775" s="310"/>
      <c r="B775" s="310"/>
      <c r="C775" s="310"/>
      <c r="D775" s="310"/>
      <c r="E775" s="310"/>
      <c r="F775" s="310"/>
      <c r="G775" s="310"/>
      <c r="H775" s="310"/>
      <c r="I775" s="310"/>
      <c r="J775" s="282"/>
      <c r="K775" s="282"/>
      <c r="L775" s="310"/>
      <c r="M775" s="310"/>
      <c r="N775" s="310"/>
      <c r="O775" s="310"/>
      <c r="P775" s="310"/>
      <c r="Q775" s="310"/>
      <c r="R775" s="310"/>
      <c r="S775" s="310"/>
      <c r="T775" s="310"/>
      <c r="U775" s="310"/>
      <c r="V775" s="310"/>
      <c r="W775" s="310"/>
      <c r="X775" s="310"/>
      <c r="Y775" s="310"/>
    </row>
    <row r="776">
      <c r="A776" s="310"/>
      <c r="B776" s="310"/>
      <c r="C776" s="310"/>
      <c r="D776" s="310"/>
      <c r="E776" s="310"/>
      <c r="F776" s="310"/>
      <c r="G776" s="310"/>
      <c r="H776" s="310"/>
      <c r="I776" s="310"/>
      <c r="J776" s="282"/>
      <c r="K776" s="282"/>
      <c r="L776" s="310"/>
      <c r="M776" s="310"/>
      <c r="N776" s="310"/>
      <c r="O776" s="310"/>
      <c r="P776" s="310"/>
      <c r="Q776" s="310"/>
      <c r="R776" s="310"/>
      <c r="S776" s="310"/>
      <c r="T776" s="310"/>
      <c r="U776" s="310"/>
      <c r="V776" s="310"/>
      <c r="W776" s="310"/>
      <c r="X776" s="310"/>
      <c r="Y776" s="310"/>
    </row>
    <row r="777">
      <c r="A777" s="310"/>
      <c r="B777" s="310"/>
      <c r="C777" s="310"/>
      <c r="D777" s="310"/>
      <c r="E777" s="310"/>
      <c r="F777" s="310"/>
      <c r="G777" s="310"/>
      <c r="H777" s="310"/>
      <c r="I777" s="310"/>
      <c r="J777" s="282"/>
      <c r="K777" s="282"/>
      <c r="L777" s="310"/>
      <c r="M777" s="310"/>
      <c r="N777" s="310"/>
      <c r="O777" s="310"/>
      <c r="P777" s="310"/>
      <c r="Q777" s="310"/>
      <c r="R777" s="310"/>
      <c r="S777" s="310"/>
      <c r="T777" s="310"/>
      <c r="U777" s="310"/>
      <c r="V777" s="310"/>
      <c r="W777" s="310"/>
      <c r="X777" s="310"/>
      <c r="Y777" s="310"/>
    </row>
    <row r="778">
      <c r="A778" s="310"/>
      <c r="B778" s="310"/>
      <c r="C778" s="310"/>
      <c r="D778" s="310"/>
      <c r="E778" s="310"/>
      <c r="F778" s="310"/>
      <c r="G778" s="310"/>
      <c r="H778" s="310"/>
      <c r="I778" s="310"/>
      <c r="J778" s="282"/>
      <c r="K778" s="282"/>
      <c r="L778" s="310"/>
      <c r="M778" s="310"/>
      <c r="N778" s="310"/>
      <c r="O778" s="310"/>
      <c r="P778" s="310"/>
      <c r="Q778" s="310"/>
      <c r="R778" s="310"/>
      <c r="S778" s="310"/>
      <c r="T778" s="310"/>
      <c r="U778" s="310"/>
      <c r="V778" s="310"/>
      <c r="W778" s="310"/>
      <c r="X778" s="310"/>
      <c r="Y778" s="310"/>
    </row>
    <row r="779">
      <c r="A779" s="310"/>
      <c r="B779" s="310"/>
      <c r="C779" s="310"/>
      <c r="D779" s="310"/>
      <c r="E779" s="310"/>
      <c r="F779" s="310"/>
      <c r="G779" s="310"/>
      <c r="H779" s="310"/>
      <c r="I779" s="310"/>
      <c r="J779" s="282"/>
      <c r="K779" s="282"/>
      <c r="L779" s="310"/>
      <c r="M779" s="310"/>
      <c r="N779" s="310"/>
      <c r="O779" s="310"/>
      <c r="P779" s="310"/>
      <c r="Q779" s="310"/>
      <c r="R779" s="310"/>
      <c r="S779" s="310"/>
      <c r="T779" s="310"/>
      <c r="U779" s="310"/>
      <c r="V779" s="310"/>
      <c r="W779" s="310"/>
      <c r="X779" s="310"/>
      <c r="Y779" s="310"/>
    </row>
    <row r="780">
      <c r="A780" s="310"/>
      <c r="B780" s="310"/>
      <c r="C780" s="310"/>
      <c r="D780" s="310"/>
      <c r="E780" s="310"/>
      <c r="F780" s="310"/>
      <c r="G780" s="310"/>
      <c r="H780" s="310"/>
      <c r="I780" s="310"/>
      <c r="J780" s="282"/>
      <c r="K780" s="282"/>
      <c r="L780" s="310"/>
      <c r="M780" s="310"/>
      <c r="N780" s="310"/>
      <c r="O780" s="310"/>
      <c r="P780" s="310"/>
      <c r="Q780" s="310"/>
      <c r="R780" s="310"/>
      <c r="S780" s="310"/>
      <c r="T780" s="310"/>
      <c r="U780" s="310"/>
      <c r="V780" s="310"/>
      <c r="W780" s="310"/>
      <c r="X780" s="310"/>
      <c r="Y780" s="310"/>
    </row>
    <row r="781">
      <c r="A781" s="310"/>
      <c r="B781" s="310"/>
      <c r="C781" s="310"/>
      <c r="D781" s="310"/>
      <c r="E781" s="310"/>
      <c r="F781" s="310"/>
      <c r="G781" s="310"/>
      <c r="H781" s="310"/>
      <c r="I781" s="310"/>
      <c r="J781" s="282"/>
      <c r="K781" s="282"/>
      <c r="L781" s="310"/>
      <c r="M781" s="310"/>
      <c r="N781" s="310"/>
      <c r="O781" s="310"/>
      <c r="P781" s="310"/>
      <c r="Q781" s="310"/>
      <c r="R781" s="310"/>
      <c r="S781" s="310"/>
      <c r="T781" s="310"/>
      <c r="U781" s="310"/>
      <c r="V781" s="310"/>
      <c r="W781" s="310"/>
      <c r="X781" s="310"/>
      <c r="Y781" s="310"/>
    </row>
    <row r="782">
      <c r="A782" s="310"/>
      <c r="B782" s="310"/>
      <c r="C782" s="310"/>
      <c r="D782" s="310"/>
      <c r="E782" s="310"/>
      <c r="F782" s="310"/>
      <c r="G782" s="310"/>
      <c r="H782" s="310"/>
      <c r="I782" s="310"/>
      <c r="J782" s="282"/>
      <c r="K782" s="282"/>
      <c r="L782" s="310"/>
      <c r="M782" s="310"/>
      <c r="N782" s="310"/>
      <c r="O782" s="310"/>
      <c r="P782" s="310"/>
      <c r="Q782" s="310"/>
      <c r="R782" s="310"/>
      <c r="S782" s="310"/>
      <c r="T782" s="310"/>
      <c r="U782" s="310"/>
      <c r="V782" s="310"/>
      <c r="W782" s="310"/>
      <c r="X782" s="310"/>
      <c r="Y782" s="310"/>
    </row>
    <row r="783">
      <c r="A783" s="310"/>
      <c r="B783" s="310"/>
      <c r="C783" s="310"/>
      <c r="D783" s="310"/>
      <c r="E783" s="310"/>
      <c r="F783" s="310"/>
      <c r="G783" s="310"/>
      <c r="H783" s="310"/>
      <c r="I783" s="310"/>
      <c r="J783" s="282"/>
      <c r="K783" s="282"/>
      <c r="L783" s="310"/>
      <c r="M783" s="310"/>
      <c r="N783" s="310"/>
      <c r="O783" s="310"/>
      <c r="P783" s="310"/>
      <c r="Q783" s="310"/>
      <c r="R783" s="310"/>
      <c r="S783" s="310"/>
      <c r="T783" s="310"/>
      <c r="U783" s="310"/>
      <c r="V783" s="310"/>
      <c r="W783" s="310"/>
      <c r="X783" s="310"/>
      <c r="Y783" s="310"/>
    </row>
    <row r="784">
      <c r="A784" s="310"/>
      <c r="B784" s="310"/>
      <c r="C784" s="310"/>
      <c r="D784" s="310"/>
      <c r="E784" s="310"/>
      <c r="F784" s="310"/>
      <c r="G784" s="310"/>
      <c r="H784" s="310"/>
      <c r="I784" s="310"/>
      <c r="J784" s="282"/>
      <c r="K784" s="282"/>
      <c r="L784" s="310"/>
      <c r="M784" s="310"/>
      <c r="N784" s="310"/>
      <c r="O784" s="310"/>
      <c r="P784" s="310"/>
      <c r="Q784" s="310"/>
      <c r="R784" s="310"/>
      <c r="S784" s="310"/>
      <c r="T784" s="310"/>
      <c r="U784" s="310"/>
      <c r="V784" s="310"/>
      <c r="W784" s="310"/>
      <c r="X784" s="310"/>
      <c r="Y784" s="310"/>
    </row>
    <row r="785">
      <c r="A785" s="310"/>
      <c r="B785" s="310"/>
      <c r="C785" s="310"/>
      <c r="D785" s="310"/>
      <c r="E785" s="310"/>
      <c r="F785" s="310"/>
      <c r="G785" s="310"/>
      <c r="H785" s="310"/>
      <c r="I785" s="310"/>
      <c r="J785" s="282"/>
      <c r="K785" s="282"/>
      <c r="L785" s="310"/>
      <c r="M785" s="310"/>
      <c r="N785" s="310"/>
      <c r="O785" s="310"/>
      <c r="P785" s="310"/>
      <c r="Q785" s="310"/>
      <c r="R785" s="310"/>
      <c r="S785" s="310"/>
      <c r="T785" s="310"/>
      <c r="U785" s="310"/>
      <c r="V785" s="310"/>
      <c r="W785" s="310"/>
      <c r="X785" s="310"/>
      <c r="Y785" s="310"/>
    </row>
    <row r="786">
      <c r="A786" s="310"/>
      <c r="B786" s="310"/>
      <c r="C786" s="310"/>
      <c r="D786" s="310"/>
      <c r="E786" s="310"/>
      <c r="F786" s="310"/>
      <c r="G786" s="310"/>
      <c r="H786" s="310"/>
      <c r="I786" s="310"/>
      <c r="J786" s="282"/>
      <c r="K786" s="282"/>
      <c r="L786" s="310"/>
      <c r="M786" s="310"/>
      <c r="N786" s="310"/>
      <c r="O786" s="310"/>
      <c r="P786" s="310"/>
      <c r="Q786" s="310"/>
      <c r="R786" s="310"/>
      <c r="S786" s="310"/>
      <c r="T786" s="310"/>
      <c r="U786" s="310"/>
      <c r="V786" s="310"/>
      <c r="W786" s="310"/>
      <c r="X786" s="310"/>
      <c r="Y786" s="310"/>
    </row>
    <row r="787">
      <c r="A787" s="310"/>
      <c r="B787" s="310"/>
      <c r="C787" s="310"/>
      <c r="D787" s="310"/>
      <c r="E787" s="310"/>
      <c r="F787" s="310"/>
      <c r="G787" s="310"/>
      <c r="H787" s="310"/>
      <c r="I787" s="310"/>
      <c r="J787" s="282"/>
      <c r="K787" s="282"/>
      <c r="L787" s="310"/>
      <c r="M787" s="310"/>
      <c r="N787" s="310"/>
      <c r="O787" s="310"/>
      <c r="P787" s="310"/>
      <c r="Q787" s="310"/>
      <c r="R787" s="310"/>
      <c r="S787" s="310"/>
      <c r="T787" s="310"/>
      <c r="U787" s="310"/>
      <c r="V787" s="310"/>
      <c r="W787" s="310"/>
      <c r="X787" s="310"/>
      <c r="Y787" s="310"/>
    </row>
    <row r="788">
      <c r="A788" s="310"/>
      <c r="B788" s="310"/>
      <c r="C788" s="310"/>
      <c r="D788" s="310"/>
      <c r="E788" s="310"/>
      <c r="F788" s="310"/>
      <c r="G788" s="310"/>
      <c r="H788" s="310"/>
      <c r="I788" s="310"/>
      <c r="J788" s="282"/>
      <c r="K788" s="282"/>
      <c r="L788" s="310"/>
      <c r="M788" s="310"/>
      <c r="N788" s="310"/>
      <c r="O788" s="310"/>
      <c r="P788" s="310"/>
      <c r="Q788" s="310"/>
      <c r="R788" s="310"/>
      <c r="S788" s="310"/>
      <c r="T788" s="310"/>
      <c r="U788" s="310"/>
      <c r="V788" s="310"/>
      <c r="W788" s="310"/>
      <c r="X788" s="310"/>
      <c r="Y788" s="310"/>
    </row>
    <row r="789">
      <c r="A789" s="310"/>
      <c r="B789" s="310"/>
      <c r="C789" s="310"/>
      <c r="D789" s="310"/>
      <c r="E789" s="310"/>
      <c r="F789" s="310"/>
      <c r="G789" s="310"/>
      <c r="H789" s="310"/>
      <c r="I789" s="310"/>
      <c r="J789" s="282"/>
      <c r="K789" s="282"/>
      <c r="L789" s="310"/>
      <c r="M789" s="310"/>
      <c r="N789" s="310"/>
      <c r="O789" s="310"/>
      <c r="P789" s="310"/>
      <c r="Q789" s="310"/>
      <c r="R789" s="310"/>
      <c r="S789" s="310"/>
      <c r="T789" s="310"/>
      <c r="U789" s="310"/>
      <c r="V789" s="310"/>
      <c r="W789" s="310"/>
      <c r="X789" s="310"/>
      <c r="Y789" s="310"/>
    </row>
    <row r="790">
      <c r="A790" s="310"/>
      <c r="B790" s="310"/>
      <c r="C790" s="310"/>
      <c r="D790" s="310"/>
      <c r="E790" s="310"/>
      <c r="F790" s="310"/>
      <c r="G790" s="310"/>
      <c r="H790" s="310"/>
      <c r="I790" s="310"/>
      <c r="J790" s="282"/>
      <c r="K790" s="282"/>
      <c r="L790" s="310"/>
      <c r="M790" s="310"/>
      <c r="N790" s="310"/>
      <c r="O790" s="310"/>
      <c r="P790" s="310"/>
      <c r="Q790" s="310"/>
      <c r="R790" s="310"/>
      <c r="S790" s="310"/>
      <c r="T790" s="310"/>
      <c r="U790" s="310"/>
      <c r="V790" s="310"/>
      <c r="W790" s="310"/>
      <c r="X790" s="310"/>
      <c r="Y790" s="310"/>
    </row>
    <row r="791">
      <c r="A791" s="310"/>
      <c r="B791" s="310"/>
      <c r="C791" s="310"/>
      <c r="D791" s="310"/>
      <c r="E791" s="310"/>
      <c r="F791" s="310"/>
      <c r="G791" s="310"/>
      <c r="H791" s="310"/>
      <c r="I791" s="310"/>
      <c r="J791" s="282"/>
      <c r="K791" s="282"/>
      <c r="L791" s="310"/>
      <c r="M791" s="310"/>
      <c r="N791" s="310"/>
      <c r="O791" s="310"/>
      <c r="P791" s="310"/>
      <c r="Q791" s="310"/>
      <c r="R791" s="310"/>
      <c r="S791" s="310"/>
      <c r="T791" s="310"/>
      <c r="U791" s="310"/>
      <c r="V791" s="310"/>
      <c r="W791" s="310"/>
      <c r="X791" s="310"/>
      <c r="Y791" s="310"/>
    </row>
    <row r="792">
      <c r="A792" s="310"/>
      <c r="B792" s="310"/>
      <c r="C792" s="310"/>
      <c r="D792" s="310"/>
      <c r="E792" s="310"/>
      <c r="F792" s="310"/>
      <c r="G792" s="310"/>
      <c r="H792" s="310"/>
      <c r="I792" s="310"/>
      <c r="J792" s="282"/>
      <c r="K792" s="282"/>
      <c r="L792" s="310"/>
      <c r="M792" s="310"/>
      <c r="N792" s="310"/>
      <c r="O792" s="310"/>
      <c r="P792" s="310"/>
      <c r="Q792" s="310"/>
      <c r="R792" s="310"/>
      <c r="S792" s="310"/>
      <c r="T792" s="310"/>
      <c r="U792" s="310"/>
      <c r="V792" s="310"/>
      <c r="W792" s="310"/>
      <c r="X792" s="310"/>
      <c r="Y792" s="310"/>
    </row>
    <row r="793">
      <c r="A793" s="310"/>
      <c r="B793" s="310"/>
      <c r="C793" s="310"/>
      <c r="D793" s="310"/>
      <c r="E793" s="310"/>
      <c r="F793" s="310"/>
      <c r="G793" s="310"/>
      <c r="H793" s="310"/>
      <c r="I793" s="310"/>
      <c r="J793" s="282"/>
      <c r="K793" s="282"/>
      <c r="L793" s="310"/>
      <c r="M793" s="310"/>
      <c r="N793" s="310"/>
      <c r="O793" s="310"/>
      <c r="P793" s="310"/>
      <c r="Q793" s="310"/>
      <c r="R793" s="310"/>
      <c r="S793" s="310"/>
      <c r="T793" s="310"/>
      <c r="U793" s="310"/>
      <c r="V793" s="310"/>
      <c r="W793" s="310"/>
      <c r="X793" s="310"/>
      <c r="Y793" s="310"/>
    </row>
    <row r="794">
      <c r="A794" s="310"/>
      <c r="B794" s="310"/>
      <c r="C794" s="310"/>
      <c r="D794" s="310"/>
      <c r="E794" s="310"/>
      <c r="F794" s="310"/>
      <c r="G794" s="310"/>
      <c r="H794" s="310"/>
      <c r="I794" s="310"/>
      <c r="J794" s="282"/>
      <c r="K794" s="282"/>
      <c r="L794" s="310"/>
      <c r="M794" s="310"/>
      <c r="N794" s="310"/>
      <c r="O794" s="310"/>
      <c r="P794" s="310"/>
      <c r="Q794" s="310"/>
      <c r="R794" s="310"/>
      <c r="S794" s="310"/>
      <c r="T794" s="310"/>
      <c r="U794" s="310"/>
      <c r="V794" s="310"/>
      <c r="W794" s="310"/>
      <c r="X794" s="310"/>
      <c r="Y794" s="310"/>
    </row>
    <row r="795">
      <c r="A795" s="310"/>
      <c r="B795" s="310"/>
      <c r="C795" s="310"/>
      <c r="D795" s="310"/>
      <c r="E795" s="310"/>
      <c r="F795" s="310"/>
      <c r="G795" s="310"/>
      <c r="H795" s="310"/>
      <c r="I795" s="310"/>
      <c r="J795" s="282"/>
      <c r="K795" s="282"/>
      <c r="L795" s="310"/>
      <c r="M795" s="310"/>
      <c r="N795" s="310"/>
      <c r="O795" s="310"/>
      <c r="P795" s="310"/>
      <c r="Q795" s="310"/>
      <c r="R795" s="310"/>
      <c r="S795" s="310"/>
      <c r="T795" s="310"/>
      <c r="U795" s="310"/>
      <c r="V795" s="310"/>
      <c r="W795" s="310"/>
      <c r="X795" s="310"/>
      <c r="Y795" s="310"/>
    </row>
    <row r="796">
      <c r="A796" s="310"/>
      <c r="B796" s="310"/>
      <c r="C796" s="310"/>
      <c r="D796" s="310"/>
      <c r="E796" s="310"/>
      <c r="F796" s="310"/>
      <c r="G796" s="310"/>
      <c r="H796" s="310"/>
      <c r="I796" s="310"/>
      <c r="J796" s="282"/>
      <c r="K796" s="282"/>
      <c r="L796" s="310"/>
      <c r="M796" s="310"/>
      <c r="N796" s="310"/>
      <c r="O796" s="310"/>
      <c r="P796" s="310"/>
      <c r="Q796" s="310"/>
      <c r="R796" s="310"/>
      <c r="S796" s="310"/>
      <c r="T796" s="310"/>
      <c r="U796" s="310"/>
      <c r="V796" s="310"/>
      <c r="W796" s="310"/>
      <c r="X796" s="310"/>
      <c r="Y796" s="310"/>
    </row>
    <row r="797">
      <c r="A797" s="310"/>
      <c r="B797" s="310"/>
      <c r="C797" s="310"/>
      <c r="D797" s="310"/>
      <c r="E797" s="310"/>
      <c r="F797" s="310"/>
      <c r="G797" s="310"/>
      <c r="H797" s="310"/>
      <c r="I797" s="310"/>
      <c r="J797" s="282"/>
      <c r="K797" s="282"/>
      <c r="L797" s="310"/>
      <c r="M797" s="310"/>
      <c r="N797" s="310"/>
      <c r="O797" s="310"/>
      <c r="P797" s="310"/>
      <c r="Q797" s="310"/>
      <c r="R797" s="310"/>
      <c r="S797" s="310"/>
      <c r="T797" s="310"/>
      <c r="U797" s="310"/>
      <c r="V797" s="310"/>
      <c r="W797" s="310"/>
      <c r="X797" s="310"/>
      <c r="Y797" s="310"/>
    </row>
    <row r="798">
      <c r="A798" s="310"/>
      <c r="B798" s="310"/>
      <c r="C798" s="310"/>
      <c r="D798" s="310"/>
      <c r="E798" s="310"/>
      <c r="F798" s="310"/>
      <c r="G798" s="310"/>
      <c r="H798" s="310"/>
      <c r="I798" s="310"/>
      <c r="J798" s="282"/>
      <c r="K798" s="282"/>
      <c r="L798" s="310"/>
      <c r="M798" s="310"/>
      <c r="N798" s="310"/>
      <c r="O798" s="310"/>
      <c r="P798" s="310"/>
      <c r="Q798" s="310"/>
      <c r="R798" s="310"/>
      <c r="S798" s="310"/>
      <c r="T798" s="310"/>
      <c r="U798" s="310"/>
      <c r="V798" s="310"/>
      <c r="W798" s="310"/>
      <c r="X798" s="310"/>
      <c r="Y798" s="310"/>
    </row>
    <row r="799">
      <c r="A799" s="310"/>
      <c r="B799" s="310"/>
      <c r="C799" s="310"/>
      <c r="D799" s="310"/>
      <c r="E799" s="310"/>
      <c r="F799" s="310"/>
      <c r="G799" s="310"/>
      <c r="H799" s="310"/>
      <c r="I799" s="310"/>
      <c r="J799" s="282"/>
      <c r="K799" s="282"/>
      <c r="L799" s="310"/>
      <c r="M799" s="310"/>
      <c r="N799" s="310"/>
      <c r="O799" s="310"/>
      <c r="P799" s="310"/>
      <c r="Q799" s="310"/>
      <c r="R799" s="310"/>
      <c r="S799" s="310"/>
      <c r="T799" s="310"/>
      <c r="U799" s="310"/>
      <c r="V799" s="310"/>
      <c r="W799" s="310"/>
      <c r="X799" s="310"/>
      <c r="Y799" s="310"/>
    </row>
    <row r="800">
      <c r="A800" s="310"/>
      <c r="B800" s="310"/>
      <c r="C800" s="310"/>
      <c r="D800" s="310"/>
      <c r="E800" s="310"/>
      <c r="F800" s="310"/>
      <c r="G800" s="310"/>
      <c r="H800" s="310"/>
      <c r="I800" s="310"/>
      <c r="J800" s="282"/>
      <c r="K800" s="282"/>
      <c r="L800" s="310"/>
      <c r="M800" s="310"/>
      <c r="N800" s="310"/>
      <c r="O800" s="310"/>
      <c r="P800" s="310"/>
      <c r="Q800" s="310"/>
      <c r="R800" s="310"/>
      <c r="S800" s="310"/>
      <c r="T800" s="310"/>
      <c r="U800" s="310"/>
      <c r="V800" s="310"/>
      <c r="W800" s="310"/>
      <c r="X800" s="310"/>
      <c r="Y800" s="310"/>
    </row>
    <row r="801">
      <c r="A801" s="310"/>
      <c r="B801" s="310"/>
      <c r="C801" s="310"/>
      <c r="D801" s="310"/>
      <c r="E801" s="310"/>
      <c r="F801" s="310"/>
      <c r="G801" s="310"/>
      <c r="H801" s="310"/>
      <c r="I801" s="310"/>
      <c r="J801" s="282"/>
      <c r="K801" s="282"/>
      <c r="L801" s="310"/>
      <c r="M801" s="310"/>
      <c r="N801" s="310"/>
      <c r="O801" s="310"/>
      <c r="P801" s="310"/>
      <c r="Q801" s="310"/>
      <c r="R801" s="310"/>
      <c r="S801" s="310"/>
      <c r="T801" s="310"/>
      <c r="U801" s="310"/>
      <c r="V801" s="310"/>
      <c r="W801" s="310"/>
      <c r="X801" s="310"/>
      <c r="Y801" s="310"/>
    </row>
    <row r="802">
      <c r="A802" s="310"/>
      <c r="B802" s="310"/>
      <c r="C802" s="310"/>
      <c r="D802" s="310"/>
      <c r="E802" s="310"/>
      <c r="F802" s="310"/>
      <c r="G802" s="310"/>
      <c r="H802" s="310"/>
      <c r="I802" s="310"/>
      <c r="J802" s="282"/>
      <c r="K802" s="282"/>
      <c r="L802" s="310"/>
      <c r="M802" s="310"/>
      <c r="N802" s="310"/>
      <c r="O802" s="310"/>
      <c r="P802" s="310"/>
      <c r="Q802" s="310"/>
      <c r="R802" s="310"/>
      <c r="S802" s="310"/>
      <c r="T802" s="310"/>
      <c r="U802" s="310"/>
      <c r="V802" s="310"/>
      <c r="W802" s="310"/>
      <c r="X802" s="310"/>
      <c r="Y802" s="310"/>
    </row>
    <row r="803">
      <c r="A803" s="310"/>
      <c r="B803" s="310"/>
      <c r="C803" s="310"/>
      <c r="D803" s="310"/>
      <c r="E803" s="310"/>
      <c r="F803" s="310"/>
      <c r="G803" s="310"/>
      <c r="H803" s="310"/>
      <c r="I803" s="310"/>
      <c r="J803" s="282"/>
      <c r="K803" s="282"/>
      <c r="L803" s="310"/>
      <c r="M803" s="310"/>
      <c r="N803" s="310"/>
      <c r="O803" s="310"/>
      <c r="P803" s="310"/>
      <c r="Q803" s="310"/>
      <c r="R803" s="310"/>
      <c r="S803" s="310"/>
      <c r="T803" s="310"/>
      <c r="U803" s="310"/>
      <c r="V803" s="310"/>
      <c r="W803" s="310"/>
      <c r="X803" s="310"/>
      <c r="Y803" s="310"/>
    </row>
    <row r="804">
      <c r="A804" s="310"/>
      <c r="B804" s="310"/>
      <c r="C804" s="310"/>
      <c r="D804" s="310"/>
      <c r="E804" s="310"/>
      <c r="F804" s="310"/>
      <c r="G804" s="310"/>
      <c r="H804" s="310"/>
      <c r="I804" s="310"/>
      <c r="J804" s="282"/>
      <c r="K804" s="282"/>
      <c r="L804" s="310"/>
      <c r="M804" s="310"/>
      <c r="N804" s="310"/>
      <c r="O804" s="310"/>
      <c r="P804" s="310"/>
      <c r="Q804" s="310"/>
      <c r="R804" s="310"/>
      <c r="S804" s="310"/>
      <c r="T804" s="310"/>
      <c r="U804" s="310"/>
      <c r="V804" s="310"/>
      <c r="W804" s="310"/>
      <c r="X804" s="310"/>
      <c r="Y804" s="310"/>
    </row>
    <row r="805">
      <c r="A805" s="310"/>
      <c r="B805" s="310"/>
      <c r="C805" s="310"/>
      <c r="D805" s="310"/>
      <c r="E805" s="310"/>
      <c r="F805" s="310"/>
      <c r="G805" s="310"/>
      <c r="H805" s="310"/>
      <c r="I805" s="310"/>
      <c r="J805" s="282"/>
      <c r="K805" s="282"/>
      <c r="L805" s="310"/>
      <c r="M805" s="310"/>
      <c r="N805" s="310"/>
      <c r="O805" s="310"/>
      <c r="P805" s="310"/>
      <c r="Q805" s="310"/>
      <c r="R805" s="310"/>
      <c r="S805" s="310"/>
      <c r="T805" s="310"/>
      <c r="U805" s="310"/>
      <c r="V805" s="310"/>
      <c r="W805" s="310"/>
      <c r="X805" s="310"/>
      <c r="Y805" s="310"/>
    </row>
    <row r="806">
      <c r="A806" s="310"/>
      <c r="B806" s="310"/>
      <c r="C806" s="310"/>
      <c r="D806" s="310"/>
      <c r="E806" s="310"/>
      <c r="F806" s="310"/>
      <c r="G806" s="310"/>
      <c r="H806" s="310"/>
      <c r="I806" s="310"/>
      <c r="J806" s="282"/>
      <c r="K806" s="282"/>
      <c r="L806" s="310"/>
      <c r="M806" s="310"/>
      <c r="N806" s="310"/>
      <c r="O806" s="310"/>
      <c r="P806" s="310"/>
      <c r="Q806" s="310"/>
      <c r="R806" s="310"/>
      <c r="S806" s="310"/>
      <c r="T806" s="310"/>
      <c r="U806" s="310"/>
      <c r="V806" s="310"/>
      <c r="W806" s="310"/>
      <c r="X806" s="310"/>
      <c r="Y806" s="310"/>
    </row>
    <row r="807">
      <c r="A807" s="310"/>
      <c r="B807" s="310"/>
      <c r="C807" s="310"/>
      <c r="D807" s="310"/>
      <c r="E807" s="310"/>
      <c r="F807" s="310"/>
      <c r="G807" s="310"/>
      <c r="H807" s="310"/>
      <c r="I807" s="310"/>
      <c r="J807" s="282"/>
      <c r="K807" s="282"/>
      <c r="L807" s="310"/>
      <c r="M807" s="310"/>
      <c r="N807" s="310"/>
      <c r="O807" s="310"/>
      <c r="P807" s="310"/>
      <c r="Q807" s="310"/>
      <c r="R807" s="310"/>
      <c r="S807" s="310"/>
      <c r="T807" s="310"/>
      <c r="U807" s="310"/>
      <c r="V807" s="310"/>
      <c r="W807" s="310"/>
      <c r="X807" s="310"/>
      <c r="Y807" s="310"/>
    </row>
    <row r="808">
      <c r="A808" s="310"/>
      <c r="B808" s="310"/>
      <c r="C808" s="310"/>
      <c r="D808" s="310"/>
      <c r="E808" s="310"/>
      <c r="F808" s="310"/>
      <c r="G808" s="310"/>
      <c r="H808" s="310"/>
      <c r="I808" s="310"/>
      <c r="J808" s="282"/>
      <c r="K808" s="282"/>
      <c r="L808" s="310"/>
      <c r="M808" s="310"/>
      <c r="N808" s="310"/>
      <c r="O808" s="310"/>
      <c r="P808" s="310"/>
      <c r="Q808" s="310"/>
      <c r="R808" s="310"/>
      <c r="S808" s="310"/>
      <c r="T808" s="310"/>
      <c r="U808" s="310"/>
      <c r="V808" s="310"/>
      <c r="W808" s="310"/>
      <c r="X808" s="310"/>
      <c r="Y808" s="310"/>
    </row>
    <row r="809">
      <c r="A809" s="310"/>
      <c r="B809" s="310"/>
      <c r="C809" s="310"/>
      <c r="D809" s="310"/>
      <c r="E809" s="310"/>
      <c r="F809" s="310"/>
      <c r="G809" s="310"/>
      <c r="H809" s="310"/>
      <c r="I809" s="310"/>
      <c r="J809" s="282"/>
      <c r="K809" s="282"/>
      <c r="L809" s="310"/>
      <c r="M809" s="310"/>
      <c r="N809" s="310"/>
      <c r="O809" s="310"/>
      <c r="P809" s="310"/>
      <c r="Q809" s="310"/>
      <c r="R809" s="310"/>
      <c r="S809" s="310"/>
      <c r="T809" s="310"/>
      <c r="U809" s="310"/>
      <c r="V809" s="310"/>
      <c r="W809" s="310"/>
      <c r="X809" s="310"/>
      <c r="Y809" s="310"/>
    </row>
    <row r="810">
      <c r="A810" s="310"/>
      <c r="B810" s="310"/>
      <c r="C810" s="310"/>
      <c r="D810" s="310"/>
      <c r="E810" s="310"/>
      <c r="F810" s="310"/>
      <c r="G810" s="310"/>
      <c r="H810" s="310"/>
      <c r="I810" s="310"/>
      <c r="J810" s="282"/>
      <c r="K810" s="282"/>
      <c r="L810" s="310"/>
      <c r="M810" s="310"/>
      <c r="N810" s="310"/>
      <c r="O810" s="310"/>
      <c r="P810" s="310"/>
      <c r="Q810" s="310"/>
      <c r="R810" s="310"/>
      <c r="S810" s="310"/>
      <c r="T810" s="310"/>
      <c r="U810" s="310"/>
      <c r="V810" s="310"/>
      <c r="W810" s="310"/>
      <c r="X810" s="310"/>
      <c r="Y810" s="310"/>
    </row>
    <row r="811">
      <c r="A811" s="310"/>
      <c r="B811" s="310"/>
      <c r="C811" s="310"/>
      <c r="D811" s="310"/>
      <c r="E811" s="310"/>
      <c r="F811" s="310"/>
      <c r="G811" s="310"/>
      <c r="H811" s="310"/>
      <c r="I811" s="310"/>
      <c r="J811" s="282"/>
      <c r="K811" s="282"/>
      <c r="L811" s="310"/>
      <c r="M811" s="310"/>
      <c r="N811" s="310"/>
      <c r="O811" s="310"/>
      <c r="P811" s="310"/>
      <c r="Q811" s="310"/>
      <c r="R811" s="310"/>
      <c r="S811" s="310"/>
      <c r="T811" s="310"/>
      <c r="U811" s="310"/>
      <c r="V811" s="310"/>
      <c r="W811" s="310"/>
      <c r="X811" s="310"/>
      <c r="Y811" s="310"/>
    </row>
    <row r="812">
      <c r="A812" s="310"/>
      <c r="B812" s="310"/>
      <c r="C812" s="310"/>
      <c r="D812" s="310"/>
      <c r="E812" s="310"/>
      <c r="F812" s="310"/>
      <c r="G812" s="310"/>
      <c r="H812" s="310"/>
      <c r="I812" s="310"/>
      <c r="J812" s="282"/>
      <c r="K812" s="282"/>
      <c r="L812" s="310"/>
      <c r="M812" s="310"/>
      <c r="N812" s="310"/>
      <c r="O812" s="310"/>
      <c r="P812" s="310"/>
      <c r="Q812" s="310"/>
      <c r="R812" s="310"/>
      <c r="S812" s="310"/>
      <c r="T812" s="310"/>
      <c r="U812" s="310"/>
      <c r="V812" s="310"/>
      <c r="W812" s="310"/>
      <c r="X812" s="310"/>
      <c r="Y812" s="310"/>
    </row>
    <row r="813">
      <c r="A813" s="310"/>
      <c r="B813" s="310"/>
      <c r="C813" s="310"/>
      <c r="D813" s="310"/>
      <c r="E813" s="310"/>
      <c r="F813" s="310"/>
      <c r="G813" s="310"/>
      <c r="H813" s="310"/>
      <c r="I813" s="310"/>
      <c r="J813" s="282"/>
      <c r="K813" s="282"/>
      <c r="L813" s="310"/>
      <c r="M813" s="310"/>
      <c r="N813" s="310"/>
      <c r="O813" s="310"/>
      <c r="P813" s="310"/>
      <c r="Q813" s="310"/>
      <c r="R813" s="310"/>
      <c r="S813" s="310"/>
      <c r="T813" s="310"/>
      <c r="U813" s="310"/>
      <c r="V813" s="310"/>
      <c r="W813" s="310"/>
      <c r="X813" s="310"/>
      <c r="Y813" s="310"/>
    </row>
    <row r="814">
      <c r="A814" s="310"/>
      <c r="B814" s="310"/>
      <c r="C814" s="310"/>
      <c r="D814" s="310"/>
      <c r="E814" s="310"/>
      <c r="F814" s="310"/>
      <c r="G814" s="310"/>
      <c r="H814" s="310"/>
      <c r="I814" s="310"/>
      <c r="J814" s="282"/>
      <c r="K814" s="282"/>
      <c r="L814" s="310"/>
      <c r="M814" s="310"/>
      <c r="N814" s="310"/>
      <c r="O814" s="310"/>
      <c r="P814" s="310"/>
      <c r="Q814" s="310"/>
      <c r="R814" s="310"/>
      <c r="S814" s="310"/>
      <c r="T814" s="310"/>
      <c r="U814" s="310"/>
      <c r="V814" s="310"/>
      <c r="W814" s="310"/>
      <c r="X814" s="310"/>
      <c r="Y814" s="310"/>
    </row>
    <row r="815">
      <c r="A815" s="310"/>
      <c r="B815" s="310"/>
      <c r="C815" s="310"/>
      <c r="D815" s="310"/>
      <c r="E815" s="310"/>
      <c r="F815" s="310"/>
      <c r="G815" s="310"/>
      <c r="H815" s="310"/>
      <c r="I815" s="310"/>
      <c r="J815" s="282"/>
      <c r="K815" s="282"/>
      <c r="L815" s="310"/>
      <c r="M815" s="310"/>
      <c r="N815" s="310"/>
      <c r="O815" s="310"/>
      <c r="P815" s="310"/>
      <c r="Q815" s="310"/>
      <c r="R815" s="310"/>
      <c r="S815" s="310"/>
      <c r="T815" s="310"/>
      <c r="U815" s="310"/>
      <c r="V815" s="310"/>
      <c r="W815" s="310"/>
      <c r="X815" s="310"/>
      <c r="Y815" s="310"/>
    </row>
    <row r="816">
      <c r="A816" s="310"/>
      <c r="B816" s="310"/>
      <c r="C816" s="310"/>
      <c r="D816" s="310"/>
      <c r="E816" s="310"/>
      <c r="F816" s="310"/>
      <c r="G816" s="310"/>
      <c r="H816" s="310"/>
      <c r="I816" s="310"/>
      <c r="J816" s="282"/>
      <c r="K816" s="282"/>
      <c r="L816" s="310"/>
      <c r="M816" s="310"/>
      <c r="N816" s="310"/>
      <c r="O816" s="310"/>
      <c r="P816" s="310"/>
      <c r="Q816" s="310"/>
      <c r="R816" s="310"/>
      <c r="S816" s="310"/>
      <c r="T816" s="310"/>
      <c r="U816" s="310"/>
      <c r="V816" s="310"/>
      <c r="W816" s="310"/>
      <c r="X816" s="310"/>
      <c r="Y816" s="310"/>
    </row>
    <row r="817">
      <c r="A817" s="310"/>
      <c r="B817" s="310"/>
      <c r="C817" s="310"/>
      <c r="D817" s="310"/>
      <c r="E817" s="310"/>
      <c r="F817" s="310"/>
      <c r="G817" s="310"/>
      <c r="H817" s="310"/>
      <c r="I817" s="310"/>
      <c r="J817" s="282"/>
      <c r="K817" s="282"/>
      <c r="L817" s="310"/>
      <c r="M817" s="310"/>
      <c r="N817" s="310"/>
      <c r="O817" s="310"/>
      <c r="P817" s="310"/>
      <c r="Q817" s="310"/>
      <c r="R817" s="310"/>
      <c r="S817" s="310"/>
      <c r="T817" s="310"/>
      <c r="U817" s="310"/>
      <c r="V817" s="310"/>
      <c r="W817" s="310"/>
      <c r="X817" s="310"/>
      <c r="Y817" s="310"/>
    </row>
    <row r="818">
      <c r="A818" s="310"/>
      <c r="B818" s="310"/>
      <c r="C818" s="310"/>
      <c r="D818" s="310"/>
      <c r="E818" s="310"/>
      <c r="F818" s="310"/>
      <c r="G818" s="310"/>
      <c r="H818" s="310"/>
      <c r="I818" s="310"/>
      <c r="J818" s="282"/>
      <c r="K818" s="282"/>
      <c r="L818" s="310"/>
      <c r="M818" s="310"/>
      <c r="N818" s="310"/>
      <c r="O818" s="310"/>
      <c r="P818" s="310"/>
      <c r="Q818" s="310"/>
      <c r="R818" s="310"/>
      <c r="S818" s="310"/>
      <c r="T818" s="310"/>
      <c r="U818" s="310"/>
      <c r="V818" s="310"/>
      <c r="W818" s="310"/>
      <c r="X818" s="310"/>
      <c r="Y818" s="310"/>
    </row>
    <row r="819">
      <c r="A819" s="310"/>
      <c r="B819" s="310"/>
      <c r="C819" s="310"/>
      <c r="D819" s="310"/>
      <c r="E819" s="310"/>
      <c r="F819" s="310"/>
      <c r="G819" s="310"/>
      <c r="H819" s="310"/>
      <c r="I819" s="310"/>
      <c r="J819" s="282"/>
      <c r="K819" s="282"/>
      <c r="L819" s="310"/>
      <c r="M819" s="310"/>
      <c r="N819" s="310"/>
      <c r="O819" s="310"/>
      <c r="P819" s="310"/>
      <c r="Q819" s="310"/>
      <c r="R819" s="310"/>
      <c r="S819" s="310"/>
      <c r="T819" s="310"/>
      <c r="U819" s="310"/>
      <c r="V819" s="310"/>
      <c r="W819" s="310"/>
      <c r="X819" s="310"/>
      <c r="Y819" s="310"/>
    </row>
    <row r="820">
      <c r="A820" s="310"/>
      <c r="B820" s="310"/>
      <c r="C820" s="310"/>
      <c r="D820" s="310"/>
      <c r="E820" s="310"/>
      <c r="F820" s="310"/>
      <c r="G820" s="310"/>
      <c r="H820" s="310"/>
      <c r="I820" s="310"/>
      <c r="J820" s="282"/>
      <c r="K820" s="282"/>
      <c r="L820" s="310"/>
      <c r="M820" s="310"/>
      <c r="N820" s="310"/>
      <c r="O820" s="310"/>
      <c r="P820" s="310"/>
      <c r="Q820" s="310"/>
      <c r="R820" s="310"/>
      <c r="S820" s="310"/>
      <c r="T820" s="310"/>
      <c r="U820" s="310"/>
      <c r="V820" s="310"/>
      <c r="W820" s="310"/>
      <c r="X820" s="310"/>
      <c r="Y820" s="310"/>
    </row>
    <row r="821">
      <c r="A821" s="310"/>
      <c r="B821" s="310"/>
      <c r="C821" s="310"/>
      <c r="D821" s="310"/>
      <c r="E821" s="310"/>
      <c r="F821" s="310"/>
      <c r="G821" s="310"/>
      <c r="H821" s="310"/>
      <c r="I821" s="310"/>
      <c r="J821" s="282"/>
      <c r="K821" s="282"/>
      <c r="L821" s="310"/>
      <c r="M821" s="310"/>
      <c r="N821" s="310"/>
      <c r="O821" s="310"/>
      <c r="P821" s="310"/>
      <c r="Q821" s="310"/>
      <c r="R821" s="310"/>
      <c r="S821" s="310"/>
      <c r="T821" s="310"/>
      <c r="U821" s="310"/>
      <c r="V821" s="310"/>
      <c r="W821" s="310"/>
      <c r="X821" s="310"/>
      <c r="Y821" s="310"/>
    </row>
    <row r="822">
      <c r="A822" s="310"/>
      <c r="B822" s="310"/>
      <c r="C822" s="310"/>
      <c r="D822" s="310"/>
      <c r="E822" s="310"/>
      <c r="F822" s="310"/>
      <c r="G822" s="310"/>
      <c r="H822" s="310"/>
      <c r="I822" s="310"/>
      <c r="J822" s="282"/>
      <c r="K822" s="282"/>
      <c r="L822" s="310"/>
      <c r="M822" s="310"/>
      <c r="N822" s="310"/>
      <c r="O822" s="310"/>
      <c r="P822" s="310"/>
      <c r="Q822" s="310"/>
      <c r="R822" s="310"/>
      <c r="S822" s="310"/>
      <c r="T822" s="310"/>
      <c r="U822" s="310"/>
      <c r="V822" s="310"/>
      <c r="W822" s="310"/>
      <c r="X822" s="310"/>
      <c r="Y822" s="310"/>
    </row>
    <row r="823">
      <c r="A823" s="310"/>
      <c r="B823" s="310"/>
      <c r="C823" s="310"/>
      <c r="D823" s="310"/>
      <c r="E823" s="310"/>
      <c r="F823" s="310"/>
      <c r="G823" s="310"/>
      <c r="H823" s="310"/>
      <c r="I823" s="310"/>
      <c r="J823" s="282"/>
      <c r="K823" s="282"/>
      <c r="L823" s="310"/>
      <c r="M823" s="310"/>
      <c r="N823" s="310"/>
      <c r="O823" s="310"/>
      <c r="P823" s="310"/>
      <c r="Q823" s="310"/>
      <c r="R823" s="310"/>
      <c r="S823" s="310"/>
      <c r="T823" s="310"/>
      <c r="U823" s="310"/>
      <c r="V823" s="310"/>
      <c r="W823" s="310"/>
      <c r="X823" s="310"/>
      <c r="Y823" s="310"/>
    </row>
    <row r="824">
      <c r="A824" s="310"/>
      <c r="B824" s="310"/>
      <c r="C824" s="310"/>
      <c r="D824" s="310"/>
      <c r="E824" s="310"/>
      <c r="F824" s="310"/>
      <c r="G824" s="310"/>
      <c r="H824" s="310"/>
      <c r="I824" s="310"/>
      <c r="J824" s="282"/>
      <c r="K824" s="282"/>
      <c r="L824" s="310"/>
      <c r="M824" s="310"/>
      <c r="N824" s="310"/>
      <c r="O824" s="310"/>
      <c r="P824" s="310"/>
      <c r="Q824" s="310"/>
      <c r="R824" s="310"/>
      <c r="S824" s="310"/>
      <c r="T824" s="310"/>
      <c r="U824" s="310"/>
      <c r="V824" s="310"/>
      <c r="W824" s="310"/>
      <c r="X824" s="310"/>
      <c r="Y824" s="310"/>
    </row>
    <row r="825">
      <c r="A825" s="310"/>
      <c r="B825" s="310"/>
      <c r="C825" s="310"/>
      <c r="D825" s="310"/>
      <c r="E825" s="310"/>
      <c r="F825" s="310"/>
      <c r="G825" s="310"/>
      <c r="H825" s="310"/>
      <c r="I825" s="310"/>
      <c r="J825" s="282"/>
      <c r="K825" s="282"/>
      <c r="L825" s="310"/>
      <c r="M825" s="310"/>
      <c r="N825" s="310"/>
      <c r="O825" s="310"/>
      <c r="P825" s="310"/>
      <c r="Q825" s="310"/>
      <c r="R825" s="310"/>
      <c r="S825" s="310"/>
      <c r="T825" s="310"/>
      <c r="U825" s="310"/>
      <c r="V825" s="310"/>
      <c r="W825" s="310"/>
      <c r="X825" s="310"/>
      <c r="Y825" s="310"/>
    </row>
    <row r="826">
      <c r="A826" s="310"/>
      <c r="B826" s="310"/>
      <c r="C826" s="310"/>
      <c r="D826" s="310"/>
      <c r="E826" s="310"/>
      <c r="F826" s="310"/>
      <c r="G826" s="310"/>
      <c r="H826" s="310"/>
      <c r="I826" s="310"/>
      <c r="J826" s="282"/>
      <c r="K826" s="282"/>
      <c r="L826" s="310"/>
      <c r="M826" s="310"/>
      <c r="N826" s="310"/>
      <c r="O826" s="310"/>
      <c r="P826" s="310"/>
      <c r="Q826" s="310"/>
      <c r="R826" s="310"/>
      <c r="S826" s="310"/>
      <c r="T826" s="310"/>
      <c r="U826" s="310"/>
      <c r="V826" s="310"/>
      <c r="W826" s="310"/>
      <c r="X826" s="310"/>
      <c r="Y826" s="310"/>
    </row>
    <row r="827">
      <c r="A827" s="310"/>
      <c r="B827" s="310"/>
      <c r="C827" s="310"/>
      <c r="D827" s="310"/>
      <c r="E827" s="310"/>
      <c r="F827" s="310"/>
      <c r="G827" s="310"/>
      <c r="H827" s="310"/>
      <c r="I827" s="310"/>
      <c r="J827" s="282"/>
      <c r="K827" s="282"/>
      <c r="L827" s="310"/>
      <c r="M827" s="310"/>
      <c r="N827" s="310"/>
      <c r="O827" s="310"/>
      <c r="P827" s="310"/>
      <c r="Q827" s="310"/>
      <c r="R827" s="310"/>
      <c r="S827" s="310"/>
      <c r="T827" s="310"/>
      <c r="U827" s="310"/>
      <c r="V827" s="310"/>
      <c r="W827" s="310"/>
      <c r="X827" s="310"/>
      <c r="Y827" s="310"/>
    </row>
    <row r="828">
      <c r="A828" s="310"/>
      <c r="B828" s="310"/>
      <c r="C828" s="310"/>
      <c r="D828" s="310"/>
      <c r="E828" s="310"/>
      <c r="F828" s="310"/>
      <c r="G828" s="310"/>
      <c r="H828" s="310"/>
      <c r="I828" s="310"/>
      <c r="J828" s="282"/>
      <c r="K828" s="282"/>
      <c r="L828" s="310"/>
      <c r="M828" s="310"/>
      <c r="N828" s="310"/>
      <c r="O828" s="310"/>
      <c r="P828" s="310"/>
      <c r="Q828" s="310"/>
      <c r="R828" s="310"/>
      <c r="S828" s="310"/>
      <c r="T828" s="310"/>
      <c r="U828" s="310"/>
      <c r="V828" s="310"/>
      <c r="W828" s="310"/>
      <c r="X828" s="310"/>
      <c r="Y828" s="310"/>
    </row>
    <row r="829">
      <c r="A829" s="310"/>
      <c r="B829" s="310"/>
      <c r="C829" s="310"/>
      <c r="D829" s="310"/>
      <c r="E829" s="310"/>
      <c r="F829" s="310"/>
      <c r="G829" s="310"/>
      <c r="H829" s="310"/>
      <c r="I829" s="310"/>
      <c r="J829" s="282"/>
      <c r="K829" s="282"/>
      <c r="L829" s="310"/>
      <c r="M829" s="310"/>
      <c r="N829" s="310"/>
      <c r="O829" s="310"/>
      <c r="P829" s="310"/>
      <c r="Q829" s="310"/>
      <c r="R829" s="310"/>
      <c r="S829" s="310"/>
      <c r="T829" s="310"/>
      <c r="U829" s="310"/>
      <c r="V829" s="310"/>
      <c r="W829" s="310"/>
      <c r="X829" s="310"/>
      <c r="Y829" s="310"/>
    </row>
    <row r="830">
      <c r="A830" s="310"/>
      <c r="B830" s="310"/>
      <c r="C830" s="310"/>
      <c r="D830" s="310"/>
      <c r="E830" s="310"/>
      <c r="F830" s="310"/>
      <c r="G830" s="310"/>
      <c r="H830" s="310"/>
      <c r="I830" s="310"/>
      <c r="J830" s="282"/>
      <c r="K830" s="282"/>
      <c r="L830" s="310"/>
      <c r="M830" s="310"/>
      <c r="N830" s="310"/>
      <c r="O830" s="310"/>
      <c r="P830" s="310"/>
      <c r="Q830" s="310"/>
      <c r="R830" s="310"/>
      <c r="S830" s="310"/>
      <c r="T830" s="310"/>
      <c r="U830" s="310"/>
      <c r="V830" s="310"/>
      <c r="W830" s="310"/>
      <c r="X830" s="310"/>
      <c r="Y830" s="310"/>
    </row>
    <row r="831">
      <c r="A831" s="310"/>
      <c r="B831" s="310"/>
      <c r="C831" s="310"/>
      <c r="D831" s="310"/>
      <c r="E831" s="310"/>
      <c r="F831" s="310"/>
      <c r="G831" s="310"/>
      <c r="H831" s="310"/>
      <c r="I831" s="310"/>
      <c r="J831" s="282"/>
      <c r="K831" s="282"/>
      <c r="L831" s="310"/>
      <c r="M831" s="310"/>
      <c r="N831" s="310"/>
      <c r="O831" s="310"/>
      <c r="P831" s="310"/>
      <c r="Q831" s="310"/>
      <c r="R831" s="310"/>
      <c r="S831" s="310"/>
      <c r="T831" s="310"/>
      <c r="U831" s="310"/>
      <c r="V831" s="310"/>
      <c r="W831" s="310"/>
      <c r="X831" s="310"/>
      <c r="Y831" s="310"/>
    </row>
    <row r="832">
      <c r="A832" s="310"/>
      <c r="B832" s="310"/>
      <c r="C832" s="310"/>
      <c r="D832" s="310"/>
      <c r="E832" s="310"/>
      <c r="F832" s="310"/>
      <c r="G832" s="310"/>
      <c r="H832" s="310"/>
      <c r="I832" s="310"/>
      <c r="J832" s="282"/>
      <c r="K832" s="282"/>
      <c r="L832" s="310"/>
      <c r="M832" s="310"/>
      <c r="N832" s="310"/>
      <c r="O832" s="310"/>
      <c r="P832" s="310"/>
      <c r="Q832" s="310"/>
      <c r="R832" s="310"/>
      <c r="S832" s="310"/>
      <c r="T832" s="310"/>
      <c r="U832" s="310"/>
      <c r="V832" s="310"/>
      <c r="W832" s="310"/>
      <c r="X832" s="310"/>
      <c r="Y832" s="310"/>
    </row>
    <row r="833">
      <c r="A833" s="310"/>
      <c r="B833" s="310"/>
      <c r="C833" s="310"/>
      <c r="D833" s="310"/>
      <c r="E833" s="310"/>
      <c r="F833" s="310"/>
      <c r="G833" s="310"/>
      <c r="H833" s="310"/>
      <c r="I833" s="310"/>
      <c r="J833" s="282"/>
      <c r="K833" s="282"/>
      <c r="L833" s="310"/>
      <c r="M833" s="310"/>
      <c r="N833" s="310"/>
      <c r="O833" s="310"/>
      <c r="P833" s="310"/>
      <c r="Q833" s="310"/>
      <c r="R833" s="310"/>
      <c r="S833" s="310"/>
      <c r="T833" s="310"/>
      <c r="U833" s="310"/>
      <c r="V833" s="310"/>
      <c r="W833" s="310"/>
      <c r="X833" s="310"/>
      <c r="Y833" s="310"/>
    </row>
    <row r="834">
      <c r="A834" s="310"/>
      <c r="B834" s="310"/>
      <c r="C834" s="310"/>
      <c r="D834" s="310"/>
      <c r="E834" s="310"/>
      <c r="F834" s="310"/>
      <c r="G834" s="310"/>
      <c r="H834" s="310"/>
      <c r="I834" s="310"/>
      <c r="J834" s="282"/>
      <c r="K834" s="282"/>
      <c r="L834" s="310"/>
      <c r="M834" s="310"/>
      <c r="N834" s="310"/>
      <c r="O834" s="310"/>
      <c r="P834" s="310"/>
      <c r="Q834" s="310"/>
      <c r="R834" s="310"/>
      <c r="S834" s="310"/>
      <c r="T834" s="310"/>
      <c r="U834" s="310"/>
      <c r="V834" s="310"/>
      <c r="W834" s="310"/>
      <c r="X834" s="310"/>
      <c r="Y834" s="310"/>
    </row>
    <row r="835">
      <c r="A835" s="310"/>
      <c r="B835" s="310"/>
      <c r="C835" s="310"/>
      <c r="D835" s="310"/>
      <c r="E835" s="310"/>
      <c r="F835" s="310"/>
      <c r="G835" s="310"/>
      <c r="H835" s="310"/>
      <c r="I835" s="310"/>
      <c r="J835" s="282"/>
      <c r="K835" s="282"/>
      <c r="L835" s="310"/>
      <c r="M835" s="310"/>
      <c r="N835" s="310"/>
      <c r="O835" s="310"/>
      <c r="P835" s="310"/>
      <c r="Q835" s="310"/>
      <c r="R835" s="310"/>
      <c r="S835" s="310"/>
      <c r="T835" s="310"/>
      <c r="U835" s="310"/>
      <c r="V835" s="310"/>
      <c r="W835" s="310"/>
      <c r="X835" s="310"/>
      <c r="Y835" s="310"/>
    </row>
    <row r="836">
      <c r="A836" s="310"/>
      <c r="B836" s="310"/>
      <c r="C836" s="310"/>
      <c r="D836" s="310"/>
      <c r="E836" s="310"/>
      <c r="F836" s="310"/>
      <c r="G836" s="310"/>
      <c r="H836" s="310"/>
      <c r="I836" s="310"/>
      <c r="J836" s="282"/>
      <c r="K836" s="282"/>
      <c r="L836" s="310"/>
      <c r="M836" s="310"/>
      <c r="N836" s="310"/>
      <c r="O836" s="310"/>
      <c r="P836" s="310"/>
      <c r="Q836" s="310"/>
      <c r="R836" s="310"/>
      <c r="S836" s="310"/>
      <c r="T836" s="310"/>
      <c r="U836" s="310"/>
      <c r="V836" s="310"/>
      <c r="W836" s="310"/>
      <c r="X836" s="310"/>
      <c r="Y836" s="310"/>
    </row>
    <row r="837">
      <c r="A837" s="310"/>
      <c r="B837" s="310"/>
      <c r="C837" s="310"/>
      <c r="D837" s="310"/>
      <c r="E837" s="310"/>
      <c r="F837" s="310"/>
      <c r="G837" s="310"/>
      <c r="H837" s="310"/>
      <c r="I837" s="310"/>
      <c r="J837" s="282"/>
      <c r="K837" s="282"/>
      <c r="L837" s="310"/>
      <c r="M837" s="310"/>
      <c r="N837" s="310"/>
      <c r="O837" s="310"/>
      <c r="P837" s="310"/>
      <c r="Q837" s="310"/>
      <c r="R837" s="310"/>
      <c r="S837" s="310"/>
      <c r="T837" s="310"/>
      <c r="U837" s="310"/>
      <c r="V837" s="310"/>
      <c r="W837" s="310"/>
      <c r="X837" s="310"/>
      <c r="Y837" s="310"/>
    </row>
    <row r="838">
      <c r="A838" s="310"/>
      <c r="B838" s="310"/>
      <c r="C838" s="310"/>
      <c r="D838" s="310"/>
      <c r="E838" s="310"/>
      <c r="F838" s="310"/>
      <c r="G838" s="310"/>
      <c r="H838" s="310"/>
      <c r="I838" s="310"/>
      <c r="J838" s="282"/>
      <c r="K838" s="282"/>
      <c r="L838" s="310"/>
      <c r="M838" s="310"/>
      <c r="N838" s="310"/>
      <c r="O838" s="310"/>
      <c r="P838" s="310"/>
      <c r="Q838" s="310"/>
      <c r="R838" s="310"/>
      <c r="S838" s="310"/>
      <c r="T838" s="310"/>
      <c r="U838" s="310"/>
      <c r="V838" s="310"/>
      <c r="W838" s="310"/>
      <c r="X838" s="310"/>
      <c r="Y838" s="310"/>
    </row>
    <row r="839">
      <c r="A839" s="310"/>
      <c r="B839" s="310"/>
      <c r="C839" s="310"/>
      <c r="D839" s="310"/>
      <c r="E839" s="310"/>
      <c r="F839" s="310"/>
      <c r="G839" s="310"/>
      <c r="H839" s="310"/>
      <c r="I839" s="310"/>
      <c r="J839" s="282"/>
      <c r="K839" s="282"/>
      <c r="L839" s="310"/>
      <c r="M839" s="310"/>
      <c r="N839" s="310"/>
      <c r="O839" s="310"/>
      <c r="P839" s="310"/>
      <c r="Q839" s="310"/>
      <c r="R839" s="310"/>
      <c r="S839" s="310"/>
      <c r="T839" s="310"/>
      <c r="U839" s="310"/>
      <c r="V839" s="310"/>
      <c r="W839" s="310"/>
      <c r="X839" s="310"/>
      <c r="Y839" s="310"/>
    </row>
    <row r="840">
      <c r="A840" s="310"/>
      <c r="B840" s="310"/>
      <c r="C840" s="310"/>
      <c r="D840" s="310"/>
      <c r="E840" s="310"/>
      <c r="F840" s="310"/>
      <c r="G840" s="310"/>
      <c r="H840" s="310"/>
      <c r="I840" s="310"/>
      <c r="J840" s="282"/>
      <c r="K840" s="282"/>
      <c r="L840" s="310"/>
      <c r="M840" s="310"/>
      <c r="N840" s="310"/>
      <c r="O840" s="310"/>
      <c r="P840" s="310"/>
      <c r="Q840" s="310"/>
      <c r="R840" s="310"/>
      <c r="S840" s="310"/>
      <c r="T840" s="310"/>
      <c r="U840" s="310"/>
      <c r="V840" s="310"/>
      <c r="W840" s="310"/>
      <c r="X840" s="310"/>
      <c r="Y840" s="310"/>
    </row>
    <row r="841">
      <c r="A841" s="310"/>
      <c r="B841" s="310"/>
      <c r="C841" s="310"/>
      <c r="D841" s="310"/>
      <c r="E841" s="310"/>
      <c r="F841" s="310"/>
      <c r="G841" s="310"/>
      <c r="H841" s="310"/>
      <c r="I841" s="310"/>
      <c r="J841" s="282"/>
      <c r="K841" s="282"/>
      <c r="L841" s="310"/>
      <c r="M841" s="310"/>
      <c r="N841" s="310"/>
      <c r="O841" s="310"/>
      <c r="P841" s="310"/>
      <c r="Q841" s="310"/>
      <c r="R841" s="310"/>
      <c r="S841" s="310"/>
      <c r="T841" s="310"/>
      <c r="U841" s="310"/>
      <c r="V841" s="310"/>
      <c r="W841" s="310"/>
      <c r="X841" s="310"/>
      <c r="Y841" s="310"/>
    </row>
    <row r="842">
      <c r="A842" s="310"/>
      <c r="B842" s="310"/>
      <c r="C842" s="310"/>
      <c r="D842" s="310"/>
      <c r="E842" s="310"/>
      <c r="F842" s="310"/>
      <c r="G842" s="310"/>
      <c r="H842" s="310"/>
      <c r="I842" s="310"/>
      <c r="J842" s="282"/>
      <c r="K842" s="282"/>
      <c r="L842" s="310"/>
      <c r="M842" s="310"/>
      <c r="N842" s="310"/>
      <c r="O842" s="310"/>
      <c r="P842" s="310"/>
      <c r="Q842" s="310"/>
      <c r="R842" s="310"/>
      <c r="S842" s="310"/>
      <c r="T842" s="310"/>
      <c r="U842" s="310"/>
      <c r="V842" s="310"/>
      <c r="W842" s="310"/>
      <c r="X842" s="310"/>
      <c r="Y842" s="310"/>
    </row>
    <row r="843">
      <c r="A843" s="310"/>
      <c r="B843" s="310"/>
      <c r="C843" s="310"/>
      <c r="D843" s="310"/>
      <c r="E843" s="310"/>
      <c r="F843" s="310"/>
      <c r="G843" s="310"/>
      <c r="H843" s="310"/>
      <c r="I843" s="310"/>
      <c r="J843" s="282"/>
      <c r="K843" s="282"/>
      <c r="L843" s="310"/>
      <c r="M843" s="310"/>
      <c r="N843" s="310"/>
      <c r="O843" s="310"/>
      <c r="P843" s="310"/>
      <c r="Q843" s="310"/>
      <c r="R843" s="310"/>
      <c r="S843" s="310"/>
      <c r="T843" s="310"/>
      <c r="U843" s="310"/>
      <c r="V843" s="310"/>
      <c r="W843" s="310"/>
      <c r="X843" s="310"/>
      <c r="Y843" s="310"/>
    </row>
    <row r="844">
      <c r="A844" s="310"/>
      <c r="B844" s="310"/>
      <c r="C844" s="310"/>
      <c r="D844" s="310"/>
      <c r="E844" s="310"/>
      <c r="F844" s="310"/>
      <c r="G844" s="310"/>
      <c r="H844" s="310"/>
      <c r="I844" s="310"/>
      <c r="J844" s="282"/>
      <c r="K844" s="282"/>
      <c r="L844" s="310"/>
      <c r="M844" s="310"/>
      <c r="N844" s="310"/>
      <c r="O844" s="310"/>
      <c r="P844" s="310"/>
      <c r="Q844" s="310"/>
      <c r="R844" s="310"/>
      <c r="S844" s="310"/>
      <c r="T844" s="310"/>
      <c r="U844" s="310"/>
      <c r="V844" s="310"/>
      <c r="W844" s="310"/>
      <c r="X844" s="310"/>
      <c r="Y844" s="310"/>
    </row>
    <row r="845">
      <c r="A845" s="310"/>
      <c r="B845" s="310"/>
      <c r="C845" s="310"/>
      <c r="D845" s="310"/>
      <c r="E845" s="310"/>
      <c r="F845" s="310"/>
      <c r="G845" s="310"/>
      <c r="H845" s="310"/>
      <c r="I845" s="310"/>
      <c r="J845" s="282"/>
      <c r="K845" s="282"/>
      <c r="L845" s="310"/>
      <c r="M845" s="310"/>
      <c r="N845" s="310"/>
      <c r="O845" s="310"/>
      <c r="P845" s="310"/>
      <c r="Q845" s="310"/>
      <c r="R845" s="310"/>
      <c r="S845" s="310"/>
      <c r="T845" s="310"/>
      <c r="U845" s="310"/>
      <c r="V845" s="310"/>
      <c r="W845" s="310"/>
      <c r="X845" s="310"/>
      <c r="Y845" s="310"/>
    </row>
    <row r="846">
      <c r="A846" s="310"/>
      <c r="B846" s="310"/>
      <c r="C846" s="310"/>
      <c r="D846" s="310"/>
      <c r="E846" s="310"/>
      <c r="F846" s="310"/>
      <c r="G846" s="310"/>
      <c r="H846" s="310"/>
      <c r="I846" s="310"/>
      <c r="J846" s="282"/>
      <c r="K846" s="282"/>
      <c r="L846" s="310"/>
      <c r="M846" s="310"/>
      <c r="N846" s="310"/>
      <c r="O846" s="310"/>
      <c r="P846" s="310"/>
      <c r="Q846" s="310"/>
      <c r="R846" s="310"/>
      <c r="S846" s="310"/>
      <c r="T846" s="310"/>
      <c r="U846" s="310"/>
      <c r="V846" s="310"/>
      <c r="W846" s="310"/>
      <c r="X846" s="310"/>
      <c r="Y846" s="310"/>
    </row>
    <row r="847">
      <c r="A847" s="310"/>
      <c r="B847" s="310"/>
      <c r="C847" s="310"/>
      <c r="D847" s="310"/>
      <c r="E847" s="310"/>
      <c r="F847" s="310"/>
      <c r="G847" s="310"/>
      <c r="H847" s="310"/>
      <c r="I847" s="310"/>
      <c r="J847" s="282"/>
      <c r="K847" s="282"/>
      <c r="L847" s="310"/>
      <c r="M847" s="310"/>
      <c r="N847" s="310"/>
      <c r="O847" s="310"/>
      <c r="P847" s="310"/>
      <c r="Q847" s="310"/>
      <c r="R847" s="310"/>
      <c r="S847" s="310"/>
      <c r="T847" s="310"/>
      <c r="U847" s="310"/>
      <c r="V847" s="310"/>
      <c r="W847" s="310"/>
      <c r="X847" s="310"/>
      <c r="Y847" s="310"/>
    </row>
    <row r="848">
      <c r="A848" s="310"/>
      <c r="B848" s="310"/>
      <c r="C848" s="310"/>
      <c r="D848" s="310"/>
      <c r="E848" s="310"/>
      <c r="F848" s="310"/>
      <c r="G848" s="310"/>
      <c r="H848" s="310"/>
      <c r="I848" s="310"/>
      <c r="J848" s="282"/>
      <c r="K848" s="282"/>
      <c r="L848" s="310"/>
      <c r="M848" s="310"/>
      <c r="N848" s="310"/>
      <c r="O848" s="310"/>
      <c r="P848" s="310"/>
      <c r="Q848" s="310"/>
      <c r="R848" s="310"/>
      <c r="S848" s="310"/>
      <c r="T848" s="310"/>
      <c r="U848" s="310"/>
      <c r="V848" s="310"/>
      <c r="W848" s="310"/>
      <c r="X848" s="310"/>
      <c r="Y848" s="310"/>
    </row>
    <row r="849">
      <c r="A849" s="310"/>
      <c r="B849" s="310"/>
      <c r="C849" s="310"/>
      <c r="D849" s="310"/>
      <c r="E849" s="310"/>
      <c r="F849" s="310"/>
      <c r="G849" s="310"/>
      <c r="H849" s="310"/>
      <c r="I849" s="310"/>
      <c r="J849" s="282"/>
      <c r="K849" s="282"/>
      <c r="L849" s="310"/>
      <c r="M849" s="310"/>
      <c r="N849" s="310"/>
      <c r="O849" s="310"/>
      <c r="P849" s="310"/>
      <c r="Q849" s="310"/>
      <c r="R849" s="310"/>
      <c r="S849" s="310"/>
      <c r="T849" s="310"/>
      <c r="U849" s="310"/>
      <c r="V849" s="310"/>
      <c r="W849" s="310"/>
      <c r="X849" s="310"/>
      <c r="Y849" s="310"/>
    </row>
    <row r="850">
      <c r="A850" s="310"/>
      <c r="B850" s="310"/>
      <c r="C850" s="310"/>
      <c r="D850" s="310"/>
      <c r="E850" s="310"/>
      <c r="F850" s="310"/>
      <c r="G850" s="310"/>
      <c r="H850" s="310"/>
      <c r="I850" s="310"/>
      <c r="J850" s="282"/>
      <c r="K850" s="282"/>
      <c r="L850" s="310"/>
      <c r="M850" s="310"/>
      <c r="N850" s="310"/>
      <c r="O850" s="310"/>
      <c r="P850" s="310"/>
      <c r="Q850" s="310"/>
      <c r="R850" s="310"/>
      <c r="S850" s="310"/>
      <c r="T850" s="310"/>
      <c r="U850" s="310"/>
      <c r="V850" s="310"/>
      <c r="W850" s="310"/>
      <c r="X850" s="310"/>
      <c r="Y850" s="310"/>
    </row>
    <row r="851">
      <c r="A851" s="310"/>
      <c r="B851" s="310"/>
      <c r="C851" s="310"/>
      <c r="D851" s="310"/>
      <c r="E851" s="310"/>
      <c r="F851" s="310"/>
      <c r="G851" s="310"/>
      <c r="H851" s="310"/>
      <c r="I851" s="310"/>
      <c r="J851" s="282"/>
      <c r="K851" s="282"/>
      <c r="L851" s="310"/>
      <c r="M851" s="310"/>
      <c r="N851" s="310"/>
      <c r="O851" s="310"/>
      <c r="P851" s="310"/>
      <c r="Q851" s="310"/>
      <c r="R851" s="310"/>
      <c r="S851" s="310"/>
      <c r="T851" s="310"/>
      <c r="U851" s="310"/>
      <c r="V851" s="310"/>
      <c r="W851" s="310"/>
      <c r="X851" s="310"/>
      <c r="Y851" s="310"/>
    </row>
    <row r="852">
      <c r="A852" s="310"/>
      <c r="B852" s="310"/>
      <c r="C852" s="310"/>
      <c r="D852" s="310"/>
      <c r="E852" s="310"/>
      <c r="F852" s="310"/>
      <c r="G852" s="310"/>
      <c r="H852" s="310"/>
      <c r="I852" s="310"/>
      <c r="J852" s="282"/>
      <c r="K852" s="282"/>
      <c r="L852" s="310"/>
      <c r="M852" s="310"/>
      <c r="N852" s="310"/>
      <c r="O852" s="310"/>
      <c r="P852" s="310"/>
      <c r="Q852" s="310"/>
      <c r="R852" s="310"/>
      <c r="S852" s="310"/>
      <c r="T852" s="310"/>
      <c r="U852" s="310"/>
      <c r="V852" s="310"/>
      <c r="W852" s="310"/>
      <c r="X852" s="310"/>
      <c r="Y852" s="310"/>
    </row>
    <row r="853">
      <c r="A853" s="310"/>
      <c r="B853" s="310"/>
      <c r="C853" s="310"/>
      <c r="D853" s="310"/>
      <c r="E853" s="310"/>
      <c r="F853" s="310"/>
      <c r="G853" s="310"/>
      <c r="H853" s="310"/>
      <c r="I853" s="310"/>
      <c r="J853" s="282"/>
      <c r="K853" s="282"/>
      <c r="L853" s="310"/>
      <c r="M853" s="310"/>
      <c r="N853" s="310"/>
      <c r="O853" s="310"/>
      <c r="P853" s="310"/>
      <c r="Q853" s="310"/>
      <c r="R853" s="310"/>
      <c r="S853" s="310"/>
      <c r="T853" s="310"/>
      <c r="U853" s="310"/>
      <c r="V853" s="310"/>
      <c r="W853" s="310"/>
      <c r="X853" s="310"/>
      <c r="Y853" s="310"/>
    </row>
    <row r="854">
      <c r="A854" s="310"/>
      <c r="B854" s="310"/>
      <c r="C854" s="310"/>
      <c r="D854" s="310"/>
      <c r="E854" s="310"/>
      <c r="F854" s="310"/>
      <c r="G854" s="310"/>
      <c r="H854" s="310"/>
      <c r="I854" s="310"/>
      <c r="J854" s="282"/>
      <c r="K854" s="282"/>
      <c r="L854" s="310"/>
      <c r="M854" s="310"/>
      <c r="N854" s="310"/>
      <c r="O854" s="310"/>
      <c r="P854" s="310"/>
      <c r="Q854" s="310"/>
      <c r="R854" s="310"/>
      <c r="S854" s="310"/>
      <c r="T854" s="310"/>
      <c r="U854" s="310"/>
      <c r="V854" s="310"/>
      <c r="W854" s="310"/>
      <c r="X854" s="310"/>
      <c r="Y854" s="310"/>
    </row>
    <row r="855">
      <c r="A855" s="310"/>
      <c r="B855" s="310"/>
      <c r="C855" s="310"/>
      <c r="D855" s="310"/>
      <c r="E855" s="310"/>
      <c r="F855" s="310"/>
      <c r="G855" s="310"/>
      <c r="H855" s="310"/>
      <c r="I855" s="310"/>
      <c r="J855" s="282"/>
      <c r="K855" s="282"/>
      <c r="L855" s="310"/>
      <c r="M855" s="310"/>
      <c r="N855" s="310"/>
      <c r="O855" s="310"/>
      <c r="P855" s="310"/>
      <c r="Q855" s="310"/>
      <c r="R855" s="310"/>
      <c r="S855" s="310"/>
      <c r="T855" s="310"/>
      <c r="U855" s="310"/>
      <c r="V855" s="310"/>
      <c r="W855" s="310"/>
      <c r="X855" s="310"/>
      <c r="Y855" s="310"/>
    </row>
    <row r="856">
      <c r="A856" s="310"/>
      <c r="B856" s="310"/>
      <c r="C856" s="310"/>
      <c r="D856" s="310"/>
      <c r="E856" s="310"/>
      <c r="F856" s="310"/>
      <c r="G856" s="310"/>
      <c r="H856" s="310"/>
      <c r="I856" s="310"/>
      <c r="J856" s="282"/>
      <c r="K856" s="282"/>
      <c r="L856" s="310"/>
      <c r="M856" s="310"/>
      <c r="N856" s="310"/>
      <c r="O856" s="310"/>
      <c r="P856" s="310"/>
      <c r="Q856" s="310"/>
      <c r="R856" s="310"/>
      <c r="S856" s="310"/>
      <c r="T856" s="310"/>
      <c r="U856" s="310"/>
      <c r="V856" s="310"/>
      <c r="W856" s="310"/>
      <c r="X856" s="310"/>
      <c r="Y856" s="310"/>
    </row>
    <row r="857">
      <c r="A857" s="310"/>
      <c r="B857" s="310"/>
      <c r="C857" s="310"/>
      <c r="D857" s="310"/>
      <c r="E857" s="310"/>
      <c r="F857" s="310"/>
      <c r="G857" s="310"/>
      <c r="H857" s="310"/>
      <c r="I857" s="310"/>
      <c r="J857" s="282"/>
      <c r="K857" s="282"/>
      <c r="L857" s="310"/>
      <c r="M857" s="310"/>
      <c r="N857" s="310"/>
      <c r="O857" s="310"/>
      <c r="P857" s="310"/>
      <c r="Q857" s="310"/>
      <c r="R857" s="310"/>
      <c r="S857" s="310"/>
      <c r="T857" s="310"/>
      <c r="U857" s="310"/>
      <c r="V857" s="310"/>
      <c r="W857" s="310"/>
      <c r="X857" s="310"/>
      <c r="Y857" s="310"/>
    </row>
    <row r="858">
      <c r="A858" s="310"/>
      <c r="B858" s="310"/>
      <c r="C858" s="310"/>
      <c r="D858" s="310"/>
      <c r="E858" s="310"/>
      <c r="F858" s="310"/>
      <c r="G858" s="310"/>
      <c r="H858" s="310"/>
      <c r="I858" s="310"/>
      <c r="J858" s="282"/>
      <c r="K858" s="282"/>
      <c r="L858" s="310"/>
      <c r="M858" s="310"/>
      <c r="N858" s="310"/>
      <c r="O858" s="310"/>
      <c r="P858" s="310"/>
      <c r="Q858" s="310"/>
      <c r="R858" s="310"/>
      <c r="S858" s="310"/>
      <c r="T858" s="310"/>
      <c r="U858" s="310"/>
      <c r="V858" s="310"/>
      <c r="W858" s="310"/>
      <c r="X858" s="310"/>
      <c r="Y858" s="310"/>
    </row>
    <row r="859">
      <c r="A859" s="310"/>
      <c r="B859" s="310"/>
      <c r="C859" s="310"/>
      <c r="D859" s="310"/>
      <c r="E859" s="310"/>
      <c r="F859" s="310"/>
      <c r="G859" s="310"/>
      <c r="H859" s="310"/>
      <c r="I859" s="310"/>
      <c r="J859" s="282"/>
      <c r="K859" s="282"/>
      <c r="L859" s="310"/>
      <c r="M859" s="310"/>
      <c r="N859" s="310"/>
      <c r="O859" s="310"/>
      <c r="P859" s="310"/>
      <c r="Q859" s="310"/>
      <c r="R859" s="310"/>
      <c r="S859" s="310"/>
      <c r="T859" s="310"/>
      <c r="U859" s="310"/>
      <c r="V859" s="310"/>
      <c r="W859" s="310"/>
      <c r="X859" s="310"/>
      <c r="Y859" s="310"/>
    </row>
    <row r="860">
      <c r="A860" s="310"/>
      <c r="B860" s="310"/>
      <c r="C860" s="310"/>
      <c r="D860" s="310"/>
      <c r="E860" s="310"/>
      <c r="F860" s="310"/>
      <c r="G860" s="310"/>
      <c r="H860" s="310"/>
      <c r="I860" s="310"/>
      <c r="J860" s="282"/>
      <c r="K860" s="282"/>
      <c r="L860" s="310"/>
      <c r="M860" s="310"/>
      <c r="N860" s="310"/>
      <c r="O860" s="310"/>
      <c r="P860" s="310"/>
      <c r="Q860" s="310"/>
      <c r="R860" s="310"/>
      <c r="S860" s="310"/>
      <c r="T860" s="310"/>
      <c r="U860" s="310"/>
      <c r="V860" s="310"/>
      <c r="W860" s="310"/>
      <c r="X860" s="310"/>
      <c r="Y860" s="310"/>
    </row>
    <row r="861">
      <c r="A861" s="310"/>
      <c r="B861" s="310"/>
      <c r="C861" s="310"/>
      <c r="D861" s="310"/>
      <c r="E861" s="310"/>
      <c r="F861" s="310"/>
      <c r="G861" s="310"/>
      <c r="H861" s="310"/>
      <c r="I861" s="310"/>
      <c r="J861" s="282"/>
      <c r="K861" s="282"/>
      <c r="L861" s="310"/>
      <c r="M861" s="310"/>
      <c r="N861" s="310"/>
      <c r="O861" s="310"/>
      <c r="P861" s="310"/>
      <c r="Q861" s="310"/>
      <c r="R861" s="310"/>
      <c r="S861" s="310"/>
      <c r="T861" s="310"/>
      <c r="U861" s="310"/>
      <c r="V861" s="310"/>
      <c r="W861" s="310"/>
      <c r="X861" s="310"/>
      <c r="Y861" s="310"/>
    </row>
    <row r="862">
      <c r="A862" s="310"/>
      <c r="B862" s="310"/>
      <c r="C862" s="310"/>
      <c r="D862" s="310"/>
      <c r="E862" s="310"/>
      <c r="F862" s="310"/>
      <c r="G862" s="310"/>
      <c r="H862" s="310"/>
      <c r="I862" s="310"/>
      <c r="J862" s="282"/>
      <c r="K862" s="282"/>
      <c r="L862" s="310"/>
      <c r="M862" s="310"/>
      <c r="N862" s="310"/>
      <c r="O862" s="310"/>
      <c r="P862" s="310"/>
      <c r="Q862" s="310"/>
      <c r="R862" s="310"/>
      <c r="S862" s="310"/>
      <c r="T862" s="310"/>
      <c r="U862" s="310"/>
      <c r="V862" s="310"/>
      <c r="W862" s="310"/>
      <c r="X862" s="310"/>
      <c r="Y862" s="310"/>
    </row>
    <row r="863">
      <c r="A863" s="310"/>
      <c r="B863" s="310"/>
      <c r="C863" s="310"/>
      <c r="D863" s="310"/>
      <c r="E863" s="310"/>
      <c r="F863" s="310"/>
      <c r="G863" s="310"/>
      <c r="H863" s="310"/>
      <c r="I863" s="310"/>
      <c r="J863" s="282"/>
      <c r="K863" s="282"/>
      <c r="L863" s="310"/>
      <c r="M863" s="310"/>
      <c r="N863" s="310"/>
      <c r="O863" s="310"/>
      <c r="P863" s="310"/>
      <c r="Q863" s="310"/>
      <c r="R863" s="310"/>
      <c r="S863" s="310"/>
      <c r="T863" s="310"/>
      <c r="U863" s="310"/>
      <c r="V863" s="310"/>
      <c r="W863" s="310"/>
      <c r="X863" s="310"/>
      <c r="Y863" s="310"/>
    </row>
    <row r="864">
      <c r="A864" s="310"/>
      <c r="B864" s="310"/>
      <c r="C864" s="310"/>
      <c r="D864" s="310"/>
      <c r="E864" s="310"/>
      <c r="F864" s="310"/>
      <c r="G864" s="310"/>
      <c r="H864" s="310"/>
      <c r="I864" s="310"/>
      <c r="J864" s="282"/>
      <c r="K864" s="282"/>
      <c r="L864" s="310"/>
      <c r="M864" s="310"/>
      <c r="N864" s="310"/>
      <c r="O864" s="310"/>
      <c r="P864" s="310"/>
      <c r="Q864" s="310"/>
      <c r="R864" s="310"/>
      <c r="S864" s="310"/>
      <c r="T864" s="310"/>
      <c r="U864" s="310"/>
      <c r="V864" s="310"/>
      <c r="W864" s="310"/>
      <c r="X864" s="310"/>
      <c r="Y864" s="310"/>
    </row>
    <row r="865">
      <c r="A865" s="310"/>
      <c r="B865" s="310"/>
      <c r="C865" s="310"/>
      <c r="D865" s="310"/>
      <c r="E865" s="310"/>
      <c r="F865" s="310"/>
      <c r="G865" s="310"/>
      <c r="H865" s="310"/>
      <c r="I865" s="310"/>
      <c r="J865" s="282"/>
      <c r="K865" s="282"/>
      <c r="L865" s="310"/>
      <c r="M865" s="310"/>
      <c r="N865" s="310"/>
      <c r="O865" s="310"/>
      <c r="P865" s="310"/>
      <c r="Q865" s="310"/>
      <c r="R865" s="310"/>
      <c r="S865" s="310"/>
      <c r="T865" s="310"/>
      <c r="U865" s="310"/>
      <c r="V865" s="310"/>
      <c r="W865" s="310"/>
      <c r="X865" s="310"/>
      <c r="Y865" s="310"/>
    </row>
    <row r="866">
      <c r="A866" s="310"/>
      <c r="B866" s="310"/>
      <c r="C866" s="310"/>
      <c r="D866" s="310"/>
      <c r="E866" s="310"/>
      <c r="F866" s="310"/>
      <c r="G866" s="310"/>
      <c r="H866" s="310"/>
      <c r="I866" s="310"/>
      <c r="J866" s="282"/>
      <c r="K866" s="282"/>
      <c r="L866" s="310"/>
      <c r="M866" s="310"/>
      <c r="N866" s="310"/>
      <c r="O866" s="310"/>
      <c r="P866" s="310"/>
      <c r="Q866" s="310"/>
      <c r="R866" s="310"/>
      <c r="S866" s="310"/>
      <c r="T866" s="310"/>
      <c r="U866" s="310"/>
      <c r="V866" s="310"/>
      <c r="W866" s="310"/>
      <c r="X866" s="310"/>
      <c r="Y866" s="310"/>
    </row>
    <row r="867">
      <c r="A867" s="310"/>
      <c r="B867" s="310"/>
      <c r="C867" s="310"/>
      <c r="D867" s="310"/>
      <c r="E867" s="310"/>
      <c r="F867" s="310"/>
      <c r="G867" s="310"/>
      <c r="H867" s="310"/>
      <c r="I867" s="310"/>
      <c r="J867" s="282"/>
      <c r="K867" s="282"/>
      <c r="L867" s="310"/>
      <c r="M867" s="310"/>
      <c r="N867" s="310"/>
      <c r="O867" s="310"/>
      <c r="P867" s="310"/>
      <c r="Q867" s="310"/>
      <c r="R867" s="310"/>
      <c r="S867" s="310"/>
      <c r="T867" s="310"/>
      <c r="U867" s="310"/>
      <c r="V867" s="310"/>
      <c r="W867" s="310"/>
      <c r="X867" s="310"/>
      <c r="Y867" s="310"/>
    </row>
    <row r="868">
      <c r="A868" s="310"/>
      <c r="B868" s="310"/>
      <c r="C868" s="310"/>
      <c r="D868" s="310"/>
      <c r="E868" s="310"/>
      <c r="F868" s="310"/>
      <c r="G868" s="310"/>
      <c r="H868" s="310"/>
      <c r="I868" s="310"/>
      <c r="J868" s="282"/>
      <c r="K868" s="282"/>
      <c r="L868" s="310"/>
      <c r="M868" s="310"/>
      <c r="N868" s="310"/>
      <c r="O868" s="310"/>
      <c r="P868" s="310"/>
      <c r="Q868" s="310"/>
      <c r="R868" s="310"/>
      <c r="S868" s="310"/>
      <c r="T868" s="310"/>
      <c r="U868" s="310"/>
      <c r="V868" s="310"/>
      <c r="W868" s="310"/>
      <c r="X868" s="310"/>
      <c r="Y868" s="310"/>
    </row>
    <row r="869">
      <c r="A869" s="310"/>
      <c r="B869" s="310"/>
      <c r="C869" s="310"/>
      <c r="D869" s="310"/>
      <c r="E869" s="310"/>
      <c r="F869" s="310"/>
      <c r="G869" s="310"/>
      <c r="H869" s="310"/>
      <c r="I869" s="310"/>
      <c r="J869" s="282"/>
      <c r="K869" s="282"/>
      <c r="L869" s="310"/>
      <c r="M869" s="310"/>
      <c r="N869" s="310"/>
      <c r="O869" s="310"/>
      <c r="P869" s="310"/>
      <c r="Q869" s="310"/>
      <c r="R869" s="310"/>
      <c r="S869" s="310"/>
      <c r="T869" s="310"/>
      <c r="U869" s="310"/>
      <c r="V869" s="310"/>
      <c r="W869" s="310"/>
      <c r="X869" s="310"/>
      <c r="Y869" s="310"/>
    </row>
    <row r="870">
      <c r="A870" s="310"/>
      <c r="B870" s="310"/>
      <c r="C870" s="310"/>
      <c r="D870" s="310"/>
      <c r="E870" s="310"/>
      <c r="F870" s="310"/>
      <c r="G870" s="310"/>
      <c r="H870" s="310"/>
      <c r="I870" s="310"/>
      <c r="J870" s="282"/>
      <c r="K870" s="282"/>
      <c r="L870" s="310"/>
      <c r="M870" s="310"/>
      <c r="N870" s="310"/>
      <c r="O870" s="310"/>
      <c r="P870" s="310"/>
      <c r="Q870" s="310"/>
      <c r="R870" s="310"/>
      <c r="S870" s="310"/>
      <c r="T870" s="310"/>
      <c r="U870" s="310"/>
      <c r="V870" s="310"/>
      <c r="W870" s="310"/>
      <c r="X870" s="310"/>
      <c r="Y870" s="310"/>
    </row>
    <row r="871">
      <c r="A871" s="310"/>
      <c r="B871" s="310"/>
      <c r="C871" s="310"/>
      <c r="D871" s="310"/>
      <c r="E871" s="310"/>
      <c r="F871" s="310"/>
      <c r="G871" s="310"/>
      <c r="H871" s="310"/>
      <c r="I871" s="310"/>
      <c r="J871" s="282"/>
      <c r="K871" s="282"/>
      <c r="L871" s="310"/>
      <c r="M871" s="310"/>
      <c r="N871" s="310"/>
      <c r="O871" s="310"/>
      <c r="P871" s="310"/>
      <c r="Q871" s="310"/>
      <c r="R871" s="310"/>
      <c r="S871" s="310"/>
      <c r="T871" s="310"/>
      <c r="U871" s="310"/>
      <c r="V871" s="310"/>
      <c r="W871" s="310"/>
      <c r="X871" s="310"/>
      <c r="Y871" s="310"/>
    </row>
    <row r="872">
      <c r="A872" s="310"/>
      <c r="B872" s="310"/>
      <c r="C872" s="310"/>
      <c r="D872" s="310"/>
      <c r="E872" s="310"/>
      <c r="F872" s="310"/>
      <c r="G872" s="310"/>
      <c r="H872" s="310"/>
      <c r="I872" s="310"/>
      <c r="J872" s="282"/>
      <c r="K872" s="282"/>
      <c r="L872" s="310"/>
      <c r="M872" s="310"/>
      <c r="N872" s="310"/>
      <c r="O872" s="310"/>
      <c r="P872" s="310"/>
      <c r="Q872" s="310"/>
      <c r="R872" s="310"/>
      <c r="S872" s="310"/>
      <c r="T872" s="310"/>
      <c r="U872" s="310"/>
      <c r="V872" s="310"/>
      <c r="W872" s="310"/>
      <c r="X872" s="310"/>
      <c r="Y872" s="310"/>
    </row>
    <row r="873">
      <c r="A873" s="310"/>
      <c r="B873" s="310"/>
      <c r="C873" s="310"/>
      <c r="D873" s="310"/>
      <c r="E873" s="310"/>
      <c r="F873" s="310"/>
      <c r="G873" s="310"/>
      <c r="H873" s="310"/>
      <c r="I873" s="310"/>
      <c r="J873" s="282"/>
      <c r="K873" s="282"/>
      <c r="L873" s="310"/>
      <c r="M873" s="310"/>
      <c r="N873" s="310"/>
      <c r="O873" s="310"/>
      <c r="P873" s="310"/>
      <c r="Q873" s="310"/>
      <c r="R873" s="310"/>
      <c r="S873" s="310"/>
      <c r="T873" s="310"/>
      <c r="U873" s="310"/>
      <c r="V873" s="310"/>
      <c r="W873" s="310"/>
      <c r="X873" s="310"/>
      <c r="Y873" s="310"/>
    </row>
    <row r="874">
      <c r="A874" s="310"/>
      <c r="B874" s="310"/>
      <c r="C874" s="310"/>
      <c r="D874" s="310"/>
      <c r="E874" s="310"/>
      <c r="F874" s="310"/>
      <c r="G874" s="310"/>
      <c r="H874" s="310"/>
      <c r="I874" s="310"/>
      <c r="J874" s="282"/>
      <c r="K874" s="282"/>
      <c r="L874" s="310"/>
      <c r="M874" s="310"/>
      <c r="N874" s="310"/>
      <c r="O874" s="310"/>
      <c r="P874" s="310"/>
      <c r="Q874" s="310"/>
      <c r="R874" s="310"/>
      <c r="S874" s="310"/>
      <c r="T874" s="310"/>
      <c r="U874" s="310"/>
      <c r="V874" s="310"/>
      <c r="W874" s="310"/>
      <c r="X874" s="310"/>
      <c r="Y874" s="310"/>
    </row>
    <row r="875">
      <c r="A875" s="310"/>
      <c r="B875" s="310"/>
      <c r="C875" s="310"/>
      <c r="D875" s="310"/>
      <c r="E875" s="310"/>
      <c r="F875" s="310"/>
      <c r="G875" s="310"/>
      <c r="H875" s="310"/>
      <c r="I875" s="310"/>
      <c r="J875" s="282"/>
      <c r="K875" s="282"/>
      <c r="L875" s="310"/>
      <c r="M875" s="310"/>
      <c r="N875" s="310"/>
      <c r="O875" s="310"/>
      <c r="P875" s="310"/>
      <c r="Q875" s="310"/>
      <c r="R875" s="310"/>
      <c r="S875" s="310"/>
      <c r="T875" s="310"/>
      <c r="U875" s="310"/>
      <c r="V875" s="310"/>
      <c r="W875" s="310"/>
      <c r="X875" s="310"/>
      <c r="Y875" s="310"/>
    </row>
    <row r="876">
      <c r="A876" s="310"/>
      <c r="B876" s="310"/>
      <c r="C876" s="310"/>
      <c r="D876" s="310"/>
      <c r="E876" s="310"/>
      <c r="F876" s="310"/>
      <c r="G876" s="310"/>
      <c r="H876" s="310"/>
      <c r="I876" s="310"/>
      <c r="J876" s="282"/>
      <c r="K876" s="282"/>
      <c r="L876" s="310"/>
      <c r="M876" s="310"/>
      <c r="N876" s="310"/>
      <c r="O876" s="310"/>
      <c r="P876" s="310"/>
      <c r="Q876" s="310"/>
      <c r="R876" s="310"/>
      <c r="S876" s="310"/>
      <c r="T876" s="310"/>
      <c r="U876" s="310"/>
      <c r="V876" s="310"/>
      <c r="W876" s="310"/>
      <c r="X876" s="310"/>
      <c r="Y876" s="310"/>
    </row>
    <row r="877">
      <c r="A877" s="310"/>
      <c r="B877" s="310"/>
      <c r="C877" s="310"/>
      <c r="D877" s="310"/>
      <c r="E877" s="310"/>
      <c r="F877" s="310"/>
      <c r="G877" s="310"/>
      <c r="H877" s="310"/>
      <c r="I877" s="310"/>
      <c r="J877" s="282"/>
      <c r="K877" s="282"/>
      <c r="L877" s="310"/>
      <c r="M877" s="310"/>
      <c r="N877" s="310"/>
      <c r="O877" s="310"/>
      <c r="P877" s="310"/>
      <c r="Q877" s="310"/>
      <c r="R877" s="310"/>
      <c r="S877" s="310"/>
      <c r="T877" s="310"/>
      <c r="U877" s="310"/>
      <c r="V877" s="310"/>
      <c r="W877" s="310"/>
      <c r="X877" s="310"/>
      <c r="Y877" s="310"/>
    </row>
    <row r="878">
      <c r="A878" s="310"/>
      <c r="B878" s="310"/>
      <c r="C878" s="310"/>
      <c r="D878" s="310"/>
      <c r="E878" s="310"/>
      <c r="F878" s="310"/>
      <c r="G878" s="310"/>
      <c r="H878" s="310"/>
      <c r="I878" s="310"/>
      <c r="J878" s="282"/>
      <c r="K878" s="282"/>
      <c r="L878" s="310"/>
      <c r="M878" s="310"/>
      <c r="N878" s="310"/>
      <c r="O878" s="310"/>
      <c r="P878" s="310"/>
      <c r="Q878" s="310"/>
      <c r="R878" s="310"/>
      <c r="S878" s="310"/>
      <c r="T878" s="310"/>
      <c r="U878" s="310"/>
      <c r="V878" s="310"/>
      <c r="W878" s="310"/>
      <c r="X878" s="310"/>
      <c r="Y878" s="310"/>
    </row>
    <row r="879">
      <c r="A879" s="310"/>
      <c r="B879" s="310"/>
      <c r="C879" s="310"/>
      <c r="D879" s="310"/>
      <c r="E879" s="310"/>
      <c r="F879" s="310"/>
      <c r="G879" s="310"/>
      <c r="H879" s="310"/>
      <c r="I879" s="310"/>
      <c r="J879" s="282"/>
      <c r="K879" s="282"/>
      <c r="L879" s="310"/>
      <c r="M879" s="310"/>
      <c r="N879" s="310"/>
      <c r="O879" s="310"/>
      <c r="P879" s="310"/>
      <c r="Q879" s="310"/>
      <c r="R879" s="310"/>
      <c r="S879" s="310"/>
      <c r="T879" s="310"/>
      <c r="U879" s="310"/>
      <c r="V879" s="310"/>
      <c r="W879" s="310"/>
      <c r="X879" s="310"/>
      <c r="Y879" s="310"/>
    </row>
    <row r="880">
      <c r="A880" s="310"/>
      <c r="B880" s="310"/>
      <c r="C880" s="310"/>
      <c r="D880" s="310"/>
      <c r="E880" s="310"/>
      <c r="F880" s="310"/>
      <c r="G880" s="310"/>
      <c r="H880" s="310"/>
      <c r="I880" s="310"/>
      <c r="J880" s="282"/>
      <c r="K880" s="282"/>
      <c r="L880" s="310"/>
      <c r="M880" s="310"/>
      <c r="N880" s="310"/>
      <c r="O880" s="310"/>
      <c r="P880" s="310"/>
      <c r="Q880" s="310"/>
      <c r="R880" s="310"/>
      <c r="S880" s="310"/>
      <c r="T880" s="310"/>
      <c r="U880" s="310"/>
      <c r="V880" s="310"/>
      <c r="W880" s="310"/>
      <c r="X880" s="310"/>
      <c r="Y880" s="310"/>
    </row>
    <row r="881">
      <c r="A881" s="310"/>
      <c r="B881" s="310"/>
      <c r="C881" s="310"/>
      <c r="D881" s="310"/>
      <c r="E881" s="310"/>
      <c r="F881" s="310"/>
      <c r="G881" s="310"/>
      <c r="H881" s="310"/>
      <c r="I881" s="310"/>
      <c r="J881" s="282"/>
      <c r="K881" s="282"/>
      <c r="L881" s="310"/>
      <c r="M881" s="310"/>
      <c r="N881" s="310"/>
      <c r="O881" s="310"/>
      <c r="P881" s="310"/>
      <c r="Q881" s="310"/>
      <c r="R881" s="310"/>
      <c r="S881" s="310"/>
      <c r="T881" s="310"/>
      <c r="U881" s="310"/>
      <c r="V881" s="310"/>
      <c r="W881" s="310"/>
      <c r="X881" s="310"/>
      <c r="Y881" s="310"/>
    </row>
    <row r="882">
      <c r="A882" s="310"/>
      <c r="B882" s="310"/>
      <c r="C882" s="310"/>
      <c r="D882" s="310"/>
      <c r="E882" s="310"/>
      <c r="F882" s="310"/>
      <c r="G882" s="310"/>
      <c r="H882" s="310"/>
      <c r="I882" s="310"/>
      <c r="J882" s="282"/>
      <c r="K882" s="282"/>
      <c r="L882" s="310"/>
      <c r="M882" s="310"/>
      <c r="N882" s="310"/>
      <c r="O882" s="310"/>
      <c r="P882" s="310"/>
      <c r="Q882" s="310"/>
      <c r="R882" s="310"/>
      <c r="S882" s="310"/>
      <c r="T882" s="310"/>
      <c r="U882" s="310"/>
      <c r="V882" s="310"/>
      <c r="W882" s="310"/>
      <c r="X882" s="310"/>
      <c r="Y882" s="310"/>
    </row>
    <row r="883">
      <c r="A883" s="310"/>
      <c r="B883" s="310"/>
      <c r="C883" s="310"/>
      <c r="D883" s="310"/>
      <c r="E883" s="310"/>
      <c r="F883" s="310"/>
      <c r="G883" s="310"/>
      <c r="H883" s="310"/>
      <c r="I883" s="310"/>
      <c r="J883" s="282"/>
      <c r="K883" s="282"/>
      <c r="L883" s="310"/>
      <c r="M883" s="310"/>
      <c r="N883" s="310"/>
      <c r="O883" s="310"/>
      <c r="P883" s="310"/>
      <c r="Q883" s="310"/>
      <c r="R883" s="310"/>
      <c r="S883" s="310"/>
      <c r="T883" s="310"/>
      <c r="U883" s="310"/>
      <c r="V883" s="310"/>
      <c r="W883" s="310"/>
      <c r="X883" s="310"/>
      <c r="Y883" s="310"/>
    </row>
    <row r="884">
      <c r="A884" s="310"/>
      <c r="B884" s="310"/>
      <c r="C884" s="310"/>
      <c r="D884" s="310"/>
      <c r="E884" s="310"/>
      <c r="F884" s="310"/>
      <c r="G884" s="310"/>
      <c r="H884" s="310"/>
      <c r="I884" s="310"/>
      <c r="J884" s="282"/>
      <c r="K884" s="282"/>
      <c r="L884" s="310"/>
      <c r="M884" s="310"/>
      <c r="N884" s="310"/>
      <c r="O884" s="310"/>
      <c r="P884" s="310"/>
      <c r="Q884" s="310"/>
      <c r="R884" s="310"/>
      <c r="S884" s="310"/>
      <c r="T884" s="310"/>
      <c r="U884" s="310"/>
      <c r="V884" s="310"/>
      <c r="W884" s="310"/>
      <c r="X884" s="310"/>
      <c r="Y884" s="310"/>
    </row>
    <row r="885">
      <c r="A885" s="310"/>
      <c r="B885" s="310"/>
      <c r="C885" s="310"/>
      <c r="D885" s="310"/>
      <c r="E885" s="310"/>
      <c r="F885" s="310"/>
      <c r="G885" s="310"/>
      <c r="H885" s="310"/>
      <c r="I885" s="310"/>
      <c r="J885" s="282"/>
      <c r="K885" s="282"/>
      <c r="L885" s="310"/>
      <c r="M885" s="310"/>
      <c r="N885" s="310"/>
      <c r="O885" s="310"/>
      <c r="P885" s="310"/>
      <c r="Q885" s="310"/>
      <c r="R885" s="310"/>
      <c r="S885" s="310"/>
      <c r="T885" s="310"/>
      <c r="U885" s="310"/>
      <c r="V885" s="310"/>
      <c r="W885" s="310"/>
      <c r="X885" s="310"/>
      <c r="Y885" s="310"/>
    </row>
    <row r="886">
      <c r="A886" s="310"/>
      <c r="B886" s="310"/>
      <c r="C886" s="310"/>
      <c r="D886" s="310"/>
      <c r="E886" s="310"/>
      <c r="F886" s="310"/>
      <c r="G886" s="310"/>
      <c r="H886" s="310"/>
      <c r="I886" s="310"/>
      <c r="J886" s="282"/>
      <c r="K886" s="282"/>
      <c r="L886" s="310"/>
      <c r="M886" s="310"/>
      <c r="N886" s="310"/>
      <c r="O886" s="310"/>
      <c r="P886" s="310"/>
      <c r="Q886" s="310"/>
      <c r="R886" s="310"/>
      <c r="S886" s="310"/>
      <c r="T886" s="310"/>
      <c r="U886" s="310"/>
      <c r="V886" s="310"/>
      <c r="W886" s="310"/>
      <c r="X886" s="310"/>
      <c r="Y886" s="310"/>
    </row>
    <row r="887">
      <c r="A887" s="310"/>
      <c r="B887" s="310"/>
      <c r="C887" s="310"/>
      <c r="D887" s="310"/>
      <c r="E887" s="310"/>
      <c r="F887" s="310"/>
      <c r="G887" s="310"/>
      <c r="H887" s="310"/>
      <c r="I887" s="310"/>
      <c r="J887" s="282"/>
      <c r="K887" s="282"/>
      <c r="L887" s="310"/>
      <c r="M887" s="310"/>
      <c r="N887" s="310"/>
      <c r="O887" s="310"/>
      <c r="P887" s="310"/>
      <c r="Q887" s="310"/>
      <c r="R887" s="310"/>
      <c r="S887" s="310"/>
      <c r="T887" s="310"/>
      <c r="U887" s="310"/>
      <c r="V887" s="310"/>
      <c r="W887" s="310"/>
      <c r="X887" s="310"/>
      <c r="Y887" s="310"/>
    </row>
    <row r="888">
      <c r="A888" s="310"/>
      <c r="B888" s="310"/>
      <c r="C888" s="310"/>
      <c r="D888" s="310"/>
      <c r="E888" s="310"/>
      <c r="F888" s="310"/>
      <c r="G888" s="310"/>
      <c r="H888" s="310"/>
      <c r="I888" s="310"/>
      <c r="J888" s="282"/>
      <c r="K888" s="282"/>
      <c r="L888" s="310"/>
      <c r="M888" s="310"/>
      <c r="N888" s="310"/>
      <c r="O888" s="310"/>
      <c r="P888" s="310"/>
      <c r="Q888" s="310"/>
      <c r="R888" s="310"/>
      <c r="S888" s="310"/>
      <c r="T888" s="310"/>
      <c r="U888" s="310"/>
      <c r="V888" s="310"/>
      <c r="W888" s="310"/>
      <c r="X888" s="310"/>
      <c r="Y888" s="310"/>
    </row>
    <row r="889">
      <c r="A889" s="310"/>
      <c r="B889" s="310"/>
      <c r="C889" s="310"/>
      <c r="D889" s="310"/>
      <c r="E889" s="310"/>
      <c r="F889" s="310"/>
      <c r="G889" s="310"/>
      <c r="H889" s="310"/>
      <c r="I889" s="310"/>
      <c r="J889" s="282"/>
      <c r="K889" s="282"/>
      <c r="L889" s="310"/>
      <c r="M889" s="310"/>
      <c r="N889" s="310"/>
      <c r="O889" s="310"/>
      <c r="P889" s="310"/>
      <c r="Q889" s="310"/>
      <c r="R889" s="310"/>
      <c r="S889" s="310"/>
      <c r="T889" s="310"/>
      <c r="U889" s="310"/>
      <c r="V889" s="310"/>
      <c r="W889" s="310"/>
      <c r="X889" s="310"/>
      <c r="Y889" s="310"/>
    </row>
    <row r="890">
      <c r="A890" s="310"/>
      <c r="B890" s="310"/>
      <c r="C890" s="310"/>
      <c r="D890" s="310"/>
      <c r="E890" s="310"/>
      <c r="F890" s="310"/>
      <c r="G890" s="310"/>
      <c r="H890" s="310"/>
      <c r="I890" s="310"/>
      <c r="J890" s="282"/>
      <c r="K890" s="282"/>
      <c r="L890" s="310"/>
      <c r="M890" s="310"/>
      <c r="N890" s="310"/>
      <c r="O890" s="310"/>
      <c r="P890" s="310"/>
      <c r="Q890" s="310"/>
      <c r="R890" s="310"/>
      <c r="S890" s="310"/>
      <c r="T890" s="310"/>
      <c r="U890" s="310"/>
      <c r="V890" s="310"/>
      <c r="W890" s="310"/>
      <c r="X890" s="310"/>
      <c r="Y890" s="310"/>
    </row>
    <row r="891">
      <c r="A891" s="310"/>
      <c r="B891" s="310"/>
      <c r="C891" s="310"/>
      <c r="D891" s="310"/>
      <c r="E891" s="310"/>
      <c r="F891" s="310"/>
      <c r="G891" s="310"/>
      <c r="H891" s="310"/>
      <c r="I891" s="310"/>
      <c r="J891" s="282"/>
      <c r="K891" s="282"/>
      <c r="L891" s="310"/>
      <c r="M891" s="310"/>
      <c r="N891" s="310"/>
      <c r="O891" s="310"/>
      <c r="P891" s="310"/>
      <c r="Q891" s="310"/>
      <c r="R891" s="310"/>
      <c r="S891" s="310"/>
      <c r="T891" s="310"/>
      <c r="U891" s="310"/>
      <c r="V891" s="310"/>
      <c r="W891" s="310"/>
      <c r="X891" s="310"/>
      <c r="Y891" s="310"/>
    </row>
    <row r="892">
      <c r="A892" s="310"/>
      <c r="B892" s="310"/>
      <c r="C892" s="310"/>
      <c r="D892" s="310"/>
      <c r="E892" s="310"/>
      <c r="F892" s="310"/>
      <c r="G892" s="310"/>
      <c r="H892" s="310"/>
      <c r="I892" s="310"/>
      <c r="J892" s="282"/>
      <c r="K892" s="282"/>
      <c r="L892" s="310"/>
      <c r="M892" s="310"/>
      <c r="N892" s="310"/>
      <c r="O892" s="310"/>
      <c r="P892" s="310"/>
      <c r="Q892" s="310"/>
      <c r="R892" s="310"/>
      <c r="S892" s="310"/>
      <c r="T892" s="310"/>
      <c r="U892" s="310"/>
      <c r="V892" s="310"/>
      <c r="W892" s="310"/>
      <c r="X892" s="310"/>
      <c r="Y892" s="310"/>
    </row>
    <row r="893">
      <c r="A893" s="310"/>
      <c r="B893" s="310"/>
      <c r="C893" s="310"/>
      <c r="D893" s="310"/>
      <c r="E893" s="310"/>
      <c r="F893" s="310"/>
      <c r="G893" s="310"/>
      <c r="H893" s="310"/>
      <c r="I893" s="310"/>
      <c r="J893" s="282"/>
      <c r="K893" s="282"/>
      <c r="L893" s="310"/>
      <c r="M893" s="310"/>
      <c r="N893" s="310"/>
      <c r="O893" s="310"/>
      <c r="P893" s="310"/>
      <c r="Q893" s="310"/>
      <c r="R893" s="310"/>
      <c r="S893" s="310"/>
      <c r="T893" s="310"/>
      <c r="U893" s="310"/>
      <c r="V893" s="310"/>
      <c r="W893" s="310"/>
      <c r="X893" s="310"/>
      <c r="Y893" s="310"/>
    </row>
    <row r="894">
      <c r="A894" s="310"/>
      <c r="B894" s="310"/>
      <c r="C894" s="310"/>
      <c r="D894" s="310"/>
      <c r="E894" s="310"/>
      <c r="F894" s="310"/>
      <c r="G894" s="310"/>
      <c r="H894" s="310"/>
      <c r="I894" s="310"/>
      <c r="J894" s="282"/>
      <c r="K894" s="282"/>
      <c r="L894" s="310"/>
      <c r="M894" s="310"/>
      <c r="N894" s="310"/>
      <c r="O894" s="310"/>
      <c r="P894" s="310"/>
      <c r="Q894" s="310"/>
      <c r="R894" s="310"/>
      <c r="S894" s="310"/>
      <c r="T894" s="310"/>
      <c r="U894" s="310"/>
      <c r="V894" s="310"/>
      <c r="W894" s="310"/>
      <c r="X894" s="310"/>
      <c r="Y894" s="310"/>
    </row>
    <row r="895">
      <c r="A895" s="310"/>
      <c r="B895" s="310"/>
      <c r="C895" s="310"/>
      <c r="D895" s="310"/>
      <c r="E895" s="310"/>
      <c r="F895" s="310"/>
      <c r="G895" s="310"/>
      <c r="H895" s="310"/>
      <c r="I895" s="310"/>
      <c r="J895" s="282"/>
      <c r="K895" s="282"/>
      <c r="L895" s="310"/>
      <c r="M895" s="310"/>
      <c r="N895" s="310"/>
      <c r="O895" s="310"/>
      <c r="P895" s="310"/>
      <c r="Q895" s="310"/>
      <c r="R895" s="310"/>
      <c r="S895" s="310"/>
      <c r="T895" s="310"/>
      <c r="U895" s="310"/>
      <c r="V895" s="310"/>
      <c r="W895" s="310"/>
      <c r="X895" s="310"/>
      <c r="Y895" s="310"/>
    </row>
    <row r="896">
      <c r="A896" s="310"/>
      <c r="B896" s="310"/>
      <c r="C896" s="310"/>
      <c r="D896" s="310"/>
      <c r="E896" s="310"/>
      <c r="F896" s="310"/>
      <c r="G896" s="310"/>
      <c r="H896" s="310"/>
      <c r="I896" s="310"/>
      <c r="J896" s="282"/>
      <c r="K896" s="282"/>
      <c r="L896" s="310"/>
      <c r="M896" s="310"/>
      <c r="N896" s="310"/>
      <c r="O896" s="310"/>
      <c r="P896" s="310"/>
      <c r="Q896" s="310"/>
      <c r="R896" s="310"/>
      <c r="S896" s="310"/>
      <c r="T896" s="310"/>
      <c r="U896" s="310"/>
      <c r="V896" s="310"/>
      <c r="W896" s="310"/>
      <c r="X896" s="310"/>
      <c r="Y896" s="310"/>
    </row>
    <row r="897">
      <c r="A897" s="310"/>
      <c r="B897" s="310"/>
      <c r="C897" s="310"/>
      <c r="D897" s="310"/>
      <c r="E897" s="310"/>
      <c r="F897" s="310"/>
      <c r="G897" s="310"/>
      <c r="H897" s="310"/>
      <c r="I897" s="310"/>
      <c r="J897" s="282"/>
      <c r="K897" s="282"/>
      <c r="L897" s="310"/>
      <c r="M897" s="310"/>
      <c r="N897" s="310"/>
      <c r="O897" s="310"/>
      <c r="P897" s="310"/>
      <c r="Q897" s="310"/>
      <c r="R897" s="310"/>
      <c r="S897" s="310"/>
      <c r="T897" s="310"/>
      <c r="U897" s="310"/>
      <c r="V897" s="310"/>
      <c r="W897" s="310"/>
      <c r="X897" s="310"/>
      <c r="Y897" s="310"/>
    </row>
    <row r="898">
      <c r="A898" s="310"/>
      <c r="B898" s="310"/>
      <c r="C898" s="310"/>
      <c r="D898" s="310"/>
      <c r="E898" s="310"/>
      <c r="F898" s="310"/>
      <c r="G898" s="310"/>
      <c r="H898" s="310"/>
      <c r="I898" s="310"/>
      <c r="J898" s="282"/>
      <c r="K898" s="282"/>
      <c r="L898" s="310"/>
      <c r="M898" s="310"/>
      <c r="N898" s="310"/>
      <c r="O898" s="310"/>
      <c r="P898" s="310"/>
      <c r="Q898" s="310"/>
      <c r="R898" s="310"/>
      <c r="S898" s="310"/>
      <c r="T898" s="310"/>
      <c r="U898" s="310"/>
      <c r="V898" s="310"/>
      <c r="W898" s="310"/>
      <c r="X898" s="310"/>
      <c r="Y898" s="310"/>
    </row>
    <row r="899">
      <c r="A899" s="310"/>
      <c r="B899" s="310"/>
      <c r="C899" s="310"/>
      <c r="D899" s="310"/>
      <c r="E899" s="310"/>
      <c r="F899" s="310"/>
      <c r="G899" s="310"/>
      <c r="H899" s="310"/>
      <c r="I899" s="310"/>
      <c r="J899" s="282"/>
      <c r="K899" s="282"/>
      <c r="L899" s="310"/>
      <c r="M899" s="310"/>
      <c r="N899" s="310"/>
      <c r="O899" s="310"/>
      <c r="P899" s="310"/>
      <c r="Q899" s="310"/>
      <c r="R899" s="310"/>
      <c r="S899" s="310"/>
      <c r="T899" s="310"/>
      <c r="U899" s="310"/>
      <c r="V899" s="310"/>
      <c r="W899" s="310"/>
      <c r="X899" s="310"/>
      <c r="Y899" s="310"/>
    </row>
    <row r="900">
      <c r="A900" s="310"/>
      <c r="B900" s="310"/>
      <c r="C900" s="310"/>
      <c r="D900" s="310"/>
      <c r="E900" s="310"/>
      <c r="F900" s="310"/>
      <c r="G900" s="310"/>
      <c r="H900" s="310"/>
      <c r="I900" s="310"/>
      <c r="J900" s="282"/>
      <c r="K900" s="282"/>
      <c r="L900" s="310"/>
      <c r="M900" s="310"/>
      <c r="N900" s="310"/>
      <c r="O900" s="310"/>
      <c r="P900" s="310"/>
      <c r="Q900" s="310"/>
      <c r="R900" s="310"/>
      <c r="S900" s="310"/>
      <c r="T900" s="310"/>
      <c r="U900" s="310"/>
      <c r="V900" s="310"/>
      <c r="W900" s="310"/>
      <c r="X900" s="310"/>
      <c r="Y900" s="310"/>
    </row>
    <row r="901">
      <c r="A901" s="310"/>
      <c r="B901" s="310"/>
      <c r="C901" s="310"/>
      <c r="D901" s="310"/>
      <c r="E901" s="310"/>
      <c r="F901" s="310"/>
      <c r="G901" s="310"/>
      <c r="H901" s="310"/>
      <c r="I901" s="310"/>
      <c r="J901" s="282"/>
      <c r="K901" s="282"/>
      <c r="L901" s="310"/>
      <c r="M901" s="310"/>
      <c r="N901" s="310"/>
      <c r="O901" s="310"/>
      <c r="P901" s="310"/>
      <c r="Q901" s="310"/>
      <c r="R901" s="310"/>
      <c r="S901" s="310"/>
      <c r="T901" s="310"/>
      <c r="U901" s="310"/>
      <c r="V901" s="310"/>
      <c r="W901" s="310"/>
      <c r="X901" s="310"/>
      <c r="Y901" s="310"/>
    </row>
    <row r="902">
      <c r="A902" s="310"/>
      <c r="B902" s="310"/>
      <c r="C902" s="310"/>
      <c r="D902" s="310"/>
      <c r="E902" s="310"/>
      <c r="F902" s="310"/>
      <c r="G902" s="310"/>
      <c r="H902" s="310"/>
      <c r="I902" s="310"/>
      <c r="J902" s="282"/>
      <c r="K902" s="282"/>
      <c r="L902" s="310"/>
      <c r="M902" s="310"/>
      <c r="N902" s="310"/>
      <c r="O902" s="310"/>
      <c r="P902" s="310"/>
      <c r="Q902" s="310"/>
      <c r="R902" s="310"/>
      <c r="S902" s="310"/>
      <c r="T902" s="310"/>
      <c r="U902" s="310"/>
      <c r="V902" s="310"/>
      <c r="W902" s="310"/>
      <c r="X902" s="310"/>
      <c r="Y902" s="310"/>
    </row>
    <row r="903">
      <c r="A903" s="310"/>
      <c r="B903" s="310"/>
      <c r="C903" s="310"/>
      <c r="D903" s="310"/>
      <c r="E903" s="310"/>
      <c r="F903" s="310"/>
      <c r="G903" s="310"/>
      <c r="H903" s="310"/>
      <c r="I903" s="310"/>
      <c r="J903" s="282"/>
      <c r="K903" s="282"/>
      <c r="L903" s="310"/>
      <c r="M903" s="310"/>
      <c r="N903" s="310"/>
      <c r="O903" s="310"/>
      <c r="P903" s="310"/>
      <c r="Q903" s="310"/>
      <c r="R903" s="310"/>
      <c r="S903" s="310"/>
      <c r="T903" s="310"/>
      <c r="U903" s="310"/>
      <c r="V903" s="310"/>
      <c r="W903" s="310"/>
      <c r="X903" s="310"/>
      <c r="Y903" s="310"/>
    </row>
    <row r="904">
      <c r="A904" s="310"/>
      <c r="B904" s="310"/>
      <c r="C904" s="310"/>
      <c r="D904" s="310"/>
      <c r="E904" s="310"/>
      <c r="F904" s="310"/>
      <c r="G904" s="310"/>
      <c r="H904" s="310"/>
      <c r="I904" s="310"/>
      <c r="J904" s="282"/>
      <c r="K904" s="282"/>
      <c r="L904" s="310"/>
      <c r="M904" s="310"/>
      <c r="N904" s="310"/>
      <c r="O904" s="310"/>
      <c r="P904" s="310"/>
      <c r="Q904" s="310"/>
      <c r="R904" s="310"/>
      <c r="S904" s="310"/>
      <c r="T904" s="310"/>
      <c r="U904" s="310"/>
      <c r="V904" s="310"/>
      <c r="W904" s="310"/>
      <c r="X904" s="310"/>
      <c r="Y904" s="310"/>
    </row>
    <row r="905">
      <c r="A905" s="310"/>
      <c r="B905" s="310"/>
      <c r="C905" s="310"/>
      <c r="D905" s="310"/>
      <c r="E905" s="310"/>
      <c r="F905" s="310"/>
      <c r="G905" s="310"/>
      <c r="H905" s="310"/>
      <c r="I905" s="310"/>
      <c r="J905" s="282"/>
      <c r="K905" s="282"/>
      <c r="L905" s="310"/>
      <c r="M905" s="310"/>
      <c r="N905" s="310"/>
      <c r="O905" s="310"/>
      <c r="P905" s="310"/>
      <c r="Q905" s="310"/>
      <c r="R905" s="310"/>
      <c r="S905" s="310"/>
      <c r="T905" s="310"/>
      <c r="U905" s="310"/>
      <c r="V905" s="310"/>
      <c r="W905" s="310"/>
      <c r="X905" s="310"/>
      <c r="Y905" s="310"/>
    </row>
    <row r="906">
      <c r="A906" s="310"/>
      <c r="B906" s="310"/>
      <c r="C906" s="310"/>
      <c r="D906" s="310"/>
      <c r="E906" s="310"/>
      <c r="F906" s="310"/>
      <c r="G906" s="310"/>
      <c r="H906" s="310"/>
      <c r="I906" s="310"/>
      <c r="J906" s="282"/>
      <c r="K906" s="282"/>
      <c r="L906" s="310"/>
      <c r="M906" s="310"/>
      <c r="N906" s="310"/>
      <c r="O906" s="310"/>
      <c r="P906" s="310"/>
      <c r="Q906" s="310"/>
      <c r="R906" s="310"/>
      <c r="S906" s="310"/>
      <c r="T906" s="310"/>
      <c r="U906" s="310"/>
      <c r="V906" s="310"/>
      <c r="W906" s="310"/>
      <c r="X906" s="310"/>
      <c r="Y906" s="310"/>
    </row>
    <row r="907">
      <c r="A907" s="310"/>
      <c r="B907" s="310"/>
      <c r="C907" s="310"/>
      <c r="D907" s="310"/>
      <c r="E907" s="310"/>
      <c r="F907" s="310"/>
      <c r="G907" s="310"/>
      <c r="H907" s="310"/>
      <c r="I907" s="310"/>
      <c r="J907" s="282"/>
      <c r="K907" s="282"/>
      <c r="L907" s="310"/>
      <c r="M907" s="310"/>
      <c r="N907" s="310"/>
      <c r="O907" s="310"/>
      <c r="P907" s="310"/>
      <c r="Q907" s="310"/>
      <c r="R907" s="310"/>
      <c r="S907" s="310"/>
      <c r="T907" s="310"/>
      <c r="U907" s="310"/>
      <c r="V907" s="310"/>
      <c r="W907" s="310"/>
      <c r="X907" s="310"/>
      <c r="Y907" s="310"/>
    </row>
    <row r="908">
      <c r="A908" s="310"/>
      <c r="B908" s="310"/>
      <c r="C908" s="310"/>
      <c r="D908" s="310"/>
      <c r="E908" s="310"/>
      <c r="F908" s="310"/>
      <c r="G908" s="310"/>
      <c r="H908" s="310"/>
      <c r="I908" s="310"/>
      <c r="J908" s="282"/>
      <c r="K908" s="282"/>
      <c r="L908" s="310"/>
      <c r="M908" s="310"/>
      <c r="N908" s="310"/>
      <c r="O908" s="310"/>
      <c r="P908" s="310"/>
      <c r="Q908" s="310"/>
      <c r="R908" s="310"/>
      <c r="S908" s="310"/>
      <c r="T908" s="310"/>
      <c r="U908" s="310"/>
      <c r="V908" s="310"/>
      <c r="W908" s="310"/>
      <c r="X908" s="310"/>
      <c r="Y908" s="310"/>
    </row>
    <row r="909">
      <c r="A909" s="310"/>
      <c r="B909" s="310"/>
      <c r="C909" s="310"/>
      <c r="D909" s="310"/>
      <c r="E909" s="310"/>
      <c r="F909" s="310"/>
      <c r="G909" s="310"/>
      <c r="H909" s="310"/>
      <c r="I909" s="310"/>
      <c r="J909" s="282"/>
      <c r="K909" s="282"/>
      <c r="L909" s="310"/>
      <c r="M909" s="310"/>
      <c r="N909" s="310"/>
      <c r="O909" s="310"/>
      <c r="P909" s="310"/>
      <c r="Q909" s="310"/>
      <c r="R909" s="310"/>
      <c r="S909" s="310"/>
      <c r="T909" s="310"/>
      <c r="U909" s="310"/>
      <c r="V909" s="310"/>
      <c r="W909" s="310"/>
      <c r="X909" s="310"/>
      <c r="Y909" s="310"/>
    </row>
    <row r="910">
      <c r="A910" s="310"/>
      <c r="B910" s="310"/>
      <c r="C910" s="310"/>
      <c r="D910" s="310"/>
      <c r="E910" s="310"/>
      <c r="F910" s="310"/>
      <c r="G910" s="310"/>
      <c r="H910" s="310"/>
      <c r="I910" s="310"/>
      <c r="J910" s="282"/>
      <c r="K910" s="282"/>
      <c r="L910" s="310"/>
      <c r="M910" s="310"/>
      <c r="N910" s="310"/>
      <c r="O910" s="310"/>
      <c r="P910" s="310"/>
      <c r="Q910" s="310"/>
      <c r="R910" s="310"/>
      <c r="S910" s="310"/>
      <c r="T910" s="310"/>
      <c r="U910" s="310"/>
      <c r="V910" s="310"/>
      <c r="W910" s="310"/>
      <c r="X910" s="310"/>
      <c r="Y910" s="310"/>
    </row>
    <row r="911">
      <c r="A911" s="310"/>
      <c r="B911" s="310"/>
      <c r="C911" s="310"/>
      <c r="D911" s="310"/>
      <c r="E911" s="310"/>
      <c r="F911" s="310"/>
      <c r="G911" s="310"/>
      <c r="H911" s="310"/>
      <c r="I911" s="310"/>
      <c r="J911" s="282"/>
      <c r="K911" s="282"/>
      <c r="L911" s="310"/>
      <c r="M911" s="310"/>
      <c r="N911" s="310"/>
      <c r="O911" s="310"/>
      <c r="P911" s="310"/>
      <c r="Q911" s="310"/>
      <c r="R911" s="310"/>
      <c r="S911" s="310"/>
      <c r="T911" s="310"/>
      <c r="U911" s="310"/>
      <c r="V911" s="310"/>
      <c r="W911" s="310"/>
      <c r="X911" s="310"/>
      <c r="Y911" s="310"/>
    </row>
    <row r="912">
      <c r="A912" s="310"/>
      <c r="B912" s="310"/>
      <c r="C912" s="310"/>
      <c r="D912" s="310"/>
      <c r="E912" s="310"/>
      <c r="F912" s="310"/>
      <c r="G912" s="310"/>
      <c r="H912" s="310"/>
      <c r="I912" s="310"/>
      <c r="J912" s="282"/>
      <c r="K912" s="282"/>
      <c r="L912" s="310"/>
      <c r="M912" s="310"/>
      <c r="N912" s="310"/>
      <c r="O912" s="310"/>
      <c r="P912" s="310"/>
      <c r="Q912" s="310"/>
      <c r="R912" s="310"/>
      <c r="S912" s="310"/>
      <c r="T912" s="310"/>
      <c r="U912" s="310"/>
      <c r="V912" s="310"/>
      <c r="W912" s="310"/>
      <c r="X912" s="310"/>
      <c r="Y912" s="310"/>
    </row>
    <row r="913">
      <c r="A913" s="310"/>
      <c r="B913" s="310"/>
      <c r="C913" s="310"/>
      <c r="D913" s="310"/>
      <c r="E913" s="310"/>
      <c r="F913" s="310"/>
      <c r="G913" s="310"/>
      <c r="H913" s="310"/>
      <c r="I913" s="310"/>
      <c r="J913" s="282"/>
      <c r="K913" s="282"/>
      <c r="L913" s="310"/>
      <c r="M913" s="310"/>
      <c r="N913" s="310"/>
      <c r="O913" s="310"/>
      <c r="P913" s="310"/>
      <c r="Q913" s="310"/>
      <c r="R913" s="310"/>
      <c r="S913" s="310"/>
      <c r="T913" s="310"/>
      <c r="U913" s="310"/>
      <c r="V913" s="310"/>
      <c r="W913" s="310"/>
      <c r="X913" s="310"/>
      <c r="Y913" s="310"/>
    </row>
    <row r="914">
      <c r="A914" s="310"/>
      <c r="B914" s="310"/>
      <c r="C914" s="310"/>
      <c r="D914" s="310"/>
      <c r="E914" s="310"/>
      <c r="F914" s="310"/>
      <c r="G914" s="310"/>
      <c r="H914" s="310"/>
      <c r="I914" s="310"/>
      <c r="J914" s="282"/>
      <c r="K914" s="282"/>
      <c r="L914" s="310"/>
      <c r="M914" s="310"/>
      <c r="N914" s="310"/>
      <c r="O914" s="310"/>
      <c r="P914" s="310"/>
      <c r="Q914" s="310"/>
      <c r="R914" s="310"/>
      <c r="S914" s="310"/>
      <c r="T914" s="310"/>
      <c r="U914" s="310"/>
      <c r="V914" s="310"/>
      <c r="W914" s="310"/>
      <c r="X914" s="310"/>
      <c r="Y914" s="310"/>
    </row>
    <row r="915">
      <c r="A915" s="310"/>
      <c r="B915" s="310"/>
      <c r="C915" s="310"/>
      <c r="D915" s="310"/>
      <c r="E915" s="310"/>
      <c r="F915" s="310"/>
      <c r="G915" s="310"/>
      <c r="H915" s="310"/>
      <c r="I915" s="310"/>
      <c r="J915" s="282"/>
      <c r="K915" s="282"/>
      <c r="L915" s="310"/>
      <c r="M915" s="310"/>
      <c r="N915" s="310"/>
      <c r="O915" s="310"/>
      <c r="P915" s="310"/>
      <c r="Q915" s="310"/>
      <c r="R915" s="310"/>
      <c r="S915" s="310"/>
      <c r="T915" s="310"/>
      <c r="U915" s="310"/>
      <c r="V915" s="310"/>
      <c r="W915" s="310"/>
      <c r="X915" s="310"/>
      <c r="Y915" s="310"/>
    </row>
    <row r="916">
      <c r="A916" s="310"/>
      <c r="B916" s="310"/>
      <c r="C916" s="310"/>
      <c r="D916" s="310"/>
      <c r="E916" s="310"/>
      <c r="F916" s="310"/>
      <c r="G916" s="310"/>
      <c r="H916" s="310"/>
      <c r="I916" s="310"/>
      <c r="J916" s="282"/>
      <c r="K916" s="282"/>
      <c r="L916" s="310"/>
      <c r="M916" s="310"/>
      <c r="N916" s="310"/>
      <c r="O916" s="310"/>
      <c r="P916" s="310"/>
      <c r="Q916" s="310"/>
      <c r="R916" s="310"/>
      <c r="S916" s="310"/>
      <c r="T916" s="310"/>
      <c r="U916" s="310"/>
      <c r="V916" s="310"/>
      <c r="W916" s="310"/>
      <c r="X916" s="310"/>
      <c r="Y916" s="310"/>
    </row>
    <row r="917">
      <c r="A917" s="310"/>
      <c r="B917" s="310"/>
      <c r="C917" s="310"/>
      <c r="D917" s="310"/>
      <c r="E917" s="310"/>
      <c r="F917" s="310"/>
      <c r="G917" s="310"/>
      <c r="H917" s="310"/>
      <c r="I917" s="310"/>
      <c r="J917" s="282"/>
      <c r="K917" s="282"/>
      <c r="L917" s="310"/>
      <c r="M917" s="310"/>
      <c r="N917" s="310"/>
      <c r="O917" s="310"/>
      <c r="P917" s="310"/>
      <c r="Q917" s="310"/>
      <c r="R917" s="310"/>
      <c r="S917" s="310"/>
      <c r="T917" s="310"/>
      <c r="U917" s="310"/>
      <c r="V917" s="310"/>
      <c r="W917" s="310"/>
      <c r="X917" s="310"/>
      <c r="Y917" s="310"/>
    </row>
    <row r="918">
      <c r="A918" s="310"/>
      <c r="B918" s="310"/>
      <c r="C918" s="310"/>
      <c r="D918" s="310"/>
      <c r="E918" s="310"/>
      <c r="F918" s="310"/>
      <c r="G918" s="310"/>
      <c r="H918" s="310"/>
      <c r="I918" s="310"/>
      <c r="J918" s="282"/>
      <c r="K918" s="282"/>
      <c r="L918" s="310"/>
      <c r="M918" s="310"/>
      <c r="N918" s="310"/>
      <c r="O918" s="310"/>
      <c r="P918" s="310"/>
      <c r="Q918" s="310"/>
      <c r="R918" s="310"/>
      <c r="S918" s="310"/>
      <c r="T918" s="310"/>
      <c r="U918" s="310"/>
      <c r="V918" s="310"/>
      <c r="W918" s="310"/>
      <c r="X918" s="310"/>
      <c r="Y918" s="310"/>
    </row>
    <row r="919">
      <c r="A919" s="310"/>
      <c r="B919" s="310"/>
      <c r="C919" s="310"/>
      <c r="D919" s="310"/>
      <c r="E919" s="310"/>
      <c r="F919" s="310"/>
      <c r="G919" s="310"/>
      <c r="H919" s="310"/>
      <c r="I919" s="310"/>
      <c r="J919" s="282"/>
      <c r="K919" s="282"/>
      <c r="L919" s="310"/>
      <c r="M919" s="310"/>
      <c r="N919" s="310"/>
      <c r="O919" s="310"/>
      <c r="P919" s="310"/>
      <c r="Q919" s="310"/>
      <c r="R919" s="310"/>
      <c r="S919" s="310"/>
      <c r="T919" s="310"/>
      <c r="U919" s="310"/>
      <c r="V919" s="310"/>
      <c r="W919" s="310"/>
      <c r="X919" s="310"/>
      <c r="Y919" s="310"/>
    </row>
    <row r="920">
      <c r="A920" s="310"/>
      <c r="B920" s="310"/>
      <c r="C920" s="310"/>
      <c r="D920" s="310"/>
      <c r="E920" s="310"/>
      <c r="F920" s="310"/>
      <c r="G920" s="310"/>
      <c r="H920" s="310"/>
      <c r="I920" s="310"/>
      <c r="J920" s="282"/>
      <c r="K920" s="282"/>
      <c r="L920" s="310"/>
      <c r="M920" s="310"/>
      <c r="N920" s="310"/>
      <c r="O920" s="310"/>
      <c r="P920" s="310"/>
      <c r="Q920" s="310"/>
      <c r="R920" s="310"/>
      <c r="S920" s="310"/>
      <c r="T920" s="310"/>
      <c r="U920" s="310"/>
      <c r="V920" s="310"/>
      <c r="W920" s="310"/>
      <c r="X920" s="310"/>
      <c r="Y920" s="310"/>
    </row>
    <row r="921">
      <c r="A921" s="310"/>
      <c r="B921" s="310"/>
      <c r="C921" s="310"/>
      <c r="D921" s="310"/>
      <c r="E921" s="310"/>
      <c r="F921" s="310"/>
      <c r="G921" s="310"/>
      <c r="H921" s="310"/>
      <c r="I921" s="310"/>
      <c r="J921" s="282"/>
      <c r="K921" s="282"/>
      <c r="L921" s="310"/>
      <c r="M921" s="310"/>
      <c r="N921" s="310"/>
      <c r="O921" s="310"/>
      <c r="P921" s="310"/>
      <c r="Q921" s="310"/>
      <c r="R921" s="310"/>
      <c r="S921" s="310"/>
      <c r="T921" s="310"/>
      <c r="U921" s="310"/>
      <c r="V921" s="310"/>
      <c r="W921" s="310"/>
      <c r="X921" s="310"/>
      <c r="Y921" s="310"/>
    </row>
    <row r="922">
      <c r="A922" s="310"/>
      <c r="B922" s="310"/>
      <c r="C922" s="310"/>
      <c r="D922" s="310"/>
      <c r="E922" s="310"/>
      <c r="F922" s="310"/>
      <c r="G922" s="310"/>
      <c r="H922" s="310"/>
      <c r="I922" s="310"/>
      <c r="J922" s="282"/>
      <c r="K922" s="282"/>
      <c r="L922" s="310"/>
      <c r="M922" s="310"/>
      <c r="N922" s="310"/>
      <c r="O922" s="310"/>
      <c r="P922" s="310"/>
      <c r="Q922" s="310"/>
      <c r="R922" s="310"/>
      <c r="S922" s="310"/>
      <c r="T922" s="310"/>
      <c r="U922" s="310"/>
      <c r="V922" s="310"/>
      <c r="W922" s="310"/>
      <c r="X922" s="310"/>
      <c r="Y922" s="310"/>
    </row>
    <row r="923">
      <c r="A923" s="310"/>
      <c r="B923" s="310"/>
      <c r="C923" s="310"/>
      <c r="D923" s="310"/>
      <c r="E923" s="310"/>
      <c r="F923" s="310"/>
      <c r="G923" s="310"/>
      <c r="H923" s="310"/>
      <c r="I923" s="310"/>
      <c r="J923" s="282"/>
      <c r="K923" s="282"/>
      <c r="L923" s="310"/>
      <c r="M923" s="310"/>
      <c r="N923" s="310"/>
      <c r="O923" s="310"/>
      <c r="P923" s="310"/>
      <c r="Q923" s="310"/>
      <c r="R923" s="310"/>
      <c r="S923" s="310"/>
      <c r="T923" s="310"/>
      <c r="U923" s="310"/>
      <c r="V923" s="310"/>
      <c r="W923" s="310"/>
      <c r="X923" s="310"/>
      <c r="Y923" s="310"/>
    </row>
    <row r="924">
      <c r="A924" s="310"/>
      <c r="B924" s="310"/>
      <c r="C924" s="310"/>
      <c r="D924" s="310"/>
      <c r="E924" s="310"/>
      <c r="F924" s="310"/>
      <c r="G924" s="310"/>
      <c r="H924" s="310"/>
      <c r="I924" s="310"/>
      <c r="J924" s="282"/>
      <c r="K924" s="282"/>
      <c r="L924" s="310"/>
      <c r="M924" s="310"/>
      <c r="N924" s="310"/>
      <c r="O924" s="310"/>
      <c r="P924" s="310"/>
      <c r="Q924" s="310"/>
      <c r="R924" s="310"/>
      <c r="S924" s="310"/>
      <c r="T924" s="310"/>
      <c r="U924" s="310"/>
      <c r="V924" s="310"/>
      <c r="W924" s="310"/>
      <c r="X924" s="310"/>
      <c r="Y924" s="310"/>
    </row>
    <row r="925">
      <c r="A925" s="310"/>
      <c r="B925" s="310"/>
      <c r="C925" s="310"/>
      <c r="D925" s="310"/>
      <c r="E925" s="310"/>
      <c r="F925" s="310"/>
      <c r="G925" s="310"/>
      <c r="H925" s="310"/>
      <c r="I925" s="310"/>
      <c r="J925" s="282"/>
      <c r="K925" s="282"/>
      <c r="L925" s="310"/>
      <c r="M925" s="310"/>
      <c r="N925" s="310"/>
      <c r="O925" s="310"/>
      <c r="P925" s="310"/>
      <c r="Q925" s="310"/>
      <c r="R925" s="310"/>
      <c r="S925" s="310"/>
      <c r="T925" s="310"/>
      <c r="U925" s="310"/>
      <c r="V925" s="310"/>
      <c r="W925" s="310"/>
      <c r="X925" s="310"/>
      <c r="Y925" s="310"/>
    </row>
    <row r="926">
      <c r="A926" s="310"/>
      <c r="B926" s="310"/>
      <c r="C926" s="310"/>
      <c r="D926" s="310"/>
      <c r="E926" s="310"/>
      <c r="F926" s="310"/>
      <c r="G926" s="310"/>
      <c r="H926" s="310"/>
      <c r="I926" s="310"/>
      <c r="J926" s="282"/>
      <c r="K926" s="282"/>
      <c r="L926" s="310"/>
      <c r="M926" s="310"/>
      <c r="N926" s="310"/>
      <c r="O926" s="310"/>
      <c r="P926" s="310"/>
      <c r="Q926" s="310"/>
      <c r="R926" s="310"/>
      <c r="S926" s="310"/>
      <c r="T926" s="310"/>
      <c r="U926" s="310"/>
      <c r="V926" s="310"/>
      <c r="W926" s="310"/>
      <c r="X926" s="310"/>
      <c r="Y926" s="310"/>
    </row>
    <row r="927">
      <c r="A927" s="310"/>
      <c r="B927" s="310"/>
      <c r="C927" s="310"/>
      <c r="D927" s="310"/>
      <c r="E927" s="310"/>
      <c r="F927" s="310"/>
      <c r="G927" s="310"/>
      <c r="H927" s="310"/>
      <c r="I927" s="310"/>
      <c r="J927" s="282"/>
      <c r="K927" s="282"/>
      <c r="L927" s="310"/>
      <c r="M927" s="310"/>
      <c r="N927" s="310"/>
      <c r="O927" s="310"/>
      <c r="P927" s="310"/>
      <c r="Q927" s="310"/>
      <c r="R927" s="310"/>
      <c r="S927" s="310"/>
      <c r="T927" s="310"/>
      <c r="U927" s="310"/>
      <c r="V927" s="310"/>
      <c r="W927" s="310"/>
      <c r="X927" s="310"/>
      <c r="Y927" s="310"/>
    </row>
    <row r="928">
      <c r="A928" s="310"/>
      <c r="B928" s="310"/>
      <c r="C928" s="310"/>
      <c r="D928" s="310"/>
      <c r="E928" s="310"/>
      <c r="F928" s="310"/>
      <c r="G928" s="310"/>
      <c r="H928" s="310"/>
      <c r="I928" s="310"/>
      <c r="J928" s="282"/>
      <c r="K928" s="282"/>
      <c r="L928" s="310"/>
      <c r="M928" s="310"/>
      <c r="N928" s="310"/>
      <c r="O928" s="310"/>
      <c r="P928" s="310"/>
      <c r="Q928" s="310"/>
      <c r="R928" s="310"/>
      <c r="S928" s="310"/>
      <c r="T928" s="310"/>
      <c r="U928" s="310"/>
      <c r="V928" s="310"/>
      <c r="W928" s="310"/>
      <c r="X928" s="310"/>
      <c r="Y928" s="310"/>
    </row>
    <row r="929">
      <c r="A929" s="310"/>
      <c r="B929" s="310"/>
      <c r="C929" s="310"/>
      <c r="D929" s="310"/>
      <c r="E929" s="310"/>
      <c r="F929" s="310"/>
      <c r="G929" s="310"/>
      <c r="H929" s="310"/>
      <c r="I929" s="310"/>
      <c r="J929" s="282"/>
      <c r="K929" s="282"/>
      <c r="L929" s="310"/>
      <c r="M929" s="310"/>
      <c r="N929" s="310"/>
      <c r="O929" s="310"/>
      <c r="P929" s="310"/>
      <c r="Q929" s="310"/>
      <c r="R929" s="310"/>
      <c r="S929" s="310"/>
      <c r="T929" s="310"/>
      <c r="U929" s="310"/>
      <c r="V929" s="310"/>
      <c r="W929" s="310"/>
      <c r="X929" s="310"/>
      <c r="Y929" s="310"/>
    </row>
    <row r="930">
      <c r="A930" s="310"/>
      <c r="B930" s="310"/>
      <c r="C930" s="310"/>
      <c r="D930" s="310"/>
      <c r="E930" s="310"/>
      <c r="F930" s="310"/>
      <c r="G930" s="310"/>
      <c r="H930" s="310"/>
      <c r="I930" s="310"/>
      <c r="J930" s="282"/>
      <c r="K930" s="282"/>
      <c r="L930" s="310"/>
      <c r="M930" s="310"/>
      <c r="N930" s="310"/>
      <c r="O930" s="310"/>
      <c r="P930" s="310"/>
      <c r="Q930" s="310"/>
      <c r="R930" s="310"/>
      <c r="S930" s="310"/>
      <c r="T930" s="310"/>
      <c r="U930" s="310"/>
      <c r="V930" s="310"/>
      <c r="W930" s="310"/>
      <c r="X930" s="310"/>
      <c r="Y930" s="310"/>
    </row>
    <row r="931">
      <c r="A931" s="310"/>
      <c r="B931" s="310"/>
      <c r="C931" s="310"/>
      <c r="D931" s="310"/>
      <c r="E931" s="310"/>
      <c r="F931" s="310"/>
      <c r="G931" s="310"/>
      <c r="H931" s="310"/>
      <c r="I931" s="310"/>
      <c r="J931" s="282"/>
      <c r="K931" s="282"/>
      <c r="L931" s="310"/>
      <c r="M931" s="310"/>
      <c r="N931" s="310"/>
      <c r="O931" s="310"/>
      <c r="P931" s="310"/>
      <c r="Q931" s="310"/>
      <c r="R931" s="310"/>
      <c r="S931" s="310"/>
      <c r="T931" s="310"/>
      <c r="U931" s="310"/>
      <c r="V931" s="310"/>
      <c r="W931" s="310"/>
      <c r="X931" s="310"/>
      <c r="Y931" s="310"/>
    </row>
    <row r="932">
      <c r="A932" s="310"/>
      <c r="B932" s="310"/>
      <c r="C932" s="310"/>
      <c r="D932" s="310"/>
      <c r="E932" s="310"/>
      <c r="F932" s="310"/>
      <c r="G932" s="310"/>
      <c r="H932" s="310"/>
      <c r="I932" s="310"/>
      <c r="J932" s="282"/>
      <c r="K932" s="282"/>
      <c r="L932" s="310"/>
      <c r="M932" s="310"/>
      <c r="N932" s="310"/>
      <c r="O932" s="310"/>
      <c r="P932" s="310"/>
      <c r="Q932" s="310"/>
      <c r="R932" s="310"/>
      <c r="S932" s="310"/>
      <c r="T932" s="310"/>
      <c r="U932" s="310"/>
      <c r="V932" s="310"/>
      <c r="W932" s="310"/>
      <c r="X932" s="310"/>
      <c r="Y932" s="310"/>
    </row>
    <row r="933">
      <c r="A933" s="310"/>
      <c r="B933" s="310"/>
      <c r="C933" s="310"/>
      <c r="D933" s="310"/>
      <c r="E933" s="310"/>
      <c r="F933" s="310"/>
      <c r="G933" s="310"/>
      <c r="H933" s="310"/>
      <c r="I933" s="310"/>
      <c r="J933" s="282"/>
      <c r="K933" s="282"/>
      <c r="L933" s="310"/>
      <c r="M933" s="310"/>
      <c r="N933" s="310"/>
      <c r="O933" s="310"/>
      <c r="P933" s="310"/>
      <c r="Q933" s="310"/>
      <c r="R933" s="310"/>
      <c r="S933" s="310"/>
      <c r="T933" s="310"/>
      <c r="U933" s="310"/>
      <c r="V933" s="310"/>
      <c r="W933" s="310"/>
      <c r="X933" s="310"/>
      <c r="Y933" s="310"/>
    </row>
    <row r="934">
      <c r="A934" s="310"/>
      <c r="B934" s="310"/>
      <c r="C934" s="310"/>
      <c r="D934" s="310"/>
      <c r="E934" s="310"/>
      <c r="F934" s="310"/>
      <c r="G934" s="310"/>
      <c r="H934" s="310"/>
      <c r="I934" s="310"/>
      <c r="J934" s="282"/>
      <c r="K934" s="282"/>
      <c r="L934" s="310"/>
      <c r="M934" s="310"/>
      <c r="N934" s="310"/>
      <c r="O934" s="310"/>
      <c r="P934" s="310"/>
      <c r="Q934" s="310"/>
      <c r="R934" s="310"/>
      <c r="S934" s="310"/>
      <c r="T934" s="310"/>
      <c r="U934" s="310"/>
      <c r="V934" s="310"/>
      <c r="W934" s="310"/>
      <c r="X934" s="310"/>
      <c r="Y934" s="310"/>
    </row>
    <row r="935">
      <c r="A935" s="310"/>
      <c r="B935" s="310"/>
      <c r="C935" s="310"/>
      <c r="D935" s="310"/>
      <c r="E935" s="310"/>
      <c r="F935" s="310"/>
      <c r="G935" s="310"/>
      <c r="H935" s="310"/>
      <c r="I935" s="310"/>
      <c r="J935" s="282"/>
      <c r="K935" s="282"/>
      <c r="L935" s="310"/>
      <c r="M935" s="310"/>
      <c r="N935" s="310"/>
      <c r="O935" s="310"/>
      <c r="P935" s="310"/>
      <c r="Q935" s="310"/>
      <c r="R935" s="310"/>
      <c r="S935" s="310"/>
      <c r="T935" s="310"/>
      <c r="U935" s="310"/>
      <c r="V935" s="310"/>
      <c r="W935" s="310"/>
      <c r="X935" s="310"/>
      <c r="Y935" s="310"/>
    </row>
    <row r="936">
      <c r="A936" s="310"/>
      <c r="B936" s="310"/>
      <c r="C936" s="310"/>
      <c r="D936" s="310"/>
      <c r="E936" s="310"/>
      <c r="F936" s="310"/>
      <c r="G936" s="310"/>
      <c r="H936" s="310"/>
      <c r="I936" s="310"/>
      <c r="J936" s="282"/>
      <c r="K936" s="282"/>
      <c r="L936" s="310"/>
      <c r="M936" s="310"/>
      <c r="N936" s="310"/>
      <c r="O936" s="310"/>
      <c r="P936" s="310"/>
      <c r="Q936" s="310"/>
      <c r="R936" s="310"/>
      <c r="S936" s="310"/>
      <c r="T936" s="310"/>
      <c r="U936" s="310"/>
      <c r="V936" s="310"/>
      <c r="W936" s="310"/>
      <c r="X936" s="310"/>
      <c r="Y936" s="310"/>
    </row>
    <row r="937">
      <c r="A937" s="310"/>
      <c r="B937" s="310"/>
      <c r="C937" s="310"/>
      <c r="D937" s="310"/>
      <c r="E937" s="310"/>
      <c r="F937" s="310"/>
      <c r="G937" s="310"/>
      <c r="H937" s="310"/>
      <c r="I937" s="310"/>
      <c r="J937" s="282"/>
      <c r="K937" s="282"/>
      <c r="L937" s="310"/>
      <c r="M937" s="310"/>
      <c r="N937" s="310"/>
      <c r="O937" s="310"/>
      <c r="P937" s="310"/>
      <c r="Q937" s="310"/>
      <c r="R937" s="310"/>
      <c r="S937" s="310"/>
      <c r="T937" s="310"/>
      <c r="U937" s="310"/>
      <c r="V937" s="310"/>
      <c r="W937" s="310"/>
      <c r="X937" s="310"/>
      <c r="Y937" s="310"/>
    </row>
    <row r="938">
      <c r="A938" s="310"/>
      <c r="B938" s="310"/>
      <c r="C938" s="310"/>
      <c r="D938" s="310"/>
      <c r="E938" s="310"/>
      <c r="F938" s="310"/>
      <c r="G938" s="310"/>
      <c r="H938" s="310"/>
      <c r="I938" s="310"/>
      <c r="J938" s="282"/>
      <c r="K938" s="282"/>
      <c r="L938" s="310"/>
      <c r="M938" s="310"/>
      <c r="N938" s="310"/>
      <c r="O938" s="310"/>
      <c r="P938" s="310"/>
      <c r="Q938" s="310"/>
      <c r="R938" s="310"/>
      <c r="S938" s="310"/>
      <c r="T938" s="310"/>
      <c r="U938" s="310"/>
      <c r="V938" s="310"/>
      <c r="W938" s="310"/>
      <c r="X938" s="310"/>
      <c r="Y938" s="310"/>
    </row>
    <row r="939">
      <c r="A939" s="310"/>
      <c r="B939" s="310"/>
      <c r="C939" s="310"/>
      <c r="D939" s="310"/>
      <c r="E939" s="310"/>
      <c r="F939" s="310"/>
      <c r="G939" s="310"/>
      <c r="H939" s="310"/>
      <c r="I939" s="310"/>
      <c r="J939" s="282"/>
      <c r="K939" s="282"/>
      <c r="L939" s="310"/>
      <c r="M939" s="310"/>
      <c r="N939" s="310"/>
      <c r="O939" s="310"/>
      <c r="P939" s="310"/>
      <c r="Q939" s="310"/>
      <c r="R939" s="310"/>
      <c r="S939" s="310"/>
      <c r="T939" s="310"/>
      <c r="U939" s="310"/>
      <c r="V939" s="310"/>
      <c r="W939" s="310"/>
      <c r="X939" s="310"/>
      <c r="Y939" s="310"/>
    </row>
    <row r="940">
      <c r="A940" s="310"/>
      <c r="B940" s="310"/>
      <c r="C940" s="310"/>
      <c r="D940" s="310"/>
      <c r="E940" s="310"/>
      <c r="F940" s="310"/>
      <c r="G940" s="310"/>
      <c r="H940" s="310"/>
      <c r="I940" s="310"/>
      <c r="J940" s="282"/>
      <c r="K940" s="282"/>
      <c r="L940" s="310"/>
      <c r="M940" s="310"/>
      <c r="N940" s="310"/>
      <c r="O940" s="310"/>
      <c r="P940" s="310"/>
      <c r="Q940" s="310"/>
      <c r="R940" s="310"/>
      <c r="S940" s="310"/>
      <c r="T940" s="310"/>
      <c r="U940" s="310"/>
      <c r="V940" s="310"/>
      <c r="W940" s="310"/>
      <c r="X940" s="310"/>
      <c r="Y940" s="310"/>
    </row>
    <row r="941">
      <c r="A941" s="310"/>
      <c r="B941" s="310"/>
      <c r="C941" s="310"/>
      <c r="D941" s="310"/>
      <c r="E941" s="310"/>
      <c r="F941" s="310"/>
      <c r="G941" s="310"/>
      <c r="H941" s="310"/>
      <c r="I941" s="310"/>
      <c r="J941" s="282"/>
      <c r="K941" s="282"/>
      <c r="L941" s="310"/>
      <c r="M941" s="310"/>
      <c r="N941" s="310"/>
      <c r="O941" s="310"/>
      <c r="P941" s="310"/>
      <c r="Q941" s="310"/>
      <c r="R941" s="310"/>
      <c r="S941" s="310"/>
      <c r="T941" s="310"/>
      <c r="U941" s="310"/>
      <c r="V941" s="310"/>
      <c r="W941" s="310"/>
      <c r="X941" s="310"/>
      <c r="Y941" s="310"/>
    </row>
    <row r="942">
      <c r="A942" s="310"/>
      <c r="B942" s="310"/>
      <c r="C942" s="310"/>
      <c r="D942" s="310"/>
      <c r="E942" s="310"/>
      <c r="F942" s="310"/>
      <c r="G942" s="310"/>
      <c r="H942" s="310"/>
      <c r="I942" s="310"/>
      <c r="J942" s="282"/>
      <c r="K942" s="282"/>
      <c r="L942" s="310"/>
      <c r="M942" s="310"/>
      <c r="N942" s="310"/>
      <c r="O942" s="310"/>
      <c r="P942" s="310"/>
      <c r="Q942" s="310"/>
      <c r="R942" s="310"/>
      <c r="S942" s="310"/>
      <c r="T942" s="310"/>
      <c r="U942" s="310"/>
      <c r="V942" s="310"/>
      <c r="W942" s="310"/>
      <c r="X942" s="310"/>
      <c r="Y942" s="310"/>
    </row>
    <row r="943">
      <c r="A943" s="310"/>
      <c r="B943" s="310"/>
      <c r="C943" s="310"/>
      <c r="D943" s="310"/>
      <c r="E943" s="310"/>
      <c r="F943" s="310"/>
      <c r="G943" s="310"/>
      <c r="H943" s="310"/>
      <c r="I943" s="310"/>
      <c r="J943" s="282"/>
      <c r="K943" s="282"/>
      <c r="L943" s="310"/>
      <c r="M943" s="310"/>
      <c r="N943" s="310"/>
      <c r="O943" s="310"/>
      <c r="P943" s="310"/>
      <c r="Q943" s="310"/>
      <c r="R943" s="310"/>
      <c r="S943" s="310"/>
      <c r="T943" s="310"/>
      <c r="U943" s="310"/>
      <c r="V943" s="310"/>
      <c r="W943" s="310"/>
      <c r="X943" s="310"/>
      <c r="Y943" s="310"/>
    </row>
    <row r="944">
      <c r="A944" s="310"/>
      <c r="B944" s="310"/>
      <c r="C944" s="310"/>
      <c r="D944" s="310"/>
      <c r="E944" s="310"/>
      <c r="F944" s="310"/>
      <c r="G944" s="310"/>
      <c r="H944" s="310"/>
      <c r="I944" s="310"/>
      <c r="J944" s="282"/>
      <c r="K944" s="282"/>
      <c r="L944" s="310"/>
      <c r="M944" s="310"/>
      <c r="N944" s="310"/>
      <c r="O944" s="310"/>
      <c r="P944" s="310"/>
      <c r="Q944" s="310"/>
      <c r="R944" s="310"/>
      <c r="S944" s="310"/>
      <c r="T944" s="310"/>
      <c r="U944" s="310"/>
      <c r="V944" s="310"/>
      <c r="W944" s="310"/>
      <c r="X944" s="310"/>
      <c r="Y944" s="310"/>
    </row>
    <row r="945">
      <c r="A945" s="310"/>
      <c r="B945" s="310"/>
      <c r="C945" s="310"/>
      <c r="D945" s="310"/>
      <c r="E945" s="310"/>
      <c r="F945" s="310"/>
      <c r="G945" s="310"/>
      <c r="H945" s="310"/>
      <c r="I945" s="310"/>
      <c r="J945" s="282"/>
      <c r="K945" s="282"/>
      <c r="L945" s="310"/>
      <c r="M945" s="310"/>
      <c r="N945" s="310"/>
      <c r="O945" s="310"/>
      <c r="P945" s="310"/>
      <c r="Q945" s="310"/>
      <c r="R945" s="310"/>
      <c r="S945" s="310"/>
      <c r="T945" s="310"/>
      <c r="U945" s="310"/>
      <c r="V945" s="310"/>
      <c r="W945" s="310"/>
      <c r="X945" s="310"/>
      <c r="Y945" s="310"/>
    </row>
    <row r="946">
      <c r="A946" s="310"/>
      <c r="B946" s="310"/>
      <c r="C946" s="310"/>
      <c r="D946" s="310"/>
      <c r="E946" s="310"/>
      <c r="F946" s="310"/>
      <c r="G946" s="310"/>
      <c r="H946" s="310"/>
      <c r="I946" s="310"/>
      <c r="J946" s="282"/>
      <c r="K946" s="282"/>
      <c r="L946" s="310"/>
      <c r="M946" s="310"/>
      <c r="N946" s="310"/>
      <c r="O946" s="310"/>
      <c r="P946" s="310"/>
      <c r="Q946" s="310"/>
      <c r="R946" s="310"/>
      <c r="S946" s="310"/>
      <c r="T946" s="310"/>
      <c r="U946" s="310"/>
      <c r="V946" s="310"/>
      <c r="W946" s="310"/>
      <c r="X946" s="310"/>
      <c r="Y946" s="310"/>
    </row>
    <row r="947">
      <c r="A947" s="310"/>
      <c r="B947" s="310"/>
      <c r="C947" s="310"/>
      <c r="D947" s="310"/>
      <c r="E947" s="310"/>
      <c r="F947" s="310"/>
      <c r="G947" s="310"/>
      <c r="H947" s="310"/>
      <c r="I947" s="310"/>
      <c r="J947" s="282"/>
      <c r="K947" s="282"/>
      <c r="L947" s="310"/>
      <c r="M947" s="310"/>
      <c r="N947" s="310"/>
      <c r="O947" s="310"/>
      <c r="P947" s="310"/>
      <c r="Q947" s="310"/>
      <c r="R947" s="310"/>
      <c r="S947" s="310"/>
      <c r="T947" s="310"/>
      <c r="U947" s="310"/>
      <c r="V947" s="310"/>
      <c r="W947" s="310"/>
      <c r="X947" s="310"/>
      <c r="Y947" s="310"/>
    </row>
    <row r="948">
      <c r="A948" s="310"/>
      <c r="B948" s="310"/>
      <c r="C948" s="310"/>
      <c r="D948" s="310"/>
      <c r="E948" s="310"/>
      <c r="F948" s="310"/>
      <c r="G948" s="310"/>
      <c r="H948" s="310"/>
      <c r="I948" s="310"/>
      <c r="J948" s="282"/>
      <c r="K948" s="282"/>
      <c r="L948" s="310"/>
      <c r="M948" s="310"/>
      <c r="N948" s="310"/>
      <c r="O948" s="310"/>
      <c r="P948" s="310"/>
      <c r="Q948" s="310"/>
      <c r="R948" s="310"/>
      <c r="S948" s="310"/>
      <c r="T948" s="310"/>
      <c r="U948" s="310"/>
      <c r="V948" s="310"/>
      <c r="W948" s="310"/>
      <c r="X948" s="310"/>
      <c r="Y948" s="310"/>
    </row>
    <row r="949">
      <c r="A949" s="310"/>
      <c r="B949" s="310"/>
      <c r="C949" s="310"/>
      <c r="D949" s="310"/>
      <c r="E949" s="310"/>
      <c r="F949" s="310"/>
      <c r="G949" s="310"/>
      <c r="H949" s="310"/>
      <c r="I949" s="310"/>
      <c r="J949" s="282"/>
      <c r="K949" s="282"/>
      <c r="L949" s="310"/>
      <c r="M949" s="310"/>
      <c r="N949" s="310"/>
      <c r="O949" s="310"/>
      <c r="P949" s="310"/>
      <c r="Q949" s="310"/>
      <c r="R949" s="310"/>
      <c r="S949" s="310"/>
      <c r="T949" s="310"/>
      <c r="U949" s="310"/>
      <c r="V949" s="310"/>
      <c r="W949" s="310"/>
      <c r="X949" s="310"/>
      <c r="Y949" s="310"/>
    </row>
    <row r="950">
      <c r="A950" s="310"/>
      <c r="B950" s="310"/>
      <c r="C950" s="310"/>
      <c r="D950" s="310"/>
      <c r="E950" s="310"/>
      <c r="F950" s="310"/>
      <c r="G950" s="310"/>
      <c r="H950" s="310"/>
      <c r="I950" s="310"/>
      <c r="J950" s="282"/>
      <c r="K950" s="282"/>
      <c r="L950" s="310"/>
      <c r="M950" s="310"/>
      <c r="N950" s="310"/>
      <c r="O950" s="310"/>
      <c r="P950" s="310"/>
      <c r="Q950" s="310"/>
      <c r="R950" s="310"/>
      <c r="S950" s="310"/>
      <c r="T950" s="310"/>
      <c r="U950" s="310"/>
      <c r="V950" s="310"/>
      <c r="W950" s="310"/>
      <c r="X950" s="310"/>
      <c r="Y950" s="310"/>
    </row>
    <row r="951">
      <c r="A951" s="310"/>
      <c r="B951" s="310"/>
      <c r="C951" s="310"/>
      <c r="D951" s="310"/>
      <c r="E951" s="310"/>
      <c r="F951" s="310"/>
      <c r="G951" s="310"/>
      <c r="H951" s="310"/>
      <c r="I951" s="310"/>
      <c r="J951" s="282"/>
      <c r="K951" s="282"/>
      <c r="L951" s="310"/>
      <c r="M951" s="310"/>
      <c r="N951" s="310"/>
      <c r="O951" s="310"/>
      <c r="P951" s="310"/>
      <c r="Q951" s="310"/>
      <c r="R951" s="310"/>
      <c r="S951" s="310"/>
      <c r="T951" s="310"/>
      <c r="U951" s="310"/>
      <c r="V951" s="310"/>
      <c r="W951" s="310"/>
      <c r="X951" s="310"/>
      <c r="Y951" s="310"/>
    </row>
    <row r="952">
      <c r="A952" s="310"/>
      <c r="B952" s="310"/>
      <c r="C952" s="310"/>
      <c r="D952" s="310"/>
      <c r="E952" s="310"/>
      <c r="F952" s="310"/>
      <c r="G952" s="310"/>
      <c r="H952" s="310"/>
      <c r="I952" s="310"/>
      <c r="J952" s="282"/>
      <c r="K952" s="282"/>
      <c r="L952" s="310"/>
      <c r="M952" s="310"/>
      <c r="N952" s="310"/>
      <c r="O952" s="310"/>
      <c r="P952" s="310"/>
      <c r="Q952" s="310"/>
      <c r="R952" s="310"/>
      <c r="S952" s="310"/>
      <c r="T952" s="310"/>
      <c r="U952" s="310"/>
      <c r="V952" s="310"/>
      <c r="W952" s="310"/>
      <c r="X952" s="310"/>
      <c r="Y952" s="310"/>
    </row>
    <row r="953">
      <c r="A953" s="310"/>
      <c r="B953" s="310"/>
      <c r="C953" s="310"/>
      <c r="D953" s="310"/>
      <c r="E953" s="310"/>
      <c r="F953" s="310"/>
      <c r="G953" s="310"/>
      <c r="H953" s="310"/>
      <c r="I953" s="310"/>
      <c r="J953" s="282"/>
      <c r="K953" s="282"/>
      <c r="L953" s="310"/>
      <c r="M953" s="310"/>
      <c r="N953" s="310"/>
      <c r="O953" s="310"/>
      <c r="P953" s="310"/>
      <c r="Q953" s="310"/>
      <c r="R953" s="310"/>
      <c r="S953" s="310"/>
      <c r="T953" s="310"/>
      <c r="U953" s="310"/>
      <c r="V953" s="310"/>
      <c r="W953" s="310"/>
      <c r="X953" s="310"/>
      <c r="Y953" s="310"/>
    </row>
    <row r="954">
      <c r="A954" s="310"/>
      <c r="B954" s="310"/>
      <c r="C954" s="310"/>
      <c r="D954" s="310"/>
      <c r="E954" s="310"/>
      <c r="F954" s="310"/>
      <c r="G954" s="310"/>
      <c r="H954" s="310"/>
      <c r="I954" s="310"/>
      <c r="J954" s="282"/>
      <c r="K954" s="282"/>
      <c r="L954" s="310"/>
      <c r="M954" s="310"/>
      <c r="N954" s="310"/>
      <c r="O954" s="310"/>
      <c r="P954" s="310"/>
      <c r="Q954" s="310"/>
      <c r="R954" s="310"/>
      <c r="S954" s="310"/>
      <c r="T954" s="310"/>
      <c r="U954" s="310"/>
      <c r="V954" s="310"/>
      <c r="W954" s="310"/>
      <c r="X954" s="310"/>
      <c r="Y954" s="310"/>
    </row>
    <row r="955">
      <c r="A955" s="310"/>
      <c r="B955" s="310"/>
      <c r="C955" s="310"/>
      <c r="D955" s="310"/>
      <c r="E955" s="310"/>
      <c r="F955" s="310"/>
      <c r="G955" s="310"/>
      <c r="H955" s="310"/>
      <c r="I955" s="310"/>
      <c r="J955" s="282"/>
      <c r="K955" s="282"/>
      <c r="L955" s="310"/>
      <c r="M955" s="310"/>
      <c r="N955" s="310"/>
      <c r="O955" s="310"/>
      <c r="P955" s="310"/>
      <c r="Q955" s="310"/>
      <c r="R955" s="310"/>
      <c r="S955" s="310"/>
      <c r="T955" s="310"/>
      <c r="U955" s="310"/>
      <c r="V955" s="310"/>
      <c r="W955" s="310"/>
      <c r="X955" s="310"/>
      <c r="Y955" s="310"/>
    </row>
    <row r="956">
      <c r="A956" s="310"/>
      <c r="B956" s="310"/>
      <c r="C956" s="310"/>
      <c r="D956" s="310"/>
      <c r="E956" s="310"/>
      <c r="F956" s="310"/>
      <c r="G956" s="310"/>
      <c r="H956" s="310"/>
      <c r="I956" s="310"/>
      <c r="J956" s="282"/>
      <c r="K956" s="282"/>
      <c r="L956" s="310"/>
      <c r="M956" s="310"/>
      <c r="N956" s="310"/>
      <c r="O956" s="310"/>
      <c r="P956" s="310"/>
      <c r="Q956" s="310"/>
      <c r="R956" s="310"/>
      <c r="S956" s="310"/>
      <c r="T956" s="310"/>
      <c r="U956" s="310"/>
      <c r="V956" s="310"/>
      <c r="W956" s="310"/>
      <c r="X956" s="310"/>
      <c r="Y956" s="310"/>
    </row>
    <row r="957">
      <c r="A957" s="310"/>
      <c r="B957" s="310"/>
      <c r="C957" s="310"/>
      <c r="D957" s="310"/>
      <c r="E957" s="310"/>
      <c r="F957" s="310"/>
      <c r="G957" s="310"/>
      <c r="H957" s="310"/>
      <c r="I957" s="310"/>
      <c r="J957" s="282"/>
      <c r="K957" s="282"/>
      <c r="L957" s="310"/>
      <c r="M957" s="310"/>
      <c r="N957" s="310"/>
      <c r="O957" s="310"/>
      <c r="P957" s="310"/>
      <c r="Q957" s="310"/>
      <c r="R957" s="310"/>
      <c r="S957" s="310"/>
      <c r="T957" s="310"/>
      <c r="U957" s="310"/>
      <c r="V957" s="310"/>
      <c r="W957" s="310"/>
      <c r="X957" s="310"/>
      <c r="Y957" s="310"/>
    </row>
    <row r="958">
      <c r="A958" s="310"/>
      <c r="B958" s="310"/>
      <c r="C958" s="310"/>
      <c r="D958" s="310"/>
      <c r="E958" s="310"/>
      <c r="F958" s="310"/>
      <c r="G958" s="310"/>
      <c r="H958" s="310"/>
      <c r="I958" s="310"/>
      <c r="J958" s="282"/>
      <c r="K958" s="282"/>
      <c r="L958" s="310"/>
      <c r="M958" s="310"/>
      <c r="N958" s="310"/>
      <c r="O958" s="310"/>
      <c r="P958" s="310"/>
      <c r="Q958" s="310"/>
      <c r="R958" s="310"/>
      <c r="S958" s="310"/>
      <c r="T958" s="310"/>
      <c r="U958" s="310"/>
      <c r="V958" s="310"/>
      <c r="W958" s="310"/>
      <c r="X958" s="310"/>
      <c r="Y958" s="310"/>
    </row>
    <row r="959">
      <c r="A959" s="310"/>
      <c r="B959" s="310"/>
      <c r="C959" s="310"/>
      <c r="D959" s="310"/>
      <c r="E959" s="310"/>
      <c r="F959" s="310"/>
      <c r="G959" s="310"/>
      <c r="H959" s="310"/>
      <c r="I959" s="310"/>
      <c r="J959" s="282"/>
      <c r="K959" s="282"/>
      <c r="L959" s="310"/>
      <c r="M959" s="310"/>
      <c r="N959" s="310"/>
      <c r="O959" s="310"/>
      <c r="P959" s="310"/>
      <c r="Q959" s="310"/>
      <c r="R959" s="310"/>
      <c r="S959" s="310"/>
      <c r="T959" s="310"/>
      <c r="U959" s="310"/>
      <c r="V959" s="310"/>
      <c r="W959" s="310"/>
      <c r="X959" s="310"/>
      <c r="Y959" s="310"/>
    </row>
    <row r="960">
      <c r="A960" s="310"/>
      <c r="B960" s="310"/>
      <c r="C960" s="310"/>
      <c r="D960" s="310"/>
      <c r="E960" s="310"/>
      <c r="F960" s="310"/>
      <c r="G960" s="310"/>
      <c r="H960" s="310"/>
      <c r="I960" s="310"/>
      <c r="J960" s="282"/>
      <c r="K960" s="282"/>
      <c r="L960" s="310"/>
      <c r="M960" s="310"/>
      <c r="N960" s="310"/>
      <c r="O960" s="310"/>
      <c r="P960" s="310"/>
      <c r="Q960" s="310"/>
      <c r="R960" s="310"/>
      <c r="S960" s="310"/>
      <c r="T960" s="310"/>
      <c r="U960" s="310"/>
      <c r="V960" s="310"/>
      <c r="W960" s="310"/>
      <c r="X960" s="310"/>
      <c r="Y960" s="310"/>
    </row>
    <row r="961">
      <c r="A961" s="310"/>
      <c r="B961" s="310"/>
      <c r="C961" s="310"/>
      <c r="D961" s="310"/>
      <c r="E961" s="310"/>
      <c r="F961" s="310"/>
      <c r="G961" s="310"/>
      <c r="H961" s="310"/>
      <c r="I961" s="310"/>
      <c r="J961" s="282"/>
      <c r="K961" s="282"/>
      <c r="L961" s="310"/>
      <c r="M961" s="310"/>
      <c r="N961" s="310"/>
      <c r="O961" s="310"/>
      <c r="P961" s="310"/>
      <c r="Q961" s="310"/>
      <c r="R961" s="310"/>
      <c r="S961" s="310"/>
      <c r="T961" s="310"/>
      <c r="U961" s="310"/>
      <c r="V961" s="310"/>
      <c r="W961" s="310"/>
      <c r="X961" s="310"/>
      <c r="Y961" s="310"/>
    </row>
    <row r="962">
      <c r="A962" s="310"/>
      <c r="B962" s="310"/>
      <c r="C962" s="310"/>
      <c r="D962" s="310"/>
      <c r="E962" s="310"/>
      <c r="F962" s="310"/>
      <c r="G962" s="310"/>
      <c r="H962" s="310"/>
      <c r="I962" s="310"/>
      <c r="J962" s="282"/>
      <c r="K962" s="282"/>
      <c r="L962" s="310"/>
      <c r="M962" s="310"/>
      <c r="N962" s="310"/>
      <c r="O962" s="310"/>
      <c r="P962" s="310"/>
      <c r="Q962" s="310"/>
      <c r="R962" s="310"/>
      <c r="S962" s="310"/>
      <c r="T962" s="310"/>
      <c r="U962" s="310"/>
      <c r="V962" s="310"/>
      <c r="W962" s="310"/>
      <c r="X962" s="310"/>
      <c r="Y962" s="310"/>
    </row>
    <row r="963">
      <c r="A963" s="310"/>
      <c r="B963" s="310"/>
      <c r="C963" s="310"/>
      <c r="D963" s="310"/>
      <c r="E963" s="310"/>
      <c r="F963" s="310"/>
      <c r="G963" s="310"/>
      <c r="H963" s="310"/>
      <c r="I963" s="310"/>
      <c r="J963" s="282"/>
      <c r="K963" s="282"/>
      <c r="L963" s="310"/>
      <c r="M963" s="310"/>
      <c r="N963" s="310"/>
      <c r="O963" s="310"/>
      <c r="P963" s="310"/>
      <c r="Q963" s="310"/>
      <c r="R963" s="310"/>
      <c r="S963" s="310"/>
      <c r="T963" s="310"/>
      <c r="U963" s="310"/>
      <c r="V963" s="310"/>
      <c r="W963" s="310"/>
      <c r="X963" s="310"/>
      <c r="Y963" s="310"/>
    </row>
    <row r="964">
      <c r="A964" s="310"/>
      <c r="B964" s="310"/>
      <c r="C964" s="310"/>
      <c r="D964" s="310"/>
      <c r="E964" s="310"/>
      <c r="F964" s="310"/>
      <c r="G964" s="310"/>
      <c r="H964" s="310"/>
      <c r="I964" s="310"/>
      <c r="J964" s="282"/>
      <c r="K964" s="282"/>
      <c r="L964" s="310"/>
      <c r="M964" s="310"/>
      <c r="N964" s="310"/>
      <c r="O964" s="310"/>
      <c r="P964" s="310"/>
      <c r="Q964" s="310"/>
      <c r="R964" s="310"/>
      <c r="S964" s="310"/>
      <c r="T964" s="310"/>
      <c r="U964" s="310"/>
      <c r="V964" s="310"/>
      <c r="W964" s="310"/>
      <c r="X964" s="310"/>
      <c r="Y964" s="310"/>
    </row>
    <row r="965">
      <c r="A965" s="310"/>
      <c r="B965" s="310"/>
      <c r="C965" s="310"/>
      <c r="D965" s="310"/>
      <c r="E965" s="310"/>
      <c r="F965" s="310"/>
      <c r="G965" s="310"/>
      <c r="H965" s="310"/>
      <c r="I965" s="310"/>
      <c r="J965" s="282"/>
      <c r="K965" s="282"/>
      <c r="L965" s="310"/>
      <c r="M965" s="310"/>
      <c r="N965" s="310"/>
      <c r="O965" s="310"/>
      <c r="P965" s="310"/>
      <c r="Q965" s="310"/>
      <c r="R965" s="310"/>
      <c r="S965" s="310"/>
      <c r="T965" s="310"/>
      <c r="U965" s="310"/>
      <c r="V965" s="310"/>
      <c r="W965" s="310"/>
      <c r="X965" s="310"/>
      <c r="Y965" s="310"/>
    </row>
    <row r="966">
      <c r="A966" s="310"/>
      <c r="B966" s="310"/>
      <c r="C966" s="310"/>
      <c r="D966" s="310"/>
      <c r="E966" s="310"/>
      <c r="F966" s="310"/>
      <c r="G966" s="310"/>
      <c r="H966" s="310"/>
      <c r="I966" s="310"/>
      <c r="J966" s="282"/>
      <c r="K966" s="282"/>
      <c r="L966" s="310"/>
      <c r="M966" s="310"/>
      <c r="N966" s="310"/>
      <c r="O966" s="310"/>
      <c r="P966" s="310"/>
      <c r="Q966" s="310"/>
      <c r="R966" s="310"/>
      <c r="S966" s="310"/>
      <c r="T966" s="310"/>
      <c r="U966" s="310"/>
      <c r="V966" s="310"/>
      <c r="W966" s="310"/>
      <c r="X966" s="310"/>
      <c r="Y966" s="310"/>
    </row>
    <row r="967">
      <c r="A967" s="310"/>
      <c r="B967" s="310"/>
      <c r="C967" s="310"/>
      <c r="D967" s="310"/>
      <c r="E967" s="310"/>
      <c r="F967" s="310"/>
      <c r="G967" s="310"/>
      <c r="H967" s="310"/>
      <c r="I967" s="310"/>
      <c r="J967" s="282"/>
      <c r="K967" s="282"/>
      <c r="L967" s="310"/>
      <c r="M967" s="310"/>
      <c r="N967" s="310"/>
      <c r="O967" s="310"/>
      <c r="P967" s="310"/>
      <c r="Q967" s="310"/>
      <c r="R967" s="310"/>
      <c r="S967" s="310"/>
      <c r="T967" s="310"/>
      <c r="U967" s="310"/>
      <c r="V967" s="310"/>
      <c r="W967" s="310"/>
      <c r="X967" s="310"/>
      <c r="Y967" s="310"/>
    </row>
    <row r="968">
      <c r="A968" s="310"/>
      <c r="B968" s="310"/>
      <c r="C968" s="310"/>
      <c r="D968" s="310"/>
      <c r="E968" s="310"/>
      <c r="F968" s="310"/>
      <c r="G968" s="310"/>
      <c r="H968" s="310"/>
      <c r="I968" s="310"/>
      <c r="J968" s="282"/>
      <c r="K968" s="282"/>
      <c r="L968" s="310"/>
      <c r="M968" s="310"/>
      <c r="N968" s="310"/>
      <c r="O968" s="310"/>
      <c r="P968" s="310"/>
      <c r="Q968" s="310"/>
      <c r="R968" s="310"/>
      <c r="S968" s="310"/>
      <c r="T968" s="310"/>
      <c r="U968" s="310"/>
      <c r="V968" s="310"/>
      <c r="W968" s="310"/>
      <c r="X968" s="310"/>
      <c r="Y968" s="310"/>
    </row>
    <row r="969">
      <c r="A969" s="310"/>
      <c r="B969" s="310"/>
      <c r="C969" s="310"/>
      <c r="D969" s="310"/>
      <c r="E969" s="310"/>
      <c r="F969" s="310"/>
      <c r="G969" s="310"/>
      <c r="H969" s="310"/>
      <c r="I969" s="310"/>
      <c r="J969" s="282"/>
      <c r="K969" s="282"/>
      <c r="L969" s="310"/>
      <c r="M969" s="310"/>
      <c r="N969" s="310"/>
      <c r="O969" s="310"/>
      <c r="P969" s="310"/>
      <c r="Q969" s="310"/>
      <c r="R969" s="310"/>
      <c r="S969" s="310"/>
      <c r="T969" s="310"/>
      <c r="U969" s="310"/>
      <c r="V969" s="310"/>
      <c r="W969" s="310"/>
      <c r="X969" s="310"/>
      <c r="Y969" s="310"/>
    </row>
    <row r="970">
      <c r="A970" s="310"/>
      <c r="B970" s="310"/>
      <c r="C970" s="310"/>
      <c r="D970" s="310"/>
      <c r="E970" s="310"/>
      <c r="F970" s="310"/>
      <c r="G970" s="310"/>
      <c r="H970" s="310"/>
      <c r="I970" s="310"/>
      <c r="J970" s="282"/>
      <c r="K970" s="282"/>
      <c r="L970" s="310"/>
      <c r="M970" s="310"/>
      <c r="N970" s="310"/>
      <c r="O970" s="310"/>
      <c r="P970" s="310"/>
      <c r="Q970" s="310"/>
      <c r="R970" s="310"/>
      <c r="S970" s="310"/>
      <c r="T970" s="310"/>
      <c r="U970" s="310"/>
      <c r="V970" s="310"/>
      <c r="W970" s="310"/>
      <c r="X970" s="310"/>
      <c r="Y970" s="310"/>
    </row>
    <row r="971">
      <c r="A971" s="310"/>
      <c r="B971" s="310"/>
      <c r="C971" s="310"/>
      <c r="D971" s="310"/>
      <c r="E971" s="310"/>
      <c r="F971" s="310"/>
      <c r="G971" s="310"/>
      <c r="H971" s="310"/>
      <c r="I971" s="310"/>
      <c r="J971" s="282"/>
      <c r="K971" s="282"/>
      <c r="L971" s="310"/>
      <c r="M971" s="310"/>
      <c r="N971" s="310"/>
      <c r="O971" s="310"/>
      <c r="P971" s="310"/>
      <c r="Q971" s="310"/>
      <c r="R971" s="310"/>
      <c r="S971" s="310"/>
      <c r="T971" s="310"/>
      <c r="U971" s="310"/>
      <c r="V971" s="310"/>
      <c r="W971" s="310"/>
      <c r="X971" s="310"/>
      <c r="Y971" s="310"/>
    </row>
    <row r="972">
      <c r="A972" s="310"/>
      <c r="B972" s="310"/>
      <c r="C972" s="310"/>
      <c r="D972" s="310"/>
      <c r="E972" s="310"/>
      <c r="F972" s="310"/>
      <c r="G972" s="310"/>
      <c r="H972" s="310"/>
      <c r="I972" s="310"/>
      <c r="J972" s="282"/>
      <c r="K972" s="282"/>
      <c r="L972" s="310"/>
      <c r="M972" s="310"/>
      <c r="N972" s="310"/>
      <c r="O972" s="310"/>
      <c r="P972" s="310"/>
      <c r="Q972" s="310"/>
      <c r="R972" s="310"/>
      <c r="S972" s="310"/>
      <c r="T972" s="310"/>
      <c r="U972" s="310"/>
      <c r="V972" s="310"/>
      <c r="W972" s="310"/>
      <c r="X972" s="310"/>
      <c r="Y972" s="310"/>
    </row>
    <row r="973">
      <c r="A973" s="310"/>
      <c r="B973" s="310"/>
      <c r="C973" s="310"/>
      <c r="D973" s="310"/>
      <c r="E973" s="310"/>
      <c r="F973" s="310"/>
      <c r="G973" s="310"/>
      <c r="H973" s="310"/>
      <c r="I973" s="310"/>
      <c r="J973" s="282"/>
      <c r="K973" s="282"/>
      <c r="L973" s="310"/>
      <c r="M973" s="310"/>
      <c r="N973" s="310"/>
      <c r="O973" s="310"/>
      <c r="P973" s="310"/>
      <c r="Q973" s="310"/>
      <c r="R973" s="310"/>
      <c r="S973" s="310"/>
      <c r="T973" s="310"/>
      <c r="U973" s="310"/>
      <c r="V973" s="310"/>
      <c r="W973" s="310"/>
      <c r="X973" s="310"/>
      <c r="Y973" s="310"/>
    </row>
    <row r="974">
      <c r="A974" s="310"/>
      <c r="B974" s="310"/>
      <c r="C974" s="310"/>
      <c r="D974" s="310"/>
      <c r="E974" s="310"/>
      <c r="F974" s="310"/>
      <c r="G974" s="310"/>
      <c r="H974" s="310"/>
      <c r="I974" s="310"/>
      <c r="J974" s="282"/>
      <c r="K974" s="282"/>
      <c r="L974" s="310"/>
      <c r="M974" s="310"/>
      <c r="N974" s="310"/>
      <c r="O974" s="310"/>
      <c r="P974" s="310"/>
      <c r="Q974" s="310"/>
      <c r="R974" s="310"/>
      <c r="S974" s="310"/>
      <c r="T974" s="310"/>
      <c r="U974" s="310"/>
      <c r="V974" s="310"/>
      <c r="W974" s="310"/>
      <c r="X974" s="310"/>
      <c r="Y974" s="310"/>
    </row>
    <row r="975">
      <c r="A975" s="310"/>
      <c r="B975" s="310"/>
      <c r="C975" s="310"/>
      <c r="D975" s="310"/>
      <c r="E975" s="310"/>
      <c r="F975" s="310"/>
      <c r="G975" s="310"/>
      <c r="H975" s="310"/>
      <c r="I975" s="310"/>
      <c r="J975" s="282"/>
      <c r="K975" s="282"/>
      <c r="L975" s="310"/>
      <c r="M975" s="310"/>
      <c r="N975" s="310"/>
      <c r="O975" s="310"/>
      <c r="P975" s="310"/>
      <c r="Q975" s="310"/>
      <c r="R975" s="310"/>
      <c r="S975" s="310"/>
      <c r="T975" s="310"/>
      <c r="U975" s="310"/>
      <c r="V975" s="310"/>
      <c r="W975" s="310"/>
      <c r="X975" s="310"/>
      <c r="Y975" s="310"/>
    </row>
    <row r="976">
      <c r="A976" s="310"/>
      <c r="B976" s="310"/>
      <c r="C976" s="310"/>
      <c r="D976" s="310"/>
      <c r="E976" s="310"/>
      <c r="F976" s="310"/>
      <c r="G976" s="310"/>
      <c r="H976" s="310"/>
      <c r="I976" s="310"/>
      <c r="J976" s="282"/>
      <c r="K976" s="282"/>
      <c r="L976" s="310"/>
      <c r="M976" s="310"/>
      <c r="N976" s="310"/>
      <c r="O976" s="310"/>
      <c r="P976" s="310"/>
      <c r="Q976" s="310"/>
      <c r="R976" s="310"/>
      <c r="S976" s="310"/>
      <c r="T976" s="310"/>
      <c r="U976" s="310"/>
      <c r="V976" s="310"/>
      <c r="W976" s="310"/>
      <c r="X976" s="310"/>
      <c r="Y976" s="310"/>
    </row>
    <row r="977">
      <c r="A977" s="310"/>
      <c r="B977" s="310"/>
      <c r="C977" s="310"/>
      <c r="D977" s="310"/>
      <c r="E977" s="310"/>
      <c r="F977" s="310"/>
      <c r="G977" s="310"/>
      <c r="H977" s="310"/>
      <c r="I977" s="310"/>
      <c r="J977" s="282"/>
      <c r="K977" s="282"/>
      <c r="L977" s="310"/>
      <c r="M977" s="310"/>
      <c r="N977" s="310"/>
      <c r="O977" s="310"/>
      <c r="P977" s="310"/>
      <c r="Q977" s="310"/>
      <c r="R977" s="310"/>
      <c r="S977" s="310"/>
      <c r="T977" s="310"/>
      <c r="U977" s="310"/>
      <c r="V977" s="310"/>
      <c r="W977" s="310"/>
      <c r="X977" s="310"/>
      <c r="Y977" s="310"/>
    </row>
    <row r="978">
      <c r="A978" s="310"/>
      <c r="B978" s="310"/>
      <c r="C978" s="310"/>
      <c r="D978" s="310"/>
      <c r="E978" s="310"/>
      <c r="F978" s="310"/>
      <c r="G978" s="310"/>
      <c r="H978" s="310"/>
      <c r="I978" s="310"/>
      <c r="J978" s="282"/>
      <c r="K978" s="282"/>
      <c r="L978" s="310"/>
      <c r="M978" s="310"/>
      <c r="N978" s="310"/>
      <c r="O978" s="310"/>
      <c r="P978" s="310"/>
      <c r="Q978" s="310"/>
      <c r="R978" s="310"/>
      <c r="S978" s="310"/>
      <c r="T978" s="310"/>
      <c r="U978" s="310"/>
      <c r="V978" s="310"/>
      <c r="W978" s="310"/>
      <c r="X978" s="310"/>
      <c r="Y978" s="310"/>
    </row>
    <row r="979">
      <c r="A979" s="310"/>
      <c r="B979" s="310"/>
      <c r="C979" s="310"/>
      <c r="D979" s="310"/>
      <c r="E979" s="310"/>
      <c r="F979" s="310"/>
      <c r="G979" s="310"/>
      <c r="H979" s="310"/>
      <c r="I979" s="310"/>
      <c r="J979" s="282"/>
      <c r="K979" s="282"/>
      <c r="L979" s="310"/>
      <c r="M979" s="310"/>
      <c r="N979" s="310"/>
      <c r="O979" s="310"/>
      <c r="P979" s="310"/>
      <c r="Q979" s="310"/>
      <c r="R979" s="310"/>
      <c r="S979" s="310"/>
      <c r="T979" s="310"/>
      <c r="U979" s="310"/>
      <c r="V979" s="310"/>
      <c r="W979" s="310"/>
      <c r="X979" s="310"/>
      <c r="Y979" s="310"/>
    </row>
    <row r="980">
      <c r="A980" s="310"/>
      <c r="B980" s="310"/>
      <c r="C980" s="310"/>
      <c r="D980" s="310"/>
      <c r="E980" s="310"/>
      <c r="F980" s="310"/>
      <c r="G980" s="310"/>
      <c r="H980" s="310"/>
      <c r="I980" s="310"/>
      <c r="J980" s="282"/>
      <c r="K980" s="282"/>
      <c r="L980" s="310"/>
      <c r="M980" s="310"/>
      <c r="N980" s="310"/>
      <c r="O980" s="310"/>
      <c r="P980" s="310"/>
      <c r="Q980" s="310"/>
      <c r="R980" s="310"/>
      <c r="S980" s="310"/>
      <c r="T980" s="310"/>
      <c r="U980" s="310"/>
      <c r="V980" s="310"/>
      <c r="W980" s="310"/>
      <c r="X980" s="310"/>
      <c r="Y980" s="310"/>
    </row>
    <row r="981">
      <c r="A981" s="310"/>
      <c r="B981" s="310"/>
      <c r="C981" s="310"/>
      <c r="D981" s="310"/>
      <c r="E981" s="310"/>
      <c r="F981" s="310"/>
      <c r="G981" s="310"/>
      <c r="H981" s="310"/>
      <c r="I981" s="310"/>
      <c r="J981" s="282"/>
      <c r="K981" s="282"/>
      <c r="L981" s="310"/>
      <c r="M981" s="310"/>
      <c r="N981" s="310"/>
      <c r="O981" s="310"/>
      <c r="P981" s="310"/>
      <c r="Q981" s="310"/>
      <c r="R981" s="310"/>
      <c r="S981" s="310"/>
      <c r="T981" s="310"/>
      <c r="U981" s="310"/>
      <c r="V981" s="310"/>
      <c r="W981" s="310"/>
      <c r="X981" s="310"/>
      <c r="Y981" s="310"/>
    </row>
    <row r="982">
      <c r="A982" s="310"/>
      <c r="B982" s="310"/>
      <c r="C982" s="310"/>
      <c r="D982" s="310"/>
      <c r="E982" s="310"/>
      <c r="F982" s="310"/>
      <c r="G982" s="310"/>
      <c r="H982" s="310"/>
      <c r="I982" s="310"/>
      <c r="J982" s="282"/>
      <c r="K982" s="282"/>
      <c r="L982" s="310"/>
      <c r="M982" s="310"/>
      <c r="N982" s="310"/>
      <c r="O982" s="310"/>
      <c r="P982" s="310"/>
      <c r="Q982" s="310"/>
      <c r="R982" s="310"/>
      <c r="S982" s="310"/>
      <c r="T982" s="310"/>
      <c r="U982" s="310"/>
      <c r="V982" s="310"/>
      <c r="W982" s="310"/>
      <c r="X982" s="310"/>
      <c r="Y982" s="310"/>
    </row>
    <row r="983">
      <c r="A983" s="310"/>
      <c r="B983" s="310"/>
      <c r="C983" s="310"/>
      <c r="D983" s="310"/>
      <c r="E983" s="310"/>
      <c r="F983" s="310"/>
      <c r="G983" s="310"/>
      <c r="H983" s="310"/>
      <c r="I983" s="310"/>
      <c r="J983" s="282"/>
      <c r="K983" s="282"/>
      <c r="L983" s="310"/>
      <c r="M983" s="310"/>
      <c r="N983" s="310"/>
      <c r="O983" s="310"/>
      <c r="P983" s="310"/>
      <c r="Q983" s="310"/>
      <c r="R983" s="310"/>
      <c r="S983" s="310"/>
      <c r="T983" s="310"/>
      <c r="U983" s="310"/>
      <c r="V983" s="310"/>
      <c r="W983" s="310"/>
      <c r="X983" s="310"/>
      <c r="Y983" s="310"/>
    </row>
    <row r="984">
      <c r="A984" s="310"/>
      <c r="B984" s="310"/>
      <c r="C984" s="310"/>
      <c r="D984" s="310"/>
      <c r="E984" s="310"/>
      <c r="F984" s="310"/>
      <c r="G984" s="310"/>
      <c r="H984" s="310"/>
      <c r="I984" s="310"/>
      <c r="J984" s="282"/>
      <c r="K984" s="282"/>
      <c r="L984" s="310"/>
      <c r="M984" s="310"/>
      <c r="N984" s="310"/>
      <c r="O984" s="310"/>
      <c r="P984" s="310"/>
      <c r="Q984" s="310"/>
      <c r="R984" s="310"/>
      <c r="S984" s="310"/>
      <c r="T984" s="310"/>
      <c r="U984" s="310"/>
      <c r="V984" s="310"/>
      <c r="W984" s="310"/>
      <c r="X984" s="310"/>
      <c r="Y984" s="310"/>
    </row>
    <row r="985">
      <c r="A985" s="310"/>
      <c r="B985" s="310"/>
      <c r="C985" s="310"/>
      <c r="D985" s="310"/>
      <c r="E985" s="310"/>
      <c r="F985" s="310"/>
      <c r="G985" s="310"/>
      <c r="H985" s="310"/>
      <c r="I985" s="310"/>
      <c r="J985" s="282"/>
      <c r="K985" s="282"/>
      <c r="L985" s="310"/>
      <c r="M985" s="310"/>
      <c r="N985" s="310"/>
      <c r="O985" s="310"/>
      <c r="P985" s="310"/>
      <c r="Q985" s="310"/>
      <c r="R985" s="310"/>
      <c r="S985" s="310"/>
      <c r="T985" s="310"/>
      <c r="U985" s="310"/>
      <c r="V985" s="310"/>
      <c r="W985" s="310"/>
      <c r="X985" s="310"/>
      <c r="Y985" s="310"/>
    </row>
    <row r="986">
      <c r="A986" s="310"/>
      <c r="B986" s="310"/>
      <c r="C986" s="310"/>
      <c r="D986" s="310"/>
      <c r="E986" s="310"/>
      <c r="F986" s="310"/>
      <c r="G986" s="310"/>
      <c r="H986" s="310"/>
      <c r="I986" s="310"/>
      <c r="J986" s="282"/>
      <c r="K986" s="282"/>
      <c r="L986" s="310"/>
      <c r="M986" s="310"/>
      <c r="N986" s="310"/>
      <c r="O986" s="310"/>
      <c r="P986" s="310"/>
      <c r="Q986" s="310"/>
      <c r="R986" s="310"/>
      <c r="S986" s="310"/>
      <c r="T986" s="310"/>
      <c r="U986" s="310"/>
      <c r="V986" s="310"/>
      <c r="W986" s="310"/>
      <c r="X986" s="310"/>
      <c r="Y986" s="310"/>
    </row>
    <row r="987">
      <c r="A987" s="310"/>
      <c r="B987" s="310"/>
      <c r="C987" s="310"/>
      <c r="D987" s="310"/>
      <c r="E987" s="310"/>
      <c r="F987" s="310"/>
      <c r="G987" s="310"/>
      <c r="H987" s="310"/>
      <c r="I987" s="310"/>
      <c r="J987" s="282"/>
      <c r="K987" s="282"/>
      <c r="L987" s="310"/>
      <c r="M987" s="310"/>
      <c r="N987" s="310"/>
      <c r="O987" s="310"/>
      <c r="P987" s="310"/>
      <c r="Q987" s="310"/>
      <c r="R987" s="310"/>
      <c r="S987" s="310"/>
      <c r="T987" s="310"/>
      <c r="U987" s="310"/>
      <c r="V987" s="310"/>
      <c r="W987" s="310"/>
      <c r="X987" s="310"/>
      <c r="Y987" s="310"/>
    </row>
    <row r="988">
      <c r="A988" s="310"/>
      <c r="B988" s="310"/>
      <c r="C988" s="310"/>
      <c r="D988" s="310"/>
      <c r="E988" s="310"/>
      <c r="F988" s="310"/>
      <c r="G988" s="310"/>
      <c r="H988" s="310"/>
      <c r="I988" s="310"/>
      <c r="J988" s="282"/>
      <c r="K988" s="282"/>
      <c r="L988" s="310"/>
      <c r="M988" s="310"/>
      <c r="N988" s="310"/>
      <c r="O988" s="310"/>
      <c r="P988" s="310"/>
      <c r="Q988" s="310"/>
      <c r="R988" s="310"/>
      <c r="S988" s="310"/>
      <c r="T988" s="310"/>
      <c r="U988" s="310"/>
      <c r="V988" s="310"/>
      <c r="W988" s="310"/>
      <c r="X988" s="310"/>
      <c r="Y988" s="310"/>
    </row>
    <row r="989">
      <c r="A989" s="310"/>
      <c r="B989" s="310"/>
      <c r="C989" s="310"/>
      <c r="D989" s="310"/>
      <c r="E989" s="310"/>
      <c r="F989" s="310"/>
      <c r="G989" s="310"/>
      <c r="H989" s="310"/>
      <c r="I989" s="310"/>
      <c r="J989" s="282"/>
      <c r="K989" s="282"/>
      <c r="L989" s="310"/>
      <c r="M989" s="310"/>
      <c r="N989" s="310"/>
      <c r="O989" s="310"/>
      <c r="P989" s="310"/>
      <c r="Q989" s="310"/>
      <c r="R989" s="310"/>
      <c r="S989" s="310"/>
      <c r="T989" s="310"/>
      <c r="U989" s="310"/>
      <c r="V989" s="310"/>
      <c r="W989" s="310"/>
      <c r="X989" s="310"/>
      <c r="Y989" s="310"/>
    </row>
    <row r="990">
      <c r="A990" s="310"/>
      <c r="B990" s="310"/>
      <c r="C990" s="310"/>
      <c r="D990" s="310"/>
      <c r="E990" s="310"/>
      <c r="F990" s="310"/>
      <c r="G990" s="310"/>
      <c r="H990" s="310"/>
      <c r="I990" s="310"/>
      <c r="J990" s="282"/>
      <c r="K990" s="282"/>
      <c r="L990" s="310"/>
      <c r="M990" s="310"/>
      <c r="N990" s="310"/>
      <c r="O990" s="310"/>
      <c r="P990" s="310"/>
      <c r="Q990" s="310"/>
      <c r="R990" s="310"/>
      <c r="S990" s="310"/>
      <c r="T990" s="310"/>
      <c r="U990" s="310"/>
      <c r="V990" s="310"/>
      <c r="W990" s="310"/>
      <c r="X990" s="310"/>
      <c r="Y990" s="310"/>
    </row>
    <row r="991">
      <c r="A991" s="310"/>
      <c r="B991" s="310"/>
      <c r="C991" s="310"/>
      <c r="D991" s="310"/>
      <c r="E991" s="310"/>
      <c r="F991" s="310"/>
      <c r="G991" s="310"/>
      <c r="H991" s="310"/>
      <c r="I991" s="310"/>
      <c r="J991" s="282"/>
      <c r="K991" s="282"/>
      <c r="L991" s="310"/>
      <c r="M991" s="310"/>
      <c r="N991" s="310"/>
      <c r="O991" s="310"/>
      <c r="P991" s="310"/>
      <c r="Q991" s="310"/>
      <c r="R991" s="310"/>
      <c r="S991" s="310"/>
      <c r="T991" s="310"/>
      <c r="U991" s="310"/>
      <c r="V991" s="310"/>
      <c r="W991" s="310"/>
      <c r="X991" s="310"/>
      <c r="Y991" s="310"/>
    </row>
    <row r="992">
      <c r="A992" s="310"/>
      <c r="B992" s="310"/>
      <c r="C992" s="310"/>
      <c r="D992" s="310"/>
      <c r="E992" s="310"/>
      <c r="F992" s="310"/>
      <c r="G992" s="310"/>
      <c r="H992" s="310"/>
      <c r="I992" s="310"/>
      <c r="J992" s="282"/>
      <c r="K992" s="282"/>
      <c r="L992" s="310"/>
      <c r="M992" s="310"/>
      <c r="N992" s="310"/>
      <c r="O992" s="310"/>
      <c r="P992" s="310"/>
      <c r="Q992" s="310"/>
      <c r="R992" s="310"/>
      <c r="S992" s="310"/>
      <c r="T992" s="310"/>
      <c r="U992" s="310"/>
      <c r="V992" s="310"/>
      <c r="W992" s="310"/>
      <c r="X992" s="310"/>
      <c r="Y992" s="310"/>
    </row>
    <row r="993">
      <c r="A993" s="310"/>
      <c r="B993" s="310"/>
      <c r="C993" s="310"/>
      <c r="D993" s="310"/>
      <c r="E993" s="310"/>
      <c r="F993" s="310"/>
      <c r="G993" s="310"/>
      <c r="H993" s="310"/>
      <c r="I993" s="310"/>
      <c r="J993" s="282"/>
      <c r="K993" s="282"/>
      <c r="L993" s="310"/>
      <c r="M993" s="310"/>
      <c r="N993" s="310"/>
      <c r="O993" s="310"/>
      <c r="P993" s="310"/>
      <c r="Q993" s="310"/>
      <c r="R993" s="310"/>
      <c r="S993" s="310"/>
      <c r="T993" s="310"/>
      <c r="U993" s="310"/>
      <c r="V993" s="310"/>
      <c r="W993" s="310"/>
      <c r="X993" s="310"/>
      <c r="Y993" s="310"/>
    </row>
    <row r="994">
      <c r="A994" s="310"/>
      <c r="B994" s="310"/>
      <c r="C994" s="310"/>
      <c r="D994" s="310"/>
      <c r="E994" s="310"/>
      <c r="F994" s="310"/>
      <c r="G994" s="310"/>
      <c r="H994" s="310"/>
      <c r="I994" s="310"/>
      <c r="J994" s="282"/>
      <c r="K994" s="282"/>
      <c r="L994" s="310"/>
      <c r="M994" s="310"/>
      <c r="N994" s="310"/>
      <c r="O994" s="310"/>
      <c r="P994" s="310"/>
      <c r="Q994" s="310"/>
      <c r="R994" s="310"/>
      <c r="S994" s="310"/>
      <c r="T994" s="310"/>
      <c r="U994" s="310"/>
      <c r="V994" s="310"/>
      <c r="W994" s="310"/>
      <c r="X994" s="310"/>
      <c r="Y994" s="310"/>
    </row>
    <row r="995">
      <c r="A995" s="310"/>
      <c r="B995" s="310"/>
      <c r="C995" s="310"/>
      <c r="D995" s="310"/>
      <c r="E995" s="310"/>
      <c r="F995" s="310"/>
      <c r="G995" s="310"/>
      <c r="H995" s="310"/>
      <c r="I995" s="310"/>
      <c r="J995" s="282"/>
      <c r="K995" s="282"/>
      <c r="L995" s="310"/>
      <c r="M995" s="310"/>
      <c r="N995" s="310"/>
      <c r="O995" s="310"/>
      <c r="P995" s="310"/>
      <c r="Q995" s="310"/>
      <c r="R995" s="310"/>
      <c r="S995" s="310"/>
      <c r="T995" s="310"/>
      <c r="U995" s="310"/>
      <c r="V995" s="310"/>
      <c r="W995" s="310"/>
      <c r="X995" s="310"/>
      <c r="Y995" s="310"/>
    </row>
    <row r="996">
      <c r="A996" s="310"/>
      <c r="B996" s="310"/>
      <c r="C996" s="310"/>
      <c r="D996" s="310"/>
      <c r="E996" s="310"/>
      <c r="F996" s="310"/>
      <c r="G996" s="310"/>
      <c r="H996" s="310"/>
      <c r="I996" s="310"/>
      <c r="J996" s="282"/>
      <c r="K996" s="282"/>
      <c r="L996" s="310"/>
      <c r="M996" s="310"/>
      <c r="N996" s="310"/>
      <c r="O996" s="310"/>
      <c r="P996" s="310"/>
      <c r="Q996" s="310"/>
      <c r="R996" s="310"/>
      <c r="S996" s="310"/>
      <c r="T996" s="310"/>
      <c r="U996" s="310"/>
      <c r="V996" s="310"/>
      <c r="W996" s="310"/>
      <c r="X996" s="310"/>
      <c r="Y996" s="310"/>
    </row>
    <row r="997">
      <c r="A997" s="310"/>
      <c r="B997" s="310"/>
      <c r="C997" s="310"/>
      <c r="D997" s="310"/>
      <c r="E997" s="310"/>
      <c r="F997" s="310"/>
      <c r="G997" s="310"/>
      <c r="H997" s="310"/>
      <c r="I997" s="310"/>
      <c r="J997" s="282"/>
      <c r="K997" s="282"/>
      <c r="L997" s="310"/>
      <c r="M997" s="310"/>
      <c r="N997" s="310"/>
      <c r="O997" s="310"/>
      <c r="P997" s="310"/>
      <c r="Q997" s="310"/>
      <c r="R997" s="310"/>
      <c r="S997" s="310"/>
      <c r="T997" s="310"/>
      <c r="U997" s="310"/>
      <c r="V997" s="310"/>
      <c r="W997" s="310"/>
      <c r="X997" s="310"/>
      <c r="Y997" s="310"/>
    </row>
    <row r="998">
      <c r="A998" s="310"/>
      <c r="B998" s="310"/>
      <c r="C998" s="310"/>
      <c r="D998" s="310"/>
      <c r="E998" s="310"/>
      <c r="F998" s="310"/>
      <c r="G998" s="310"/>
      <c r="H998" s="310"/>
      <c r="I998" s="310"/>
      <c r="J998" s="282"/>
      <c r="K998" s="282"/>
      <c r="L998" s="310"/>
      <c r="M998" s="310"/>
      <c r="N998" s="310"/>
      <c r="O998" s="310"/>
      <c r="P998" s="310"/>
      <c r="Q998" s="310"/>
      <c r="R998" s="310"/>
      <c r="S998" s="310"/>
      <c r="T998" s="310"/>
      <c r="U998" s="310"/>
      <c r="V998" s="310"/>
      <c r="W998" s="310"/>
      <c r="X998" s="310"/>
      <c r="Y998" s="310"/>
    </row>
    <row r="999">
      <c r="A999" s="310"/>
      <c r="B999" s="310"/>
      <c r="C999" s="310"/>
      <c r="D999" s="310"/>
      <c r="E999" s="310"/>
      <c r="F999" s="310"/>
      <c r="G999" s="310"/>
      <c r="H999" s="310"/>
      <c r="I999" s="310"/>
      <c r="J999" s="282"/>
      <c r="K999" s="282"/>
      <c r="L999" s="310"/>
      <c r="M999" s="310"/>
      <c r="N999" s="310"/>
      <c r="O999" s="310"/>
      <c r="P999" s="310"/>
      <c r="Q999" s="310"/>
      <c r="R999" s="310"/>
      <c r="S999" s="310"/>
      <c r="T999" s="310"/>
      <c r="U999" s="310"/>
      <c r="V999" s="310"/>
      <c r="W999" s="310"/>
      <c r="X999" s="310"/>
      <c r="Y999" s="310"/>
    </row>
    <row r="1000">
      <c r="A1000" s="310"/>
      <c r="B1000" s="310"/>
      <c r="C1000" s="310"/>
      <c r="D1000" s="310"/>
      <c r="E1000" s="310"/>
      <c r="F1000" s="310"/>
      <c r="G1000" s="310"/>
      <c r="H1000" s="310"/>
      <c r="I1000" s="310"/>
      <c r="J1000" s="282"/>
      <c r="K1000" s="282"/>
      <c r="L1000" s="310"/>
      <c r="M1000" s="310"/>
      <c r="N1000" s="310"/>
      <c r="O1000" s="310"/>
      <c r="P1000" s="310"/>
      <c r="Q1000" s="310"/>
      <c r="R1000" s="310"/>
      <c r="S1000" s="310"/>
      <c r="T1000" s="310"/>
      <c r="U1000" s="310"/>
      <c r="V1000" s="310"/>
      <c r="W1000" s="310"/>
      <c r="X1000" s="310"/>
      <c r="Y1000" s="310"/>
    </row>
  </sheetData>
  <mergeCells count="14">
    <mergeCell ref="A23:A42"/>
    <mergeCell ref="A43:A62"/>
    <mergeCell ref="A63:A82"/>
    <mergeCell ref="A83:A102"/>
    <mergeCell ref="A103:A118"/>
    <mergeCell ref="A119:A134"/>
    <mergeCell ref="A135:A179"/>
    <mergeCell ref="A1:A2"/>
    <mergeCell ref="B1:B2"/>
    <mergeCell ref="C1:D1"/>
    <mergeCell ref="E1:I1"/>
    <mergeCell ref="L1:T1"/>
    <mergeCell ref="V1:Y1"/>
    <mergeCell ref="A3:A22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0</v>
      </c>
      <c r="B1" s="52" t="s">
        <v>2</v>
      </c>
      <c r="C1" s="53" t="s">
        <v>225</v>
      </c>
      <c r="D1" s="54"/>
      <c r="E1" s="55" t="s">
        <v>226</v>
      </c>
      <c r="F1" s="56"/>
      <c r="G1" s="56"/>
      <c r="H1" s="54"/>
      <c r="I1" s="57" t="s">
        <v>227</v>
      </c>
      <c r="J1" s="56"/>
      <c r="K1" s="56"/>
      <c r="L1" s="56"/>
      <c r="M1" s="56"/>
      <c r="N1" s="54"/>
      <c r="O1" s="58" t="s">
        <v>228</v>
      </c>
      <c r="P1" s="59" t="s">
        <v>229</v>
      </c>
      <c r="Q1" s="54"/>
      <c r="R1" s="50"/>
      <c r="S1" s="50"/>
      <c r="T1" s="50"/>
      <c r="U1" s="50"/>
      <c r="V1" s="50"/>
    </row>
    <row r="2">
      <c r="C2" s="60" t="s">
        <v>230</v>
      </c>
      <c r="D2" s="61" t="s">
        <v>231</v>
      </c>
      <c r="E2" s="62" t="s">
        <v>232</v>
      </c>
      <c r="F2" s="62" t="s">
        <v>233</v>
      </c>
      <c r="G2" s="62" t="s">
        <v>234</v>
      </c>
      <c r="H2" s="62" t="s">
        <v>235</v>
      </c>
      <c r="I2" s="63" t="s">
        <v>236</v>
      </c>
      <c r="J2" s="63" t="s">
        <v>237</v>
      </c>
      <c r="K2" s="63" t="s">
        <v>238</v>
      </c>
      <c r="L2" s="63" t="s">
        <v>239</v>
      </c>
      <c r="M2" s="63" t="s">
        <v>240</v>
      </c>
      <c r="N2" s="63" t="s">
        <v>241</v>
      </c>
      <c r="O2" s="64" t="s">
        <v>242</v>
      </c>
      <c r="P2" s="65" t="s">
        <v>243</v>
      </c>
      <c r="Q2" s="65" t="s">
        <v>244</v>
      </c>
      <c r="R2" s="50"/>
      <c r="S2" s="50"/>
      <c r="T2" s="50"/>
      <c r="U2" s="50"/>
      <c r="V2" s="50"/>
    </row>
    <row r="3">
      <c r="A3" s="66" t="s">
        <v>3</v>
      </c>
      <c r="B3" s="67" t="s">
        <v>4</v>
      </c>
      <c r="C3" s="177" t="s">
        <v>245</v>
      </c>
      <c r="D3" s="50"/>
      <c r="E3" s="177" t="s">
        <v>246</v>
      </c>
      <c r="F3" s="177" t="s">
        <v>246</v>
      </c>
      <c r="G3" s="177" t="s">
        <v>246</v>
      </c>
      <c r="H3" s="177" t="s">
        <v>246</v>
      </c>
      <c r="I3" s="335">
        <v>15.0</v>
      </c>
      <c r="J3" s="335">
        <v>55671.44</v>
      </c>
      <c r="K3" s="335">
        <v>947155.0</v>
      </c>
      <c r="L3" s="71">
        <f t="shared" ref="L3:L175" si="1">IF(AND(OR(C3="1st_demo", C3="2nd_demo")),(I3*J3*K3),"-")</f>
        <v>790942241298</v>
      </c>
      <c r="M3" s="191">
        <f t="shared" ref="M3:M179" si="2">IF(AND(L3&lt;&gt;"-",OR(C3="1st_demo",C3="2nd_demo")),RANK(L3,L:L,1),"-")</f>
        <v>132</v>
      </c>
      <c r="N3" s="70">
        <f t="shared" ref="N3:N176" si="3">IF(AND(L3&lt;&gt;"-",OR(C3="1st_demo", C3="2nd_demo")), -(L3- AVERAGE($L$3:$L$175))/_xlfn.STDEV.P($L$3:$L$175),"-")</f>
        <v>-2.267197387</v>
      </c>
      <c r="O3" s="70" t="b">
        <v>0</v>
      </c>
      <c r="P3" s="70">
        <f t="shared" ref="P3:P175" si="4">IF(M3&lt;&gt;"-",ROUND(30*(COUNTIF(C:C, "1st_demo") + COUNTIF(C:C, "2nd_demo") + 1 - M3) / (COUNTIF(C:C, "1st_demo") + COUNTIF(C:C, "2nd_demo")), 2), 0)
</f>
        <v>0.89</v>
      </c>
      <c r="Q3" s="70">
        <f t="shared" ref="Q3:Q174" si="5">ROUND(IF(O3=FALSE,IFS(C3="1st_demo",70+P3,C3="2nd_demo",(70+P3)*0.7,TRUE,0),IFS(C3="1st_demo",70+P3,C3="2nd_demo",(70+P3)*0.7,TRUE,0)-5), 2)</f>
        <v>70.89</v>
      </c>
      <c r="R3" s="50"/>
      <c r="S3" s="50"/>
      <c r="T3" s="50"/>
      <c r="U3" s="50"/>
      <c r="V3" s="50"/>
    </row>
    <row r="4">
      <c r="A4" s="4"/>
      <c r="B4" s="67" t="s">
        <v>5</v>
      </c>
      <c r="C4" s="177" t="s">
        <v>251</v>
      </c>
      <c r="D4" s="50"/>
      <c r="E4" s="177" t="s">
        <v>246</v>
      </c>
      <c r="F4" s="177" t="s">
        <v>246</v>
      </c>
      <c r="G4" s="177" t="s">
        <v>246</v>
      </c>
      <c r="H4" s="177" t="s">
        <v>246</v>
      </c>
      <c r="I4" s="335">
        <v>4.0</v>
      </c>
      <c r="J4" s="335">
        <v>70186.13</v>
      </c>
      <c r="K4" s="335">
        <v>872641.0</v>
      </c>
      <c r="L4" s="71">
        <f t="shared" si="1"/>
        <v>244989178677</v>
      </c>
      <c r="M4" s="191">
        <f t="shared" si="2"/>
        <v>51</v>
      </c>
      <c r="N4" s="70">
        <f t="shared" si="3"/>
        <v>0.5507638557</v>
      </c>
      <c r="O4" s="70" t="b">
        <v>0</v>
      </c>
      <c r="P4" s="70">
        <f t="shared" si="4"/>
        <v>18.89</v>
      </c>
      <c r="Q4" s="70">
        <f t="shared" si="5"/>
        <v>62.22</v>
      </c>
      <c r="R4" s="50"/>
      <c r="S4" s="50"/>
      <c r="T4" s="50"/>
      <c r="U4" s="50"/>
      <c r="V4" s="50"/>
    </row>
    <row r="5">
      <c r="A5" s="4"/>
      <c r="B5" s="67" t="s">
        <v>6</v>
      </c>
      <c r="C5" s="177" t="s">
        <v>245</v>
      </c>
      <c r="D5" s="50"/>
      <c r="E5" s="177" t="s">
        <v>246</v>
      </c>
      <c r="F5" s="177" t="s">
        <v>246</v>
      </c>
      <c r="G5" s="177" t="s">
        <v>246</v>
      </c>
      <c r="H5" s="177" t="s">
        <v>246</v>
      </c>
      <c r="I5" s="335">
        <v>4.5</v>
      </c>
      <c r="J5" s="335">
        <v>58361.89</v>
      </c>
      <c r="K5" s="335">
        <v>913402.0</v>
      </c>
      <c r="L5" s="71">
        <f t="shared" si="1"/>
        <v>239885401724</v>
      </c>
      <c r="M5" s="191">
        <f t="shared" si="2"/>
        <v>48</v>
      </c>
      <c r="N5" s="70">
        <f t="shared" si="3"/>
        <v>0.5771072295</v>
      </c>
      <c r="O5" s="70" t="b">
        <v>0</v>
      </c>
      <c r="P5" s="70">
        <f t="shared" si="4"/>
        <v>19.56</v>
      </c>
      <c r="Q5" s="70">
        <f t="shared" si="5"/>
        <v>89.56</v>
      </c>
      <c r="R5" s="50"/>
      <c r="S5" s="50"/>
      <c r="T5" s="50"/>
      <c r="U5" s="50"/>
      <c r="V5" s="50"/>
    </row>
    <row r="6">
      <c r="A6" s="4"/>
      <c r="B6" s="67" t="s">
        <v>7</v>
      </c>
      <c r="C6" s="177" t="s">
        <v>251</v>
      </c>
      <c r="D6" s="50"/>
      <c r="E6" s="177" t="s">
        <v>246</v>
      </c>
      <c r="F6" s="177" t="s">
        <v>246</v>
      </c>
      <c r="G6" s="177" t="s">
        <v>246</v>
      </c>
      <c r="H6" s="177" t="s">
        <v>246</v>
      </c>
      <c r="I6" s="335">
        <v>11.7</v>
      </c>
      <c r="J6" s="335">
        <v>98899.92</v>
      </c>
      <c r="K6" s="335">
        <v>960489.0</v>
      </c>
      <c r="L6" s="71">
        <f t="shared" si="1"/>
        <v>1111409737552</v>
      </c>
      <c r="M6" s="191">
        <f t="shared" si="2"/>
        <v>135</v>
      </c>
      <c r="N6" s="70">
        <f t="shared" si="3"/>
        <v>-3.921304757</v>
      </c>
      <c r="O6" s="70" t="b">
        <v>0</v>
      </c>
      <c r="P6" s="70">
        <f t="shared" si="4"/>
        <v>0.22</v>
      </c>
      <c r="Q6" s="70">
        <f t="shared" si="5"/>
        <v>49.15</v>
      </c>
      <c r="R6" s="50"/>
      <c r="S6" s="50"/>
      <c r="T6" s="50"/>
      <c r="U6" s="50"/>
      <c r="V6" s="50"/>
    </row>
    <row r="7">
      <c r="A7" s="4"/>
      <c r="B7" s="67" t="s">
        <v>8</v>
      </c>
      <c r="C7" s="177" t="s">
        <v>245</v>
      </c>
      <c r="D7" s="50"/>
      <c r="E7" s="177" t="s">
        <v>246</v>
      </c>
      <c r="F7" s="177" t="s">
        <v>246</v>
      </c>
      <c r="G7" s="177" t="s">
        <v>246</v>
      </c>
      <c r="H7" s="177" t="s">
        <v>246</v>
      </c>
      <c r="I7" s="335">
        <v>9.1</v>
      </c>
      <c r="J7" s="335">
        <v>58318.14</v>
      </c>
      <c r="K7" s="335">
        <v>853016.0</v>
      </c>
      <c r="L7" s="71">
        <f t="shared" si="1"/>
        <v>452691389243</v>
      </c>
      <c r="M7" s="191">
        <f t="shared" si="2"/>
        <v>104</v>
      </c>
      <c r="N7" s="70">
        <f t="shared" si="3"/>
        <v>-0.5213004289</v>
      </c>
      <c r="O7" s="70" t="b">
        <v>0</v>
      </c>
      <c r="P7" s="70">
        <f t="shared" si="4"/>
        <v>7.11</v>
      </c>
      <c r="Q7" s="70">
        <f t="shared" si="5"/>
        <v>77.11</v>
      </c>
      <c r="R7" s="50"/>
      <c r="S7" s="50"/>
      <c r="T7" s="50"/>
      <c r="U7" s="50"/>
      <c r="V7" s="50"/>
    </row>
    <row r="8">
      <c r="A8" s="4"/>
      <c r="B8" s="67" t="s">
        <v>9</v>
      </c>
      <c r="C8" s="177" t="s">
        <v>251</v>
      </c>
      <c r="D8" s="50"/>
      <c r="E8" s="177" t="s">
        <v>246</v>
      </c>
      <c r="F8" s="177" t="s">
        <v>246</v>
      </c>
      <c r="G8" s="177" t="s">
        <v>246</v>
      </c>
      <c r="H8" s="177" t="s">
        <v>246</v>
      </c>
      <c r="I8" s="335">
        <v>7.5</v>
      </c>
      <c r="J8" s="335">
        <v>62852.23</v>
      </c>
      <c r="K8" s="335">
        <v>888926.0</v>
      </c>
      <c r="L8" s="71">
        <f t="shared" si="1"/>
        <v>419032360537</v>
      </c>
      <c r="M8" s="191">
        <f t="shared" si="2"/>
        <v>98</v>
      </c>
      <c r="N8" s="70">
        <f t="shared" si="3"/>
        <v>-0.3475678411</v>
      </c>
      <c r="O8" s="70" t="b">
        <v>0</v>
      </c>
      <c r="P8" s="70">
        <f t="shared" si="4"/>
        <v>8.44</v>
      </c>
      <c r="Q8" s="70">
        <f t="shared" si="5"/>
        <v>54.91</v>
      </c>
      <c r="R8" s="50"/>
      <c r="S8" s="50"/>
      <c r="T8" s="50"/>
      <c r="U8" s="50"/>
      <c r="V8" s="50"/>
    </row>
    <row r="9">
      <c r="A9" s="4"/>
      <c r="B9" s="72" t="s">
        <v>10</v>
      </c>
      <c r="C9" s="177" t="s">
        <v>247</v>
      </c>
      <c r="D9" s="177" t="s">
        <v>248</v>
      </c>
      <c r="E9" s="177" t="s">
        <v>247</v>
      </c>
      <c r="F9" s="50"/>
      <c r="G9" s="50"/>
      <c r="H9" s="50"/>
      <c r="I9" s="50"/>
      <c r="J9" s="50"/>
      <c r="K9" s="50"/>
      <c r="L9" s="71" t="str">
        <f t="shared" si="1"/>
        <v>-</v>
      </c>
      <c r="M9" s="336" t="str">
        <f t="shared" si="2"/>
        <v>-</v>
      </c>
      <c r="N9" s="70" t="str">
        <f t="shared" si="3"/>
        <v>-</v>
      </c>
      <c r="O9" s="70" t="b">
        <v>0</v>
      </c>
      <c r="P9" s="70">
        <f t="shared" si="4"/>
        <v>0</v>
      </c>
      <c r="Q9" s="70">
        <f t="shared" si="5"/>
        <v>0</v>
      </c>
      <c r="R9" s="50"/>
      <c r="S9" s="50"/>
      <c r="T9" s="50"/>
      <c r="U9" s="50"/>
      <c r="V9" s="50"/>
    </row>
    <row r="10">
      <c r="A10" s="4"/>
      <c r="B10" s="67" t="s">
        <v>11</v>
      </c>
      <c r="C10" s="177" t="s">
        <v>245</v>
      </c>
      <c r="D10" s="50"/>
      <c r="E10" s="177" t="s">
        <v>246</v>
      </c>
      <c r="F10" s="177" t="s">
        <v>246</v>
      </c>
      <c r="G10" s="177" t="s">
        <v>246</v>
      </c>
      <c r="H10" s="177" t="s">
        <v>246</v>
      </c>
      <c r="I10" s="335">
        <v>4.3</v>
      </c>
      <c r="J10" s="335">
        <v>73842.15</v>
      </c>
      <c r="K10" s="335">
        <v>826551.0</v>
      </c>
      <c r="L10" s="71">
        <f t="shared" si="1"/>
        <v>262447502576</v>
      </c>
      <c r="M10" s="191">
        <f t="shared" si="2"/>
        <v>59</v>
      </c>
      <c r="N10" s="70">
        <f t="shared" si="3"/>
        <v>0.4606519331</v>
      </c>
      <c r="O10" s="70" t="b">
        <v>0</v>
      </c>
      <c r="P10" s="70">
        <f t="shared" si="4"/>
        <v>17.11</v>
      </c>
      <c r="Q10" s="70">
        <f t="shared" si="5"/>
        <v>87.11</v>
      </c>
      <c r="R10" s="50"/>
      <c r="S10" s="50"/>
      <c r="T10" s="50"/>
      <c r="U10" s="50"/>
      <c r="V10" s="50"/>
    </row>
    <row r="11">
      <c r="A11" s="4"/>
      <c r="B11" s="67" t="s">
        <v>12</v>
      </c>
      <c r="C11" s="177" t="s">
        <v>245</v>
      </c>
      <c r="D11" s="50"/>
      <c r="E11" s="177" t="s">
        <v>246</v>
      </c>
      <c r="F11" s="177" t="s">
        <v>246</v>
      </c>
      <c r="G11" s="177" t="s">
        <v>246</v>
      </c>
      <c r="H11" s="177" t="s">
        <v>246</v>
      </c>
      <c r="I11" s="335">
        <v>8.0</v>
      </c>
      <c r="J11" s="335">
        <v>61055.47</v>
      </c>
      <c r="K11" s="335">
        <v>884650.0</v>
      </c>
      <c r="L11" s="71">
        <f t="shared" si="1"/>
        <v>432101772284</v>
      </c>
      <c r="M11" s="191">
        <f t="shared" si="2"/>
        <v>100</v>
      </c>
      <c r="N11" s="70">
        <f t="shared" si="3"/>
        <v>-0.4150261966</v>
      </c>
      <c r="O11" s="70" t="b">
        <v>0</v>
      </c>
      <c r="P11" s="70">
        <f t="shared" si="4"/>
        <v>8</v>
      </c>
      <c r="Q11" s="70">
        <f t="shared" si="5"/>
        <v>78</v>
      </c>
      <c r="R11" s="50"/>
      <c r="S11" s="50"/>
      <c r="T11" s="50"/>
      <c r="U11" s="50"/>
      <c r="V11" s="50"/>
    </row>
    <row r="12">
      <c r="A12" s="4"/>
      <c r="B12" s="67" t="s">
        <v>13</v>
      </c>
      <c r="C12" s="177" t="s">
        <v>247</v>
      </c>
      <c r="D12" s="177" t="s">
        <v>248</v>
      </c>
      <c r="E12" s="177" t="s">
        <v>247</v>
      </c>
      <c r="F12" s="50"/>
      <c r="G12" s="50"/>
      <c r="H12" s="50"/>
      <c r="I12" s="50"/>
      <c r="J12" s="50"/>
      <c r="K12" s="50"/>
      <c r="L12" s="71" t="str">
        <f t="shared" si="1"/>
        <v>-</v>
      </c>
      <c r="M12" s="336" t="str">
        <f t="shared" si="2"/>
        <v>-</v>
      </c>
      <c r="N12" s="70" t="str">
        <f t="shared" si="3"/>
        <v>-</v>
      </c>
      <c r="O12" s="70" t="b">
        <v>0</v>
      </c>
      <c r="P12" s="70">
        <f t="shared" si="4"/>
        <v>0</v>
      </c>
      <c r="Q12" s="70">
        <f t="shared" si="5"/>
        <v>0</v>
      </c>
      <c r="R12" s="50"/>
      <c r="S12" s="50"/>
      <c r="T12" s="50"/>
      <c r="U12" s="50"/>
      <c r="V12" s="50"/>
    </row>
    <row r="13">
      <c r="A13" s="4"/>
      <c r="B13" s="67" t="s">
        <v>14</v>
      </c>
      <c r="C13" s="177" t="s">
        <v>245</v>
      </c>
      <c r="D13" s="50"/>
      <c r="E13" s="177" t="s">
        <v>246</v>
      </c>
      <c r="F13" s="177" t="s">
        <v>246</v>
      </c>
      <c r="G13" s="177" t="s">
        <v>246</v>
      </c>
      <c r="H13" s="177" t="s">
        <v>246</v>
      </c>
      <c r="I13" s="335">
        <v>2.2</v>
      </c>
      <c r="J13" s="335">
        <v>78976.2</v>
      </c>
      <c r="K13" s="335">
        <v>854168.0</v>
      </c>
      <c r="L13" s="71">
        <f t="shared" si="1"/>
        <v>148409674164</v>
      </c>
      <c r="M13" s="191">
        <f t="shared" si="2"/>
        <v>7</v>
      </c>
      <c r="N13" s="70">
        <f t="shared" si="3"/>
        <v>1.049263304</v>
      </c>
      <c r="O13" s="70" t="b">
        <v>0</v>
      </c>
      <c r="P13" s="70">
        <f t="shared" si="4"/>
        <v>28.67</v>
      </c>
      <c r="Q13" s="70">
        <f t="shared" si="5"/>
        <v>98.67</v>
      </c>
      <c r="R13" s="50"/>
      <c r="S13" s="50"/>
      <c r="T13" s="50"/>
      <c r="U13" s="50"/>
      <c r="V13" s="50"/>
    </row>
    <row r="14">
      <c r="A14" s="4"/>
      <c r="B14" s="67" t="s">
        <v>15</v>
      </c>
      <c r="C14" s="177" t="s">
        <v>247</v>
      </c>
      <c r="D14" s="177" t="s">
        <v>268</v>
      </c>
      <c r="E14" s="177" t="s">
        <v>246</v>
      </c>
      <c r="F14" s="177" t="s">
        <v>247</v>
      </c>
      <c r="G14" s="50"/>
      <c r="H14" s="50"/>
      <c r="I14" s="335">
        <v>4.7</v>
      </c>
      <c r="J14" s="50"/>
      <c r="K14" s="50"/>
      <c r="L14" s="71" t="str">
        <f t="shared" si="1"/>
        <v>-</v>
      </c>
      <c r="M14" s="336" t="str">
        <f t="shared" si="2"/>
        <v>-</v>
      </c>
      <c r="N14" s="70" t="str">
        <f t="shared" si="3"/>
        <v>-</v>
      </c>
      <c r="O14" s="70" t="b">
        <v>0</v>
      </c>
      <c r="P14" s="70">
        <f t="shared" si="4"/>
        <v>0</v>
      </c>
      <c r="Q14" s="70">
        <f t="shared" si="5"/>
        <v>0</v>
      </c>
      <c r="R14" s="50"/>
      <c r="S14" s="50"/>
      <c r="T14" s="50"/>
      <c r="U14" s="50"/>
      <c r="V14" s="50"/>
    </row>
    <row r="15">
      <c r="A15" s="4"/>
      <c r="B15" s="67" t="s">
        <v>16</v>
      </c>
      <c r="C15" s="177" t="s">
        <v>245</v>
      </c>
      <c r="D15" s="50"/>
      <c r="E15" s="177" t="s">
        <v>246</v>
      </c>
      <c r="F15" s="177" t="s">
        <v>246</v>
      </c>
      <c r="G15" s="177" t="s">
        <v>246</v>
      </c>
      <c r="H15" s="177" t="s">
        <v>246</v>
      </c>
      <c r="I15" s="335">
        <v>2.6</v>
      </c>
      <c r="J15" s="335">
        <v>62692.86</v>
      </c>
      <c r="K15" s="335">
        <v>859680.0</v>
      </c>
      <c r="L15" s="71">
        <f t="shared" si="1"/>
        <v>140129074500</v>
      </c>
      <c r="M15" s="191">
        <f t="shared" si="2"/>
        <v>5</v>
      </c>
      <c r="N15" s="70">
        <f t="shared" si="3"/>
        <v>1.092003991</v>
      </c>
      <c r="O15" s="70" t="b">
        <v>0</v>
      </c>
      <c r="P15" s="70">
        <f t="shared" si="4"/>
        <v>29.11</v>
      </c>
      <c r="Q15" s="70">
        <f t="shared" si="5"/>
        <v>99.11</v>
      </c>
      <c r="R15" s="50"/>
      <c r="S15" s="50"/>
      <c r="T15" s="50"/>
      <c r="U15" s="50"/>
      <c r="V15" s="50"/>
    </row>
    <row r="16">
      <c r="A16" s="4"/>
      <c r="B16" s="72" t="s">
        <v>17</v>
      </c>
      <c r="C16" s="177" t="s">
        <v>247</v>
      </c>
      <c r="D16" s="177" t="s">
        <v>248</v>
      </c>
      <c r="E16" s="177" t="s">
        <v>247</v>
      </c>
      <c r="F16" s="50"/>
      <c r="G16" s="50"/>
      <c r="H16" s="50"/>
      <c r="I16" s="50"/>
      <c r="J16" s="50"/>
      <c r="K16" s="50"/>
      <c r="L16" s="71" t="str">
        <f t="shared" si="1"/>
        <v>-</v>
      </c>
      <c r="M16" s="336" t="str">
        <f t="shared" si="2"/>
        <v>-</v>
      </c>
      <c r="N16" s="70" t="str">
        <f t="shared" si="3"/>
        <v>-</v>
      </c>
      <c r="O16" s="70" t="b">
        <v>0</v>
      </c>
      <c r="P16" s="70">
        <f t="shared" si="4"/>
        <v>0</v>
      </c>
      <c r="Q16" s="70">
        <f t="shared" si="5"/>
        <v>0</v>
      </c>
      <c r="R16" s="50"/>
      <c r="S16" s="50"/>
      <c r="T16" s="50"/>
      <c r="U16" s="50"/>
      <c r="V16" s="50"/>
    </row>
    <row r="17">
      <c r="A17" s="4"/>
      <c r="B17" s="67" t="s">
        <v>18</v>
      </c>
      <c r="C17" s="177" t="s">
        <v>251</v>
      </c>
      <c r="D17" s="50"/>
      <c r="E17" s="177" t="s">
        <v>246</v>
      </c>
      <c r="F17" s="177" t="s">
        <v>246</v>
      </c>
      <c r="G17" s="177" t="s">
        <v>246</v>
      </c>
      <c r="H17" s="177" t="s">
        <v>246</v>
      </c>
      <c r="I17" s="335">
        <v>8.9</v>
      </c>
      <c r="J17" s="335">
        <v>69489.3</v>
      </c>
      <c r="K17" s="335">
        <v>860009.0</v>
      </c>
      <c r="L17" s="71">
        <f t="shared" si="1"/>
        <v>531876668293</v>
      </c>
      <c r="M17" s="191">
        <f t="shared" si="2"/>
        <v>110</v>
      </c>
      <c r="N17" s="70">
        <f t="shared" si="3"/>
        <v>-0.9300188017</v>
      </c>
      <c r="O17" s="70" t="b">
        <v>0</v>
      </c>
      <c r="P17" s="70">
        <f t="shared" si="4"/>
        <v>5.78</v>
      </c>
      <c r="Q17" s="70">
        <f t="shared" si="5"/>
        <v>53.05</v>
      </c>
      <c r="R17" s="50"/>
      <c r="S17" s="50"/>
      <c r="T17" s="50"/>
      <c r="U17" s="50"/>
      <c r="V17" s="50"/>
    </row>
    <row r="18">
      <c r="A18" s="4"/>
      <c r="B18" s="67" t="s">
        <v>19</v>
      </c>
      <c r="C18" s="177" t="s">
        <v>251</v>
      </c>
      <c r="D18" s="50"/>
      <c r="E18" s="177" t="s">
        <v>246</v>
      </c>
      <c r="F18" s="177" t="s">
        <v>246</v>
      </c>
      <c r="G18" s="177" t="s">
        <v>246</v>
      </c>
      <c r="H18" s="177" t="s">
        <v>246</v>
      </c>
      <c r="I18" s="335">
        <v>13.0</v>
      </c>
      <c r="J18" s="335">
        <v>58243.15</v>
      </c>
      <c r="K18" s="335">
        <v>839672.0</v>
      </c>
      <c r="L18" s="71">
        <f t="shared" si="1"/>
        <v>635766849208</v>
      </c>
      <c r="M18" s="191">
        <f t="shared" si="2"/>
        <v>117</v>
      </c>
      <c r="N18" s="70">
        <f t="shared" si="3"/>
        <v>-1.466252635</v>
      </c>
      <c r="O18" s="70" t="b">
        <v>0</v>
      </c>
      <c r="P18" s="70">
        <f t="shared" si="4"/>
        <v>4.22</v>
      </c>
      <c r="Q18" s="70">
        <f t="shared" si="5"/>
        <v>51.95</v>
      </c>
      <c r="R18" s="50"/>
      <c r="S18" s="50"/>
      <c r="T18" s="50"/>
      <c r="U18" s="50"/>
      <c r="V18" s="50"/>
    </row>
    <row r="19">
      <c r="A19" s="4"/>
      <c r="B19" s="67" t="s">
        <v>20</v>
      </c>
      <c r="C19" s="177" t="s">
        <v>245</v>
      </c>
      <c r="D19" s="50"/>
      <c r="E19" s="177" t="s">
        <v>246</v>
      </c>
      <c r="F19" s="177" t="s">
        <v>246</v>
      </c>
      <c r="G19" s="177" t="s">
        <v>246</v>
      </c>
      <c r="H19" s="177" t="s">
        <v>246</v>
      </c>
      <c r="I19" s="335">
        <v>2.6</v>
      </c>
      <c r="J19" s="335">
        <v>90759.82</v>
      </c>
      <c r="K19" s="335">
        <v>851704.0</v>
      </c>
      <c r="L19" s="71">
        <f t="shared" si="1"/>
        <v>200981304507</v>
      </c>
      <c r="M19" s="191">
        <f t="shared" si="2"/>
        <v>29</v>
      </c>
      <c r="N19" s="70">
        <f t="shared" si="3"/>
        <v>0.7779124739</v>
      </c>
      <c r="O19" s="70" t="b">
        <v>0</v>
      </c>
      <c r="P19" s="70">
        <f t="shared" si="4"/>
        <v>23.78</v>
      </c>
      <c r="Q19" s="70">
        <f t="shared" si="5"/>
        <v>93.78</v>
      </c>
      <c r="R19" s="50"/>
      <c r="S19" s="50"/>
      <c r="T19" s="50"/>
      <c r="U19" s="50"/>
      <c r="V19" s="50"/>
    </row>
    <row r="20">
      <c r="A20" s="4"/>
      <c r="B20" s="67" t="s">
        <v>21</v>
      </c>
      <c r="C20" s="177" t="s">
        <v>245</v>
      </c>
      <c r="D20" s="50"/>
      <c r="E20" s="177" t="s">
        <v>246</v>
      </c>
      <c r="F20" s="177" t="s">
        <v>246</v>
      </c>
      <c r="G20" s="177" t="s">
        <v>246</v>
      </c>
      <c r="H20" s="177" t="s">
        <v>246</v>
      </c>
      <c r="I20" s="335">
        <v>4.2</v>
      </c>
      <c r="J20" s="335">
        <v>66155.14</v>
      </c>
      <c r="K20" s="335">
        <v>933858.0</v>
      </c>
      <c r="L20" s="71">
        <f t="shared" si="1"/>
        <v>259473928267</v>
      </c>
      <c r="M20" s="191">
        <f t="shared" si="2"/>
        <v>58</v>
      </c>
      <c r="N20" s="70">
        <f t="shared" si="3"/>
        <v>0.4760001704</v>
      </c>
      <c r="O20" s="70" t="b">
        <v>0</v>
      </c>
      <c r="P20" s="70">
        <f t="shared" si="4"/>
        <v>17.33</v>
      </c>
      <c r="Q20" s="70">
        <f t="shared" si="5"/>
        <v>87.33</v>
      </c>
      <c r="R20" s="50"/>
      <c r="S20" s="50"/>
      <c r="T20" s="50"/>
      <c r="U20" s="50"/>
      <c r="V20" s="50"/>
    </row>
    <row r="21">
      <c r="A21" s="4"/>
      <c r="B21" s="67" t="s">
        <v>22</v>
      </c>
      <c r="C21" s="177" t="s">
        <v>245</v>
      </c>
      <c r="D21" s="50"/>
      <c r="E21" s="177" t="s">
        <v>246</v>
      </c>
      <c r="F21" s="177" t="s">
        <v>246</v>
      </c>
      <c r="G21" s="177" t="s">
        <v>246</v>
      </c>
      <c r="H21" s="177" t="s">
        <v>246</v>
      </c>
      <c r="I21" s="335">
        <v>4.2</v>
      </c>
      <c r="J21" s="335">
        <v>78988.69</v>
      </c>
      <c r="K21" s="335">
        <v>876339.0</v>
      </c>
      <c r="L21" s="71">
        <f t="shared" si="1"/>
        <v>290727652345</v>
      </c>
      <c r="M21" s="191">
        <f t="shared" si="2"/>
        <v>74</v>
      </c>
      <c r="N21" s="70">
        <f t="shared" si="3"/>
        <v>0.3146826704</v>
      </c>
      <c r="O21" s="70" t="b">
        <v>0</v>
      </c>
      <c r="P21" s="70">
        <f t="shared" si="4"/>
        <v>13.78</v>
      </c>
      <c r="Q21" s="70">
        <f t="shared" si="5"/>
        <v>83.78</v>
      </c>
      <c r="R21" s="50"/>
      <c r="S21" s="50"/>
      <c r="T21" s="50"/>
      <c r="U21" s="50"/>
      <c r="V21" s="50"/>
    </row>
    <row r="22">
      <c r="A22" s="5"/>
      <c r="B22" s="67" t="s">
        <v>23</v>
      </c>
      <c r="C22" s="177" t="s">
        <v>247</v>
      </c>
      <c r="D22" s="177" t="s">
        <v>248</v>
      </c>
      <c r="E22" s="177" t="s">
        <v>247</v>
      </c>
      <c r="F22" s="50"/>
      <c r="G22" s="50"/>
      <c r="H22" s="50"/>
      <c r="I22" s="50"/>
      <c r="J22" s="50"/>
      <c r="K22" s="50"/>
      <c r="L22" s="71" t="str">
        <f t="shared" si="1"/>
        <v>-</v>
      </c>
      <c r="M22" s="336" t="str">
        <f t="shared" si="2"/>
        <v>-</v>
      </c>
      <c r="N22" s="70" t="str">
        <f t="shared" si="3"/>
        <v>-</v>
      </c>
      <c r="O22" s="70" t="b">
        <v>0</v>
      </c>
      <c r="P22" s="70">
        <f t="shared" si="4"/>
        <v>0</v>
      </c>
      <c r="Q22" s="70">
        <f t="shared" si="5"/>
        <v>0</v>
      </c>
      <c r="R22" s="50"/>
      <c r="S22" s="50"/>
      <c r="T22" s="50"/>
      <c r="U22" s="50"/>
      <c r="V22" s="50"/>
    </row>
    <row r="23">
      <c r="A23" s="74" t="s">
        <v>24</v>
      </c>
      <c r="B23" s="75" t="s">
        <v>25</v>
      </c>
      <c r="C23" s="177" t="s">
        <v>247</v>
      </c>
      <c r="D23" s="177" t="s">
        <v>248</v>
      </c>
      <c r="E23" s="177" t="s">
        <v>247</v>
      </c>
      <c r="F23" s="50"/>
      <c r="G23" s="50"/>
      <c r="H23" s="50"/>
      <c r="I23" s="50"/>
      <c r="J23" s="50"/>
      <c r="K23" s="50"/>
      <c r="L23" s="71" t="str">
        <f t="shared" si="1"/>
        <v>-</v>
      </c>
      <c r="M23" s="336" t="str">
        <f t="shared" si="2"/>
        <v>-</v>
      </c>
      <c r="N23" s="70" t="str">
        <f t="shared" si="3"/>
        <v>-</v>
      </c>
      <c r="O23" s="70" t="b">
        <v>0</v>
      </c>
      <c r="P23" s="70">
        <f t="shared" si="4"/>
        <v>0</v>
      </c>
      <c r="Q23" s="70">
        <f t="shared" si="5"/>
        <v>0</v>
      </c>
      <c r="R23" s="50"/>
      <c r="S23" s="50"/>
      <c r="T23" s="50"/>
      <c r="U23" s="50"/>
      <c r="V23" s="50"/>
    </row>
    <row r="24">
      <c r="A24" s="4"/>
      <c r="B24" s="75" t="s">
        <v>26</v>
      </c>
      <c r="C24" s="177" t="s">
        <v>245</v>
      </c>
      <c r="D24" s="50"/>
      <c r="E24" s="177" t="s">
        <v>246</v>
      </c>
      <c r="F24" s="177" t="s">
        <v>246</v>
      </c>
      <c r="G24" s="177" t="s">
        <v>246</v>
      </c>
      <c r="H24" s="177" t="s">
        <v>246</v>
      </c>
      <c r="I24" s="335">
        <v>3.0</v>
      </c>
      <c r="J24" s="335">
        <v>70114.26</v>
      </c>
      <c r="K24" s="335">
        <v>874758.0</v>
      </c>
      <c r="L24" s="71">
        <f t="shared" si="1"/>
        <v>183999029547</v>
      </c>
      <c r="M24" s="191">
        <f t="shared" si="2"/>
        <v>17</v>
      </c>
      <c r="N24" s="70">
        <f t="shared" si="3"/>
        <v>0.8655672485</v>
      </c>
      <c r="O24" s="70" t="b">
        <v>0</v>
      </c>
      <c r="P24" s="70">
        <f t="shared" si="4"/>
        <v>26.44</v>
      </c>
      <c r="Q24" s="70">
        <f t="shared" si="5"/>
        <v>96.44</v>
      </c>
      <c r="R24" s="50"/>
      <c r="S24" s="50"/>
      <c r="T24" s="50"/>
      <c r="U24" s="50"/>
      <c r="V24" s="50"/>
    </row>
    <row r="25">
      <c r="A25" s="4"/>
      <c r="B25" s="75" t="s">
        <v>27</v>
      </c>
      <c r="C25" s="177" t="s">
        <v>247</v>
      </c>
      <c r="D25" s="177" t="s">
        <v>248</v>
      </c>
      <c r="E25" s="177" t="s">
        <v>247</v>
      </c>
      <c r="F25" s="50"/>
      <c r="G25" s="50"/>
      <c r="H25" s="50"/>
      <c r="I25" s="50"/>
      <c r="J25" s="50"/>
      <c r="K25" s="50"/>
      <c r="L25" s="71" t="str">
        <f t="shared" si="1"/>
        <v>-</v>
      </c>
      <c r="M25" s="336" t="str">
        <f t="shared" si="2"/>
        <v>-</v>
      </c>
      <c r="N25" s="70" t="str">
        <f t="shared" si="3"/>
        <v>-</v>
      </c>
      <c r="O25" s="70" t="b">
        <v>0</v>
      </c>
      <c r="P25" s="70">
        <f t="shared" si="4"/>
        <v>0</v>
      </c>
      <c r="Q25" s="70">
        <f t="shared" si="5"/>
        <v>0</v>
      </c>
      <c r="R25" s="50"/>
      <c r="S25" s="50"/>
      <c r="T25" s="50"/>
      <c r="U25" s="50"/>
      <c r="V25" s="50"/>
    </row>
    <row r="26">
      <c r="A26" s="4"/>
      <c r="B26" s="75" t="s">
        <v>28</v>
      </c>
      <c r="C26" s="177" t="s">
        <v>251</v>
      </c>
      <c r="D26" s="50"/>
      <c r="E26" s="177" t="s">
        <v>246</v>
      </c>
      <c r="F26" s="177" t="s">
        <v>246</v>
      </c>
      <c r="G26" s="177" t="s">
        <v>246</v>
      </c>
      <c r="H26" s="177" t="s">
        <v>246</v>
      </c>
      <c r="I26" s="335">
        <v>4.5</v>
      </c>
      <c r="J26" s="335">
        <v>56440.14</v>
      </c>
      <c r="K26" s="335">
        <v>817555.0</v>
      </c>
      <c r="L26" s="71">
        <f t="shared" si="1"/>
        <v>207643133960</v>
      </c>
      <c r="M26" s="191">
        <f t="shared" si="2"/>
        <v>31</v>
      </c>
      <c r="N26" s="70">
        <f t="shared" si="3"/>
        <v>0.7435271421</v>
      </c>
      <c r="O26" s="70" t="b">
        <v>0</v>
      </c>
      <c r="P26" s="70">
        <f t="shared" si="4"/>
        <v>23.33</v>
      </c>
      <c r="Q26" s="70">
        <f t="shared" si="5"/>
        <v>65.33</v>
      </c>
      <c r="R26" s="50"/>
      <c r="S26" s="50"/>
      <c r="T26" s="50"/>
      <c r="U26" s="50"/>
      <c r="V26" s="50"/>
    </row>
    <row r="27">
      <c r="A27" s="4"/>
      <c r="B27" s="75" t="s">
        <v>29</v>
      </c>
      <c r="C27" s="177" t="s">
        <v>247</v>
      </c>
      <c r="D27" s="177" t="s">
        <v>248</v>
      </c>
      <c r="E27" s="177" t="s">
        <v>247</v>
      </c>
      <c r="F27" s="50"/>
      <c r="G27" s="50"/>
      <c r="H27" s="50"/>
      <c r="I27" s="50"/>
      <c r="J27" s="50"/>
      <c r="K27" s="50"/>
      <c r="L27" s="71" t="str">
        <f t="shared" si="1"/>
        <v>-</v>
      </c>
      <c r="M27" s="336" t="str">
        <f t="shared" si="2"/>
        <v>-</v>
      </c>
      <c r="N27" s="70" t="str">
        <f t="shared" si="3"/>
        <v>-</v>
      </c>
      <c r="O27" s="70" t="b">
        <v>0</v>
      </c>
      <c r="P27" s="70">
        <f t="shared" si="4"/>
        <v>0</v>
      </c>
      <c r="Q27" s="70">
        <f t="shared" si="5"/>
        <v>0</v>
      </c>
      <c r="R27" s="50"/>
      <c r="S27" s="50"/>
      <c r="T27" s="50"/>
      <c r="U27" s="50"/>
      <c r="V27" s="50"/>
    </row>
    <row r="28">
      <c r="A28" s="4"/>
      <c r="B28" s="75" t="s">
        <v>31</v>
      </c>
      <c r="C28" s="177" t="s">
        <v>245</v>
      </c>
      <c r="D28" s="50"/>
      <c r="E28" s="177" t="s">
        <v>246</v>
      </c>
      <c r="F28" s="177" t="s">
        <v>246</v>
      </c>
      <c r="G28" s="177" t="s">
        <v>246</v>
      </c>
      <c r="H28" s="177" t="s">
        <v>246</v>
      </c>
      <c r="I28" s="335">
        <v>7.0</v>
      </c>
      <c r="J28" s="335">
        <v>69426.81</v>
      </c>
      <c r="K28" s="335">
        <v>899676.0</v>
      </c>
      <c r="L28" s="71">
        <f t="shared" si="1"/>
        <v>437231442995</v>
      </c>
      <c r="M28" s="191">
        <f t="shared" si="2"/>
        <v>101</v>
      </c>
      <c r="N28" s="70">
        <f t="shared" si="3"/>
        <v>-0.4415032222</v>
      </c>
      <c r="O28" s="70" t="b">
        <v>0</v>
      </c>
      <c r="P28" s="70">
        <f t="shared" si="4"/>
        <v>7.78</v>
      </c>
      <c r="Q28" s="70">
        <f t="shared" si="5"/>
        <v>77.78</v>
      </c>
      <c r="R28" s="50"/>
      <c r="S28" s="50"/>
      <c r="T28" s="50"/>
      <c r="U28" s="50"/>
      <c r="V28" s="50"/>
    </row>
    <row r="29">
      <c r="A29" s="4"/>
      <c r="B29" s="75" t="s">
        <v>32</v>
      </c>
      <c r="C29" s="177" t="s">
        <v>245</v>
      </c>
      <c r="D29" s="50"/>
      <c r="E29" s="177" t="s">
        <v>246</v>
      </c>
      <c r="F29" s="177" t="s">
        <v>246</v>
      </c>
      <c r="G29" s="177" t="s">
        <v>246</v>
      </c>
      <c r="H29" s="177" t="s">
        <v>246</v>
      </c>
      <c r="I29" s="335">
        <v>9.8</v>
      </c>
      <c r="J29" s="335">
        <v>73757.78</v>
      </c>
      <c r="K29" s="335">
        <v>885625.0</v>
      </c>
      <c r="L29" s="71">
        <f t="shared" si="1"/>
        <v>640152992343</v>
      </c>
      <c r="M29" s="191">
        <f t="shared" si="2"/>
        <v>118</v>
      </c>
      <c r="N29" s="70">
        <f t="shared" si="3"/>
        <v>-1.488891909</v>
      </c>
      <c r="O29" s="70" t="b">
        <v>0</v>
      </c>
      <c r="P29" s="70">
        <f t="shared" si="4"/>
        <v>4</v>
      </c>
      <c r="Q29" s="70">
        <f t="shared" si="5"/>
        <v>74</v>
      </c>
      <c r="R29" s="50"/>
      <c r="S29" s="50"/>
      <c r="T29" s="50"/>
      <c r="U29" s="50"/>
      <c r="V29" s="50"/>
    </row>
    <row r="30">
      <c r="A30" s="4"/>
      <c r="B30" s="75" t="s">
        <v>33</v>
      </c>
      <c r="C30" s="177" t="s">
        <v>245</v>
      </c>
      <c r="D30" s="50"/>
      <c r="E30" s="177" t="s">
        <v>246</v>
      </c>
      <c r="F30" s="177" t="s">
        <v>246</v>
      </c>
      <c r="G30" s="177" t="s">
        <v>246</v>
      </c>
      <c r="H30" s="177" t="s">
        <v>246</v>
      </c>
      <c r="I30" s="335">
        <v>7.0</v>
      </c>
      <c r="J30" s="335">
        <v>112602.2</v>
      </c>
      <c r="K30" s="335">
        <v>849672.0</v>
      </c>
      <c r="L30" s="71">
        <f t="shared" si="1"/>
        <v>669724555349</v>
      </c>
      <c r="M30" s="191">
        <f t="shared" si="2"/>
        <v>122</v>
      </c>
      <c r="N30" s="70">
        <f t="shared" si="3"/>
        <v>-1.641526859</v>
      </c>
      <c r="O30" s="70" t="b">
        <v>0</v>
      </c>
      <c r="P30" s="70">
        <f t="shared" si="4"/>
        <v>3.11</v>
      </c>
      <c r="Q30" s="70">
        <f t="shared" si="5"/>
        <v>73.11</v>
      </c>
      <c r="R30" s="50"/>
      <c r="S30" s="50"/>
      <c r="T30" s="50"/>
      <c r="U30" s="50"/>
      <c r="V30" s="50"/>
    </row>
    <row r="31">
      <c r="A31" s="4"/>
      <c r="B31" s="75" t="s">
        <v>34</v>
      </c>
      <c r="C31" s="177" t="s">
        <v>247</v>
      </c>
      <c r="D31" s="177" t="s">
        <v>248</v>
      </c>
      <c r="E31" s="177" t="s">
        <v>247</v>
      </c>
      <c r="F31" s="50"/>
      <c r="G31" s="50"/>
      <c r="H31" s="50"/>
      <c r="I31" s="50"/>
      <c r="J31" s="50"/>
      <c r="K31" s="50"/>
      <c r="L31" s="71" t="str">
        <f t="shared" si="1"/>
        <v>-</v>
      </c>
      <c r="M31" s="336" t="str">
        <f t="shared" si="2"/>
        <v>-</v>
      </c>
      <c r="N31" s="70" t="str">
        <f t="shared" si="3"/>
        <v>-</v>
      </c>
      <c r="O31" s="70" t="b">
        <v>0</v>
      </c>
      <c r="P31" s="70">
        <f t="shared" si="4"/>
        <v>0</v>
      </c>
      <c r="Q31" s="70">
        <f t="shared" si="5"/>
        <v>0</v>
      </c>
      <c r="R31" s="50"/>
      <c r="S31" s="50"/>
      <c r="T31" s="50"/>
      <c r="U31" s="50"/>
      <c r="V31" s="50"/>
    </row>
    <row r="32">
      <c r="A32" s="4"/>
      <c r="B32" s="75" t="s">
        <v>35</v>
      </c>
      <c r="C32" s="177" t="s">
        <v>251</v>
      </c>
      <c r="D32" s="50"/>
      <c r="E32" s="177" t="s">
        <v>246</v>
      </c>
      <c r="F32" s="177" t="s">
        <v>246</v>
      </c>
      <c r="G32" s="177" t="s">
        <v>246</v>
      </c>
      <c r="H32" s="177" t="s">
        <v>246</v>
      </c>
      <c r="I32" s="335">
        <v>4.8</v>
      </c>
      <c r="J32" s="335">
        <v>52568.51</v>
      </c>
      <c r="K32" s="335">
        <v>876256.0</v>
      </c>
      <c r="L32" s="71">
        <f t="shared" si="1"/>
        <v>221104667033</v>
      </c>
      <c r="M32" s="191">
        <f t="shared" si="2"/>
        <v>41</v>
      </c>
      <c r="N32" s="70">
        <f t="shared" si="3"/>
        <v>0.6740448348</v>
      </c>
      <c r="O32" s="70" t="b">
        <v>0</v>
      </c>
      <c r="P32" s="70">
        <f t="shared" si="4"/>
        <v>21.11</v>
      </c>
      <c r="Q32" s="70">
        <f t="shared" si="5"/>
        <v>63.78</v>
      </c>
      <c r="R32" s="50"/>
      <c r="S32" s="50"/>
      <c r="T32" s="50"/>
      <c r="U32" s="50"/>
      <c r="V32" s="50"/>
    </row>
    <row r="33">
      <c r="A33" s="4"/>
      <c r="B33" s="75" t="s">
        <v>36</v>
      </c>
      <c r="C33" s="177" t="s">
        <v>251</v>
      </c>
      <c r="D33" s="50"/>
      <c r="E33" s="177" t="s">
        <v>246</v>
      </c>
      <c r="F33" s="177" t="s">
        <v>246</v>
      </c>
      <c r="G33" s="177" t="s">
        <v>246</v>
      </c>
      <c r="H33" s="177" t="s">
        <v>246</v>
      </c>
      <c r="I33" s="335">
        <v>3.8</v>
      </c>
      <c r="J33" s="335">
        <v>78204.37</v>
      </c>
      <c r="K33" s="335">
        <v>858342.0</v>
      </c>
      <c r="L33" s="71">
        <f t="shared" si="1"/>
        <v>255079162347</v>
      </c>
      <c r="M33" s="191">
        <f t="shared" si="2"/>
        <v>56</v>
      </c>
      <c r="N33" s="70">
        <f t="shared" si="3"/>
        <v>0.498683952</v>
      </c>
      <c r="O33" s="70" t="b">
        <v>0</v>
      </c>
      <c r="P33" s="70">
        <f t="shared" si="4"/>
        <v>17.78</v>
      </c>
      <c r="Q33" s="70">
        <f t="shared" si="5"/>
        <v>61.45</v>
      </c>
      <c r="R33" s="50"/>
      <c r="S33" s="50"/>
      <c r="T33" s="50"/>
      <c r="U33" s="50"/>
      <c r="V33" s="50"/>
    </row>
    <row r="34">
      <c r="A34" s="4"/>
      <c r="B34" s="75" t="s">
        <v>37</v>
      </c>
      <c r="C34" s="177" t="s">
        <v>251</v>
      </c>
      <c r="D34" s="50"/>
      <c r="E34" s="177" t="s">
        <v>246</v>
      </c>
      <c r="F34" s="177" t="s">
        <v>246</v>
      </c>
      <c r="G34" s="177" t="s">
        <v>246</v>
      </c>
      <c r="H34" s="177" t="s">
        <v>246</v>
      </c>
      <c r="I34" s="335">
        <v>3.9</v>
      </c>
      <c r="J34" s="335">
        <v>61367.95</v>
      </c>
      <c r="K34" s="335">
        <v>867714.0</v>
      </c>
      <c r="L34" s="71">
        <f t="shared" si="1"/>
        <v>207674334529</v>
      </c>
      <c r="M34" s="191">
        <f t="shared" si="2"/>
        <v>32</v>
      </c>
      <c r="N34" s="70">
        <f t="shared" si="3"/>
        <v>0.743366099</v>
      </c>
      <c r="O34" s="70" t="b">
        <v>0</v>
      </c>
      <c r="P34" s="70">
        <f t="shared" si="4"/>
        <v>23.11</v>
      </c>
      <c r="Q34" s="70">
        <f t="shared" si="5"/>
        <v>65.18</v>
      </c>
      <c r="R34" s="50"/>
      <c r="S34" s="50"/>
      <c r="T34" s="50"/>
      <c r="U34" s="50"/>
      <c r="V34" s="50"/>
    </row>
    <row r="35">
      <c r="A35" s="4"/>
      <c r="B35" s="75" t="s">
        <v>38</v>
      </c>
      <c r="C35" s="177" t="s">
        <v>251</v>
      </c>
      <c r="D35" s="50"/>
      <c r="E35" s="177" t="s">
        <v>246</v>
      </c>
      <c r="F35" s="177" t="s">
        <v>246</v>
      </c>
      <c r="G35" s="177" t="s">
        <v>246</v>
      </c>
      <c r="H35" s="177" t="s">
        <v>246</v>
      </c>
      <c r="I35" s="335">
        <v>5.8</v>
      </c>
      <c r="J35" s="335">
        <v>74298.37</v>
      </c>
      <c r="K35" s="335">
        <v>870008.0</v>
      </c>
      <c r="L35" s="71">
        <f t="shared" si="1"/>
        <v>374913022464</v>
      </c>
      <c r="M35" s="191">
        <f t="shared" si="2"/>
        <v>90</v>
      </c>
      <c r="N35" s="70">
        <f t="shared" si="3"/>
        <v>-0.1198438969</v>
      </c>
      <c r="O35" s="70" t="b">
        <v>0</v>
      </c>
      <c r="P35" s="70">
        <f t="shared" si="4"/>
        <v>10.22</v>
      </c>
      <c r="Q35" s="70">
        <f t="shared" si="5"/>
        <v>56.15</v>
      </c>
      <c r="R35" s="50"/>
      <c r="S35" s="50"/>
      <c r="T35" s="50"/>
      <c r="U35" s="50"/>
      <c r="V35" s="50"/>
    </row>
    <row r="36">
      <c r="A36" s="4"/>
      <c r="B36" s="75" t="s">
        <v>39</v>
      </c>
      <c r="C36" s="177" t="s">
        <v>245</v>
      </c>
      <c r="D36" s="50"/>
      <c r="E36" s="177" t="s">
        <v>246</v>
      </c>
      <c r="F36" s="177" t="s">
        <v>246</v>
      </c>
      <c r="G36" s="177" t="s">
        <v>246</v>
      </c>
      <c r="H36" s="177" t="s">
        <v>246</v>
      </c>
      <c r="I36" s="335">
        <v>4.7</v>
      </c>
      <c r="J36" s="335">
        <v>69773.66</v>
      </c>
      <c r="K36" s="335">
        <v>845838.0</v>
      </c>
      <c r="L36" s="71">
        <f t="shared" si="1"/>
        <v>277380901227</v>
      </c>
      <c r="M36" s="191">
        <f t="shared" si="2"/>
        <v>65</v>
      </c>
      <c r="N36" s="70">
        <f t="shared" si="3"/>
        <v>0.3835725255</v>
      </c>
      <c r="O36" s="70" t="b">
        <v>0</v>
      </c>
      <c r="P36" s="70">
        <f t="shared" si="4"/>
        <v>15.78</v>
      </c>
      <c r="Q36" s="70">
        <f t="shared" si="5"/>
        <v>85.78</v>
      </c>
      <c r="R36" s="50"/>
      <c r="S36" s="50"/>
      <c r="T36" s="50"/>
      <c r="U36" s="50"/>
      <c r="V36" s="50"/>
    </row>
    <row r="37">
      <c r="A37" s="4"/>
      <c r="B37" s="75" t="s">
        <v>40</v>
      </c>
      <c r="C37" s="177" t="s">
        <v>247</v>
      </c>
      <c r="D37" s="177" t="s">
        <v>248</v>
      </c>
      <c r="E37" s="177" t="s">
        <v>247</v>
      </c>
      <c r="F37" s="50"/>
      <c r="G37" s="50"/>
      <c r="H37" s="50"/>
      <c r="I37" s="50"/>
      <c r="J37" s="50"/>
      <c r="K37" s="50"/>
      <c r="L37" s="71" t="str">
        <f t="shared" si="1"/>
        <v>-</v>
      </c>
      <c r="M37" s="336" t="str">
        <f t="shared" si="2"/>
        <v>-</v>
      </c>
      <c r="N37" s="70" t="str">
        <f t="shared" si="3"/>
        <v>-</v>
      </c>
      <c r="O37" s="70" t="b">
        <v>0</v>
      </c>
      <c r="P37" s="70">
        <f t="shared" si="4"/>
        <v>0</v>
      </c>
      <c r="Q37" s="70">
        <f t="shared" si="5"/>
        <v>0</v>
      </c>
      <c r="R37" s="50"/>
      <c r="S37" s="50"/>
      <c r="T37" s="50"/>
      <c r="U37" s="50"/>
      <c r="V37" s="50"/>
    </row>
    <row r="38">
      <c r="A38" s="4"/>
      <c r="B38" s="75" t="s">
        <v>41</v>
      </c>
      <c r="C38" s="177" t="s">
        <v>245</v>
      </c>
      <c r="D38" s="50"/>
      <c r="E38" s="177" t="s">
        <v>246</v>
      </c>
      <c r="F38" s="177" t="s">
        <v>246</v>
      </c>
      <c r="G38" s="177" t="s">
        <v>246</v>
      </c>
      <c r="H38" s="177" t="s">
        <v>246</v>
      </c>
      <c r="I38" s="335">
        <v>9.0</v>
      </c>
      <c r="J38" s="335">
        <v>61389.82</v>
      </c>
      <c r="K38" s="335">
        <v>853007.0</v>
      </c>
      <c r="L38" s="71">
        <f t="shared" si="1"/>
        <v>471293515699</v>
      </c>
      <c r="M38" s="191">
        <f t="shared" si="2"/>
        <v>106</v>
      </c>
      <c r="N38" s="70">
        <f t="shared" si="3"/>
        <v>-0.6173161397</v>
      </c>
      <c r="O38" s="70" t="b">
        <v>0</v>
      </c>
      <c r="P38" s="70">
        <f t="shared" si="4"/>
        <v>6.67</v>
      </c>
      <c r="Q38" s="70">
        <f t="shared" si="5"/>
        <v>76.67</v>
      </c>
      <c r="R38" s="50"/>
      <c r="S38" s="50"/>
      <c r="T38" s="50"/>
      <c r="U38" s="50"/>
      <c r="V38" s="50"/>
    </row>
    <row r="39">
      <c r="A39" s="4"/>
      <c r="B39" s="75" t="s">
        <v>42</v>
      </c>
      <c r="C39" s="177" t="s">
        <v>245</v>
      </c>
      <c r="D39" s="50"/>
      <c r="E39" s="177" t="s">
        <v>246</v>
      </c>
      <c r="F39" s="177" t="s">
        <v>246</v>
      </c>
      <c r="G39" s="177" t="s">
        <v>246</v>
      </c>
      <c r="H39" s="177" t="s">
        <v>246</v>
      </c>
      <c r="I39" s="335">
        <v>4.0</v>
      </c>
      <c r="J39" s="335">
        <v>63989.65</v>
      </c>
      <c r="K39" s="335">
        <v>866338.0</v>
      </c>
      <c r="L39" s="71">
        <f t="shared" si="1"/>
        <v>221746661607</v>
      </c>
      <c r="M39" s="191">
        <f t="shared" si="2"/>
        <v>42</v>
      </c>
      <c r="N39" s="70">
        <f t="shared" si="3"/>
        <v>0.670731151</v>
      </c>
      <c r="O39" s="70" t="b">
        <v>0</v>
      </c>
      <c r="P39" s="70">
        <f t="shared" si="4"/>
        <v>20.89</v>
      </c>
      <c r="Q39" s="70">
        <f t="shared" si="5"/>
        <v>90.89</v>
      </c>
      <c r="R39" s="50"/>
      <c r="S39" s="50"/>
      <c r="T39" s="50"/>
      <c r="U39" s="50"/>
      <c r="V39" s="50"/>
    </row>
    <row r="40">
      <c r="A40" s="4"/>
      <c r="B40" s="75" t="s">
        <v>43</v>
      </c>
      <c r="C40" s="177" t="s">
        <v>251</v>
      </c>
      <c r="D40" s="50"/>
      <c r="E40" s="177" t="s">
        <v>246</v>
      </c>
      <c r="F40" s="177" t="s">
        <v>246</v>
      </c>
      <c r="G40" s="177" t="s">
        <v>246</v>
      </c>
      <c r="H40" s="177" t="s">
        <v>246</v>
      </c>
      <c r="I40" s="335">
        <v>8.0</v>
      </c>
      <c r="J40" s="335">
        <v>66142.64</v>
      </c>
      <c r="K40" s="335">
        <v>840340.0</v>
      </c>
      <c r="L40" s="71">
        <f t="shared" si="1"/>
        <v>444658448781</v>
      </c>
      <c r="M40" s="191">
        <f t="shared" si="2"/>
        <v>102</v>
      </c>
      <c r="N40" s="70">
        <f t="shared" si="3"/>
        <v>-0.479838046</v>
      </c>
      <c r="O40" s="70" t="b">
        <v>0</v>
      </c>
      <c r="P40" s="70">
        <f t="shared" si="4"/>
        <v>7.56</v>
      </c>
      <c r="Q40" s="70">
        <f t="shared" si="5"/>
        <v>54.29</v>
      </c>
      <c r="R40" s="50"/>
      <c r="S40" s="50"/>
      <c r="T40" s="50"/>
      <c r="U40" s="50"/>
      <c r="V40" s="50"/>
    </row>
    <row r="41">
      <c r="A41" s="4"/>
      <c r="B41" s="75" t="s">
        <v>44</v>
      </c>
      <c r="C41" s="177" t="s">
        <v>245</v>
      </c>
      <c r="D41" s="50"/>
      <c r="E41" s="177" t="s">
        <v>246</v>
      </c>
      <c r="F41" s="177" t="s">
        <v>246</v>
      </c>
      <c r="G41" s="177" t="s">
        <v>246</v>
      </c>
      <c r="H41" s="177" t="s">
        <v>246</v>
      </c>
      <c r="I41" s="335">
        <v>10.0</v>
      </c>
      <c r="J41" s="335">
        <v>70817.34</v>
      </c>
      <c r="K41" s="335">
        <v>913821.0</v>
      </c>
      <c r="L41" s="71">
        <f t="shared" si="1"/>
        <v>647143724561</v>
      </c>
      <c r="M41" s="191">
        <f t="shared" si="2"/>
        <v>120</v>
      </c>
      <c r="N41" s="70">
        <f t="shared" si="3"/>
        <v>-1.524974887</v>
      </c>
      <c r="O41" s="70" t="b">
        <v>0</v>
      </c>
      <c r="P41" s="70">
        <f t="shared" si="4"/>
        <v>3.56</v>
      </c>
      <c r="Q41" s="70">
        <f t="shared" si="5"/>
        <v>73.56</v>
      </c>
      <c r="R41" s="50"/>
      <c r="S41" s="50"/>
      <c r="T41" s="50"/>
      <c r="U41" s="50"/>
      <c r="V41" s="50"/>
    </row>
    <row r="42">
      <c r="A42" s="5"/>
      <c r="B42" s="75" t="s">
        <v>45</v>
      </c>
      <c r="C42" s="177" t="s">
        <v>247</v>
      </c>
      <c r="D42" s="177" t="s">
        <v>248</v>
      </c>
      <c r="E42" s="177" t="s">
        <v>247</v>
      </c>
      <c r="F42" s="50"/>
      <c r="G42" s="50"/>
      <c r="H42" s="50"/>
      <c r="I42" s="50"/>
      <c r="J42" s="50"/>
      <c r="K42" s="50"/>
      <c r="L42" s="71" t="str">
        <f t="shared" si="1"/>
        <v>-</v>
      </c>
      <c r="M42" s="336" t="str">
        <f t="shared" si="2"/>
        <v>-</v>
      </c>
      <c r="N42" s="70" t="str">
        <f t="shared" si="3"/>
        <v>-</v>
      </c>
      <c r="O42" s="70" t="b">
        <v>0</v>
      </c>
      <c r="P42" s="70">
        <f t="shared" si="4"/>
        <v>0</v>
      </c>
      <c r="Q42" s="70">
        <f t="shared" si="5"/>
        <v>0</v>
      </c>
      <c r="R42" s="50"/>
      <c r="S42" s="50"/>
      <c r="T42" s="50"/>
      <c r="U42" s="50"/>
      <c r="V42" s="50"/>
    </row>
    <row r="43">
      <c r="A43" s="76" t="s">
        <v>46</v>
      </c>
      <c r="B43" s="77" t="s">
        <v>47</v>
      </c>
      <c r="C43" s="177" t="s">
        <v>245</v>
      </c>
      <c r="D43" s="50"/>
      <c r="E43" s="177" t="s">
        <v>246</v>
      </c>
      <c r="F43" s="177" t="s">
        <v>246</v>
      </c>
      <c r="G43" s="177" t="s">
        <v>246</v>
      </c>
      <c r="H43" s="177" t="s">
        <v>246</v>
      </c>
      <c r="I43" s="335">
        <v>5.7</v>
      </c>
      <c r="J43" s="335">
        <v>73882.77</v>
      </c>
      <c r="K43" s="335">
        <v>812735.0</v>
      </c>
      <c r="L43" s="71">
        <f t="shared" si="1"/>
        <v>342268544533</v>
      </c>
      <c r="M43" s="191">
        <f t="shared" si="2"/>
        <v>86</v>
      </c>
      <c r="N43" s="70">
        <f t="shared" si="3"/>
        <v>0.04865204148</v>
      </c>
      <c r="O43" s="70" t="b">
        <v>0</v>
      </c>
      <c r="P43" s="70">
        <f t="shared" si="4"/>
        <v>11.11</v>
      </c>
      <c r="Q43" s="70">
        <f t="shared" si="5"/>
        <v>81.11</v>
      </c>
      <c r="R43" s="50"/>
      <c r="S43" s="50"/>
      <c r="T43" s="50"/>
      <c r="U43" s="50"/>
      <c r="V43" s="50"/>
    </row>
    <row r="44">
      <c r="A44" s="4"/>
      <c r="B44" s="77" t="s">
        <v>48</v>
      </c>
      <c r="C44" s="177" t="s">
        <v>245</v>
      </c>
      <c r="D44" s="50"/>
      <c r="E44" s="177" t="s">
        <v>246</v>
      </c>
      <c r="F44" s="177" t="s">
        <v>246</v>
      </c>
      <c r="G44" s="177" t="s">
        <v>246</v>
      </c>
      <c r="H44" s="177" t="s">
        <v>246</v>
      </c>
      <c r="I44" s="335">
        <v>4.2</v>
      </c>
      <c r="J44" s="335">
        <v>76345.11</v>
      </c>
      <c r="K44" s="335">
        <v>963820.0</v>
      </c>
      <c r="L44" s="71">
        <f t="shared" si="1"/>
        <v>309048364465</v>
      </c>
      <c r="M44" s="191">
        <f t="shared" si="2"/>
        <v>83</v>
      </c>
      <c r="N44" s="70">
        <f t="shared" si="3"/>
        <v>0.2201194923</v>
      </c>
      <c r="O44" s="70" t="b">
        <v>0</v>
      </c>
      <c r="P44" s="70">
        <f t="shared" si="4"/>
        <v>11.78</v>
      </c>
      <c r="Q44" s="70">
        <f t="shared" si="5"/>
        <v>81.78</v>
      </c>
      <c r="R44" s="50"/>
      <c r="S44" s="50"/>
      <c r="T44" s="50"/>
      <c r="U44" s="50"/>
      <c r="V44" s="50"/>
    </row>
    <row r="45">
      <c r="A45" s="4"/>
      <c r="B45" s="77" t="s">
        <v>49</v>
      </c>
      <c r="C45" s="177" t="s">
        <v>247</v>
      </c>
      <c r="D45" s="177" t="s">
        <v>268</v>
      </c>
      <c r="E45" s="177" t="s">
        <v>246</v>
      </c>
      <c r="F45" s="177" t="s">
        <v>247</v>
      </c>
      <c r="G45" s="50"/>
      <c r="H45" s="50"/>
      <c r="I45" s="335">
        <v>13.0</v>
      </c>
      <c r="J45" s="50"/>
      <c r="K45" s="50"/>
      <c r="L45" s="71" t="str">
        <f t="shared" si="1"/>
        <v>-</v>
      </c>
      <c r="M45" s="336" t="str">
        <f t="shared" si="2"/>
        <v>-</v>
      </c>
      <c r="N45" s="70" t="str">
        <f t="shared" si="3"/>
        <v>-</v>
      </c>
      <c r="O45" s="70" t="b">
        <v>0</v>
      </c>
      <c r="P45" s="70">
        <f t="shared" si="4"/>
        <v>0</v>
      </c>
      <c r="Q45" s="70">
        <f t="shared" si="5"/>
        <v>0</v>
      </c>
      <c r="R45" s="50"/>
      <c r="S45" s="50"/>
      <c r="T45" s="50"/>
      <c r="U45" s="50"/>
      <c r="V45" s="50"/>
    </row>
    <row r="46">
      <c r="A46" s="4"/>
      <c r="B46" s="77" t="s">
        <v>50</v>
      </c>
      <c r="C46" s="177" t="s">
        <v>245</v>
      </c>
      <c r="D46" s="50"/>
      <c r="E46" s="177" t="s">
        <v>246</v>
      </c>
      <c r="F46" s="177" t="s">
        <v>246</v>
      </c>
      <c r="G46" s="177" t="s">
        <v>246</v>
      </c>
      <c r="H46" s="177" t="s">
        <v>246</v>
      </c>
      <c r="I46" s="335">
        <v>3.1</v>
      </c>
      <c r="J46" s="335">
        <v>75829.52</v>
      </c>
      <c r="K46" s="335">
        <v>850176.0</v>
      </c>
      <c r="L46" s="71">
        <f t="shared" si="1"/>
        <v>199852157786</v>
      </c>
      <c r="M46" s="191">
        <f t="shared" si="2"/>
        <v>27</v>
      </c>
      <c r="N46" s="70">
        <f t="shared" si="3"/>
        <v>0.7837406154</v>
      </c>
      <c r="O46" s="70" t="b">
        <v>0</v>
      </c>
      <c r="P46" s="70">
        <f t="shared" si="4"/>
        <v>24.22</v>
      </c>
      <c r="Q46" s="70">
        <f t="shared" si="5"/>
        <v>94.22</v>
      </c>
      <c r="R46" s="50"/>
      <c r="S46" s="50"/>
      <c r="T46" s="50"/>
      <c r="U46" s="50"/>
      <c r="V46" s="50"/>
    </row>
    <row r="47">
      <c r="A47" s="4"/>
      <c r="B47" s="77" t="s">
        <v>51</v>
      </c>
      <c r="C47" s="177" t="s">
        <v>245</v>
      </c>
      <c r="D47" s="50"/>
      <c r="E47" s="177" t="s">
        <v>246</v>
      </c>
      <c r="F47" s="177" t="s">
        <v>246</v>
      </c>
      <c r="G47" s="177" t="s">
        <v>246</v>
      </c>
      <c r="H47" s="177" t="s">
        <v>246</v>
      </c>
      <c r="I47" s="335">
        <v>9.3</v>
      </c>
      <c r="J47" s="335">
        <v>95515.76</v>
      </c>
      <c r="K47" s="335">
        <v>839672.0</v>
      </c>
      <c r="L47" s="71">
        <f t="shared" si="1"/>
        <v>745877755846</v>
      </c>
      <c r="M47" s="191">
        <f t="shared" si="2"/>
        <v>129</v>
      </c>
      <c r="N47" s="70">
        <f t="shared" si="3"/>
        <v>-2.034595023</v>
      </c>
      <c r="O47" s="70" t="b">
        <v>0</v>
      </c>
      <c r="P47" s="70">
        <f t="shared" si="4"/>
        <v>1.56</v>
      </c>
      <c r="Q47" s="70">
        <f t="shared" si="5"/>
        <v>71.56</v>
      </c>
      <c r="R47" s="50"/>
      <c r="S47" s="50"/>
      <c r="T47" s="50"/>
      <c r="U47" s="50"/>
      <c r="V47" s="50"/>
    </row>
    <row r="48">
      <c r="A48" s="4"/>
      <c r="B48" s="77" t="s">
        <v>52</v>
      </c>
      <c r="C48" s="177" t="s">
        <v>245</v>
      </c>
      <c r="D48" s="50"/>
      <c r="E48" s="177" t="s">
        <v>246</v>
      </c>
      <c r="F48" s="177" t="s">
        <v>246</v>
      </c>
      <c r="G48" s="177" t="s">
        <v>246</v>
      </c>
      <c r="H48" s="177" t="s">
        <v>246</v>
      </c>
      <c r="I48" s="335">
        <v>10.6</v>
      </c>
      <c r="J48" s="335">
        <v>72204.75</v>
      </c>
      <c r="K48" s="335">
        <v>942171.0</v>
      </c>
      <c r="L48" s="71">
        <f t="shared" si="1"/>
        <v>721109748030</v>
      </c>
      <c r="M48" s="191">
        <f t="shared" si="2"/>
        <v>127</v>
      </c>
      <c r="N48" s="70">
        <f t="shared" si="3"/>
        <v>-1.906753838</v>
      </c>
      <c r="O48" s="70" t="b">
        <v>0</v>
      </c>
      <c r="P48" s="70">
        <f t="shared" si="4"/>
        <v>2</v>
      </c>
      <c r="Q48" s="70">
        <f t="shared" si="5"/>
        <v>72</v>
      </c>
      <c r="R48" s="50"/>
      <c r="S48" s="50"/>
      <c r="T48" s="50"/>
      <c r="U48" s="50"/>
      <c r="V48" s="50"/>
    </row>
    <row r="49">
      <c r="A49" s="4"/>
      <c r="B49" s="77" t="s">
        <v>53</v>
      </c>
      <c r="C49" s="177" t="s">
        <v>245</v>
      </c>
      <c r="D49" s="50"/>
      <c r="E49" s="177" t="s">
        <v>246</v>
      </c>
      <c r="F49" s="177" t="s">
        <v>246</v>
      </c>
      <c r="G49" s="177" t="s">
        <v>246</v>
      </c>
      <c r="H49" s="177" t="s">
        <v>246</v>
      </c>
      <c r="I49" s="335">
        <v>4.1</v>
      </c>
      <c r="J49" s="335">
        <v>59602.44</v>
      </c>
      <c r="K49" s="335">
        <v>869819.0</v>
      </c>
      <c r="L49" s="71">
        <f t="shared" si="1"/>
        <v>212557672509</v>
      </c>
      <c r="M49" s="191">
        <f t="shared" si="2"/>
        <v>37</v>
      </c>
      <c r="N49" s="70">
        <f t="shared" si="3"/>
        <v>0.7181605307</v>
      </c>
      <c r="O49" s="70" t="b">
        <v>0</v>
      </c>
      <c r="P49" s="70">
        <f t="shared" si="4"/>
        <v>22</v>
      </c>
      <c r="Q49" s="70">
        <f t="shared" si="5"/>
        <v>92</v>
      </c>
      <c r="R49" s="50"/>
      <c r="S49" s="50"/>
      <c r="T49" s="50"/>
      <c r="U49" s="50"/>
      <c r="V49" s="50"/>
    </row>
    <row r="50">
      <c r="A50" s="4"/>
      <c r="B50" s="77" t="s">
        <v>54</v>
      </c>
      <c r="C50" s="177" t="s">
        <v>251</v>
      </c>
      <c r="D50" s="50"/>
      <c r="E50" s="177" t="s">
        <v>246</v>
      </c>
      <c r="F50" s="177" t="s">
        <v>246</v>
      </c>
      <c r="G50" s="177" t="s">
        <v>246</v>
      </c>
      <c r="H50" s="177" t="s">
        <v>246</v>
      </c>
      <c r="I50" s="335">
        <v>4.4</v>
      </c>
      <c r="J50" s="335">
        <v>64224.01</v>
      </c>
      <c r="K50" s="335">
        <v>930629.0</v>
      </c>
      <c r="L50" s="71">
        <f t="shared" si="1"/>
        <v>262982395290</v>
      </c>
      <c r="M50" s="191">
        <f t="shared" si="2"/>
        <v>60</v>
      </c>
      <c r="N50" s="70">
        <f t="shared" si="3"/>
        <v>0.4578910603</v>
      </c>
      <c r="O50" s="70" t="b">
        <v>0</v>
      </c>
      <c r="P50" s="70">
        <f t="shared" si="4"/>
        <v>16.89</v>
      </c>
      <c r="Q50" s="70">
        <f t="shared" si="5"/>
        <v>60.82</v>
      </c>
      <c r="R50" s="50"/>
      <c r="S50" s="50"/>
      <c r="T50" s="50"/>
      <c r="U50" s="50"/>
      <c r="V50" s="50"/>
    </row>
    <row r="51">
      <c r="A51" s="4"/>
      <c r="B51" s="77" t="s">
        <v>55</v>
      </c>
      <c r="C51" s="177" t="s">
        <v>247</v>
      </c>
      <c r="D51" s="177" t="s">
        <v>248</v>
      </c>
      <c r="E51" s="177" t="s">
        <v>247</v>
      </c>
      <c r="F51" s="50"/>
      <c r="G51" s="50"/>
      <c r="H51" s="50"/>
      <c r="I51" s="50"/>
      <c r="J51" s="50"/>
      <c r="K51" s="50"/>
      <c r="L51" s="71" t="str">
        <f t="shared" si="1"/>
        <v>-</v>
      </c>
      <c r="M51" s="336" t="str">
        <f t="shared" si="2"/>
        <v>-</v>
      </c>
      <c r="N51" s="70" t="str">
        <f t="shared" si="3"/>
        <v>-</v>
      </c>
      <c r="O51" s="70" t="b">
        <v>0</v>
      </c>
      <c r="P51" s="70">
        <f t="shared" si="4"/>
        <v>0</v>
      </c>
      <c r="Q51" s="70">
        <f t="shared" si="5"/>
        <v>0</v>
      </c>
      <c r="R51" s="50"/>
      <c r="S51" s="50"/>
      <c r="T51" s="50"/>
      <c r="U51" s="50"/>
      <c r="V51" s="50"/>
    </row>
    <row r="52">
      <c r="A52" s="4"/>
      <c r="B52" s="77" t="s">
        <v>56</v>
      </c>
      <c r="C52" s="177" t="s">
        <v>251</v>
      </c>
      <c r="D52" s="50"/>
      <c r="E52" s="177" t="s">
        <v>246</v>
      </c>
      <c r="F52" s="177" t="s">
        <v>246</v>
      </c>
      <c r="G52" s="177" t="s">
        <v>246</v>
      </c>
      <c r="H52" s="177" t="s">
        <v>246</v>
      </c>
      <c r="I52" s="335">
        <v>3.7</v>
      </c>
      <c r="J52" s="335">
        <v>66139.52</v>
      </c>
      <c r="K52" s="335">
        <v>866280.0</v>
      </c>
      <c r="L52" s="71">
        <f t="shared" si="1"/>
        <v>211992770527</v>
      </c>
      <c r="M52" s="191">
        <f t="shared" si="2"/>
        <v>36</v>
      </c>
      <c r="N52" s="70">
        <f t="shared" si="3"/>
        <v>0.7210762977</v>
      </c>
      <c r="O52" s="70" t="b">
        <v>0</v>
      </c>
      <c r="P52" s="70">
        <f t="shared" si="4"/>
        <v>22.22</v>
      </c>
      <c r="Q52" s="70">
        <f t="shared" si="5"/>
        <v>64.55</v>
      </c>
      <c r="R52" s="50"/>
      <c r="S52" s="50"/>
      <c r="T52" s="50"/>
      <c r="U52" s="50"/>
      <c r="V52" s="50"/>
    </row>
    <row r="53">
      <c r="A53" s="4"/>
      <c r="B53" s="77" t="s">
        <v>57</v>
      </c>
      <c r="C53" s="177" t="s">
        <v>245</v>
      </c>
      <c r="D53" s="50"/>
      <c r="E53" s="177" t="s">
        <v>246</v>
      </c>
      <c r="F53" s="177" t="s">
        <v>246</v>
      </c>
      <c r="G53" s="177" t="s">
        <v>246</v>
      </c>
      <c r="H53" s="177" t="s">
        <v>246</v>
      </c>
      <c r="I53" s="335">
        <v>4.4</v>
      </c>
      <c r="J53" s="335">
        <v>76007.64</v>
      </c>
      <c r="K53" s="335">
        <v>923848.0</v>
      </c>
      <c r="L53" s="71">
        <f t="shared" si="1"/>
        <v>308965827274</v>
      </c>
      <c r="M53" s="191">
        <f t="shared" si="2"/>
        <v>82</v>
      </c>
      <c r="N53" s="70">
        <f t="shared" si="3"/>
        <v>0.2205455117</v>
      </c>
      <c r="O53" s="70" t="b">
        <v>0</v>
      </c>
      <c r="P53" s="70">
        <f t="shared" si="4"/>
        <v>12</v>
      </c>
      <c r="Q53" s="70">
        <f t="shared" si="5"/>
        <v>82</v>
      </c>
      <c r="R53" s="50"/>
      <c r="S53" s="50"/>
      <c r="T53" s="50"/>
      <c r="U53" s="50"/>
      <c r="V53" s="50"/>
    </row>
    <row r="54">
      <c r="A54" s="4"/>
      <c r="B54" s="77" t="s">
        <v>58</v>
      </c>
      <c r="C54" s="177" t="s">
        <v>245</v>
      </c>
      <c r="D54" s="50"/>
      <c r="E54" s="177" t="s">
        <v>246</v>
      </c>
      <c r="F54" s="177" t="s">
        <v>246</v>
      </c>
      <c r="G54" s="177" t="s">
        <v>246</v>
      </c>
      <c r="H54" s="177" t="s">
        <v>246</v>
      </c>
      <c r="I54" s="335">
        <v>9.0</v>
      </c>
      <c r="J54" s="335">
        <v>88669.32</v>
      </c>
      <c r="K54" s="335">
        <v>843565.0</v>
      </c>
      <c r="L54" s="71">
        <f t="shared" si="1"/>
        <v>673185014332</v>
      </c>
      <c r="M54" s="191">
        <f t="shared" si="2"/>
        <v>123</v>
      </c>
      <c r="N54" s="70">
        <f t="shared" si="3"/>
        <v>-1.659388174</v>
      </c>
      <c r="O54" s="70" t="b">
        <v>0</v>
      </c>
      <c r="P54" s="70">
        <f t="shared" si="4"/>
        <v>2.89</v>
      </c>
      <c r="Q54" s="70">
        <f t="shared" si="5"/>
        <v>72.89</v>
      </c>
      <c r="R54" s="50"/>
      <c r="S54" s="50"/>
      <c r="T54" s="50"/>
      <c r="U54" s="50"/>
      <c r="V54" s="50"/>
    </row>
    <row r="55">
      <c r="A55" s="4"/>
      <c r="B55" s="77" t="s">
        <v>59</v>
      </c>
      <c r="C55" s="177" t="s">
        <v>245</v>
      </c>
      <c r="D55" s="50"/>
      <c r="E55" s="177" t="s">
        <v>246</v>
      </c>
      <c r="F55" s="177" t="s">
        <v>246</v>
      </c>
      <c r="G55" s="177" t="s">
        <v>246</v>
      </c>
      <c r="H55" s="177" t="s">
        <v>246</v>
      </c>
      <c r="I55" s="335">
        <v>4.2</v>
      </c>
      <c r="J55" s="335">
        <v>54971.48</v>
      </c>
      <c r="K55" s="335">
        <v>903578.0</v>
      </c>
      <c r="L55" s="71">
        <f t="shared" si="1"/>
        <v>208618283813</v>
      </c>
      <c r="M55" s="191">
        <f t="shared" si="2"/>
        <v>33</v>
      </c>
      <c r="N55" s="70">
        <f t="shared" si="3"/>
        <v>0.7384938624</v>
      </c>
      <c r="O55" s="70" t="b">
        <v>0</v>
      </c>
      <c r="P55" s="70">
        <f t="shared" si="4"/>
        <v>22.89</v>
      </c>
      <c r="Q55" s="70">
        <f t="shared" si="5"/>
        <v>92.89</v>
      </c>
      <c r="R55" s="50"/>
      <c r="S55" s="50"/>
      <c r="T55" s="50"/>
      <c r="U55" s="50"/>
      <c r="V55" s="50"/>
    </row>
    <row r="56">
      <c r="A56" s="4"/>
      <c r="B56" s="77" t="s">
        <v>60</v>
      </c>
      <c r="C56" s="177" t="s">
        <v>247</v>
      </c>
      <c r="D56" s="177" t="s">
        <v>248</v>
      </c>
      <c r="E56" s="177" t="s">
        <v>247</v>
      </c>
      <c r="F56" s="50"/>
      <c r="G56" s="50"/>
      <c r="H56" s="50"/>
      <c r="I56" s="50"/>
      <c r="J56" s="50"/>
      <c r="K56" s="50"/>
      <c r="L56" s="71" t="str">
        <f t="shared" si="1"/>
        <v>-</v>
      </c>
      <c r="M56" s="336" t="str">
        <f t="shared" si="2"/>
        <v>-</v>
      </c>
      <c r="N56" s="70" t="str">
        <f t="shared" si="3"/>
        <v>-</v>
      </c>
      <c r="O56" s="70" t="b">
        <v>0</v>
      </c>
      <c r="P56" s="70">
        <f t="shared" si="4"/>
        <v>0</v>
      </c>
      <c r="Q56" s="70">
        <f t="shared" si="5"/>
        <v>0</v>
      </c>
      <c r="R56" s="50"/>
      <c r="S56" s="50"/>
      <c r="T56" s="50"/>
      <c r="U56" s="50"/>
      <c r="V56" s="50"/>
    </row>
    <row r="57">
      <c r="A57" s="4"/>
      <c r="B57" s="77" t="s">
        <v>61</v>
      </c>
      <c r="C57" s="177" t="s">
        <v>251</v>
      </c>
      <c r="D57" s="50"/>
      <c r="E57" s="177" t="s">
        <v>246</v>
      </c>
      <c r="F57" s="177" t="s">
        <v>246</v>
      </c>
      <c r="G57" s="177" t="s">
        <v>246</v>
      </c>
      <c r="H57" s="177" t="s">
        <v>246</v>
      </c>
      <c r="I57" s="335">
        <v>2.1</v>
      </c>
      <c r="J57" s="335">
        <v>65339.57</v>
      </c>
      <c r="K57" s="335">
        <v>846760.0</v>
      </c>
      <c r="L57" s="71">
        <f t="shared" si="1"/>
        <v>116186562016</v>
      </c>
      <c r="M57" s="191">
        <f t="shared" si="2"/>
        <v>1</v>
      </c>
      <c r="N57" s="70">
        <f t="shared" si="3"/>
        <v>1.215584344</v>
      </c>
      <c r="O57" s="70" t="b">
        <v>0</v>
      </c>
      <c r="P57" s="70">
        <f t="shared" si="4"/>
        <v>30</v>
      </c>
      <c r="Q57" s="70">
        <f t="shared" si="5"/>
        <v>70</v>
      </c>
      <c r="R57" s="50"/>
      <c r="S57" s="50"/>
      <c r="T57" s="50"/>
      <c r="U57" s="50"/>
      <c r="V57" s="50"/>
    </row>
    <row r="58">
      <c r="A58" s="4"/>
      <c r="B58" s="77" t="s">
        <v>62</v>
      </c>
      <c r="C58" s="177" t="s">
        <v>245</v>
      </c>
      <c r="D58" s="50"/>
      <c r="E58" s="177" t="s">
        <v>246</v>
      </c>
      <c r="F58" s="177" t="s">
        <v>246</v>
      </c>
      <c r="G58" s="177" t="s">
        <v>246</v>
      </c>
      <c r="H58" s="177" t="s">
        <v>246</v>
      </c>
      <c r="I58" s="335">
        <v>4.5</v>
      </c>
      <c r="J58" s="335">
        <v>77204.43</v>
      </c>
      <c r="K58" s="335">
        <v>844815.0</v>
      </c>
      <c r="L58" s="71">
        <f t="shared" si="1"/>
        <v>293505572387</v>
      </c>
      <c r="M58" s="191">
        <f t="shared" si="2"/>
        <v>75</v>
      </c>
      <c r="N58" s="70">
        <f t="shared" si="3"/>
        <v>0.3003443114</v>
      </c>
      <c r="O58" s="70" t="b">
        <v>0</v>
      </c>
      <c r="P58" s="70">
        <f t="shared" si="4"/>
        <v>13.56</v>
      </c>
      <c r="Q58" s="70">
        <f t="shared" si="5"/>
        <v>83.56</v>
      </c>
      <c r="R58" s="50"/>
      <c r="S58" s="50"/>
      <c r="T58" s="50"/>
      <c r="U58" s="50"/>
      <c r="V58" s="50"/>
    </row>
    <row r="59">
      <c r="A59" s="4"/>
      <c r="B59" s="77" t="s">
        <v>63</v>
      </c>
      <c r="C59" s="177" t="s">
        <v>251</v>
      </c>
      <c r="D59" s="50"/>
      <c r="E59" s="177" t="s">
        <v>246</v>
      </c>
      <c r="F59" s="177" t="s">
        <v>246</v>
      </c>
      <c r="G59" s="177" t="s">
        <v>246</v>
      </c>
      <c r="H59" s="177" t="s">
        <v>246</v>
      </c>
      <c r="I59" s="335">
        <v>4.1</v>
      </c>
      <c r="J59" s="335">
        <v>74388.99</v>
      </c>
      <c r="K59" s="335">
        <v>943821.0</v>
      </c>
      <c r="L59" s="71">
        <f t="shared" si="1"/>
        <v>287860552816</v>
      </c>
      <c r="M59" s="191">
        <f t="shared" si="2"/>
        <v>72</v>
      </c>
      <c r="N59" s="70">
        <f t="shared" si="3"/>
        <v>0.3294813334</v>
      </c>
      <c r="O59" s="70" t="b">
        <v>0</v>
      </c>
      <c r="P59" s="70">
        <f t="shared" si="4"/>
        <v>14.22</v>
      </c>
      <c r="Q59" s="70">
        <f t="shared" si="5"/>
        <v>58.95</v>
      </c>
      <c r="R59" s="50"/>
      <c r="S59" s="50"/>
      <c r="T59" s="50"/>
      <c r="U59" s="50"/>
      <c r="V59" s="50"/>
    </row>
    <row r="60">
      <c r="A60" s="4"/>
      <c r="B60" s="77" t="s">
        <v>64</v>
      </c>
      <c r="C60" s="177" t="s">
        <v>245</v>
      </c>
      <c r="D60" s="50"/>
      <c r="E60" s="177" t="s">
        <v>246</v>
      </c>
      <c r="F60" s="177" t="s">
        <v>246</v>
      </c>
      <c r="G60" s="177" t="s">
        <v>246</v>
      </c>
      <c r="H60" s="177" t="s">
        <v>246</v>
      </c>
      <c r="I60" s="335">
        <v>9.0</v>
      </c>
      <c r="J60" s="335">
        <v>68695.6</v>
      </c>
      <c r="K60" s="335">
        <v>873008.0</v>
      </c>
      <c r="L60" s="71">
        <f t="shared" si="1"/>
        <v>539746275283</v>
      </c>
      <c r="M60" s="191">
        <f t="shared" si="2"/>
        <v>111</v>
      </c>
      <c r="N60" s="70">
        <f t="shared" si="3"/>
        <v>-0.9706381315</v>
      </c>
      <c r="O60" s="70" t="b">
        <v>0</v>
      </c>
      <c r="P60" s="70">
        <f t="shared" si="4"/>
        <v>5.56</v>
      </c>
      <c r="Q60" s="70">
        <f t="shared" si="5"/>
        <v>75.56</v>
      </c>
      <c r="R60" s="50"/>
      <c r="S60" s="50"/>
      <c r="T60" s="50"/>
      <c r="U60" s="50"/>
      <c r="V60" s="50"/>
    </row>
    <row r="61">
      <c r="A61" s="4"/>
      <c r="B61" s="77" t="s">
        <v>65</v>
      </c>
      <c r="C61" s="177" t="s">
        <v>245</v>
      </c>
      <c r="D61" s="50"/>
      <c r="E61" s="177" t="s">
        <v>246</v>
      </c>
      <c r="F61" s="177" t="s">
        <v>246</v>
      </c>
      <c r="G61" s="177" t="s">
        <v>246</v>
      </c>
      <c r="H61" s="177" t="s">
        <v>246</v>
      </c>
      <c r="I61" s="335">
        <v>10.0</v>
      </c>
      <c r="J61" s="335">
        <v>90609.83</v>
      </c>
      <c r="K61" s="335">
        <v>859674.0</v>
      </c>
      <c r="L61" s="71">
        <f t="shared" si="1"/>
        <v>778949149954</v>
      </c>
      <c r="M61" s="191">
        <f t="shared" si="2"/>
        <v>130</v>
      </c>
      <c r="N61" s="70">
        <f t="shared" si="3"/>
        <v>-2.205294508</v>
      </c>
      <c r="O61" s="70" t="b">
        <v>0</v>
      </c>
      <c r="P61" s="70">
        <f t="shared" si="4"/>
        <v>1.33</v>
      </c>
      <c r="Q61" s="70">
        <f t="shared" si="5"/>
        <v>71.33</v>
      </c>
      <c r="R61" s="50"/>
      <c r="S61" s="50"/>
      <c r="T61" s="50"/>
      <c r="U61" s="50"/>
      <c r="V61" s="50"/>
    </row>
    <row r="62">
      <c r="A62" s="5"/>
      <c r="B62" s="77" t="s">
        <v>66</v>
      </c>
      <c r="C62" s="177" t="s">
        <v>245</v>
      </c>
      <c r="D62" s="50"/>
      <c r="E62" s="177" t="s">
        <v>246</v>
      </c>
      <c r="F62" s="177" t="s">
        <v>246</v>
      </c>
      <c r="G62" s="177" t="s">
        <v>246</v>
      </c>
      <c r="H62" s="177" t="s">
        <v>246</v>
      </c>
      <c r="I62" s="335">
        <v>4.0</v>
      </c>
      <c r="J62" s="335">
        <v>61749.17</v>
      </c>
      <c r="K62" s="335">
        <v>844638.0</v>
      </c>
      <c r="L62" s="71">
        <f t="shared" si="1"/>
        <v>208622781802</v>
      </c>
      <c r="M62" s="191">
        <f t="shared" si="2"/>
        <v>34</v>
      </c>
      <c r="N62" s="70">
        <f t="shared" si="3"/>
        <v>0.7384706458</v>
      </c>
      <c r="O62" s="70" t="b">
        <v>0</v>
      </c>
      <c r="P62" s="70">
        <f t="shared" si="4"/>
        <v>22.67</v>
      </c>
      <c r="Q62" s="70">
        <f t="shared" si="5"/>
        <v>92.67</v>
      </c>
      <c r="R62" s="50"/>
      <c r="S62" s="50"/>
      <c r="T62" s="50"/>
      <c r="U62" s="50"/>
      <c r="V62" s="50"/>
    </row>
    <row r="63">
      <c r="A63" s="78" t="s">
        <v>67</v>
      </c>
      <c r="B63" s="79" t="s">
        <v>68</v>
      </c>
      <c r="C63" s="177" t="s">
        <v>245</v>
      </c>
      <c r="D63" s="50"/>
      <c r="E63" s="177" t="s">
        <v>246</v>
      </c>
      <c r="F63" s="177" t="s">
        <v>246</v>
      </c>
      <c r="G63" s="177" t="s">
        <v>246</v>
      </c>
      <c r="H63" s="177" t="s">
        <v>246</v>
      </c>
      <c r="I63" s="335">
        <v>5.3</v>
      </c>
      <c r="J63" s="335">
        <v>66223.89</v>
      </c>
      <c r="K63" s="335">
        <v>862915.0</v>
      </c>
      <c r="L63" s="71">
        <f t="shared" si="1"/>
        <v>302871616609</v>
      </c>
      <c r="M63" s="191">
        <f t="shared" si="2"/>
        <v>79</v>
      </c>
      <c r="N63" s="70">
        <f t="shared" si="3"/>
        <v>0.2520010537</v>
      </c>
      <c r="O63" s="70" t="b">
        <v>0</v>
      </c>
      <c r="P63" s="70">
        <f t="shared" si="4"/>
        <v>12.67</v>
      </c>
      <c r="Q63" s="70">
        <f t="shared" si="5"/>
        <v>82.67</v>
      </c>
      <c r="R63" s="50"/>
      <c r="S63" s="50"/>
      <c r="T63" s="50"/>
      <c r="U63" s="50"/>
      <c r="V63" s="50"/>
    </row>
    <row r="64">
      <c r="A64" s="4"/>
      <c r="B64" s="79" t="s">
        <v>69</v>
      </c>
      <c r="C64" s="177" t="s">
        <v>245</v>
      </c>
      <c r="D64" s="50"/>
      <c r="E64" s="177" t="s">
        <v>246</v>
      </c>
      <c r="F64" s="177" t="s">
        <v>246</v>
      </c>
      <c r="G64" s="177" t="s">
        <v>246</v>
      </c>
      <c r="H64" s="177" t="s">
        <v>246</v>
      </c>
      <c r="I64" s="335">
        <v>4.3</v>
      </c>
      <c r="J64" s="335">
        <v>63686.55</v>
      </c>
      <c r="K64" s="335">
        <v>901127.0</v>
      </c>
      <c r="L64" s="71">
        <f t="shared" si="1"/>
        <v>246775579890</v>
      </c>
      <c r="M64" s="191">
        <f t="shared" si="2"/>
        <v>52</v>
      </c>
      <c r="N64" s="70">
        <f t="shared" si="3"/>
        <v>0.5415432656</v>
      </c>
      <c r="O64" s="70" t="b">
        <v>0</v>
      </c>
      <c r="P64" s="70">
        <f t="shared" si="4"/>
        <v>18.67</v>
      </c>
      <c r="Q64" s="70">
        <f t="shared" si="5"/>
        <v>88.67</v>
      </c>
      <c r="R64" s="50"/>
      <c r="S64" s="50"/>
      <c r="T64" s="50"/>
      <c r="U64" s="50"/>
      <c r="V64" s="50"/>
    </row>
    <row r="65">
      <c r="A65" s="4"/>
      <c r="B65" s="115" t="s">
        <v>70</v>
      </c>
      <c r="C65" s="177" t="s">
        <v>247</v>
      </c>
      <c r="D65" s="177" t="s">
        <v>248</v>
      </c>
      <c r="E65" s="177" t="s">
        <v>247</v>
      </c>
      <c r="F65" s="50"/>
      <c r="G65" s="50"/>
      <c r="H65" s="50"/>
      <c r="I65" s="50"/>
      <c r="J65" s="50"/>
      <c r="K65" s="50"/>
      <c r="L65" s="71" t="str">
        <f t="shared" si="1"/>
        <v>-</v>
      </c>
      <c r="M65" s="336" t="str">
        <f t="shared" si="2"/>
        <v>-</v>
      </c>
      <c r="N65" s="70" t="str">
        <f t="shared" si="3"/>
        <v>-</v>
      </c>
      <c r="O65" s="70" t="b">
        <v>0</v>
      </c>
      <c r="P65" s="70">
        <f t="shared" si="4"/>
        <v>0</v>
      </c>
      <c r="Q65" s="70">
        <f t="shared" si="5"/>
        <v>0</v>
      </c>
      <c r="R65" s="50"/>
      <c r="S65" s="50"/>
      <c r="T65" s="50"/>
      <c r="U65" s="50"/>
      <c r="V65" s="50"/>
    </row>
    <row r="66">
      <c r="A66" s="4"/>
      <c r="B66" s="72" t="s">
        <v>71</v>
      </c>
      <c r="C66" s="177" t="s">
        <v>247</v>
      </c>
      <c r="D66" s="177" t="s">
        <v>248</v>
      </c>
      <c r="E66" s="177" t="s">
        <v>247</v>
      </c>
      <c r="F66" s="50"/>
      <c r="G66" s="50"/>
      <c r="H66" s="50"/>
      <c r="I66" s="50"/>
      <c r="J66" s="50"/>
      <c r="K66" s="50"/>
      <c r="L66" s="71" t="str">
        <f t="shared" si="1"/>
        <v>-</v>
      </c>
      <c r="M66" s="336" t="str">
        <f t="shared" si="2"/>
        <v>-</v>
      </c>
      <c r="N66" s="70" t="str">
        <f t="shared" si="3"/>
        <v>-</v>
      </c>
      <c r="O66" s="70" t="b">
        <v>0</v>
      </c>
      <c r="P66" s="70">
        <f t="shared" si="4"/>
        <v>0</v>
      </c>
      <c r="Q66" s="70">
        <f t="shared" si="5"/>
        <v>0</v>
      </c>
      <c r="R66" s="50"/>
      <c r="S66" s="50"/>
      <c r="T66" s="50"/>
      <c r="U66" s="50"/>
      <c r="V66" s="50"/>
    </row>
    <row r="67">
      <c r="A67" s="4"/>
      <c r="B67" s="79" t="s">
        <v>72</v>
      </c>
      <c r="C67" s="177" t="s">
        <v>245</v>
      </c>
      <c r="D67" s="50"/>
      <c r="E67" s="177" t="s">
        <v>246</v>
      </c>
      <c r="F67" s="177" t="s">
        <v>246</v>
      </c>
      <c r="G67" s="177" t="s">
        <v>246</v>
      </c>
      <c r="H67" s="177" t="s">
        <v>246</v>
      </c>
      <c r="I67" s="335">
        <v>5.7</v>
      </c>
      <c r="J67" s="335">
        <v>60155.52</v>
      </c>
      <c r="K67" s="335">
        <v>856226.0</v>
      </c>
      <c r="L67" s="71">
        <f t="shared" si="1"/>
        <v>293588305525</v>
      </c>
      <c r="M67" s="191">
        <f t="shared" si="2"/>
        <v>76</v>
      </c>
      <c r="N67" s="70">
        <f t="shared" si="3"/>
        <v>0.2999172806</v>
      </c>
      <c r="O67" s="70" t="b">
        <v>0</v>
      </c>
      <c r="P67" s="70">
        <f t="shared" si="4"/>
        <v>13.33</v>
      </c>
      <c r="Q67" s="70">
        <f t="shared" si="5"/>
        <v>83.33</v>
      </c>
      <c r="R67" s="50"/>
      <c r="S67" s="50"/>
      <c r="T67" s="50"/>
      <c r="U67" s="50"/>
      <c r="V67" s="50"/>
    </row>
    <row r="68">
      <c r="A68" s="4"/>
      <c r="B68" s="79" t="s">
        <v>73</v>
      </c>
      <c r="C68" s="177" t="s">
        <v>247</v>
      </c>
      <c r="D68" s="177" t="s">
        <v>248</v>
      </c>
      <c r="E68" s="177" t="s">
        <v>247</v>
      </c>
      <c r="F68" s="50"/>
      <c r="G68" s="50"/>
      <c r="H68" s="50"/>
      <c r="I68" s="50"/>
      <c r="J68" s="50"/>
      <c r="K68" s="50"/>
      <c r="L68" s="71" t="str">
        <f t="shared" si="1"/>
        <v>-</v>
      </c>
      <c r="M68" s="336" t="str">
        <f t="shared" si="2"/>
        <v>-</v>
      </c>
      <c r="N68" s="70" t="str">
        <f t="shared" si="3"/>
        <v>-</v>
      </c>
      <c r="O68" s="70" t="b">
        <v>0</v>
      </c>
      <c r="P68" s="70">
        <f t="shared" si="4"/>
        <v>0</v>
      </c>
      <c r="Q68" s="70">
        <f t="shared" si="5"/>
        <v>0</v>
      </c>
      <c r="R68" s="50"/>
      <c r="S68" s="50"/>
      <c r="T68" s="50"/>
      <c r="U68" s="50"/>
      <c r="V68" s="50"/>
    </row>
    <row r="69">
      <c r="A69" s="4"/>
      <c r="B69" s="79" t="s">
        <v>74</v>
      </c>
      <c r="C69" s="177" t="s">
        <v>245</v>
      </c>
      <c r="D69" s="50"/>
      <c r="E69" s="177" t="s">
        <v>246</v>
      </c>
      <c r="F69" s="177" t="s">
        <v>246</v>
      </c>
      <c r="G69" s="177" t="s">
        <v>246</v>
      </c>
      <c r="H69" s="177" t="s">
        <v>246</v>
      </c>
      <c r="I69" s="335">
        <v>10.0</v>
      </c>
      <c r="J69" s="335">
        <v>75735.78</v>
      </c>
      <c r="K69" s="335">
        <v>933866.0</v>
      </c>
      <c r="L69" s="71">
        <f t="shared" si="1"/>
        <v>707270699255</v>
      </c>
      <c r="M69" s="191">
        <f t="shared" si="2"/>
        <v>125</v>
      </c>
      <c r="N69" s="70">
        <f t="shared" si="3"/>
        <v>-1.835322967</v>
      </c>
      <c r="O69" s="70" t="b">
        <v>0</v>
      </c>
      <c r="P69" s="70">
        <f t="shared" si="4"/>
        <v>2.44</v>
      </c>
      <c r="Q69" s="70">
        <f t="shared" si="5"/>
        <v>72.44</v>
      </c>
      <c r="R69" s="50"/>
      <c r="S69" s="50"/>
      <c r="T69" s="50"/>
      <c r="U69" s="50"/>
      <c r="V69" s="50"/>
    </row>
    <row r="70">
      <c r="A70" s="4"/>
      <c r="B70" s="79" t="s">
        <v>75</v>
      </c>
      <c r="C70" s="177" t="s">
        <v>245</v>
      </c>
      <c r="D70" s="50"/>
      <c r="E70" s="177" t="s">
        <v>246</v>
      </c>
      <c r="F70" s="177" t="s">
        <v>246</v>
      </c>
      <c r="G70" s="177" t="s">
        <v>246</v>
      </c>
      <c r="H70" s="177" t="s">
        <v>246</v>
      </c>
      <c r="I70" s="335">
        <v>11.0</v>
      </c>
      <c r="J70" s="335">
        <v>68864.34</v>
      </c>
      <c r="K70" s="335">
        <v>882746.0</v>
      </c>
      <c r="L70" s="71">
        <f t="shared" si="1"/>
        <v>668686927454</v>
      </c>
      <c r="M70" s="191">
        <f t="shared" si="2"/>
        <v>121</v>
      </c>
      <c r="N70" s="70">
        <f t="shared" si="3"/>
        <v>-1.636171096</v>
      </c>
      <c r="O70" s="70" t="b">
        <v>0</v>
      </c>
      <c r="P70" s="70">
        <f t="shared" si="4"/>
        <v>3.33</v>
      </c>
      <c r="Q70" s="70">
        <f t="shared" si="5"/>
        <v>73.33</v>
      </c>
      <c r="R70" s="50"/>
      <c r="S70" s="50"/>
      <c r="T70" s="50"/>
      <c r="U70" s="50"/>
      <c r="V70" s="50"/>
    </row>
    <row r="71">
      <c r="A71" s="4"/>
      <c r="B71" s="79" t="s">
        <v>76</v>
      </c>
      <c r="C71" s="177" t="s">
        <v>247</v>
      </c>
      <c r="D71" s="177" t="s">
        <v>248</v>
      </c>
      <c r="E71" s="177" t="s">
        <v>247</v>
      </c>
      <c r="F71" s="50"/>
      <c r="G71" s="50"/>
      <c r="H71" s="50"/>
      <c r="I71" s="50"/>
      <c r="J71" s="50"/>
      <c r="K71" s="50"/>
      <c r="L71" s="71" t="str">
        <f t="shared" si="1"/>
        <v>-</v>
      </c>
      <c r="M71" s="336" t="str">
        <f t="shared" si="2"/>
        <v>-</v>
      </c>
      <c r="N71" s="70" t="str">
        <f t="shared" si="3"/>
        <v>-</v>
      </c>
      <c r="O71" s="70" t="b">
        <v>0</v>
      </c>
      <c r="P71" s="70">
        <f t="shared" si="4"/>
        <v>0</v>
      </c>
      <c r="Q71" s="70">
        <f t="shared" si="5"/>
        <v>0</v>
      </c>
      <c r="R71" s="50"/>
      <c r="S71" s="50"/>
      <c r="T71" s="50"/>
      <c r="U71" s="50"/>
      <c r="V71" s="50"/>
    </row>
    <row r="72">
      <c r="A72" s="4"/>
      <c r="B72" s="79" t="s">
        <v>77</v>
      </c>
      <c r="C72" s="177" t="s">
        <v>251</v>
      </c>
      <c r="D72" s="50"/>
      <c r="E72" s="177" t="s">
        <v>246</v>
      </c>
      <c r="F72" s="177" t="s">
        <v>246</v>
      </c>
      <c r="G72" s="177" t="s">
        <v>246</v>
      </c>
      <c r="H72" s="177" t="s">
        <v>246</v>
      </c>
      <c r="I72" s="335">
        <v>10.0</v>
      </c>
      <c r="J72" s="335">
        <v>88578.71</v>
      </c>
      <c r="K72" s="335">
        <v>947155.0</v>
      </c>
      <c r="L72" s="71">
        <f t="shared" si="1"/>
        <v>838977680701</v>
      </c>
      <c r="M72" s="191">
        <f t="shared" si="2"/>
        <v>134</v>
      </c>
      <c r="N72" s="70">
        <f t="shared" si="3"/>
        <v>-2.515134464</v>
      </c>
      <c r="O72" s="70" t="b">
        <v>0</v>
      </c>
      <c r="P72" s="70">
        <f t="shared" si="4"/>
        <v>0.44</v>
      </c>
      <c r="Q72" s="70">
        <f t="shared" si="5"/>
        <v>49.31</v>
      </c>
      <c r="R72" s="50"/>
      <c r="S72" s="50"/>
      <c r="T72" s="50"/>
      <c r="U72" s="50"/>
      <c r="V72" s="50"/>
    </row>
    <row r="73">
      <c r="A73" s="4"/>
      <c r="B73" s="79" t="s">
        <v>78</v>
      </c>
      <c r="C73" s="177" t="s">
        <v>245</v>
      </c>
      <c r="D73" s="50"/>
      <c r="E73" s="177" t="s">
        <v>246</v>
      </c>
      <c r="F73" s="177" t="s">
        <v>246</v>
      </c>
      <c r="G73" s="177" t="s">
        <v>246</v>
      </c>
      <c r="H73" s="177" t="s">
        <v>246</v>
      </c>
      <c r="I73" s="335">
        <v>6.0</v>
      </c>
      <c r="J73" s="335">
        <v>52774.75</v>
      </c>
      <c r="K73" s="335">
        <v>865183.0</v>
      </c>
      <c r="L73" s="71">
        <f t="shared" si="1"/>
        <v>273958899176</v>
      </c>
      <c r="M73" s="191">
        <f t="shared" si="2"/>
        <v>64</v>
      </c>
      <c r="N73" s="70">
        <f t="shared" si="3"/>
        <v>0.4012353427</v>
      </c>
      <c r="O73" s="70" t="b">
        <v>0</v>
      </c>
      <c r="P73" s="70">
        <f t="shared" si="4"/>
        <v>16</v>
      </c>
      <c r="Q73" s="70">
        <f t="shared" si="5"/>
        <v>86</v>
      </c>
      <c r="R73" s="50"/>
      <c r="S73" s="50"/>
      <c r="T73" s="50"/>
      <c r="U73" s="50"/>
      <c r="V73" s="50"/>
    </row>
    <row r="74">
      <c r="A74" s="4"/>
      <c r="B74" s="79" t="s">
        <v>79</v>
      </c>
      <c r="C74" s="177" t="s">
        <v>245</v>
      </c>
      <c r="D74" s="50"/>
      <c r="E74" s="177" t="s">
        <v>246</v>
      </c>
      <c r="F74" s="177" t="s">
        <v>246</v>
      </c>
      <c r="G74" s="177" t="s">
        <v>246</v>
      </c>
      <c r="H74" s="177" t="s">
        <v>246</v>
      </c>
      <c r="I74" s="335">
        <v>2.7</v>
      </c>
      <c r="J74" s="335">
        <v>78688.71</v>
      </c>
      <c r="K74" s="335">
        <v>870785.0</v>
      </c>
      <c r="L74" s="71">
        <f t="shared" si="1"/>
        <v>185006560511</v>
      </c>
      <c r="M74" s="191">
        <f t="shared" si="2"/>
        <v>18</v>
      </c>
      <c r="N74" s="70">
        <f t="shared" si="3"/>
        <v>0.8603668322</v>
      </c>
      <c r="O74" s="70" t="b">
        <v>0</v>
      </c>
      <c r="P74" s="70">
        <f t="shared" si="4"/>
        <v>26.22</v>
      </c>
      <c r="Q74" s="70">
        <f t="shared" si="5"/>
        <v>96.22</v>
      </c>
      <c r="R74" s="50"/>
      <c r="S74" s="50"/>
      <c r="T74" s="50"/>
      <c r="U74" s="50"/>
      <c r="V74" s="50"/>
    </row>
    <row r="75">
      <c r="A75" s="4"/>
      <c r="B75" s="79" t="s">
        <v>80</v>
      </c>
      <c r="C75" s="177" t="s">
        <v>245</v>
      </c>
      <c r="D75" s="50"/>
      <c r="E75" s="177" t="s">
        <v>246</v>
      </c>
      <c r="F75" s="177" t="s">
        <v>246</v>
      </c>
      <c r="G75" s="177" t="s">
        <v>246</v>
      </c>
      <c r="H75" s="177" t="s">
        <v>246</v>
      </c>
      <c r="I75" s="335">
        <v>4.3</v>
      </c>
      <c r="J75" s="335">
        <v>74879.58</v>
      </c>
      <c r="K75" s="335">
        <v>876067.0</v>
      </c>
      <c r="L75" s="71">
        <f t="shared" si="1"/>
        <v>282077974751</v>
      </c>
      <c r="M75" s="191">
        <f t="shared" si="2"/>
        <v>68</v>
      </c>
      <c r="N75" s="70">
        <f t="shared" si="3"/>
        <v>0.3593283696</v>
      </c>
      <c r="O75" s="70" t="b">
        <v>0</v>
      </c>
      <c r="P75" s="70">
        <f t="shared" si="4"/>
        <v>15.11</v>
      </c>
      <c r="Q75" s="70">
        <f t="shared" si="5"/>
        <v>85.11</v>
      </c>
      <c r="R75" s="50"/>
      <c r="S75" s="50"/>
      <c r="T75" s="50"/>
      <c r="U75" s="50"/>
      <c r="V75" s="50"/>
    </row>
    <row r="76">
      <c r="A76" s="4"/>
      <c r="B76" s="79" t="s">
        <v>81</v>
      </c>
      <c r="C76" s="177" t="s">
        <v>245</v>
      </c>
      <c r="D76" s="50"/>
      <c r="E76" s="177" t="s">
        <v>246</v>
      </c>
      <c r="F76" s="177" t="s">
        <v>246</v>
      </c>
      <c r="G76" s="177" t="s">
        <v>246</v>
      </c>
      <c r="H76" s="177" t="s">
        <v>246</v>
      </c>
      <c r="I76" s="335">
        <v>9.0</v>
      </c>
      <c r="J76" s="335">
        <v>60230.52</v>
      </c>
      <c r="K76" s="335">
        <v>840007.0</v>
      </c>
      <c r="L76" s="71">
        <f t="shared" si="1"/>
        <v>455346525723</v>
      </c>
      <c r="M76" s="191">
        <f t="shared" si="2"/>
        <v>105</v>
      </c>
      <c r="N76" s="70">
        <f t="shared" si="3"/>
        <v>-0.535005035</v>
      </c>
      <c r="O76" s="70" t="b">
        <v>0</v>
      </c>
      <c r="P76" s="70">
        <f t="shared" si="4"/>
        <v>6.89</v>
      </c>
      <c r="Q76" s="70">
        <f t="shared" si="5"/>
        <v>76.89</v>
      </c>
      <c r="R76" s="50"/>
      <c r="S76" s="50"/>
      <c r="T76" s="50"/>
      <c r="U76" s="50"/>
      <c r="V76" s="50"/>
    </row>
    <row r="77">
      <c r="A77" s="4"/>
      <c r="B77" s="79" t="s">
        <v>82</v>
      </c>
      <c r="C77" s="177" t="s">
        <v>245</v>
      </c>
      <c r="D77" s="50"/>
      <c r="E77" s="177" t="s">
        <v>246</v>
      </c>
      <c r="F77" s="177" t="s">
        <v>246</v>
      </c>
      <c r="G77" s="177" t="s">
        <v>246</v>
      </c>
      <c r="H77" s="177" t="s">
        <v>246</v>
      </c>
      <c r="I77" s="335">
        <v>6.0</v>
      </c>
      <c r="J77" s="335">
        <v>79098.06</v>
      </c>
      <c r="K77" s="335">
        <v>902625.0</v>
      </c>
      <c r="L77" s="71">
        <f t="shared" si="1"/>
        <v>428375318445</v>
      </c>
      <c r="M77" s="191">
        <f t="shared" si="2"/>
        <v>99</v>
      </c>
      <c r="N77" s="70">
        <f t="shared" si="3"/>
        <v>-0.3957919378</v>
      </c>
      <c r="O77" s="70" t="b">
        <v>0</v>
      </c>
      <c r="P77" s="70">
        <f t="shared" si="4"/>
        <v>8.22</v>
      </c>
      <c r="Q77" s="70">
        <f t="shared" si="5"/>
        <v>78.22</v>
      </c>
      <c r="R77" s="50"/>
      <c r="S77" s="50"/>
      <c r="T77" s="50"/>
      <c r="U77" s="50"/>
      <c r="V77" s="50"/>
    </row>
    <row r="78">
      <c r="A78" s="4"/>
      <c r="B78" s="79" t="s">
        <v>83</v>
      </c>
      <c r="C78" s="177" t="s">
        <v>245</v>
      </c>
      <c r="D78" s="50"/>
      <c r="E78" s="177" t="s">
        <v>246</v>
      </c>
      <c r="F78" s="177" t="s">
        <v>246</v>
      </c>
      <c r="G78" s="177" t="s">
        <v>246</v>
      </c>
      <c r="H78" s="177" t="s">
        <v>246</v>
      </c>
      <c r="I78" s="335">
        <v>9.5</v>
      </c>
      <c r="J78" s="335">
        <v>68517.49</v>
      </c>
      <c r="K78" s="335">
        <v>856675.0</v>
      </c>
      <c r="L78" s="71">
        <f t="shared" si="1"/>
        <v>557623597085</v>
      </c>
      <c r="M78" s="191">
        <f t="shared" si="2"/>
        <v>112</v>
      </c>
      <c r="N78" s="70">
        <f t="shared" si="3"/>
        <v>-1.062912731</v>
      </c>
      <c r="O78" s="70" t="b">
        <v>0</v>
      </c>
      <c r="P78" s="70">
        <f t="shared" si="4"/>
        <v>5.33</v>
      </c>
      <c r="Q78" s="70">
        <f t="shared" si="5"/>
        <v>75.33</v>
      </c>
      <c r="R78" s="50"/>
      <c r="S78" s="50"/>
      <c r="T78" s="50"/>
      <c r="U78" s="50"/>
      <c r="V78" s="50"/>
    </row>
    <row r="79">
      <c r="A79" s="4"/>
      <c r="B79" s="79" t="s">
        <v>84</v>
      </c>
      <c r="C79" s="177" t="s">
        <v>247</v>
      </c>
      <c r="D79" s="177" t="s">
        <v>248</v>
      </c>
      <c r="E79" s="177" t="s">
        <v>247</v>
      </c>
      <c r="F79" s="50"/>
      <c r="G79" s="50"/>
      <c r="H79" s="50"/>
      <c r="I79" s="50"/>
      <c r="J79" s="50"/>
      <c r="K79" s="50"/>
      <c r="L79" s="71" t="str">
        <f t="shared" si="1"/>
        <v>-</v>
      </c>
      <c r="M79" s="336" t="str">
        <f t="shared" si="2"/>
        <v>-</v>
      </c>
      <c r="N79" s="70" t="str">
        <f t="shared" si="3"/>
        <v>-</v>
      </c>
      <c r="O79" s="70" t="b">
        <v>0</v>
      </c>
      <c r="P79" s="70">
        <f t="shared" si="4"/>
        <v>0</v>
      </c>
      <c r="Q79" s="70">
        <f t="shared" si="5"/>
        <v>0</v>
      </c>
      <c r="R79" s="50"/>
      <c r="S79" s="50"/>
      <c r="T79" s="50"/>
      <c r="U79" s="50"/>
      <c r="V79" s="50"/>
    </row>
    <row r="80">
      <c r="A80" s="4"/>
      <c r="B80" s="79" t="s">
        <v>85</v>
      </c>
      <c r="C80" s="177" t="s">
        <v>245</v>
      </c>
      <c r="D80" s="50"/>
      <c r="E80" s="177" t="s">
        <v>246</v>
      </c>
      <c r="F80" s="177" t="s">
        <v>246</v>
      </c>
      <c r="G80" s="177" t="s">
        <v>246</v>
      </c>
      <c r="H80" s="177" t="s">
        <v>246</v>
      </c>
      <c r="I80" s="335">
        <v>4.0</v>
      </c>
      <c r="J80" s="335">
        <v>74829.59</v>
      </c>
      <c r="K80" s="335">
        <v>935502.0</v>
      </c>
      <c r="L80" s="71">
        <f t="shared" si="1"/>
        <v>280012924417</v>
      </c>
      <c r="M80" s="191">
        <f t="shared" si="2"/>
        <v>66</v>
      </c>
      <c r="N80" s="70">
        <f t="shared" si="3"/>
        <v>0.3699872197</v>
      </c>
      <c r="O80" s="70" t="b">
        <v>0</v>
      </c>
      <c r="P80" s="70">
        <f t="shared" si="4"/>
        <v>15.56</v>
      </c>
      <c r="Q80" s="70">
        <f t="shared" si="5"/>
        <v>85.56</v>
      </c>
      <c r="R80" s="50"/>
      <c r="S80" s="50"/>
      <c r="T80" s="50"/>
      <c r="U80" s="50"/>
      <c r="V80" s="50"/>
    </row>
    <row r="81">
      <c r="A81" s="4"/>
      <c r="B81" s="79" t="s">
        <v>86</v>
      </c>
      <c r="C81" s="177" t="s">
        <v>245</v>
      </c>
      <c r="D81" s="50"/>
      <c r="E81" s="177" t="s">
        <v>246</v>
      </c>
      <c r="F81" s="177" t="s">
        <v>246</v>
      </c>
      <c r="G81" s="177" t="s">
        <v>246</v>
      </c>
      <c r="H81" s="177" t="s">
        <v>246</v>
      </c>
      <c r="I81" s="335">
        <v>3.3</v>
      </c>
      <c r="J81" s="335">
        <v>72579.73</v>
      </c>
      <c r="K81" s="335">
        <v>876748.0</v>
      </c>
      <c r="L81" s="71">
        <f t="shared" si="1"/>
        <v>209992639290</v>
      </c>
      <c r="M81" s="191">
        <f t="shared" si="2"/>
        <v>35</v>
      </c>
      <c r="N81" s="70">
        <f t="shared" si="3"/>
        <v>0.7314000649</v>
      </c>
      <c r="O81" s="70" t="b">
        <v>0</v>
      </c>
      <c r="P81" s="70">
        <f t="shared" si="4"/>
        <v>22.44</v>
      </c>
      <c r="Q81" s="70">
        <f t="shared" si="5"/>
        <v>92.44</v>
      </c>
      <c r="R81" s="50"/>
      <c r="S81" s="50"/>
      <c r="T81" s="50"/>
      <c r="U81" s="50"/>
      <c r="V81" s="50"/>
    </row>
    <row r="82">
      <c r="A82" s="5"/>
      <c r="B82" s="79" t="s">
        <v>87</v>
      </c>
      <c r="C82" s="177" t="s">
        <v>245</v>
      </c>
      <c r="D82" s="50"/>
      <c r="E82" s="177" t="s">
        <v>246</v>
      </c>
      <c r="F82" s="177" t="s">
        <v>246</v>
      </c>
      <c r="G82" s="177" t="s">
        <v>246</v>
      </c>
      <c r="H82" s="177" t="s">
        <v>246</v>
      </c>
      <c r="I82" s="335">
        <v>4.3</v>
      </c>
      <c r="J82" s="335">
        <v>70573.61</v>
      </c>
      <c r="K82" s="335">
        <v>928852.0</v>
      </c>
      <c r="L82" s="71">
        <f t="shared" si="1"/>
        <v>281875486822</v>
      </c>
      <c r="M82" s="191">
        <f t="shared" si="2"/>
        <v>67</v>
      </c>
      <c r="N82" s="70">
        <f t="shared" si="3"/>
        <v>0.3603735202</v>
      </c>
      <c r="O82" s="70" t="b">
        <v>0</v>
      </c>
      <c r="P82" s="70">
        <f t="shared" si="4"/>
        <v>15.33</v>
      </c>
      <c r="Q82" s="70">
        <f t="shared" si="5"/>
        <v>85.33</v>
      </c>
      <c r="R82" s="50"/>
      <c r="S82" s="50"/>
      <c r="T82" s="50"/>
      <c r="U82" s="50"/>
      <c r="V82" s="50"/>
    </row>
    <row r="83">
      <c r="A83" s="80" t="s">
        <v>88</v>
      </c>
      <c r="B83" s="81" t="s">
        <v>89</v>
      </c>
      <c r="C83" s="177" t="s">
        <v>251</v>
      </c>
      <c r="D83" s="50"/>
      <c r="E83" s="177" t="s">
        <v>246</v>
      </c>
      <c r="F83" s="177" t="s">
        <v>246</v>
      </c>
      <c r="G83" s="177" t="s">
        <v>246</v>
      </c>
      <c r="H83" s="177" t="s">
        <v>246</v>
      </c>
      <c r="I83" s="335">
        <v>10.8</v>
      </c>
      <c r="J83" s="335">
        <v>87731.88</v>
      </c>
      <c r="K83" s="335">
        <v>846183.0</v>
      </c>
      <c r="L83" s="71">
        <f t="shared" si="1"/>
        <v>801762034472</v>
      </c>
      <c r="M83" s="191">
        <f t="shared" si="2"/>
        <v>133</v>
      </c>
      <c r="N83" s="70">
        <f t="shared" si="3"/>
        <v>-2.323044236</v>
      </c>
      <c r="O83" s="70" t="b">
        <v>0</v>
      </c>
      <c r="P83" s="70">
        <f t="shared" si="4"/>
        <v>0.67</v>
      </c>
      <c r="Q83" s="70">
        <f t="shared" si="5"/>
        <v>49.47</v>
      </c>
      <c r="R83" s="50"/>
      <c r="S83" s="50"/>
      <c r="T83" s="50"/>
      <c r="U83" s="50"/>
      <c r="V83" s="50"/>
    </row>
    <row r="84">
      <c r="A84" s="4"/>
      <c r="B84" s="81" t="s">
        <v>90</v>
      </c>
      <c r="C84" s="177" t="s">
        <v>245</v>
      </c>
      <c r="D84" s="50"/>
      <c r="E84" s="177" t="s">
        <v>246</v>
      </c>
      <c r="F84" s="177" t="s">
        <v>246</v>
      </c>
      <c r="G84" s="177" t="s">
        <v>246</v>
      </c>
      <c r="H84" s="177" t="s">
        <v>246</v>
      </c>
      <c r="I84" s="335">
        <v>4.2</v>
      </c>
      <c r="J84" s="335">
        <v>79273.05</v>
      </c>
      <c r="K84" s="335">
        <v>950906.0</v>
      </c>
      <c r="L84" s="71">
        <f t="shared" si="1"/>
        <v>316601119310</v>
      </c>
      <c r="M84" s="191">
        <f t="shared" si="2"/>
        <v>85</v>
      </c>
      <c r="N84" s="70">
        <f t="shared" si="3"/>
        <v>0.1811356091</v>
      </c>
      <c r="O84" s="70" t="b">
        <v>0</v>
      </c>
      <c r="P84" s="70">
        <f t="shared" si="4"/>
        <v>11.33</v>
      </c>
      <c r="Q84" s="70">
        <f t="shared" si="5"/>
        <v>81.33</v>
      </c>
      <c r="R84" s="50"/>
      <c r="S84" s="50"/>
      <c r="T84" s="50"/>
      <c r="U84" s="50"/>
      <c r="V84" s="50"/>
    </row>
    <row r="85">
      <c r="A85" s="4"/>
      <c r="B85" s="81" t="s">
        <v>91</v>
      </c>
      <c r="C85" s="177" t="s">
        <v>245</v>
      </c>
      <c r="D85" s="50"/>
      <c r="E85" s="177" t="s">
        <v>246</v>
      </c>
      <c r="F85" s="177" t="s">
        <v>246</v>
      </c>
      <c r="G85" s="177" t="s">
        <v>246</v>
      </c>
      <c r="H85" s="177" t="s">
        <v>246</v>
      </c>
      <c r="I85" s="335">
        <v>3.5</v>
      </c>
      <c r="J85" s="335">
        <v>74357.74</v>
      </c>
      <c r="K85" s="335">
        <v>867764.0</v>
      </c>
      <c r="L85" s="71">
        <f t="shared" si="1"/>
        <v>225837394627</v>
      </c>
      <c r="M85" s="191">
        <f t="shared" si="2"/>
        <v>44</v>
      </c>
      <c r="N85" s="70">
        <f t="shared" si="3"/>
        <v>0.6496166488</v>
      </c>
      <c r="O85" s="70" t="b">
        <v>0</v>
      </c>
      <c r="P85" s="70">
        <f t="shared" si="4"/>
        <v>20.44</v>
      </c>
      <c r="Q85" s="70">
        <f t="shared" si="5"/>
        <v>90.44</v>
      </c>
      <c r="R85" s="50"/>
      <c r="S85" s="50"/>
      <c r="T85" s="50"/>
      <c r="U85" s="50"/>
      <c r="V85" s="50"/>
    </row>
    <row r="86">
      <c r="A86" s="4"/>
      <c r="B86" s="81" t="s">
        <v>92</v>
      </c>
      <c r="C86" s="177" t="s">
        <v>245</v>
      </c>
      <c r="D86" s="50"/>
      <c r="E86" s="177" t="s">
        <v>246</v>
      </c>
      <c r="F86" s="177" t="s">
        <v>246</v>
      </c>
      <c r="G86" s="177" t="s">
        <v>246</v>
      </c>
      <c r="H86" s="177" t="s">
        <v>246</v>
      </c>
      <c r="I86" s="335">
        <v>2.5</v>
      </c>
      <c r="J86" s="335">
        <v>73873.4</v>
      </c>
      <c r="K86" s="335">
        <v>875505.0</v>
      </c>
      <c r="L86" s="71">
        <f t="shared" si="1"/>
        <v>161691327668</v>
      </c>
      <c r="M86" s="191">
        <f t="shared" si="2"/>
        <v>13</v>
      </c>
      <c r="N86" s="70">
        <f t="shared" si="3"/>
        <v>0.9807094533</v>
      </c>
      <c r="O86" s="70" t="b">
        <v>0</v>
      </c>
      <c r="P86" s="70">
        <f t="shared" si="4"/>
        <v>27.33</v>
      </c>
      <c r="Q86" s="70">
        <f t="shared" si="5"/>
        <v>97.33</v>
      </c>
      <c r="R86" s="50"/>
      <c r="S86" s="50"/>
      <c r="T86" s="50"/>
      <c r="U86" s="50"/>
      <c r="V86" s="50"/>
    </row>
    <row r="87">
      <c r="A87" s="4"/>
      <c r="B87" s="81" t="s">
        <v>93</v>
      </c>
      <c r="C87" s="177" t="s">
        <v>245</v>
      </c>
      <c r="D87" s="50"/>
      <c r="E87" s="177" t="s">
        <v>246</v>
      </c>
      <c r="F87" s="177" t="s">
        <v>246</v>
      </c>
      <c r="G87" s="177" t="s">
        <v>246</v>
      </c>
      <c r="H87" s="177" t="s">
        <v>246</v>
      </c>
      <c r="I87" s="335">
        <v>4.2</v>
      </c>
      <c r="J87" s="335">
        <v>76591.97</v>
      </c>
      <c r="K87" s="335">
        <v>952188.0</v>
      </c>
      <c r="L87" s="71">
        <f t="shared" si="1"/>
        <v>306305809868</v>
      </c>
      <c r="M87" s="191">
        <f t="shared" si="2"/>
        <v>81</v>
      </c>
      <c r="N87" s="70">
        <f t="shared" si="3"/>
        <v>0.234275311</v>
      </c>
      <c r="O87" s="70" t="b">
        <v>0</v>
      </c>
      <c r="P87" s="70">
        <f t="shared" si="4"/>
        <v>12.22</v>
      </c>
      <c r="Q87" s="70">
        <f t="shared" si="5"/>
        <v>82.22</v>
      </c>
      <c r="R87" s="50"/>
      <c r="S87" s="50"/>
      <c r="T87" s="50"/>
      <c r="U87" s="50"/>
      <c r="V87" s="50"/>
    </row>
    <row r="88">
      <c r="A88" s="4"/>
      <c r="B88" s="81" t="s">
        <v>94</v>
      </c>
      <c r="C88" s="177" t="s">
        <v>245</v>
      </c>
      <c r="D88" s="50"/>
      <c r="E88" s="177" t="s">
        <v>246</v>
      </c>
      <c r="F88" s="177" t="s">
        <v>246</v>
      </c>
      <c r="G88" s="177" t="s">
        <v>246</v>
      </c>
      <c r="H88" s="177" t="s">
        <v>246</v>
      </c>
      <c r="I88" s="335">
        <v>3.5</v>
      </c>
      <c r="J88" s="335">
        <v>75982.64</v>
      </c>
      <c r="K88" s="335">
        <v>840007.0</v>
      </c>
      <c r="L88" s="71">
        <f t="shared" si="1"/>
        <v>223390823175</v>
      </c>
      <c r="M88" s="191">
        <f t="shared" si="2"/>
        <v>43</v>
      </c>
      <c r="N88" s="70">
        <f t="shared" si="3"/>
        <v>0.6622447372</v>
      </c>
      <c r="O88" s="70" t="b">
        <v>0</v>
      </c>
      <c r="P88" s="70">
        <f t="shared" si="4"/>
        <v>20.67</v>
      </c>
      <c r="Q88" s="70">
        <f t="shared" si="5"/>
        <v>90.67</v>
      </c>
      <c r="R88" s="50"/>
      <c r="S88" s="50"/>
      <c r="T88" s="50"/>
      <c r="U88" s="50"/>
      <c r="V88" s="50"/>
    </row>
    <row r="89">
      <c r="A89" s="4"/>
      <c r="B89" s="81" t="s">
        <v>95</v>
      </c>
      <c r="C89" s="177" t="s">
        <v>247</v>
      </c>
      <c r="D89" s="177" t="s">
        <v>248</v>
      </c>
      <c r="E89" s="177" t="s">
        <v>247</v>
      </c>
      <c r="F89" s="50"/>
      <c r="G89" s="50"/>
      <c r="H89" s="50"/>
      <c r="I89" s="50"/>
      <c r="J89" s="50"/>
      <c r="K89" s="50"/>
      <c r="L89" s="71" t="str">
        <f t="shared" si="1"/>
        <v>-</v>
      </c>
      <c r="M89" s="336" t="str">
        <f t="shared" si="2"/>
        <v>-</v>
      </c>
      <c r="N89" s="70" t="str">
        <f t="shared" si="3"/>
        <v>-</v>
      </c>
      <c r="O89" s="70" t="b">
        <v>0</v>
      </c>
      <c r="P89" s="70">
        <f t="shared" si="4"/>
        <v>0</v>
      </c>
      <c r="Q89" s="70">
        <f t="shared" si="5"/>
        <v>0</v>
      </c>
      <c r="R89" s="50"/>
      <c r="S89" s="50"/>
      <c r="T89" s="50"/>
      <c r="U89" s="50"/>
      <c r="V89" s="50"/>
    </row>
    <row r="90">
      <c r="A90" s="4"/>
      <c r="B90" s="81" t="s">
        <v>96</v>
      </c>
      <c r="C90" s="177" t="s">
        <v>245</v>
      </c>
      <c r="D90" s="50"/>
      <c r="E90" s="177" t="s">
        <v>246</v>
      </c>
      <c r="F90" s="177" t="s">
        <v>246</v>
      </c>
      <c r="G90" s="177" t="s">
        <v>246</v>
      </c>
      <c r="H90" s="177" t="s">
        <v>246</v>
      </c>
      <c r="I90" s="335">
        <v>4.2</v>
      </c>
      <c r="J90" s="335">
        <v>52215.41</v>
      </c>
      <c r="K90" s="335">
        <v>860002.0</v>
      </c>
      <c r="L90" s="71">
        <f t="shared" si="1"/>
        <v>188602499529</v>
      </c>
      <c r="M90" s="191">
        <f t="shared" si="2"/>
        <v>21</v>
      </c>
      <c r="N90" s="70">
        <f t="shared" si="3"/>
        <v>0.8418062315</v>
      </c>
      <c r="O90" s="70" t="b">
        <v>0</v>
      </c>
      <c r="P90" s="70">
        <f t="shared" si="4"/>
        <v>25.56</v>
      </c>
      <c r="Q90" s="70">
        <f t="shared" si="5"/>
        <v>95.56</v>
      </c>
      <c r="R90" s="50"/>
      <c r="S90" s="50"/>
      <c r="T90" s="50"/>
      <c r="U90" s="50"/>
      <c r="V90" s="50"/>
    </row>
    <row r="91">
      <c r="A91" s="4"/>
      <c r="B91" s="81" t="s">
        <v>97</v>
      </c>
      <c r="C91" s="177" t="s">
        <v>245</v>
      </c>
      <c r="D91" s="50"/>
      <c r="E91" s="177" t="s">
        <v>246</v>
      </c>
      <c r="F91" s="177" t="s">
        <v>246</v>
      </c>
      <c r="G91" s="177" t="s">
        <v>246</v>
      </c>
      <c r="H91" s="177" t="s">
        <v>246</v>
      </c>
      <c r="I91" s="335">
        <v>2.7</v>
      </c>
      <c r="J91" s="335">
        <v>79110.56</v>
      </c>
      <c r="K91" s="335">
        <v>859270.0</v>
      </c>
      <c r="L91" s="71">
        <f t="shared" si="1"/>
        <v>183538793406</v>
      </c>
      <c r="M91" s="191">
        <f t="shared" si="2"/>
        <v>16</v>
      </c>
      <c r="N91" s="70">
        <f t="shared" si="3"/>
        <v>0.867942778</v>
      </c>
      <c r="O91" s="70" t="b">
        <v>0</v>
      </c>
      <c r="P91" s="70">
        <f t="shared" si="4"/>
        <v>26.67</v>
      </c>
      <c r="Q91" s="70">
        <f t="shared" si="5"/>
        <v>96.67</v>
      </c>
      <c r="R91" s="50"/>
      <c r="S91" s="50"/>
      <c r="T91" s="50"/>
      <c r="U91" s="50"/>
      <c r="V91" s="50"/>
    </row>
    <row r="92">
      <c r="A92" s="4"/>
      <c r="B92" s="81" t="s">
        <v>98</v>
      </c>
      <c r="C92" s="177" t="s">
        <v>245</v>
      </c>
      <c r="D92" s="50"/>
      <c r="E92" s="177" t="s">
        <v>246</v>
      </c>
      <c r="F92" s="177" t="s">
        <v>246</v>
      </c>
      <c r="G92" s="177" t="s">
        <v>246</v>
      </c>
      <c r="H92" s="177" t="s">
        <v>246</v>
      </c>
      <c r="I92" s="335">
        <v>2.8</v>
      </c>
      <c r="J92" s="335">
        <v>76960.7</v>
      </c>
      <c r="K92" s="335">
        <v>867531.0</v>
      </c>
      <c r="L92" s="71">
        <f t="shared" si="1"/>
        <v>186944220489</v>
      </c>
      <c r="M92" s="191">
        <f t="shared" si="2"/>
        <v>19</v>
      </c>
      <c r="N92" s="70">
        <f t="shared" si="3"/>
        <v>0.8503655133</v>
      </c>
      <c r="O92" s="70" t="b">
        <v>0</v>
      </c>
      <c r="P92" s="70">
        <f t="shared" si="4"/>
        <v>26</v>
      </c>
      <c r="Q92" s="70">
        <f t="shared" si="5"/>
        <v>96</v>
      </c>
      <c r="R92" s="50"/>
      <c r="S92" s="50"/>
      <c r="T92" s="50"/>
      <c r="U92" s="50"/>
      <c r="V92" s="50"/>
    </row>
    <row r="93">
      <c r="A93" s="4"/>
      <c r="B93" s="81" t="s">
        <v>99</v>
      </c>
      <c r="C93" s="177" t="s">
        <v>245</v>
      </c>
      <c r="D93" s="50"/>
      <c r="E93" s="177" t="s">
        <v>246</v>
      </c>
      <c r="F93" s="177" t="s">
        <v>246</v>
      </c>
      <c r="G93" s="177" t="s">
        <v>246</v>
      </c>
      <c r="H93" s="177" t="s">
        <v>246</v>
      </c>
      <c r="I93" s="335">
        <v>3.3</v>
      </c>
      <c r="J93" s="335">
        <v>68005.02</v>
      </c>
      <c r="K93" s="335">
        <v>854563.0</v>
      </c>
      <c r="L93" s="71">
        <f t="shared" si="1"/>
        <v>191778093891</v>
      </c>
      <c r="M93" s="191">
        <f t="shared" si="2"/>
        <v>23</v>
      </c>
      <c r="N93" s="70">
        <f t="shared" si="3"/>
        <v>0.8254152587</v>
      </c>
      <c r="O93" s="70" t="b">
        <v>0</v>
      </c>
      <c r="P93" s="70">
        <f t="shared" si="4"/>
        <v>25.11</v>
      </c>
      <c r="Q93" s="70">
        <f t="shared" si="5"/>
        <v>95.11</v>
      </c>
      <c r="R93" s="50"/>
      <c r="S93" s="50"/>
      <c r="T93" s="50"/>
      <c r="U93" s="50"/>
      <c r="V93" s="50"/>
    </row>
    <row r="94">
      <c r="A94" s="4"/>
      <c r="B94" s="81" t="s">
        <v>100</v>
      </c>
      <c r="C94" s="177" t="s">
        <v>245</v>
      </c>
      <c r="D94" s="50"/>
      <c r="E94" s="177" t="s">
        <v>246</v>
      </c>
      <c r="F94" s="177" t="s">
        <v>246</v>
      </c>
      <c r="G94" s="177" t="s">
        <v>246</v>
      </c>
      <c r="H94" s="177" t="s">
        <v>246</v>
      </c>
      <c r="I94" s="335">
        <v>4.3</v>
      </c>
      <c r="J94" s="335">
        <v>59139.96</v>
      </c>
      <c r="K94" s="335">
        <v>859889.0</v>
      </c>
      <c r="L94" s="71">
        <f t="shared" si="1"/>
        <v>218671344577</v>
      </c>
      <c r="M94" s="191">
        <f t="shared" si="2"/>
        <v>40</v>
      </c>
      <c r="N94" s="70">
        <f t="shared" si="3"/>
        <v>0.6866045379</v>
      </c>
      <c r="O94" s="70" t="b">
        <v>0</v>
      </c>
      <c r="P94" s="70">
        <f t="shared" si="4"/>
        <v>21.33</v>
      </c>
      <c r="Q94" s="70">
        <f t="shared" si="5"/>
        <v>91.33</v>
      </c>
      <c r="R94" s="50"/>
      <c r="S94" s="50"/>
      <c r="T94" s="50"/>
      <c r="U94" s="50"/>
      <c r="V94" s="50"/>
    </row>
    <row r="95">
      <c r="A95" s="4"/>
      <c r="B95" s="81" t="s">
        <v>101</v>
      </c>
      <c r="C95" s="177" t="s">
        <v>247</v>
      </c>
      <c r="D95" s="177" t="s">
        <v>248</v>
      </c>
      <c r="E95" s="177" t="s">
        <v>247</v>
      </c>
      <c r="F95" s="50"/>
      <c r="G95" s="50"/>
      <c r="H95" s="50"/>
      <c r="I95" s="50"/>
      <c r="J95" s="50"/>
      <c r="K95" s="50"/>
      <c r="L95" s="71" t="str">
        <f t="shared" si="1"/>
        <v>-</v>
      </c>
      <c r="M95" s="336" t="str">
        <f t="shared" si="2"/>
        <v>-</v>
      </c>
      <c r="N95" s="70" t="str">
        <f t="shared" si="3"/>
        <v>-</v>
      </c>
      <c r="O95" s="70" t="b">
        <v>0</v>
      </c>
      <c r="P95" s="70">
        <f t="shared" si="4"/>
        <v>0</v>
      </c>
      <c r="Q95" s="70">
        <f t="shared" si="5"/>
        <v>0</v>
      </c>
      <c r="R95" s="50"/>
      <c r="S95" s="50"/>
      <c r="T95" s="50"/>
      <c r="U95" s="50"/>
      <c r="V95" s="50"/>
    </row>
    <row r="96">
      <c r="A96" s="4"/>
      <c r="B96" s="81" t="s">
        <v>102</v>
      </c>
      <c r="C96" s="177" t="s">
        <v>245</v>
      </c>
      <c r="D96" s="50"/>
      <c r="E96" s="177" t="s">
        <v>246</v>
      </c>
      <c r="F96" s="177" t="s">
        <v>246</v>
      </c>
      <c r="G96" s="177" t="s">
        <v>246</v>
      </c>
      <c r="H96" s="177" t="s">
        <v>246</v>
      </c>
      <c r="I96" s="335">
        <v>3.0</v>
      </c>
      <c r="J96" s="335">
        <v>76651.34</v>
      </c>
      <c r="K96" s="335">
        <v>870836.0</v>
      </c>
      <c r="L96" s="71">
        <f t="shared" si="1"/>
        <v>200252238961</v>
      </c>
      <c r="M96" s="191">
        <f t="shared" si="2"/>
        <v>28</v>
      </c>
      <c r="N96" s="70">
        <f t="shared" si="3"/>
        <v>0.7816755785</v>
      </c>
      <c r="O96" s="70" t="b">
        <v>0</v>
      </c>
      <c r="P96" s="70">
        <f t="shared" si="4"/>
        <v>24</v>
      </c>
      <c r="Q96" s="70">
        <f t="shared" si="5"/>
        <v>94</v>
      </c>
      <c r="R96" s="50"/>
      <c r="S96" s="50"/>
      <c r="T96" s="50"/>
      <c r="U96" s="50"/>
      <c r="V96" s="50"/>
    </row>
    <row r="97">
      <c r="A97" s="4"/>
      <c r="B97" s="72" t="s">
        <v>103</v>
      </c>
      <c r="C97" s="177" t="s">
        <v>247</v>
      </c>
      <c r="D97" s="177" t="s">
        <v>248</v>
      </c>
      <c r="E97" s="177" t="s">
        <v>247</v>
      </c>
      <c r="F97" s="50"/>
      <c r="G97" s="50"/>
      <c r="H97" s="50"/>
      <c r="I97" s="50"/>
      <c r="J97" s="50"/>
      <c r="K97" s="50"/>
      <c r="L97" s="71" t="str">
        <f t="shared" si="1"/>
        <v>-</v>
      </c>
      <c r="M97" s="336" t="str">
        <f t="shared" si="2"/>
        <v>-</v>
      </c>
      <c r="N97" s="70" t="str">
        <f t="shared" si="3"/>
        <v>-</v>
      </c>
      <c r="O97" s="70" t="b">
        <v>0</v>
      </c>
      <c r="P97" s="70">
        <f t="shared" si="4"/>
        <v>0</v>
      </c>
      <c r="Q97" s="70">
        <f t="shared" si="5"/>
        <v>0</v>
      </c>
      <c r="R97" s="50"/>
      <c r="S97" s="50"/>
      <c r="T97" s="50"/>
      <c r="U97" s="50"/>
      <c r="V97" s="50"/>
    </row>
    <row r="98">
      <c r="A98" s="4"/>
      <c r="B98" s="81" t="s">
        <v>104</v>
      </c>
      <c r="C98" s="177" t="s">
        <v>245</v>
      </c>
      <c r="D98" s="50"/>
      <c r="E98" s="177" t="s">
        <v>246</v>
      </c>
      <c r="F98" s="177" t="s">
        <v>246</v>
      </c>
      <c r="G98" s="177" t="s">
        <v>246</v>
      </c>
      <c r="H98" s="177" t="s">
        <v>246</v>
      </c>
      <c r="I98" s="335">
        <v>10.5</v>
      </c>
      <c r="J98" s="335">
        <v>60208.65</v>
      </c>
      <c r="K98" s="335">
        <v>816413.0</v>
      </c>
      <c r="L98" s="71">
        <f t="shared" si="1"/>
        <v>516128808011</v>
      </c>
      <c r="M98" s="191">
        <f t="shared" si="2"/>
        <v>109</v>
      </c>
      <c r="N98" s="70">
        <f t="shared" si="3"/>
        <v>-0.8487355138</v>
      </c>
      <c r="O98" s="70" t="b">
        <v>0</v>
      </c>
      <c r="P98" s="70">
        <f t="shared" si="4"/>
        <v>6</v>
      </c>
      <c r="Q98" s="70">
        <f t="shared" si="5"/>
        <v>76</v>
      </c>
      <c r="R98" s="50"/>
      <c r="S98" s="50"/>
      <c r="T98" s="50"/>
      <c r="U98" s="50"/>
      <c r="V98" s="50"/>
    </row>
    <row r="99">
      <c r="A99" s="4"/>
      <c r="B99" s="81" t="s">
        <v>105</v>
      </c>
      <c r="C99" s="177" t="s">
        <v>245</v>
      </c>
      <c r="D99" s="50"/>
      <c r="E99" s="177" t="s">
        <v>246</v>
      </c>
      <c r="F99" s="177" t="s">
        <v>246</v>
      </c>
      <c r="G99" s="177" t="s">
        <v>246</v>
      </c>
      <c r="H99" s="177" t="s">
        <v>246</v>
      </c>
      <c r="I99" s="335">
        <v>4.3</v>
      </c>
      <c r="J99" s="335">
        <v>103680.9</v>
      </c>
      <c r="K99" s="335">
        <v>877470.0</v>
      </c>
      <c r="L99" s="71">
        <f t="shared" si="1"/>
        <v>391200581089</v>
      </c>
      <c r="M99" s="191">
        <f t="shared" si="2"/>
        <v>91</v>
      </c>
      <c r="N99" s="70">
        <f t="shared" si="3"/>
        <v>-0.203912862</v>
      </c>
      <c r="O99" s="70" t="b">
        <v>0</v>
      </c>
      <c r="P99" s="70">
        <f t="shared" si="4"/>
        <v>10</v>
      </c>
      <c r="Q99" s="70">
        <f t="shared" si="5"/>
        <v>80</v>
      </c>
      <c r="R99" s="50"/>
      <c r="S99" s="50"/>
      <c r="T99" s="50"/>
      <c r="U99" s="50"/>
      <c r="V99" s="50"/>
    </row>
    <row r="100">
      <c r="A100" s="4"/>
      <c r="B100" s="81" t="s">
        <v>106</v>
      </c>
      <c r="C100" s="177" t="s">
        <v>245</v>
      </c>
      <c r="D100" s="50"/>
      <c r="E100" s="177" t="s">
        <v>246</v>
      </c>
      <c r="F100" s="177" t="s">
        <v>246</v>
      </c>
      <c r="G100" s="177" t="s">
        <v>246</v>
      </c>
      <c r="H100" s="177" t="s">
        <v>246</v>
      </c>
      <c r="I100" s="335">
        <v>3.0</v>
      </c>
      <c r="J100" s="335">
        <v>79476.16</v>
      </c>
      <c r="K100" s="335">
        <v>861759.0</v>
      </c>
      <c r="L100" s="71">
        <f t="shared" si="1"/>
        <v>205467888496</v>
      </c>
      <c r="M100" s="191">
        <f t="shared" si="2"/>
        <v>30</v>
      </c>
      <c r="N100" s="70">
        <f t="shared" si="3"/>
        <v>0.7547547692</v>
      </c>
      <c r="O100" s="70" t="b">
        <v>0</v>
      </c>
      <c r="P100" s="70">
        <f t="shared" si="4"/>
        <v>23.56</v>
      </c>
      <c r="Q100" s="70">
        <f t="shared" si="5"/>
        <v>93.56</v>
      </c>
      <c r="R100" s="50"/>
      <c r="S100" s="50"/>
      <c r="T100" s="50"/>
      <c r="U100" s="50"/>
      <c r="V100" s="50"/>
    </row>
    <row r="101">
      <c r="A101" s="4"/>
      <c r="B101" s="81" t="s">
        <v>107</v>
      </c>
      <c r="C101" s="177" t="s">
        <v>247</v>
      </c>
      <c r="D101" s="177" t="s">
        <v>248</v>
      </c>
      <c r="E101" s="177" t="s">
        <v>247</v>
      </c>
      <c r="F101" s="50"/>
      <c r="G101" s="50"/>
      <c r="H101" s="50"/>
      <c r="I101" s="50"/>
      <c r="J101" s="50"/>
      <c r="K101" s="50"/>
      <c r="L101" s="71" t="str">
        <f t="shared" si="1"/>
        <v>-</v>
      </c>
      <c r="M101" s="336" t="str">
        <f t="shared" si="2"/>
        <v>-</v>
      </c>
      <c r="N101" s="70" t="str">
        <f t="shared" si="3"/>
        <v>-</v>
      </c>
      <c r="O101" s="70" t="b">
        <v>0</v>
      </c>
      <c r="P101" s="70">
        <f t="shared" si="4"/>
        <v>0</v>
      </c>
      <c r="Q101" s="70">
        <f t="shared" si="5"/>
        <v>0</v>
      </c>
      <c r="R101" s="50"/>
      <c r="S101" s="50"/>
      <c r="T101" s="50"/>
      <c r="U101" s="50"/>
      <c r="V101" s="50"/>
    </row>
    <row r="102">
      <c r="A102" s="5"/>
      <c r="B102" s="81" t="s">
        <v>108</v>
      </c>
      <c r="C102" s="177" t="s">
        <v>245</v>
      </c>
      <c r="D102" s="50"/>
      <c r="E102" s="177" t="s">
        <v>246</v>
      </c>
      <c r="F102" s="177" t="s">
        <v>246</v>
      </c>
      <c r="G102" s="177" t="s">
        <v>246</v>
      </c>
      <c r="H102" s="177" t="s">
        <v>246</v>
      </c>
      <c r="I102" s="335">
        <v>4.5</v>
      </c>
      <c r="J102" s="335">
        <v>49124.98</v>
      </c>
      <c r="K102" s="335">
        <v>852479.0</v>
      </c>
      <c r="L102" s="71">
        <f t="shared" si="1"/>
        <v>188451062214</v>
      </c>
      <c r="M102" s="191">
        <f t="shared" si="2"/>
        <v>20</v>
      </c>
      <c r="N102" s="70">
        <f t="shared" si="3"/>
        <v>0.842587882</v>
      </c>
      <c r="O102" s="70" t="b">
        <v>0</v>
      </c>
      <c r="P102" s="70">
        <f t="shared" si="4"/>
        <v>25.78</v>
      </c>
      <c r="Q102" s="70">
        <f t="shared" si="5"/>
        <v>95.78</v>
      </c>
      <c r="R102" s="50"/>
      <c r="S102" s="50"/>
      <c r="T102" s="50"/>
      <c r="U102" s="50"/>
      <c r="V102" s="50"/>
    </row>
    <row r="103">
      <c r="A103" s="82" t="s">
        <v>109</v>
      </c>
      <c r="B103" s="83" t="s">
        <v>110</v>
      </c>
      <c r="C103" s="177" t="s">
        <v>245</v>
      </c>
      <c r="D103" s="50"/>
      <c r="E103" s="177" t="s">
        <v>246</v>
      </c>
      <c r="F103" s="177" t="s">
        <v>246</v>
      </c>
      <c r="G103" s="177" t="s">
        <v>246</v>
      </c>
      <c r="H103" s="177" t="s">
        <v>246</v>
      </c>
      <c r="I103" s="335">
        <v>4.5</v>
      </c>
      <c r="J103" s="335">
        <v>59171.21</v>
      </c>
      <c r="K103" s="335">
        <v>848420.0</v>
      </c>
      <c r="L103" s="71">
        <f t="shared" si="1"/>
        <v>225909170947</v>
      </c>
      <c r="M103" s="191">
        <f t="shared" si="2"/>
        <v>45</v>
      </c>
      <c r="N103" s="70">
        <f t="shared" si="3"/>
        <v>0.6492461722</v>
      </c>
      <c r="O103" s="70" t="b">
        <v>0</v>
      </c>
      <c r="P103" s="70">
        <f t="shared" si="4"/>
        <v>20.22</v>
      </c>
      <c r="Q103" s="70">
        <f t="shared" si="5"/>
        <v>90.22</v>
      </c>
      <c r="R103" s="50"/>
      <c r="S103" s="50"/>
      <c r="T103" s="50"/>
      <c r="U103" s="50"/>
      <c r="V103" s="50"/>
    </row>
    <row r="104">
      <c r="A104" s="4"/>
      <c r="B104" s="83" t="s">
        <v>111</v>
      </c>
      <c r="C104" s="177" t="s">
        <v>245</v>
      </c>
      <c r="D104" s="50"/>
      <c r="E104" s="177" t="s">
        <v>246</v>
      </c>
      <c r="F104" s="177" t="s">
        <v>246</v>
      </c>
      <c r="G104" s="177" t="s">
        <v>246</v>
      </c>
      <c r="H104" s="177" t="s">
        <v>246</v>
      </c>
      <c r="I104" s="335">
        <v>4.3</v>
      </c>
      <c r="J104" s="335">
        <v>77226.31</v>
      </c>
      <c r="K104" s="335">
        <v>854670.0</v>
      </c>
      <c r="L104" s="71">
        <f t="shared" si="1"/>
        <v>283812944581</v>
      </c>
      <c r="M104" s="191">
        <f t="shared" si="2"/>
        <v>70</v>
      </c>
      <c r="N104" s="70">
        <f t="shared" si="3"/>
        <v>0.350373245</v>
      </c>
      <c r="O104" s="70" t="b">
        <v>0</v>
      </c>
      <c r="P104" s="70">
        <f t="shared" si="4"/>
        <v>14.67</v>
      </c>
      <c r="Q104" s="70">
        <f t="shared" si="5"/>
        <v>84.67</v>
      </c>
      <c r="R104" s="50"/>
      <c r="S104" s="50"/>
      <c r="T104" s="50"/>
      <c r="U104" s="50"/>
      <c r="V104" s="50"/>
    </row>
    <row r="105">
      <c r="A105" s="4"/>
      <c r="B105" s="83" t="s">
        <v>112</v>
      </c>
      <c r="C105" s="177" t="s">
        <v>245</v>
      </c>
      <c r="D105" s="50"/>
      <c r="E105" s="177" t="s">
        <v>246</v>
      </c>
      <c r="F105" s="177" t="s">
        <v>246</v>
      </c>
      <c r="G105" s="177" t="s">
        <v>246</v>
      </c>
      <c r="H105" s="177" t="s">
        <v>246</v>
      </c>
      <c r="I105" s="335">
        <v>8.0</v>
      </c>
      <c r="J105" s="335">
        <v>72567.23</v>
      </c>
      <c r="K105" s="335">
        <v>879861.0</v>
      </c>
      <c r="L105" s="71">
        <f t="shared" si="1"/>
        <v>510792604440</v>
      </c>
      <c r="M105" s="191">
        <f t="shared" si="2"/>
        <v>108</v>
      </c>
      <c r="N105" s="70">
        <f t="shared" si="3"/>
        <v>-0.8211924595</v>
      </c>
      <c r="O105" s="70" t="b">
        <v>0</v>
      </c>
      <c r="P105" s="70">
        <f t="shared" si="4"/>
        <v>6.22</v>
      </c>
      <c r="Q105" s="70">
        <f t="shared" si="5"/>
        <v>76.22</v>
      </c>
      <c r="R105" s="50"/>
      <c r="S105" s="50"/>
      <c r="T105" s="50"/>
      <c r="U105" s="50"/>
      <c r="V105" s="50"/>
    </row>
    <row r="106">
      <c r="A106" s="4"/>
      <c r="B106" s="83" t="s">
        <v>113</v>
      </c>
      <c r="C106" s="177" t="s">
        <v>245</v>
      </c>
      <c r="D106" s="50"/>
      <c r="E106" s="177" t="s">
        <v>246</v>
      </c>
      <c r="F106" s="177" t="s">
        <v>246</v>
      </c>
      <c r="G106" s="177" t="s">
        <v>246</v>
      </c>
      <c r="H106" s="177" t="s">
        <v>246</v>
      </c>
      <c r="I106" s="335">
        <v>4.6</v>
      </c>
      <c r="J106" s="335">
        <v>91641.01</v>
      </c>
      <c r="K106" s="335">
        <v>848790.0</v>
      </c>
      <c r="L106" s="71">
        <f t="shared" si="1"/>
        <v>357806275238</v>
      </c>
      <c r="M106" s="191">
        <f t="shared" si="2"/>
        <v>88</v>
      </c>
      <c r="N106" s="70">
        <f t="shared" si="3"/>
        <v>-0.03154665311</v>
      </c>
      <c r="O106" s="70" t="b">
        <v>0</v>
      </c>
      <c r="P106" s="70">
        <f t="shared" si="4"/>
        <v>10.67</v>
      </c>
      <c r="Q106" s="70">
        <f t="shared" si="5"/>
        <v>80.67</v>
      </c>
      <c r="R106" s="50"/>
      <c r="S106" s="50"/>
      <c r="T106" s="50"/>
      <c r="U106" s="50"/>
      <c r="V106" s="50"/>
    </row>
    <row r="107">
      <c r="A107" s="4"/>
      <c r="B107" s="83" t="s">
        <v>114</v>
      </c>
      <c r="C107" s="177" t="s">
        <v>245</v>
      </c>
      <c r="D107" s="50"/>
      <c r="E107" s="177" t="s">
        <v>246</v>
      </c>
      <c r="F107" s="177" t="s">
        <v>246</v>
      </c>
      <c r="G107" s="177" t="s">
        <v>246</v>
      </c>
      <c r="H107" s="177" t="s">
        <v>246</v>
      </c>
      <c r="I107" s="335">
        <v>2.5</v>
      </c>
      <c r="J107" s="335">
        <v>64730.23</v>
      </c>
      <c r="K107" s="335">
        <v>858461.0</v>
      </c>
      <c r="L107" s="71">
        <f t="shared" si="1"/>
        <v>138920944940</v>
      </c>
      <c r="M107" s="191">
        <f t="shared" si="2"/>
        <v>4</v>
      </c>
      <c r="N107" s="70">
        <f t="shared" si="3"/>
        <v>1.098239806</v>
      </c>
      <c r="O107" s="70" t="b">
        <v>0</v>
      </c>
      <c r="P107" s="70">
        <f t="shared" si="4"/>
        <v>29.33</v>
      </c>
      <c r="Q107" s="70">
        <f t="shared" si="5"/>
        <v>99.33</v>
      </c>
      <c r="R107" s="50"/>
      <c r="S107" s="50"/>
      <c r="T107" s="50"/>
      <c r="U107" s="50"/>
      <c r="V107" s="50"/>
    </row>
    <row r="108">
      <c r="A108" s="4"/>
      <c r="B108" s="83" t="s">
        <v>115</v>
      </c>
      <c r="C108" s="177" t="s">
        <v>251</v>
      </c>
      <c r="D108" s="50"/>
      <c r="E108" s="177" t="s">
        <v>246</v>
      </c>
      <c r="F108" s="177" t="s">
        <v>246</v>
      </c>
      <c r="G108" s="177" t="s">
        <v>246</v>
      </c>
      <c r="H108" s="177" t="s">
        <v>246</v>
      </c>
      <c r="I108" s="335">
        <v>3.0</v>
      </c>
      <c r="J108" s="335">
        <v>73342.18</v>
      </c>
      <c r="K108" s="335">
        <v>887537.0</v>
      </c>
      <c r="L108" s="71">
        <f t="shared" si="1"/>
        <v>195281695232</v>
      </c>
      <c r="M108" s="191">
        <f t="shared" si="2"/>
        <v>25</v>
      </c>
      <c r="N108" s="70">
        <f t="shared" si="3"/>
        <v>0.8073312631</v>
      </c>
      <c r="O108" s="70" t="b">
        <v>0</v>
      </c>
      <c r="P108" s="70">
        <f t="shared" si="4"/>
        <v>24.67</v>
      </c>
      <c r="Q108" s="70">
        <f t="shared" si="5"/>
        <v>66.27</v>
      </c>
      <c r="R108" s="50"/>
      <c r="S108" s="50"/>
      <c r="T108" s="50"/>
      <c r="U108" s="50"/>
      <c r="V108" s="50"/>
    </row>
    <row r="109">
      <c r="A109" s="4"/>
      <c r="B109" s="83" t="s">
        <v>116</v>
      </c>
      <c r="C109" s="177" t="s">
        <v>245</v>
      </c>
      <c r="D109" s="50"/>
      <c r="E109" s="177" t="s">
        <v>246</v>
      </c>
      <c r="F109" s="177" t="s">
        <v>246</v>
      </c>
      <c r="G109" s="177" t="s">
        <v>246</v>
      </c>
      <c r="H109" s="177" t="s">
        <v>246</v>
      </c>
      <c r="I109" s="335">
        <v>3.5</v>
      </c>
      <c r="J109" s="335">
        <v>48653.14</v>
      </c>
      <c r="K109" s="335">
        <v>872173.0</v>
      </c>
      <c r="L109" s="71">
        <f t="shared" si="1"/>
        <v>148518842756</v>
      </c>
      <c r="M109" s="191">
        <f t="shared" si="2"/>
        <v>8</v>
      </c>
      <c r="N109" s="70">
        <f t="shared" si="3"/>
        <v>1.048699826</v>
      </c>
      <c r="O109" s="70" t="b">
        <v>0</v>
      </c>
      <c r="P109" s="70">
        <f t="shared" si="4"/>
        <v>28.44</v>
      </c>
      <c r="Q109" s="70">
        <f t="shared" si="5"/>
        <v>98.44</v>
      </c>
      <c r="R109" s="50"/>
      <c r="S109" s="50"/>
      <c r="T109" s="50"/>
      <c r="U109" s="50"/>
      <c r="V109" s="50"/>
    </row>
    <row r="110">
      <c r="A110" s="4"/>
      <c r="B110" s="83" t="s">
        <v>117</v>
      </c>
      <c r="C110" s="177" t="s">
        <v>245</v>
      </c>
      <c r="D110" s="50"/>
      <c r="E110" s="177" t="s">
        <v>246</v>
      </c>
      <c r="F110" s="177" t="s">
        <v>246</v>
      </c>
      <c r="G110" s="177" t="s">
        <v>246</v>
      </c>
      <c r="H110" s="177" t="s">
        <v>246</v>
      </c>
      <c r="I110" s="335">
        <v>2.8</v>
      </c>
      <c r="J110" s="335">
        <v>54502.76</v>
      </c>
      <c r="K110" s="335">
        <v>864602.0</v>
      </c>
      <c r="L110" s="71">
        <f t="shared" si="1"/>
        <v>131944946844</v>
      </c>
      <c r="M110" s="191">
        <f t="shared" si="2"/>
        <v>3</v>
      </c>
      <c r="N110" s="70">
        <f t="shared" si="3"/>
        <v>1.134246733</v>
      </c>
      <c r="O110" s="70" t="b">
        <v>0</v>
      </c>
      <c r="P110" s="70">
        <f t="shared" si="4"/>
        <v>29.56</v>
      </c>
      <c r="Q110" s="70">
        <f t="shared" si="5"/>
        <v>99.56</v>
      </c>
      <c r="R110" s="50"/>
      <c r="S110" s="50"/>
      <c r="T110" s="50"/>
      <c r="U110" s="50"/>
      <c r="V110" s="50"/>
    </row>
    <row r="111">
      <c r="A111" s="4"/>
      <c r="B111" s="83" t="s">
        <v>118</v>
      </c>
      <c r="C111" s="177" t="s">
        <v>245</v>
      </c>
      <c r="D111" s="50"/>
      <c r="E111" s="177" t="s">
        <v>246</v>
      </c>
      <c r="F111" s="177" t="s">
        <v>246</v>
      </c>
      <c r="G111" s="177" t="s">
        <v>246</v>
      </c>
      <c r="H111" s="177" t="s">
        <v>246</v>
      </c>
      <c r="I111" s="335">
        <v>7.5</v>
      </c>
      <c r="J111" s="335">
        <v>70857.97</v>
      </c>
      <c r="K111" s="335">
        <v>838089.0</v>
      </c>
      <c r="L111" s="71">
        <f t="shared" si="1"/>
        <v>445389639145</v>
      </c>
      <c r="M111" s="191">
        <f t="shared" si="2"/>
        <v>103</v>
      </c>
      <c r="N111" s="70">
        <f t="shared" si="3"/>
        <v>-0.4836121179</v>
      </c>
      <c r="O111" s="70" t="b">
        <v>0</v>
      </c>
      <c r="P111" s="70">
        <f t="shared" si="4"/>
        <v>7.33</v>
      </c>
      <c r="Q111" s="70">
        <f t="shared" si="5"/>
        <v>77.33</v>
      </c>
      <c r="R111" s="50"/>
      <c r="S111" s="50"/>
      <c r="T111" s="50"/>
      <c r="U111" s="50"/>
      <c r="V111" s="50"/>
    </row>
    <row r="112">
      <c r="A112" s="4"/>
      <c r="B112" s="83" t="s">
        <v>119</v>
      </c>
      <c r="C112" s="177" t="s">
        <v>245</v>
      </c>
      <c r="D112" s="50"/>
      <c r="E112" s="177" t="s">
        <v>246</v>
      </c>
      <c r="F112" s="177" t="s">
        <v>246</v>
      </c>
      <c r="G112" s="177" t="s">
        <v>246</v>
      </c>
      <c r="H112" s="177" t="s">
        <v>246</v>
      </c>
      <c r="I112" s="335">
        <v>3.1</v>
      </c>
      <c r="J112" s="335">
        <v>78323.11</v>
      </c>
      <c r="K112" s="335">
        <v>882353.0</v>
      </c>
      <c r="L112" s="71">
        <f t="shared" si="1"/>
        <v>214236756341</v>
      </c>
      <c r="M112" s="191">
        <f t="shared" si="2"/>
        <v>38</v>
      </c>
      <c r="N112" s="70">
        <f t="shared" si="3"/>
        <v>0.7094938642</v>
      </c>
      <c r="O112" s="70" t="b">
        <v>0</v>
      </c>
      <c r="P112" s="70">
        <f t="shared" si="4"/>
        <v>21.78</v>
      </c>
      <c r="Q112" s="70">
        <f t="shared" si="5"/>
        <v>91.78</v>
      </c>
      <c r="R112" s="50"/>
      <c r="S112" s="50"/>
      <c r="T112" s="50"/>
      <c r="U112" s="50"/>
      <c r="V112" s="50"/>
    </row>
    <row r="113">
      <c r="A113" s="4"/>
      <c r="B113" s="83" t="s">
        <v>120</v>
      </c>
      <c r="C113" s="177" t="s">
        <v>245</v>
      </c>
      <c r="D113" s="50"/>
      <c r="E113" s="177" t="s">
        <v>246</v>
      </c>
      <c r="F113" s="177" t="s">
        <v>246</v>
      </c>
      <c r="G113" s="177" t="s">
        <v>246</v>
      </c>
      <c r="H113" s="177" t="s">
        <v>246</v>
      </c>
      <c r="I113" s="335">
        <v>5.0</v>
      </c>
      <c r="J113" s="335">
        <v>62939.72</v>
      </c>
      <c r="K113" s="335">
        <v>899193.0</v>
      </c>
      <c r="L113" s="71">
        <f t="shared" si="1"/>
        <v>282974778230</v>
      </c>
      <c r="M113" s="191">
        <f t="shared" si="2"/>
        <v>69</v>
      </c>
      <c r="N113" s="70">
        <f t="shared" si="3"/>
        <v>0.3546994782</v>
      </c>
      <c r="O113" s="70" t="b">
        <v>0</v>
      </c>
      <c r="P113" s="70">
        <f t="shared" si="4"/>
        <v>14.89</v>
      </c>
      <c r="Q113" s="70">
        <f t="shared" si="5"/>
        <v>84.89</v>
      </c>
      <c r="R113" s="50"/>
      <c r="S113" s="50"/>
      <c r="T113" s="50"/>
      <c r="U113" s="50"/>
      <c r="V113" s="50"/>
    </row>
    <row r="114">
      <c r="A114" s="4"/>
      <c r="B114" s="83" t="s">
        <v>121</v>
      </c>
      <c r="C114" s="177" t="s">
        <v>245</v>
      </c>
      <c r="D114" s="50"/>
      <c r="E114" s="177" t="s">
        <v>246</v>
      </c>
      <c r="F114" s="177" t="s">
        <v>246</v>
      </c>
      <c r="G114" s="177" t="s">
        <v>246</v>
      </c>
      <c r="H114" s="177" t="s">
        <v>246</v>
      </c>
      <c r="I114" s="335">
        <v>2.5</v>
      </c>
      <c r="J114" s="335">
        <v>61489.81</v>
      </c>
      <c r="K114" s="335">
        <v>850033.0</v>
      </c>
      <c r="L114" s="71">
        <f t="shared" si="1"/>
        <v>130670919159</v>
      </c>
      <c r="M114" s="191">
        <f t="shared" si="2"/>
        <v>2</v>
      </c>
      <c r="N114" s="70">
        <f t="shared" si="3"/>
        <v>1.140822684</v>
      </c>
      <c r="O114" s="70" t="b">
        <v>0</v>
      </c>
      <c r="P114" s="70">
        <f t="shared" si="4"/>
        <v>29.78</v>
      </c>
      <c r="Q114" s="70">
        <f t="shared" si="5"/>
        <v>99.78</v>
      </c>
      <c r="R114" s="50"/>
      <c r="S114" s="50"/>
      <c r="T114" s="50"/>
      <c r="U114" s="50"/>
      <c r="V114" s="50"/>
    </row>
    <row r="115">
      <c r="A115" s="4"/>
      <c r="B115" s="83" t="s">
        <v>122</v>
      </c>
      <c r="C115" s="177" t="s">
        <v>245</v>
      </c>
      <c r="D115" s="50"/>
      <c r="E115" s="177" t="s">
        <v>246</v>
      </c>
      <c r="F115" s="177" t="s">
        <v>246</v>
      </c>
      <c r="G115" s="177" t="s">
        <v>246</v>
      </c>
      <c r="H115" s="177" t="s">
        <v>246</v>
      </c>
      <c r="I115" s="335">
        <v>4.2</v>
      </c>
      <c r="J115" s="335">
        <v>67536.3</v>
      </c>
      <c r="K115" s="335">
        <v>878040.0</v>
      </c>
      <c r="L115" s="71">
        <f t="shared" si="1"/>
        <v>249058205978</v>
      </c>
      <c r="M115" s="191">
        <f t="shared" si="2"/>
        <v>53</v>
      </c>
      <c r="N115" s="70">
        <f t="shared" si="3"/>
        <v>0.5297613886</v>
      </c>
      <c r="O115" s="70" t="b">
        <v>0</v>
      </c>
      <c r="P115" s="70">
        <f t="shared" si="4"/>
        <v>18.44</v>
      </c>
      <c r="Q115" s="70">
        <f t="shared" si="5"/>
        <v>88.44</v>
      </c>
      <c r="R115" s="50"/>
      <c r="S115" s="50"/>
      <c r="T115" s="50"/>
      <c r="U115" s="50"/>
      <c r="V115" s="50"/>
    </row>
    <row r="116">
      <c r="A116" s="4"/>
      <c r="B116" s="83" t="s">
        <v>123</v>
      </c>
      <c r="C116" s="177" t="s">
        <v>245</v>
      </c>
      <c r="D116" s="50"/>
      <c r="E116" s="177" t="s">
        <v>246</v>
      </c>
      <c r="F116" s="177" t="s">
        <v>246</v>
      </c>
      <c r="G116" s="177" t="s">
        <v>246</v>
      </c>
      <c r="H116" s="177" t="s">
        <v>246</v>
      </c>
      <c r="I116" s="335">
        <v>5.5</v>
      </c>
      <c r="J116" s="335">
        <v>53474.7</v>
      </c>
      <c r="K116" s="335">
        <v>866633.0</v>
      </c>
      <c r="L116" s="71">
        <f t="shared" si="1"/>
        <v>254886168268</v>
      </c>
      <c r="M116" s="191">
        <f t="shared" si="2"/>
        <v>55</v>
      </c>
      <c r="N116" s="70">
        <f t="shared" si="3"/>
        <v>0.4996800996</v>
      </c>
      <c r="O116" s="70" t="b">
        <v>0</v>
      </c>
      <c r="P116" s="70">
        <f t="shared" si="4"/>
        <v>18</v>
      </c>
      <c r="Q116" s="70">
        <f t="shared" si="5"/>
        <v>88</v>
      </c>
      <c r="R116" s="50"/>
      <c r="S116" s="50"/>
      <c r="T116" s="50"/>
      <c r="U116" s="50"/>
      <c r="V116" s="50"/>
    </row>
    <row r="117">
      <c r="A117" s="4"/>
      <c r="B117" s="83" t="s">
        <v>124</v>
      </c>
      <c r="C117" s="177" t="s">
        <v>245</v>
      </c>
      <c r="D117" s="50"/>
      <c r="E117" s="177" t="s">
        <v>246</v>
      </c>
      <c r="F117" s="177" t="s">
        <v>246</v>
      </c>
      <c r="G117" s="177" t="s">
        <v>246</v>
      </c>
      <c r="H117" s="177" t="s">
        <v>246</v>
      </c>
      <c r="I117" s="335">
        <v>3.5</v>
      </c>
      <c r="J117" s="335">
        <v>70589.23</v>
      </c>
      <c r="K117" s="335">
        <v>877209.0</v>
      </c>
      <c r="L117" s="71">
        <f t="shared" si="1"/>
        <v>216725277507</v>
      </c>
      <c r="M117" s="191">
        <f t="shared" si="2"/>
        <v>39</v>
      </c>
      <c r="N117" s="70">
        <f t="shared" si="3"/>
        <v>0.6966492504</v>
      </c>
      <c r="O117" s="70" t="b">
        <v>0</v>
      </c>
      <c r="P117" s="70">
        <f t="shared" si="4"/>
        <v>21.56</v>
      </c>
      <c r="Q117" s="70">
        <f t="shared" si="5"/>
        <v>91.56</v>
      </c>
      <c r="R117" s="50"/>
      <c r="S117" s="50"/>
      <c r="T117" s="50"/>
      <c r="U117" s="50"/>
      <c r="V117" s="50"/>
    </row>
    <row r="118">
      <c r="A118" s="5"/>
      <c r="B118" s="83" t="s">
        <v>125</v>
      </c>
      <c r="C118" s="177" t="s">
        <v>245</v>
      </c>
      <c r="D118" s="50"/>
      <c r="E118" s="177" t="s">
        <v>246</v>
      </c>
      <c r="F118" s="177" t="s">
        <v>246</v>
      </c>
      <c r="G118" s="177" t="s">
        <v>246</v>
      </c>
      <c r="H118" s="177" t="s">
        <v>246</v>
      </c>
      <c r="I118" s="335">
        <v>2.9</v>
      </c>
      <c r="J118" s="335">
        <v>63342.82</v>
      </c>
      <c r="K118" s="335">
        <v>865506.0</v>
      </c>
      <c r="L118" s="71">
        <f t="shared" si="1"/>
        <v>158988413224</v>
      </c>
      <c r="M118" s="191">
        <f t="shared" si="2"/>
        <v>11</v>
      </c>
      <c r="N118" s="70">
        <f t="shared" si="3"/>
        <v>0.9946606675</v>
      </c>
      <c r="O118" s="70" t="b">
        <v>0</v>
      </c>
      <c r="P118" s="70">
        <f t="shared" si="4"/>
        <v>27.78</v>
      </c>
      <c r="Q118" s="70">
        <f t="shared" si="5"/>
        <v>97.78</v>
      </c>
      <c r="R118" s="50"/>
      <c r="S118" s="50"/>
      <c r="T118" s="50"/>
      <c r="U118" s="50"/>
      <c r="V118" s="50"/>
    </row>
    <row r="119">
      <c r="A119" s="84" t="s">
        <v>126</v>
      </c>
      <c r="B119" s="85" t="s">
        <v>127</v>
      </c>
      <c r="C119" s="177" t="s">
        <v>247</v>
      </c>
      <c r="D119" s="177" t="s">
        <v>248</v>
      </c>
      <c r="E119" s="177" t="s">
        <v>247</v>
      </c>
      <c r="F119" s="50"/>
      <c r="G119" s="50"/>
      <c r="H119" s="50"/>
      <c r="I119" s="50"/>
      <c r="J119" s="50"/>
      <c r="K119" s="50"/>
      <c r="L119" s="71" t="str">
        <f t="shared" si="1"/>
        <v>-</v>
      </c>
      <c r="M119" s="336" t="str">
        <f t="shared" si="2"/>
        <v>-</v>
      </c>
      <c r="N119" s="70" t="str">
        <f t="shared" si="3"/>
        <v>-</v>
      </c>
      <c r="O119" s="70" t="b">
        <v>0</v>
      </c>
      <c r="P119" s="70">
        <f t="shared" si="4"/>
        <v>0</v>
      </c>
      <c r="Q119" s="70">
        <f t="shared" si="5"/>
        <v>0</v>
      </c>
      <c r="R119" s="50"/>
      <c r="S119" s="50"/>
      <c r="T119" s="50"/>
      <c r="U119" s="50"/>
      <c r="V119" s="50"/>
    </row>
    <row r="120">
      <c r="A120" s="4"/>
      <c r="B120" s="85" t="s">
        <v>128</v>
      </c>
      <c r="C120" s="177" t="s">
        <v>245</v>
      </c>
      <c r="D120" s="50"/>
      <c r="E120" s="177" t="s">
        <v>246</v>
      </c>
      <c r="F120" s="177" t="s">
        <v>246</v>
      </c>
      <c r="G120" s="177" t="s">
        <v>246</v>
      </c>
      <c r="H120" s="177" t="s">
        <v>246</v>
      </c>
      <c r="I120" s="335">
        <v>2.9</v>
      </c>
      <c r="J120" s="335">
        <v>96793.8</v>
      </c>
      <c r="K120" s="335">
        <v>872734.0</v>
      </c>
      <c r="L120" s="71">
        <f t="shared" si="1"/>
        <v>244978196723</v>
      </c>
      <c r="M120" s="191">
        <f t="shared" si="2"/>
        <v>50</v>
      </c>
      <c r="N120" s="70">
        <f t="shared" si="3"/>
        <v>0.5508205395</v>
      </c>
      <c r="O120" s="70" t="b">
        <v>0</v>
      </c>
      <c r="P120" s="70">
        <f t="shared" si="4"/>
        <v>19.11</v>
      </c>
      <c r="Q120" s="70">
        <f t="shared" si="5"/>
        <v>89.11</v>
      </c>
      <c r="R120" s="50"/>
      <c r="S120" s="50"/>
      <c r="T120" s="50"/>
      <c r="U120" s="50"/>
      <c r="V120" s="50"/>
    </row>
    <row r="121">
      <c r="A121" s="4"/>
      <c r="B121" s="85" t="s">
        <v>129</v>
      </c>
      <c r="C121" s="177" t="s">
        <v>245</v>
      </c>
      <c r="D121" s="50"/>
      <c r="E121" s="177" t="s">
        <v>246</v>
      </c>
      <c r="F121" s="177" t="s">
        <v>246</v>
      </c>
      <c r="G121" s="177" t="s">
        <v>246</v>
      </c>
      <c r="H121" s="177" t="s">
        <v>246</v>
      </c>
      <c r="I121" s="335">
        <v>5.0</v>
      </c>
      <c r="J121" s="335">
        <v>52009.17</v>
      </c>
      <c r="K121" s="335">
        <v>870353.0</v>
      </c>
      <c r="L121" s="71">
        <f t="shared" si="1"/>
        <v>226331685685</v>
      </c>
      <c r="M121" s="191">
        <f t="shared" si="2"/>
        <v>46</v>
      </c>
      <c r="N121" s="70">
        <f t="shared" si="3"/>
        <v>0.6470653434</v>
      </c>
      <c r="O121" s="70" t="b">
        <v>0</v>
      </c>
      <c r="P121" s="70">
        <f t="shared" si="4"/>
        <v>20</v>
      </c>
      <c r="Q121" s="70">
        <f t="shared" si="5"/>
        <v>90</v>
      </c>
      <c r="R121" s="50"/>
      <c r="S121" s="50"/>
      <c r="T121" s="50"/>
      <c r="U121" s="50"/>
      <c r="V121" s="50"/>
    </row>
    <row r="122">
      <c r="A122" s="4"/>
      <c r="B122" s="85" t="s">
        <v>130</v>
      </c>
      <c r="C122" s="177" t="s">
        <v>245</v>
      </c>
      <c r="D122" s="50"/>
      <c r="E122" s="177" t="s">
        <v>246</v>
      </c>
      <c r="F122" s="177" t="s">
        <v>246</v>
      </c>
      <c r="G122" s="177" t="s">
        <v>246</v>
      </c>
      <c r="H122" s="177" t="s">
        <v>246</v>
      </c>
      <c r="I122" s="335">
        <v>4.2</v>
      </c>
      <c r="J122" s="335">
        <v>64452.12</v>
      </c>
      <c r="K122" s="335">
        <v>879727.0</v>
      </c>
      <c r="L122" s="71">
        <f t="shared" si="1"/>
        <v>238141134719</v>
      </c>
      <c r="M122" s="191">
        <f t="shared" si="2"/>
        <v>47</v>
      </c>
      <c r="N122" s="70">
        <f t="shared" si="3"/>
        <v>0.586110342</v>
      </c>
      <c r="O122" s="70" t="b">
        <v>0</v>
      </c>
      <c r="P122" s="70">
        <f t="shared" si="4"/>
        <v>19.78</v>
      </c>
      <c r="Q122" s="70">
        <f t="shared" si="5"/>
        <v>89.78</v>
      </c>
      <c r="R122" s="50"/>
      <c r="S122" s="50"/>
      <c r="T122" s="50"/>
      <c r="U122" s="50"/>
      <c r="V122" s="50"/>
    </row>
    <row r="123">
      <c r="A123" s="4"/>
      <c r="B123" s="85" t="s">
        <v>131</v>
      </c>
      <c r="C123" s="177" t="s">
        <v>251</v>
      </c>
      <c r="D123" s="50"/>
      <c r="E123" s="177" t="s">
        <v>246</v>
      </c>
      <c r="F123" s="177" t="s">
        <v>246</v>
      </c>
      <c r="G123" s="177" t="s">
        <v>246</v>
      </c>
      <c r="H123" s="177" t="s">
        <v>246</v>
      </c>
      <c r="I123" s="335">
        <v>9.6</v>
      </c>
      <c r="J123" s="335">
        <v>69283.07</v>
      </c>
      <c r="K123" s="335">
        <v>861991.0</v>
      </c>
      <c r="L123" s="71">
        <f t="shared" si="1"/>
        <v>573325274807</v>
      </c>
      <c r="M123" s="191">
        <f t="shared" si="2"/>
        <v>115</v>
      </c>
      <c r="N123" s="70">
        <f t="shared" si="3"/>
        <v>-1.143957645</v>
      </c>
      <c r="O123" s="70" t="b">
        <v>0</v>
      </c>
      <c r="P123" s="70">
        <f t="shared" si="4"/>
        <v>4.67</v>
      </c>
      <c r="Q123" s="70">
        <f t="shared" si="5"/>
        <v>52.27</v>
      </c>
      <c r="R123" s="50"/>
      <c r="S123" s="50"/>
      <c r="T123" s="50"/>
      <c r="U123" s="50"/>
      <c r="V123" s="50"/>
    </row>
    <row r="124">
      <c r="A124" s="4"/>
      <c r="B124" s="85" t="s">
        <v>132</v>
      </c>
      <c r="C124" s="177" t="s">
        <v>251</v>
      </c>
      <c r="D124" s="50"/>
      <c r="E124" s="177" t="s">
        <v>246</v>
      </c>
      <c r="F124" s="177" t="s">
        <v>246</v>
      </c>
      <c r="G124" s="177" t="s">
        <v>246</v>
      </c>
      <c r="H124" s="177" t="s">
        <v>246</v>
      </c>
      <c r="I124" s="335">
        <v>8.0</v>
      </c>
      <c r="J124" s="335">
        <v>59196.21</v>
      </c>
      <c r="K124" s="335">
        <v>879829.0</v>
      </c>
      <c r="L124" s="71">
        <f t="shared" si="1"/>
        <v>416660337985</v>
      </c>
      <c r="M124" s="191">
        <f t="shared" si="2"/>
        <v>97</v>
      </c>
      <c r="N124" s="70">
        <f t="shared" si="3"/>
        <v>-0.3353245402</v>
      </c>
      <c r="O124" s="70" t="b">
        <v>0</v>
      </c>
      <c r="P124" s="70">
        <f t="shared" si="4"/>
        <v>8.67</v>
      </c>
      <c r="Q124" s="70">
        <f t="shared" si="5"/>
        <v>55.07</v>
      </c>
      <c r="R124" s="50"/>
      <c r="S124" s="50"/>
      <c r="T124" s="50"/>
      <c r="U124" s="50"/>
      <c r="V124" s="50"/>
    </row>
    <row r="125">
      <c r="A125" s="4"/>
      <c r="B125" s="85" t="s">
        <v>133</v>
      </c>
      <c r="C125" s="177" t="s">
        <v>245</v>
      </c>
      <c r="D125" s="50"/>
      <c r="E125" s="177" t="s">
        <v>246</v>
      </c>
      <c r="F125" s="177" t="s">
        <v>246</v>
      </c>
      <c r="G125" s="177" t="s">
        <v>246</v>
      </c>
      <c r="H125" s="177" t="s">
        <v>246</v>
      </c>
      <c r="I125" s="335">
        <v>11.0</v>
      </c>
      <c r="J125" s="335">
        <v>65439.56</v>
      </c>
      <c r="K125" s="335">
        <v>853282.0</v>
      </c>
      <c r="L125" s="71">
        <f t="shared" si="1"/>
        <v>614222384995</v>
      </c>
      <c r="M125" s="191">
        <f t="shared" si="2"/>
        <v>116</v>
      </c>
      <c r="N125" s="70">
        <f t="shared" si="3"/>
        <v>-1.355049915</v>
      </c>
      <c r="O125" s="70" t="b">
        <v>0</v>
      </c>
      <c r="P125" s="70">
        <f t="shared" si="4"/>
        <v>4.44</v>
      </c>
      <c r="Q125" s="70">
        <f t="shared" si="5"/>
        <v>74.44</v>
      </c>
      <c r="R125" s="50"/>
      <c r="S125" s="50"/>
      <c r="T125" s="50"/>
      <c r="U125" s="50"/>
      <c r="V125" s="50"/>
    </row>
    <row r="126">
      <c r="A126" s="4"/>
      <c r="B126" s="85" t="s">
        <v>134</v>
      </c>
      <c r="C126" s="177" t="s">
        <v>247</v>
      </c>
      <c r="D126" s="177" t="s">
        <v>268</v>
      </c>
      <c r="E126" s="177" t="s">
        <v>246</v>
      </c>
      <c r="F126" s="177" t="s">
        <v>247</v>
      </c>
      <c r="G126" s="50"/>
      <c r="H126" s="50"/>
      <c r="I126" s="335">
        <v>15.0</v>
      </c>
      <c r="J126" s="50"/>
      <c r="K126" s="50"/>
      <c r="L126" s="71" t="str">
        <f t="shared" si="1"/>
        <v>-</v>
      </c>
      <c r="M126" s="336" t="str">
        <f t="shared" si="2"/>
        <v>-</v>
      </c>
      <c r="N126" s="70" t="str">
        <f t="shared" si="3"/>
        <v>-</v>
      </c>
      <c r="O126" s="70" t="b">
        <v>0</v>
      </c>
      <c r="P126" s="70">
        <f t="shared" si="4"/>
        <v>0</v>
      </c>
      <c r="Q126" s="70">
        <f t="shared" si="5"/>
        <v>0</v>
      </c>
      <c r="R126" s="50"/>
      <c r="S126" s="50"/>
      <c r="T126" s="50"/>
      <c r="U126" s="50"/>
      <c r="V126" s="50"/>
    </row>
    <row r="127">
      <c r="A127" s="4"/>
      <c r="B127" s="85" t="s">
        <v>135</v>
      </c>
      <c r="C127" s="177" t="s">
        <v>245</v>
      </c>
      <c r="D127" s="50"/>
      <c r="E127" s="177" t="s">
        <v>246</v>
      </c>
      <c r="F127" s="177" t="s">
        <v>246</v>
      </c>
      <c r="G127" s="177" t="s">
        <v>246</v>
      </c>
      <c r="H127" s="177" t="s">
        <v>246</v>
      </c>
      <c r="I127" s="335">
        <v>10.0</v>
      </c>
      <c r="J127" s="335">
        <v>66345.75</v>
      </c>
      <c r="K127" s="335">
        <v>863008.0</v>
      </c>
      <c r="L127" s="71">
        <f t="shared" si="1"/>
        <v>572569130160</v>
      </c>
      <c r="M127" s="191">
        <f t="shared" si="2"/>
        <v>114</v>
      </c>
      <c r="N127" s="70">
        <f t="shared" si="3"/>
        <v>-1.14005477</v>
      </c>
      <c r="O127" s="70" t="b">
        <v>0</v>
      </c>
      <c r="P127" s="70">
        <f t="shared" si="4"/>
        <v>4.89</v>
      </c>
      <c r="Q127" s="70">
        <f t="shared" si="5"/>
        <v>74.89</v>
      </c>
      <c r="R127" s="50"/>
      <c r="S127" s="50"/>
      <c r="T127" s="50"/>
      <c r="U127" s="50"/>
      <c r="V127" s="50"/>
    </row>
    <row r="128">
      <c r="A128" s="4"/>
      <c r="B128" s="85" t="s">
        <v>136</v>
      </c>
      <c r="C128" s="177" t="s">
        <v>245</v>
      </c>
      <c r="D128" s="50"/>
      <c r="E128" s="177" t="s">
        <v>246</v>
      </c>
      <c r="F128" s="177" t="s">
        <v>246</v>
      </c>
      <c r="G128" s="177" t="s">
        <v>246</v>
      </c>
      <c r="H128" s="177" t="s">
        <v>246</v>
      </c>
      <c r="I128" s="335">
        <v>4.4</v>
      </c>
      <c r="J128" s="335">
        <v>51740.44</v>
      </c>
      <c r="K128" s="335">
        <v>854772.0</v>
      </c>
      <c r="L128" s="71">
        <f t="shared" si="1"/>
        <v>194595629271</v>
      </c>
      <c r="M128" s="191">
        <f t="shared" si="2"/>
        <v>24</v>
      </c>
      <c r="N128" s="70">
        <f t="shared" si="3"/>
        <v>0.8108724233</v>
      </c>
      <c r="O128" s="70" t="b">
        <v>0</v>
      </c>
      <c r="P128" s="70">
        <f t="shared" si="4"/>
        <v>24.89</v>
      </c>
      <c r="Q128" s="70">
        <f t="shared" si="5"/>
        <v>94.89</v>
      </c>
      <c r="R128" s="50"/>
      <c r="S128" s="50"/>
      <c r="T128" s="50"/>
      <c r="U128" s="50"/>
      <c r="V128" s="50"/>
    </row>
    <row r="129">
      <c r="A129" s="4"/>
      <c r="B129" s="85" t="s">
        <v>137</v>
      </c>
      <c r="C129" s="177" t="s">
        <v>247</v>
      </c>
      <c r="D129" s="177" t="s">
        <v>248</v>
      </c>
      <c r="E129" s="177" t="s">
        <v>247</v>
      </c>
      <c r="F129" s="50"/>
      <c r="G129" s="50"/>
      <c r="H129" s="50"/>
      <c r="I129" s="50"/>
      <c r="J129" s="50"/>
      <c r="K129" s="50"/>
      <c r="L129" s="71" t="str">
        <f t="shared" si="1"/>
        <v>-</v>
      </c>
      <c r="M129" s="336" t="str">
        <f t="shared" si="2"/>
        <v>-</v>
      </c>
      <c r="N129" s="70" t="str">
        <f t="shared" si="3"/>
        <v>-</v>
      </c>
      <c r="O129" s="70" t="b">
        <v>0</v>
      </c>
      <c r="P129" s="70">
        <f t="shared" si="4"/>
        <v>0</v>
      </c>
      <c r="Q129" s="70">
        <f t="shared" si="5"/>
        <v>0</v>
      </c>
      <c r="R129" s="50"/>
      <c r="S129" s="50"/>
      <c r="T129" s="50"/>
      <c r="U129" s="50"/>
      <c r="V129" s="50"/>
    </row>
    <row r="130">
      <c r="A130" s="4"/>
      <c r="B130" s="85" t="s">
        <v>138</v>
      </c>
      <c r="C130" s="177" t="s">
        <v>247</v>
      </c>
      <c r="D130" s="177" t="s">
        <v>248</v>
      </c>
      <c r="E130" s="177" t="s">
        <v>247</v>
      </c>
      <c r="F130" s="50"/>
      <c r="G130" s="50"/>
      <c r="H130" s="50"/>
      <c r="I130" s="50"/>
      <c r="J130" s="50"/>
      <c r="K130" s="50"/>
      <c r="L130" s="71" t="str">
        <f t="shared" si="1"/>
        <v>-</v>
      </c>
      <c r="M130" s="336" t="str">
        <f t="shared" si="2"/>
        <v>-</v>
      </c>
      <c r="N130" s="70" t="str">
        <f t="shared" si="3"/>
        <v>-</v>
      </c>
      <c r="O130" s="70" t="b">
        <v>0</v>
      </c>
      <c r="P130" s="70">
        <f t="shared" si="4"/>
        <v>0</v>
      </c>
      <c r="Q130" s="70">
        <f t="shared" si="5"/>
        <v>0</v>
      </c>
      <c r="R130" s="50"/>
      <c r="S130" s="50"/>
      <c r="T130" s="50"/>
      <c r="U130" s="50"/>
      <c r="V130" s="50"/>
    </row>
    <row r="131">
      <c r="A131" s="4"/>
      <c r="B131" s="85" t="s">
        <v>139</v>
      </c>
      <c r="C131" s="177" t="s">
        <v>247</v>
      </c>
      <c r="D131" s="177" t="s">
        <v>248</v>
      </c>
      <c r="E131" s="177" t="s">
        <v>247</v>
      </c>
      <c r="F131" s="50"/>
      <c r="G131" s="50"/>
      <c r="H131" s="50"/>
      <c r="I131" s="50"/>
      <c r="J131" s="50"/>
      <c r="K131" s="50"/>
      <c r="L131" s="71" t="str">
        <f t="shared" si="1"/>
        <v>-</v>
      </c>
      <c r="M131" s="336" t="str">
        <f t="shared" si="2"/>
        <v>-</v>
      </c>
      <c r="N131" s="70" t="str">
        <f t="shared" si="3"/>
        <v>-</v>
      </c>
      <c r="O131" s="70" t="b">
        <v>0</v>
      </c>
      <c r="P131" s="70">
        <f t="shared" si="4"/>
        <v>0</v>
      </c>
      <c r="Q131" s="70">
        <f t="shared" si="5"/>
        <v>0</v>
      </c>
      <c r="R131" s="50"/>
      <c r="S131" s="50"/>
      <c r="T131" s="50"/>
      <c r="U131" s="50"/>
      <c r="V131" s="50"/>
    </row>
    <row r="132">
      <c r="A132" s="4"/>
      <c r="B132" s="85" t="s">
        <v>140</v>
      </c>
      <c r="C132" s="177" t="s">
        <v>251</v>
      </c>
      <c r="D132" s="50"/>
      <c r="E132" s="177" t="s">
        <v>246</v>
      </c>
      <c r="F132" s="177" t="s">
        <v>246</v>
      </c>
      <c r="G132" s="177" t="s">
        <v>246</v>
      </c>
      <c r="H132" s="177" t="s">
        <v>246</v>
      </c>
      <c r="I132" s="335">
        <v>10.5</v>
      </c>
      <c r="J132" s="335">
        <v>65473.93</v>
      </c>
      <c r="K132" s="335">
        <v>820287.0</v>
      </c>
      <c r="L132" s="71">
        <f t="shared" si="1"/>
        <v>563927842988</v>
      </c>
      <c r="M132" s="191">
        <f t="shared" si="2"/>
        <v>113</v>
      </c>
      <c r="N132" s="70">
        <f t="shared" si="3"/>
        <v>-1.095452379</v>
      </c>
      <c r="O132" s="70" t="b">
        <v>0</v>
      </c>
      <c r="P132" s="70">
        <f t="shared" si="4"/>
        <v>5.11</v>
      </c>
      <c r="Q132" s="70">
        <f t="shared" si="5"/>
        <v>52.58</v>
      </c>
      <c r="R132" s="50"/>
      <c r="S132" s="50"/>
      <c r="T132" s="50"/>
      <c r="U132" s="50"/>
      <c r="V132" s="50"/>
    </row>
    <row r="133">
      <c r="A133" s="4"/>
      <c r="B133" s="85" t="s">
        <v>141</v>
      </c>
      <c r="C133" s="177" t="s">
        <v>245</v>
      </c>
      <c r="D133" s="50"/>
      <c r="E133" s="177" t="s">
        <v>246</v>
      </c>
      <c r="F133" s="177" t="s">
        <v>246</v>
      </c>
      <c r="G133" s="177" t="s">
        <v>246</v>
      </c>
      <c r="H133" s="177" t="s">
        <v>246</v>
      </c>
      <c r="I133" s="335">
        <v>4.4</v>
      </c>
      <c r="J133" s="335">
        <v>78894.95</v>
      </c>
      <c r="K133" s="335">
        <v>853266.0</v>
      </c>
      <c r="L133" s="71">
        <f t="shared" si="1"/>
        <v>296200864989</v>
      </c>
      <c r="M133" s="191">
        <f t="shared" si="2"/>
        <v>77</v>
      </c>
      <c r="N133" s="70">
        <f t="shared" si="3"/>
        <v>0.2864324376</v>
      </c>
      <c r="O133" s="70" t="b">
        <v>0</v>
      </c>
      <c r="P133" s="70">
        <f t="shared" si="4"/>
        <v>13.11</v>
      </c>
      <c r="Q133" s="70">
        <f t="shared" si="5"/>
        <v>83.11</v>
      </c>
      <c r="R133" s="50"/>
      <c r="S133" s="50"/>
      <c r="T133" s="50"/>
      <c r="U133" s="50"/>
      <c r="V133" s="50"/>
    </row>
    <row r="134">
      <c r="A134" s="5"/>
      <c r="B134" s="85" t="s">
        <v>142</v>
      </c>
      <c r="C134" s="177" t="s">
        <v>247</v>
      </c>
      <c r="D134" s="177" t="s">
        <v>248</v>
      </c>
      <c r="E134" s="177" t="s">
        <v>247</v>
      </c>
      <c r="F134" s="50"/>
      <c r="G134" s="50"/>
      <c r="H134" s="50"/>
      <c r="I134" s="50"/>
      <c r="J134" s="50"/>
      <c r="K134" s="50"/>
      <c r="L134" s="71" t="str">
        <f t="shared" si="1"/>
        <v>-</v>
      </c>
      <c r="M134" s="336" t="str">
        <f t="shared" si="2"/>
        <v>-</v>
      </c>
      <c r="N134" s="70" t="str">
        <f t="shared" si="3"/>
        <v>-</v>
      </c>
      <c r="O134" s="70" t="b">
        <v>0</v>
      </c>
      <c r="P134" s="70">
        <f t="shared" si="4"/>
        <v>0</v>
      </c>
      <c r="Q134" s="70">
        <f t="shared" si="5"/>
        <v>0</v>
      </c>
      <c r="R134" s="50"/>
      <c r="S134" s="50"/>
      <c r="T134" s="50"/>
      <c r="U134" s="50"/>
      <c r="V134" s="50"/>
    </row>
    <row r="135">
      <c r="A135" s="255" t="s">
        <v>143</v>
      </c>
      <c r="B135" s="87" t="s">
        <v>144</v>
      </c>
      <c r="C135" s="177" t="s">
        <v>245</v>
      </c>
      <c r="D135" s="50"/>
      <c r="E135" s="177" t="s">
        <v>246</v>
      </c>
      <c r="F135" s="177" t="s">
        <v>246</v>
      </c>
      <c r="G135" s="177" t="s">
        <v>246</v>
      </c>
      <c r="H135" s="177" t="s">
        <v>246</v>
      </c>
      <c r="I135" s="335">
        <v>5.0</v>
      </c>
      <c r="J135" s="335">
        <v>92184.72</v>
      </c>
      <c r="K135" s="335">
        <v>886148.0</v>
      </c>
      <c r="L135" s="71">
        <f t="shared" si="1"/>
        <v>408446526293</v>
      </c>
      <c r="M135" s="191">
        <f t="shared" si="2"/>
        <v>94</v>
      </c>
      <c r="N135" s="70">
        <f t="shared" si="3"/>
        <v>-0.2929285824</v>
      </c>
      <c r="O135" s="70" t="b">
        <v>0</v>
      </c>
      <c r="P135" s="70">
        <f t="shared" si="4"/>
        <v>9.33</v>
      </c>
      <c r="Q135" s="70">
        <f t="shared" si="5"/>
        <v>79.33</v>
      </c>
      <c r="R135" s="50"/>
      <c r="S135" s="50"/>
      <c r="T135" s="50"/>
      <c r="U135" s="50"/>
      <c r="V135" s="50"/>
    </row>
    <row r="136">
      <c r="A136" s="4"/>
      <c r="B136" s="72" t="s">
        <v>145</v>
      </c>
      <c r="C136" s="177" t="s">
        <v>247</v>
      </c>
      <c r="D136" s="177" t="s">
        <v>248</v>
      </c>
      <c r="E136" s="177" t="s">
        <v>247</v>
      </c>
      <c r="F136" s="50"/>
      <c r="G136" s="50"/>
      <c r="H136" s="50"/>
      <c r="I136" s="50"/>
      <c r="J136" s="50"/>
      <c r="K136" s="50"/>
      <c r="L136" s="71" t="str">
        <f t="shared" si="1"/>
        <v>-</v>
      </c>
      <c r="M136" s="336" t="str">
        <f t="shared" si="2"/>
        <v>-</v>
      </c>
      <c r="N136" s="70" t="str">
        <f t="shared" si="3"/>
        <v>-</v>
      </c>
      <c r="O136" s="70" t="b">
        <v>0</v>
      </c>
      <c r="P136" s="70">
        <f t="shared" si="4"/>
        <v>0</v>
      </c>
      <c r="Q136" s="70">
        <f t="shared" si="5"/>
        <v>0</v>
      </c>
      <c r="R136" s="50"/>
      <c r="S136" s="50"/>
      <c r="T136" s="50"/>
      <c r="U136" s="50"/>
      <c r="V136" s="50"/>
    </row>
    <row r="137">
      <c r="A137" s="4"/>
      <c r="B137" s="87" t="s">
        <v>146</v>
      </c>
      <c r="C137" s="177" t="s">
        <v>245</v>
      </c>
      <c r="D137" s="50"/>
      <c r="E137" s="177" t="s">
        <v>246</v>
      </c>
      <c r="F137" s="177" t="s">
        <v>246</v>
      </c>
      <c r="G137" s="177" t="s">
        <v>246</v>
      </c>
      <c r="H137" s="177" t="s">
        <v>246</v>
      </c>
      <c r="I137" s="335">
        <v>8.0</v>
      </c>
      <c r="J137" s="335">
        <v>102924.7</v>
      </c>
      <c r="K137" s="335">
        <v>868011.0</v>
      </c>
      <c r="L137" s="71">
        <f t="shared" si="1"/>
        <v>714718174174</v>
      </c>
      <c r="M137" s="191">
        <f t="shared" si="2"/>
        <v>126</v>
      </c>
      <c r="N137" s="70">
        <f t="shared" si="3"/>
        <v>-1.873763443</v>
      </c>
      <c r="O137" s="70" t="b">
        <v>0</v>
      </c>
      <c r="P137" s="70">
        <f t="shared" si="4"/>
        <v>2.22</v>
      </c>
      <c r="Q137" s="70">
        <f t="shared" si="5"/>
        <v>72.22</v>
      </c>
      <c r="R137" s="50"/>
      <c r="S137" s="50"/>
      <c r="T137" s="50"/>
      <c r="U137" s="50"/>
      <c r="V137" s="50"/>
    </row>
    <row r="138">
      <c r="A138" s="4"/>
      <c r="B138" s="87" t="s">
        <v>148</v>
      </c>
      <c r="C138" s="177" t="s">
        <v>247</v>
      </c>
      <c r="D138" s="177" t="s">
        <v>248</v>
      </c>
      <c r="E138" s="177" t="s">
        <v>247</v>
      </c>
      <c r="F138" s="50"/>
      <c r="G138" s="50"/>
      <c r="H138" s="50"/>
      <c r="I138" s="50"/>
      <c r="J138" s="50"/>
      <c r="K138" s="50"/>
      <c r="L138" s="71" t="str">
        <f t="shared" si="1"/>
        <v>-</v>
      </c>
      <c r="M138" s="336" t="str">
        <f t="shared" si="2"/>
        <v>-</v>
      </c>
      <c r="N138" s="70" t="str">
        <f t="shared" si="3"/>
        <v>-</v>
      </c>
      <c r="O138" s="70" t="b">
        <v>0</v>
      </c>
      <c r="P138" s="70">
        <f t="shared" si="4"/>
        <v>0</v>
      </c>
      <c r="Q138" s="70">
        <f t="shared" si="5"/>
        <v>0</v>
      </c>
      <c r="R138" s="50"/>
      <c r="S138" s="50"/>
      <c r="T138" s="50"/>
      <c r="U138" s="50"/>
      <c r="V138" s="50"/>
    </row>
    <row r="139">
      <c r="A139" s="4"/>
      <c r="B139" s="87" t="s">
        <v>149</v>
      </c>
      <c r="C139" s="177" t="s">
        <v>247</v>
      </c>
      <c r="D139" s="177" t="s">
        <v>248</v>
      </c>
      <c r="E139" s="177" t="s">
        <v>247</v>
      </c>
      <c r="F139" s="50"/>
      <c r="G139" s="50"/>
      <c r="H139" s="50"/>
      <c r="I139" s="50"/>
      <c r="J139" s="50"/>
      <c r="K139" s="50"/>
      <c r="L139" s="71" t="str">
        <f t="shared" si="1"/>
        <v>-</v>
      </c>
      <c r="M139" s="336" t="str">
        <f t="shared" si="2"/>
        <v>-</v>
      </c>
      <c r="N139" s="70" t="str">
        <f t="shared" si="3"/>
        <v>-</v>
      </c>
      <c r="O139" s="70" t="b">
        <v>0</v>
      </c>
      <c r="P139" s="70">
        <f t="shared" si="4"/>
        <v>0</v>
      </c>
      <c r="Q139" s="70">
        <f t="shared" si="5"/>
        <v>0</v>
      </c>
      <c r="R139" s="50"/>
      <c r="S139" s="50"/>
      <c r="T139" s="50"/>
      <c r="U139" s="50"/>
      <c r="V139" s="50"/>
    </row>
    <row r="140">
      <c r="A140" s="4"/>
      <c r="B140" s="87" t="s">
        <v>150</v>
      </c>
      <c r="C140" s="177" t="s">
        <v>245</v>
      </c>
      <c r="D140" s="50"/>
      <c r="E140" s="177" t="s">
        <v>246</v>
      </c>
      <c r="F140" s="177" t="s">
        <v>246</v>
      </c>
      <c r="G140" s="177" t="s">
        <v>246</v>
      </c>
      <c r="H140" s="177" t="s">
        <v>246</v>
      </c>
      <c r="I140" s="335">
        <v>5.3</v>
      </c>
      <c r="J140" s="335">
        <v>57249.46</v>
      </c>
      <c r="K140" s="335">
        <v>853005.0</v>
      </c>
      <c r="L140" s="71">
        <f t="shared" si="1"/>
        <v>258820600825</v>
      </c>
      <c r="M140" s="191">
        <f t="shared" si="2"/>
        <v>57</v>
      </c>
      <c r="N140" s="70">
        <f t="shared" si="3"/>
        <v>0.4793723493</v>
      </c>
      <c r="O140" s="70" t="b">
        <v>0</v>
      </c>
      <c r="P140" s="70">
        <f t="shared" si="4"/>
        <v>17.56</v>
      </c>
      <c r="Q140" s="70">
        <f t="shared" si="5"/>
        <v>87.56</v>
      </c>
      <c r="R140" s="50"/>
      <c r="S140" s="50"/>
      <c r="T140" s="50"/>
      <c r="U140" s="50"/>
      <c r="V140" s="50"/>
    </row>
    <row r="141">
      <c r="A141" s="4"/>
      <c r="B141" s="87" t="s">
        <v>151</v>
      </c>
      <c r="C141" s="177" t="s">
        <v>245</v>
      </c>
      <c r="D141" s="50"/>
      <c r="E141" s="177" t="s">
        <v>246</v>
      </c>
      <c r="F141" s="177" t="s">
        <v>246</v>
      </c>
      <c r="G141" s="177" t="s">
        <v>246</v>
      </c>
      <c r="H141" s="177" t="s">
        <v>246</v>
      </c>
      <c r="I141" s="335">
        <v>5.0</v>
      </c>
      <c r="J141" s="335">
        <v>87256.92</v>
      </c>
      <c r="K141" s="335">
        <v>945499.0</v>
      </c>
      <c r="L141" s="71">
        <f t="shared" si="1"/>
        <v>412506653015</v>
      </c>
      <c r="M141" s="191">
        <f t="shared" si="2"/>
        <v>95</v>
      </c>
      <c r="N141" s="70">
        <f t="shared" si="3"/>
        <v>-0.3138851088</v>
      </c>
      <c r="O141" s="70" t="b">
        <v>0</v>
      </c>
      <c r="P141" s="70">
        <f t="shared" si="4"/>
        <v>9.11</v>
      </c>
      <c r="Q141" s="70">
        <f t="shared" si="5"/>
        <v>79.11</v>
      </c>
      <c r="R141" s="50"/>
      <c r="S141" s="50"/>
      <c r="T141" s="50"/>
      <c r="U141" s="50"/>
      <c r="V141" s="50"/>
    </row>
    <row r="142">
      <c r="A142" s="4"/>
      <c r="B142" s="87" t="s">
        <v>152</v>
      </c>
      <c r="C142" s="177" t="s">
        <v>245</v>
      </c>
      <c r="D142" s="50"/>
      <c r="E142" s="177" t="s">
        <v>246</v>
      </c>
      <c r="F142" s="177" t="s">
        <v>246</v>
      </c>
      <c r="G142" s="177" t="s">
        <v>246</v>
      </c>
      <c r="H142" s="177" t="s">
        <v>246</v>
      </c>
      <c r="I142" s="335">
        <v>4.3</v>
      </c>
      <c r="J142" s="335">
        <v>73376.55</v>
      </c>
      <c r="K142" s="335">
        <v>859422.0</v>
      </c>
      <c r="L142" s="71">
        <f t="shared" si="1"/>
        <v>271164111823</v>
      </c>
      <c r="M142" s="191">
        <f t="shared" si="2"/>
        <v>62</v>
      </c>
      <c r="N142" s="70">
        <f t="shared" si="3"/>
        <v>0.4156607631</v>
      </c>
      <c r="O142" s="70" t="b">
        <v>0</v>
      </c>
      <c r="P142" s="70">
        <f t="shared" si="4"/>
        <v>16.44</v>
      </c>
      <c r="Q142" s="70">
        <f t="shared" si="5"/>
        <v>86.44</v>
      </c>
      <c r="R142" s="50"/>
      <c r="S142" s="50"/>
      <c r="T142" s="50"/>
      <c r="U142" s="50"/>
      <c r="V142" s="50"/>
    </row>
    <row r="143">
      <c r="A143" s="4"/>
      <c r="B143" s="87" t="s">
        <v>153</v>
      </c>
      <c r="C143" s="177" t="s">
        <v>245</v>
      </c>
      <c r="D143" s="50"/>
      <c r="E143" s="177" t="s">
        <v>246</v>
      </c>
      <c r="F143" s="177" t="s">
        <v>246</v>
      </c>
      <c r="G143" s="177" t="s">
        <v>246</v>
      </c>
      <c r="H143" s="177" t="s">
        <v>246</v>
      </c>
      <c r="I143" s="335">
        <v>3.7</v>
      </c>
      <c r="J143" s="335">
        <v>52306.03</v>
      </c>
      <c r="K143" s="335">
        <v>875356.0</v>
      </c>
      <c r="L143" s="71">
        <f t="shared" si="1"/>
        <v>169409669628</v>
      </c>
      <c r="M143" s="191">
        <f t="shared" si="2"/>
        <v>14</v>
      </c>
      <c r="N143" s="70">
        <f t="shared" si="3"/>
        <v>0.9408708847</v>
      </c>
      <c r="O143" s="70" t="b">
        <v>0</v>
      </c>
      <c r="P143" s="70">
        <f t="shared" si="4"/>
        <v>27.11</v>
      </c>
      <c r="Q143" s="70">
        <f t="shared" si="5"/>
        <v>97.11</v>
      </c>
      <c r="R143" s="50"/>
      <c r="S143" s="50"/>
      <c r="T143" s="50"/>
      <c r="U143" s="50"/>
      <c r="V143" s="50"/>
    </row>
    <row r="144">
      <c r="A144" s="4"/>
      <c r="B144" s="87" t="s">
        <v>154</v>
      </c>
      <c r="C144" s="177" t="s">
        <v>245</v>
      </c>
      <c r="D144" s="50"/>
      <c r="E144" s="177" t="s">
        <v>246</v>
      </c>
      <c r="F144" s="177" t="s">
        <v>246</v>
      </c>
      <c r="G144" s="177" t="s">
        <v>246</v>
      </c>
      <c r="H144" s="177" t="s">
        <v>246</v>
      </c>
      <c r="I144" s="335">
        <v>5.8</v>
      </c>
      <c r="J144" s="335">
        <v>54240.28</v>
      </c>
      <c r="K144" s="335">
        <v>845498.0</v>
      </c>
      <c r="L144" s="71">
        <f t="shared" si="1"/>
        <v>265988279905</v>
      </c>
      <c r="M144" s="191">
        <f t="shared" si="2"/>
        <v>61</v>
      </c>
      <c r="N144" s="70">
        <f t="shared" si="3"/>
        <v>0.4423760519</v>
      </c>
      <c r="O144" s="70" t="b">
        <v>0</v>
      </c>
      <c r="P144" s="70">
        <f t="shared" si="4"/>
        <v>16.67</v>
      </c>
      <c r="Q144" s="70">
        <f t="shared" si="5"/>
        <v>86.67</v>
      </c>
      <c r="R144" s="50"/>
      <c r="S144" s="50"/>
      <c r="T144" s="50"/>
      <c r="U144" s="50"/>
      <c r="V144" s="50"/>
    </row>
    <row r="145">
      <c r="A145" s="4"/>
      <c r="B145" s="87" t="s">
        <v>155</v>
      </c>
      <c r="C145" s="177" t="s">
        <v>251</v>
      </c>
      <c r="D145" s="50"/>
      <c r="E145" s="177" t="s">
        <v>246</v>
      </c>
      <c r="F145" s="177" t="s">
        <v>246</v>
      </c>
      <c r="G145" s="177" t="s">
        <v>246</v>
      </c>
      <c r="H145" s="177" t="s">
        <v>246</v>
      </c>
      <c r="I145" s="335">
        <v>4.0</v>
      </c>
      <c r="J145" s="335">
        <v>74182.75</v>
      </c>
      <c r="K145" s="335">
        <v>960487.0</v>
      </c>
      <c r="L145" s="71">
        <f t="shared" si="1"/>
        <v>285006267997</v>
      </c>
      <c r="M145" s="191">
        <f t="shared" si="2"/>
        <v>71</v>
      </c>
      <c r="N145" s="70">
        <f t="shared" si="3"/>
        <v>0.3442138526</v>
      </c>
      <c r="O145" s="70" t="b">
        <v>0</v>
      </c>
      <c r="P145" s="70">
        <f t="shared" si="4"/>
        <v>14.44</v>
      </c>
      <c r="Q145" s="70">
        <f t="shared" si="5"/>
        <v>59.11</v>
      </c>
      <c r="R145" s="50"/>
      <c r="S145" s="50"/>
      <c r="T145" s="50"/>
      <c r="U145" s="50"/>
      <c r="V145" s="50"/>
    </row>
    <row r="146">
      <c r="A146" s="4"/>
      <c r="B146" s="72" t="s">
        <v>156</v>
      </c>
      <c r="C146" s="177" t="s">
        <v>247</v>
      </c>
      <c r="D146" s="177" t="s">
        <v>248</v>
      </c>
      <c r="E146" s="177" t="s">
        <v>247</v>
      </c>
      <c r="F146" s="50"/>
      <c r="G146" s="50"/>
      <c r="H146" s="50"/>
      <c r="I146" s="50"/>
      <c r="J146" s="50"/>
      <c r="K146" s="50"/>
      <c r="L146" s="71" t="str">
        <f t="shared" si="1"/>
        <v>-</v>
      </c>
      <c r="M146" s="336" t="str">
        <f t="shared" si="2"/>
        <v>-</v>
      </c>
      <c r="N146" s="70" t="str">
        <f t="shared" si="3"/>
        <v>-</v>
      </c>
      <c r="O146" s="70" t="b">
        <v>0</v>
      </c>
      <c r="P146" s="70">
        <f t="shared" si="4"/>
        <v>0</v>
      </c>
      <c r="Q146" s="70">
        <f t="shared" si="5"/>
        <v>0</v>
      </c>
      <c r="R146" s="50"/>
      <c r="S146" s="50"/>
      <c r="T146" s="50"/>
      <c r="U146" s="50"/>
      <c r="V146" s="50"/>
    </row>
    <row r="147">
      <c r="A147" s="4"/>
      <c r="B147" s="87" t="s">
        <v>157</v>
      </c>
      <c r="C147" s="177" t="s">
        <v>245</v>
      </c>
      <c r="D147" s="50"/>
      <c r="E147" s="177" t="s">
        <v>246</v>
      </c>
      <c r="F147" s="177" t="s">
        <v>246</v>
      </c>
      <c r="G147" s="177" t="s">
        <v>246</v>
      </c>
      <c r="H147" s="177" t="s">
        <v>246</v>
      </c>
      <c r="I147" s="335">
        <v>4.7</v>
      </c>
      <c r="J147" s="335">
        <v>67711.29</v>
      </c>
      <c r="K147" s="335">
        <v>857316.0</v>
      </c>
      <c r="L147" s="71">
        <f t="shared" si="1"/>
        <v>272834869799</v>
      </c>
      <c r="M147" s="191">
        <f t="shared" si="2"/>
        <v>63</v>
      </c>
      <c r="N147" s="70">
        <f t="shared" si="3"/>
        <v>0.4070370708</v>
      </c>
      <c r="O147" s="70" t="b">
        <v>0</v>
      </c>
      <c r="P147" s="70">
        <f t="shared" si="4"/>
        <v>16.22</v>
      </c>
      <c r="Q147" s="70">
        <f t="shared" si="5"/>
        <v>86.22</v>
      </c>
      <c r="R147" s="50"/>
      <c r="S147" s="50"/>
      <c r="T147" s="50"/>
      <c r="U147" s="50"/>
      <c r="V147" s="50"/>
    </row>
    <row r="148">
      <c r="A148" s="4"/>
      <c r="B148" s="87" t="s">
        <v>158</v>
      </c>
      <c r="C148" s="177" t="s">
        <v>245</v>
      </c>
      <c r="D148" s="50"/>
      <c r="E148" s="177" t="s">
        <v>246</v>
      </c>
      <c r="F148" s="177" t="s">
        <v>246</v>
      </c>
      <c r="G148" s="177" t="s">
        <v>246</v>
      </c>
      <c r="H148" s="177" t="s">
        <v>246</v>
      </c>
      <c r="I148" s="335">
        <v>4.5</v>
      </c>
      <c r="J148" s="335">
        <v>88397.47</v>
      </c>
      <c r="K148" s="335">
        <v>914092.0</v>
      </c>
      <c r="L148" s="71">
        <f t="shared" si="1"/>
        <v>363615390663</v>
      </c>
      <c r="M148" s="191">
        <f t="shared" si="2"/>
        <v>89</v>
      </c>
      <c r="N148" s="70">
        <f t="shared" si="3"/>
        <v>-0.06153066317</v>
      </c>
      <c r="O148" s="70" t="b">
        <v>0</v>
      </c>
      <c r="P148" s="70">
        <f t="shared" si="4"/>
        <v>10.44</v>
      </c>
      <c r="Q148" s="70">
        <f t="shared" si="5"/>
        <v>80.44</v>
      </c>
      <c r="R148" s="50"/>
      <c r="S148" s="50"/>
      <c r="T148" s="50"/>
      <c r="U148" s="50"/>
      <c r="V148" s="50"/>
    </row>
    <row r="149">
      <c r="A149" s="4"/>
      <c r="B149" s="256" t="s">
        <v>159</v>
      </c>
      <c r="C149" s="181" t="s">
        <v>245</v>
      </c>
      <c r="D149" s="169"/>
      <c r="E149" s="181" t="s">
        <v>246</v>
      </c>
      <c r="F149" s="181" t="s">
        <v>246</v>
      </c>
      <c r="G149" s="181" t="s">
        <v>246</v>
      </c>
      <c r="H149" s="181" t="s">
        <v>246</v>
      </c>
      <c r="I149" s="337">
        <v>4.7</v>
      </c>
      <c r="J149" s="337">
        <v>74663.97</v>
      </c>
      <c r="K149" s="337">
        <v>869700.0</v>
      </c>
      <c r="L149" s="71">
        <f t="shared" si="1"/>
        <v>305195697132</v>
      </c>
      <c r="M149" s="191">
        <f t="shared" si="2"/>
        <v>80</v>
      </c>
      <c r="N149" s="70">
        <f t="shared" si="3"/>
        <v>0.2400052077</v>
      </c>
      <c r="O149" s="70" t="b">
        <v>0</v>
      </c>
      <c r="P149" s="70">
        <f t="shared" si="4"/>
        <v>12.44</v>
      </c>
      <c r="Q149" s="70">
        <f t="shared" si="5"/>
        <v>82.44</v>
      </c>
      <c r="R149" s="50"/>
      <c r="S149" s="50"/>
      <c r="T149" s="50"/>
      <c r="U149" s="50"/>
      <c r="V149" s="50"/>
    </row>
    <row r="150">
      <c r="A150" s="4"/>
      <c r="B150" s="256" t="s">
        <v>160</v>
      </c>
      <c r="C150" s="184" t="s">
        <v>245</v>
      </c>
      <c r="D150" s="171"/>
      <c r="E150" s="184" t="s">
        <v>246</v>
      </c>
      <c r="F150" s="184" t="s">
        <v>246</v>
      </c>
      <c r="G150" s="184" t="s">
        <v>246</v>
      </c>
      <c r="H150" s="184" t="s">
        <v>246</v>
      </c>
      <c r="I150" s="338">
        <v>4.7</v>
      </c>
      <c r="J150" s="338">
        <v>96421.95</v>
      </c>
      <c r="K150" s="338">
        <v>917119.0</v>
      </c>
      <c r="L150" s="71">
        <f t="shared" si="1"/>
        <v>415622891102</v>
      </c>
      <c r="M150" s="191">
        <f t="shared" si="2"/>
        <v>96</v>
      </c>
      <c r="N150" s="70">
        <f t="shared" si="3"/>
        <v>-0.3299697115</v>
      </c>
      <c r="O150" s="70" t="b">
        <v>0</v>
      </c>
      <c r="P150" s="70">
        <f t="shared" si="4"/>
        <v>8.89</v>
      </c>
      <c r="Q150" s="70">
        <f t="shared" si="5"/>
        <v>78.89</v>
      </c>
      <c r="R150" s="50"/>
      <c r="S150" s="50"/>
      <c r="T150" s="50"/>
      <c r="U150" s="50"/>
      <c r="V150" s="50"/>
    </row>
    <row r="151">
      <c r="A151" s="4"/>
      <c r="B151" s="256" t="s">
        <v>161</v>
      </c>
      <c r="C151" s="181" t="s">
        <v>245</v>
      </c>
      <c r="D151" s="169"/>
      <c r="E151" s="181" t="s">
        <v>246</v>
      </c>
      <c r="F151" s="181" t="s">
        <v>246</v>
      </c>
      <c r="G151" s="181" t="s">
        <v>246</v>
      </c>
      <c r="H151" s="181" t="s">
        <v>246</v>
      </c>
      <c r="I151" s="337">
        <v>4.5</v>
      </c>
      <c r="J151" s="337">
        <v>72076.64</v>
      </c>
      <c r="K151" s="337">
        <v>925535.0</v>
      </c>
      <c r="L151" s="71">
        <f t="shared" si="1"/>
        <v>300192538511</v>
      </c>
      <c r="M151" s="191">
        <f t="shared" si="2"/>
        <v>78</v>
      </c>
      <c r="N151" s="70">
        <f t="shared" si="3"/>
        <v>0.2658292355</v>
      </c>
      <c r="O151" s="70" t="b">
        <v>0</v>
      </c>
      <c r="P151" s="70">
        <f t="shared" si="4"/>
        <v>12.89</v>
      </c>
      <c r="Q151" s="70">
        <f t="shared" si="5"/>
        <v>82.89</v>
      </c>
      <c r="R151" s="50"/>
      <c r="S151" s="50"/>
      <c r="T151" s="50"/>
      <c r="U151" s="50"/>
      <c r="V151" s="50"/>
    </row>
    <row r="152">
      <c r="A152" s="4"/>
      <c r="B152" s="261" t="s">
        <v>162</v>
      </c>
      <c r="C152" s="184" t="s">
        <v>245</v>
      </c>
      <c r="D152" s="171"/>
      <c r="E152" s="184" t="s">
        <v>246</v>
      </c>
      <c r="F152" s="184" t="s">
        <v>246</v>
      </c>
      <c r="G152" s="184" t="s">
        <v>246</v>
      </c>
      <c r="H152" s="184" t="s">
        <v>246</v>
      </c>
      <c r="I152" s="338">
        <v>4.6</v>
      </c>
      <c r="J152" s="338">
        <v>39416.23</v>
      </c>
      <c r="K152" s="338">
        <v>875157.0</v>
      </c>
      <c r="L152" s="71">
        <f t="shared" si="1"/>
        <v>158678792151</v>
      </c>
      <c r="M152" s="191">
        <f t="shared" si="2"/>
        <v>10</v>
      </c>
      <c r="N152" s="70">
        <f t="shared" si="3"/>
        <v>0.9962587906</v>
      </c>
      <c r="O152" s="70" t="b">
        <v>0</v>
      </c>
      <c r="P152" s="70">
        <f t="shared" si="4"/>
        <v>28</v>
      </c>
      <c r="Q152" s="70">
        <f t="shared" si="5"/>
        <v>98</v>
      </c>
      <c r="R152" s="50"/>
      <c r="S152" s="50"/>
      <c r="T152" s="50"/>
      <c r="U152" s="50"/>
      <c r="V152" s="50"/>
    </row>
    <row r="153">
      <c r="A153" s="4"/>
      <c r="B153" s="261" t="s">
        <v>163</v>
      </c>
      <c r="C153" s="181" t="s">
        <v>247</v>
      </c>
      <c r="D153" s="181" t="s">
        <v>248</v>
      </c>
      <c r="E153" s="181" t="s">
        <v>247</v>
      </c>
      <c r="F153" s="169"/>
      <c r="G153" s="169"/>
      <c r="H153" s="169"/>
      <c r="I153" s="169"/>
      <c r="J153" s="169"/>
      <c r="K153" s="169"/>
      <c r="L153" s="71" t="str">
        <f t="shared" si="1"/>
        <v>-</v>
      </c>
      <c r="M153" s="336" t="str">
        <f t="shared" si="2"/>
        <v>-</v>
      </c>
      <c r="N153" s="70" t="str">
        <f t="shared" si="3"/>
        <v>-</v>
      </c>
      <c r="O153" s="70" t="b">
        <v>0</v>
      </c>
      <c r="P153" s="70">
        <f t="shared" si="4"/>
        <v>0</v>
      </c>
      <c r="Q153" s="70">
        <f t="shared" si="5"/>
        <v>0</v>
      </c>
      <c r="R153" s="50"/>
      <c r="S153" s="50"/>
      <c r="T153" s="50"/>
      <c r="U153" s="50"/>
      <c r="V153" s="50"/>
    </row>
    <row r="154">
      <c r="A154" s="4"/>
      <c r="B154" s="261" t="s">
        <v>164</v>
      </c>
      <c r="C154" s="184" t="s">
        <v>247</v>
      </c>
      <c r="D154" s="184" t="s">
        <v>248</v>
      </c>
      <c r="E154" s="184" t="s">
        <v>247</v>
      </c>
      <c r="F154" s="171"/>
      <c r="G154" s="171"/>
      <c r="H154" s="171"/>
      <c r="I154" s="171"/>
      <c r="J154" s="171"/>
      <c r="K154" s="171"/>
      <c r="L154" s="71" t="str">
        <f t="shared" si="1"/>
        <v>-</v>
      </c>
      <c r="M154" s="336" t="str">
        <f t="shared" si="2"/>
        <v>-</v>
      </c>
      <c r="N154" s="70" t="str">
        <f t="shared" si="3"/>
        <v>-</v>
      </c>
      <c r="O154" s="70" t="b">
        <v>0</v>
      </c>
      <c r="P154" s="70">
        <f t="shared" si="4"/>
        <v>0</v>
      </c>
      <c r="Q154" s="70">
        <f t="shared" si="5"/>
        <v>0</v>
      </c>
      <c r="R154" s="50"/>
      <c r="S154" s="50"/>
      <c r="T154" s="50"/>
      <c r="U154" s="50"/>
      <c r="V154" s="50"/>
    </row>
    <row r="155">
      <c r="A155" s="4"/>
      <c r="B155" s="261" t="s">
        <v>165</v>
      </c>
      <c r="C155" s="181" t="s">
        <v>245</v>
      </c>
      <c r="D155" s="169"/>
      <c r="E155" s="181" t="s">
        <v>246</v>
      </c>
      <c r="F155" s="181" t="s">
        <v>246</v>
      </c>
      <c r="G155" s="181" t="s">
        <v>246</v>
      </c>
      <c r="H155" s="181" t="s">
        <v>246</v>
      </c>
      <c r="I155" s="337">
        <v>10.0</v>
      </c>
      <c r="J155" s="337">
        <v>74685.85</v>
      </c>
      <c r="K155" s="337">
        <v>863009.0</v>
      </c>
      <c r="L155" s="71">
        <f t="shared" si="1"/>
        <v>644545607227</v>
      </c>
      <c r="M155" s="191">
        <f t="shared" si="2"/>
        <v>119</v>
      </c>
      <c r="N155" s="70">
        <f t="shared" si="3"/>
        <v>-1.511564588</v>
      </c>
      <c r="O155" s="70" t="b">
        <v>0</v>
      </c>
      <c r="P155" s="70">
        <f t="shared" si="4"/>
        <v>3.78</v>
      </c>
      <c r="Q155" s="70">
        <f t="shared" si="5"/>
        <v>73.78</v>
      </c>
      <c r="R155" s="50"/>
      <c r="S155" s="50"/>
      <c r="T155" s="50"/>
      <c r="U155" s="50"/>
      <c r="V155" s="50"/>
    </row>
    <row r="156">
      <c r="A156" s="4"/>
      <c r="B156" s="261" t="s">
        <v>166</v>
      </c>
      <c r="C156" s="184" t="s">
        <v>251</v>
      </c>
      <c r="D156" s="171"/>
      <c r="E156" s="184" t="s">
        <v>246</v>
      </c>
      <c r="F156" s="184" t="s">
        <v>246</v>
      </c>
      <c r="G156" s="184" t="s">
        <v>246</v>
      </c>
      <c r="H156" s="184" t="s">
        <v>246</v>
      </c>
      <c r="I156" s="338">
        <v>6.0</v>
      </c>
      <c r="J156" s="338">
        <v>76923.2</v>
      </c>
      <c r="K156" s="338">
        <v>871363.0</v>
      </c>
      <c r="L156" s="71">
        <f t="shared" si="1"/>
        <v>402168181930</v>
      </c>
      <c r="M156" s="191">
        <f t="shared" si="2"/>
        <v>93</v>
      </c>
      <c r="N156" s="70">
        <f t="shared" si="3"/>
        <v>-0.2605226261</v>
      </c>
      <c r="O156" s="70" t="b">
        <v>0</v>
      </c>
      <c r="P156" s="70">
        <f t="shared" si="4"/>
        <v>9.56</v>
      </c>
      <c r="Q156" s="70">
        <f t="shared" si="5"/>
        <v>55.69</v>
      </c>
      <c r="R156" s="50"/>
      <c r="S156" s="50"/>
      <c r="T156" s="50"/>
      <c r="U156" s="50"/>
      <c r="V156" s="50"/>
    </row>
    <row r="157">
      <c r="A157" s="4"/>
      <c r="B157" s="261" t="s">
        <v>167</v>
      </c>
      <c r="C157" s="181" t="s">
        <v>245</v>
      </c>
      <c r="D157" s="169"/>
      <c r="E157" s="181" t="s">
        <v>246</v>
      </c>
      <c r="F157" s="181" t="s">
        <v>246</v>
      </c>
      <c r="G157" s="181" t="s">
        <v>246</v>
      </c>
      <c r="H157" s="181" t="s">
        <v>246</v>
      </c>
      <c r="I157" s="337">
        <v>2.6</v>
      </c>
      <c r="J157" s="337">
        <v>70639.23</v>
      </c>
      <c r="K157" s="337">
        <v>849326.0</v>
      </c>
      <c r="L157" s="71">
        <f t="shared" si="1"/>
        <v>155988910113</v>
      </c>
      <c r="M157" s="191">
        <f t="shared" si="2"/>
        <v>9</v>
      </c>
      <c r="N157" s="70">
        <f t="shared" si="3"/>
        <v>1.010142737</v>
      </c>
      <c r="O157" s="70" t="b">
        <v>0</v>
      </c>
      <c r="P157" s="70">
        <f t="shared" si="4"/>
        <v>28.22</v>
      </c>
      <c r="Q157" s="70">
        <f t="shared" si="5"/>
        <v>98.22</v>
      </c>
      <c r="R157" s="50"/>
      <c r="S157" s="50"/>
      <c r="T157" s="50"/>
      <c r="U157" s="50"/>
      <c r="V157" s="50"/>
    </row>
    <row r="158">
      <c r="A158" s="4"/>
      <c r="B158" s="261" t="s">
        <v>168</v>
      </c>
      <c r="C158" s="184" t="s">
        <v>245</v>
      </c>
      <c r="D158" s="171"/>
      <c r="E158" s="184" t="s">
        <v>246</v>
      </c>
      <c r="F158" s="184" t="s">
        <v>246</v>
      </c>
      <c r="G158" s="184" t="s">
        <v>246</v>
      </c>
      <c r="H158" s="184" t="s">
        <v>246</v>
      </c>
      <c r="I158" s="338">
        <v>10.5</v>
      </c>
      <c r="J158" s="338">
        <v>75723.28</v>
      </c>
      <c r="K158" s="338">
        <v>913821.0</v>
      </c>
      <c r="L158" s="71">
        <f t="shared" si="1"/>
        <v>726573996255</v>
      </c>
      <c r="M158" s="191">
        <f t="shared" si="2"/>
        <v>128</v>
      </c>
      <c r="N158" s="70">
        <f t="shared" si="3"/>
        <v>-1.934957801</v>
      </c>
      <c r="O158" s="70" t="b">
        <v>0</v>
      </c>
      <c r="P158" s="70">
        <f t="shared" si="4"/>
        <v>1.78</v>
      </c>
      <c r="Q158" s="70">
        <f t="shared" si="5"/>
        <v>71.78</v>
      </c>
      <c r="R158" s="50"/>
      <c r="S158" s="50"/>
      <c r="T158" s="50"/>
      <c r="U158" s="50"/>
      <c r="V158" s="50"/>
    </row>
    <row r="159">
      <c r="A159" s="4"/>
      <c r="B159" s="261" t="s">
        <v>169</v>
      </c>
      <c r="C159" s="181" t="s">
        <v>245</v>
      </c>
      <c r="D159" s="169"/>
      <c r="E159" s="181" t="s">
        <v>246</v>
      </c>
      <c r="F159" s="181" t="s">
        <v>246</v>
      </c>
      <c r="G159" s="181" t="s">
        <v>246</v>
      </c>
      <c r="H159" s="181" t="s">
        <v>246</v>
      </c>
      <c r="I159" s="337">
        <v>3.1</v>
      </c>
      <c r="J159" s="337">
        <v>53405.96</v>
      </c>
      <c r="K159" s="337">
        <v>878210.0</v>
      </c>
      <c r="L159" s="71">
        <f t="shared" si="1"/>
        <v>145395109208</v>
      </c>
      <c r="M159" s="191">
        <f t="shared" si="2"/>
        <v>6</v>
      </c>
      <c r="N159" s="70">
        <f t="shared" si="3"/>
        <v>1.064823116</v>
      </c>
      <c r="O159" s="70" t="b">
        <v>0</v>
      </c>
      <c r="P159" s="70">
        <f t="shared" si="4"/>
        <v>28.89</v>
      </c>
      <c r="Q159" s="70">
        <f t="shared" si="5"/>
        <v>98.89</v>
      </c>
      <c r="R159" s="50"/>
      <c r="S159" s="50"/>
      <c r="T159" s="50"/>
      <c r="U159" s="50"/>
      <c r="V159" s="50"/>
    </row>
    <row r="160">
      <c r="A160" s="4"/>
      <c r="B160" s="261" t="s">
        <v>170</v>
      </c>
      <c r="C160" s="184" t="s">
        <v>251</v>
      </c>
      <c r="D160" s="171"/>
      <c r="E160" s="184" t="s">
        <v>246</v>
      </c>
      <c r="F160" s="184" t="s">
        <v>246</v>
      </c>
      <c r="G160" s="184" t="s">
        <v>246</v>
      </c>
      <c r="H160" s="184" t="s">
        <v>246</v>
      </c>
      <c r="I160" s="338">
        <v>5.0</v>
      </c>
      <c r="J160" s="338">
        <v>69098.7</v>
      </c>
      <c r="K160" s="338">
        <v>911117.0</v>
      </c>
      <c r="L160" s="71">
        <f t="shared" si="1"/>
        <v>314785001240</v>
      </c>
      <c r="M160" s="191">
        <f t="shared" si="2"/>
        <v>84</v>
      </c>
      <c r="N160" s="70">
        <f t="shared" si="3"/>
        <v>0.1905095841</v>
      </c>
      <c r="O160" s="70" t="b">
        <v>0</v>
      </c>
      <c r="P160" s="70">
        <f t="shared" si="4"/>
        <v>11.56</v>
      </c>
      <c r="Q160" s="70">
        <f t="shared" si="5"/>
        <v>57.09</v>
      </c>
      <c r="R160" s="50"/>
      <c r="S160" s="50"/>
      <c r="T160" s="50"/>
      <c r="U160" s="50"/>
      <c r="V160" s="50"/>
    </row>
    <row r="161">
      <c r="A161" s="4"/>
      <c r="B161" s="261" t="s">
        <v>171</v>
      </c>
      <c r="C161" s="181" t="s">
        <v>251</v>
      </c>
      <c r="D161" s="169"/>
      <c r="E161" s="181" t="s">
        <v>246</v>
      </c>
      <c r="F161" s="181" t="s">
        <v>246</v>
      </c>
      <c r="G161" s="181" t="s">
        <v>246</v>
      </c>
      <c r="H161" s="181" t="s">
        <v>246</v>
      </c>
      <c r="I161" s="337">
        <v>9.8</v>
      </c>
      <c r="J161" s="337">
        <v>63027.22</v>
      </c>
      <c r="K161" s="337">
        <v>823624.0</v>
      </c>
      <c r="L161" s="71">
        <f t="shared" si="1"/>
        <v>508725164244</v>
      </c>
      <c r="M161" s="191">
        <f t="shared" si="2"/>
        <v>107</v>
      </c>
      <c r="N161" s="70">
        <f t="shared" si="3"/>
        <v>-0.8105212742</v>
      </c>
      <c r="O161" s="70" t="b">
        <v>0</v>
      </c>
      <c r="P161" s="70">
        <f t="shared" si="4"/>
        <v>6.44</v>
      </c>
      <c r="Q161" s="70">
        <f t="shared" si="5"/>
        <v>53.51</v>
      </c>
      <c r="R161" s="50"/>
      <c r="S161" s="50"/>
      <c r="T161" s="50"/>
      <c r="U161" s="50"/>
      <c r="V161" s="50"/>
    </row>
    <row r="162">
      <c r="A162" s="4"/>
      <c r="B162" s="261" t="s">
        <v>172</v>
      </c>
      <c r="C162" s="184" t="s">
        <v>245</v>
      </c>
      <c r="D162" s="171"/>
      <c r="E162" s="184" t="s">
        <v>246</v>
      </c>
      <c r="F162" s="184" t="s">
        <v>246</v>
      </c>
      <c r="G162" s="184" t="s">
        <v>246</v>
      </c>
      <c r="H162" s="184" t="s">
        <v>246</v>
      </c>
      <c r="I162" s="338">
        <v>3.4</v>
      </c>
      <c r="J162" s="338">
        <v>67945.65</v>
      </c>
      <c r="K162" s="338">
        <v>861684.0</v>
      </c>
      <c r="L162" s="71">
        <f t="shared" si="1"/>
        <v>199062110214</v>
      </c>
      <c r="M162" s="191">
        <f t="shared" si="2"/>
        <v>26</v>
      </c>
      <c r="N162" s="70">
        <f t="shared" si="3"/>
        <v>0.7878184814</v>
      </c>
      <c r="O162" s="70" t="b">
        <v>0</v>
      </c>
      <c r="P162" s="70">
        <f t="shared" si="4"/>
        <v>24.44</v>
      </c>
      <c r="Q162" s="70">
        <f t="shared" si="5"/>
        <v>94.44</v>
      </c>
      <c r="R162" s="50"/>
      <c r="S162" s="50"/>
      <c r="T162" s="50"/>
      <c r="U162" s="50"/>
      <c r="V162" s="50"/>
    </row>
    <row r="163">
      <c r="A163" s="4"/>
      <c r="B163" s="261" t="s">
        <v>173</v>
      </c>
      <c r="C163" s="181" t="s">
        <v>245</v>
      </c>
      <c r="D163" s="169"/>
      <c r="E163" s="181" t="s">
        <v>246</v>
      </c>
      <c r="F163" s="181" t="s">
        <v>246</v>
      </c>
      <c r="G163" s="181" t="s">
        <v>246</v>
      </c>
      <c r="H163" s="181" t="s">
        <v>246</v>
      </c>
      <c r="I163" s="337">
        <v>3.8</v>
      </c>
      <c r="J163" s="337">
        <v>46756.38</v>
      </c>
      <c r="K163" s="337">
        <v>896340.0</v>
      </c>
      <c r="L163" s="71">
        <f t="shared" si="1"/>
        <v>159256531867</v>
      </c>
      <c r="M163" s="191">
        <f t="shared" si="2"/>
        <v>12</v>
      </c>
      <c r="N163" s="70">
        <f t="shared" si="3"/>
        <v>0.9932767611</v>
      </c>
      <c r="O163" s="70" t="b">
        <v>0</v>
      </c>
      <c r="P163" s="70">
        <f t="shared" si="4"/>
        <v>27.56</v>
      </c>
      <c r="Q163" s="70">
        <f t="shared" si="5"/>
        <v>97.56</v>
      </c>
      <c r="R163" s="50"/>
      <c r="S163" s="50"/>
      <c r="T163" s="50"/>
      <c r="U163" s="50"/>
      <c r="V163" s="50"/>
    </row>
    <row r="164">
      <c r="A164" s="4"/>
      <c r="B164" s="261" t="s">
        <v>174</v>
      </c>
      <c r="C164" s="184" t="s">
        <v>251</v>
      </c>
      <c r="D164" s="171"/>
      <c r="E164" s="184" t="s">
        <v>246</v>
      </c>
      <c r="F164" s="184" t="s">
        <v>246</v>
      </c>
      <c r="G164" s="184" t="s">
        <v>246</v>
      </c>
      <c r="H164" s="184" t="s">
        <v>246</v>
      </c>
      <c r="I164" s="338">
        <v>4.3</v>
      </c>
      <c r="J164" s="338">
        <v>64414.63</v>
      </c>
      <c r="K164" s="338">
        <v>874395.0</v>
      </c>
      <c r="L164" s="71">
        <f t="shared" si="1"/>
        <v>242192470715</v>
      </c>
      <c r="M164" s="191">
        <f t="shared" si="2"/>
        <v>49</v>
      </c>
      <c r="N164" s="70">
        <f t="shared" si="3"/>
        <v>0.5651991894</v>
      </c>
      <c r="O164" s="70" t="b">
        <v>0</v>
      </c>
      <c r="P164" s="70">
        <f t="shared" si="4"/>
        <v>19.33</v>
      </c>
      <c r="Q164" s="70">
        <f t="shared" si="5"/>
        <v>62.53</v>
      </c>
      <c r="R164" s="50"/>
      <c r="S164" s="50"/>
      <c r="T164" s="50"/>
      <c r="U164" s="50"/>
      <c r="V164" s="50"/>
    </row>
    <row r="165">
      <c r="A165" s="4"/>
      <c r="B165" s="261" t="s">
        <v>175</v>
      </c>
      <c r="C165" s="181" t="s">
        <v>245</v>
      </c>
      <c r="D165" s="169"/>
      <c r="E165" s="181" t="s">
        <v>246</v>
      </c>
      <c r="F165" s="181" t="s">
        <v>246</v>
      </c>
      <c r="G165" s="181" t="s">
        <v>246</v>
      </c>
      <c r="H165" s="181" t="s">
        <v>246</v>
      </c>
      <c r="I165" s="337">
        <v>3.6</v>
      </c>
      <c r="J165" s="337">
        <v>59989.91</v>
      </c>
      <c r="K165" s="337">
        <v>876378.0</v>
      </c>
      <c r="L165" s="71">
        <f t="shared" si="1"/>
        <v>189265814446</v>
      </c>
      <c r="M165" s="191">
        <f t="shared" si="2"/>
        <v>22</v>
      </c>
      <c r="N165" s="70">
        <f t="shared" si="3"/>
        <v>0.8383825018</v>
      </c>
      <c r="O165" s="70" t="b">
        <v>0</v>
      </c>
      <c r="P165" s="70">
        <f t="shared" si="4"/>
        <v>25.33</v>
      </c>
      <c r="Q165" s="70">
        <f t="shared" si="5"/>
        <v>95.33</v>
      </c>
      <c r="R165" s="50"/>
      <c r="S165" s="50"/>
      <c r="T165" s="50"/>
      <c r="U165" s="50"/>
      <c r="V165" s="50"/>
    </row>
    <row r="166">
      <c r="A166" s="4"/>
      <c r="B166" s="261" t="s">
        <v>176</v>
      </c>
      <c r="C166" s="184" t="s">
        <v>251</v>
      </c>
      <c r="D166" s="171"/>
      <c r="E166" s="184" t="s">
        <v>246</v>
      </c>
      <c r="F166" s="184" t="s">
        <v>246</v>
      </c>
      <c r="G166" s="184" t="s">
        <v>246</v>
      </c>
      <c r="H166" s="184" t="s">
        <v>246</v>
      </c>
      <c r="I166" s="338">
        <v>6.4</v>
      </c>
      <c r="J166" s="338">
        <v>70526.74</v>
      </c>
      <c r="K166" s="338">
        <v>874405.0</v>
      </c>
      <c r="L166" s="71">
        <f t="shared" si="1"/>
        <v>394681178174</v>
      </c>
      <c r="M166" s="191">
        <f t="shared" si="2"/>
        <v>92</v>
      </c>
      <c r="N166" s="70">
        <f t="shared" si="3"/>
        <v>-0.2218781201</v>
      </c>
      <c r="O166" s="70" t="b">
        <v>0</v>
      </c>
      <c r="P166" s="70">
        <f t="shared" si="4"/>
        <v>9.78</v>
      </c>
      <c r="Q166" s="70">
        <f t="shared" si="5"/>
        <v>55.85</v>
      </c>
      <c r="R166" s="50"/>
      <c r="S166" s="50"/>
      <c r="T166" s="50"/>
      <c r="U166" s="50"/>
      <c r="V166" s="50"/>
    </row>
    <row r="167">
      <c r="A167" s="4"/>
      <c r="B167" s="261" t="s">
        <v>177</v>
      </c>
      <c r="C167" s="181" t="s">
        <v>245</v>
      </c>
      <c r="D167" s="169"/>
      <c r="E167" s="181" t="s">
        <v>246</v>
      </c>
      <c r="F167" s="181" t="s">
        <v>246</v>
      </c>
      <c r="G167" s="181" t="s">
        <v>246</v>
      </c>
      <c r="H167" s="181" t="s">
        <v>246</v>
      </c>
      <c r="I167" s="337">
        <v>4.8</v>
      </c>
      <c r="J167" s="337">
        <v>61021.09</v>
      </c>
      <c r="K167" s="337">
        <v>852778.0</v>
      </c>
      <c r="L167" s="71">
        <f t="shared" si="1"/>
        <v>249779726822</v>
      </c>
      <c r="M167" s="191">
        <f t="shared" si="2"/>
        <v>54</v>
      </c>
      <c r="N167" s="70">
        <f t="shared" si="3"/>
        <v>0.5260372263</v>
      </c>
      <c r="O167" s="70" t="b">
        <v>0</v>
      </c>
      <c r="P167" s="70">
        <f t="shared" si="4"/>
        <v>18.22</v>
      </c>
      <c r="Q167" s="70">
        <f t="shared" si="5"/>
        <v>88.22</v>
      </c>
      <c r="R167" s="50"/>
      <c r="S167" s="50"/>
      <c r="T167" s="50"/>
      <c r="U167" s="50"/>
      <c r="V167" s="50"/>
    </row>
    <row r="168">
      <c r="A168" s="4"/>
      <c r="B168" s="261" t="s">
        <v>178</v>
      </c>
      <c r="C168" s="184" t="s">
        <v>245</v>
      </c>
      <c r="D168" s="171"/>
      <c r="E168" s="184" t="s">
        <v>246</v>
      </c>
      <c r="F168" s="184" t="s">
        <v>246</v>
      </c>
      <c r="G168" s="184" t="s">
        <v>246</v>
      </c>
      <c r="H168" s="184" t="s">
        <v>246</v>
      </c>
      <c r="I168" s="338">
        <v>4.6</v>
      </c>
      <c r="J168" s="338">
        <v>45215.86</v>
      </c>
      <c r="K168" s="338">
        <v>836697.0</v>
      </c>
      <c r="L168" s="71">
        <f t="shared" si="1"/>
        <v>174027082306</v>
      </c>
      <c r="M168" s="191">
        <f t="shared" si="2"/>
        <v>15</v>
      </c>
      <c r="N168" s="70">
        <f t="shared" si="3"/>
        <v>0.9170379019</v>
      </c>
      <c r="O168" s="70" t="b">
        <v>0</v>
      </c>
      <c r="P168" s="70">
        <f t="shared" si="4"/>
        <v>26.89</v>
      </c>
      <c r="Q168" s="70">
        <f t="shared" si="5"/>
        <v>96.89</v>
      </c>
      <c r="R168" s="50"/>
      <c r="S168" s="50"/>
      <c r="T168" s="50"/>
      <c r="U168" s="50"/>
      <c r="V168" s="50"/>
    </row>
    <row r="169">
      <c r="A169" s="4"/>
      <c r="B169" s="261" t="s">
        <v>179</v>
      </c>
      <c r="C169" s="181" t="s">
        <v>245</v>
      </c>
      <c r="D169" s="169"/>
      <c r="E169" s="181" t="s">
        <v>246</v>
      </c>
      <c r="F169" s="181" t="s">
        <v>246</v>
      </c>
      <c r="G169" s="181" t="s">
        <v>246</v>
      </c>
      <c r="H169" s="181" t="s">
        <v>246</v>
      </c>
      <c r="I169" s="337">
        <v>15.0</v>
      </c>
      <c r="J169" s="337">
        <v>60046.16</v>
      </c>
      <c r="K169" s="337">
        <v>873009.0</v>
      </c>
      <c r="L169" s="71">
        <f t="shared" si="1"/>
        <v>786312571432</v>
      </c>
      <c r="M169" s="191">
        <f t="shared" si="2"/>
        <v>131</v>
      </c>
      <c r="N169" s="70">
        <f t="shared" si="3"/>
        <v>-2.243301139</v>
      </c>
      <c r="O169" s="70" t="b">
        <v>0</v>
      </c>
      <c r="P169" s="70">
        <f t="shared" si="4"/>
        <v>1.11</v>
      </c>
      <c r="Q169" s="70">
        <f t="shared" si="5"/>
        <v>71.11</v>
      </c>
      <c r="R169" s="50"/>
      <c r="S169" s="50"/>
      <c r="T169" s="50"/>
      <c r="U169" s="50"/>
      <c r="V169" s="50"/>
    </row>
    <row r="170">
      <c r="A170" s="4"/>
      <c r="B170" s="261" t="s">
        <v>180</v>
      </c>
      <c r="C170" s="184" t="s">
        <v>247</v>
      </c>
      <c r="D170" s="184" t="s">
        <v>248</v>
      </c>
      <c r="E170" s="184" t="s">
        <v>247</v>
      </c>
      <c r="F170" s="171"/>
      <c r="G170" s="171"/>
      <c r="H170" s="171"/>
      <c r="I170" s="171"/>
      <c r="J170" s="171"/>
      <c r="K170" s="171"/>
      <c r="L170" s="71" t="str">
        <f t="shared" si="1"/>
        <v>-</v>
      </c>
      <c r="M170" s="336" t="str">
        <f t="shared" si="2"/>
        <v>-</v>
      </c>
      <c r="N170" s="70" t="str">
        <f t="shared" si="3"/>
        <v>-</v>
      </c>
      <c r="O170" s="70" t="b">
        <v>0</v>
      </c>
      <c r="P170" s="70">
        <f t="shared" si="4"/>
        <v>0</v>
      </c>
      <c r="Q170" s="70">
        <f t="shared" si="5"/>
        <v>0</v>
      </c>
      <c r="R170" s="50"/>
      <c r="S170" s="50"/>
      <c r="T170" s="50"/>
      <c r="U170" s="50"/>
      <c r="V170" s="50"/>
    </row>
    <row r="171">
      <c r="A171" s="4"/>
      <c r="B171" s="126" t="s">
        <v>181</v>
      </c>
      <c r="C171" s="177" t="s">
        <v>245</v>
      </c>
      <c r="D171" s="50"/>
      <c r="E171" s="177" t="s">
        <v>246</v>
      </c>
      <c r="F171" s="177" t="s">
        <v>246</v>
      </c>
      <c r="G171" s="177" t="s">
        <v>246</v>
      </c>
      <c r="H171" s="177" t="s">
        <v>246</v>
      </c>
      <c r="I171" s="335">
        <v>6.0</v>
      </c>
      <c r="J171" s="335">
        <v>66045.77</v>
      </c>
      <c r="K171" s="335">
        <v>872619.0</v>
      </c>
      <c r="L171" s="71">
        <f t="shared" si="1"/>
        <v>345796762630</v>
      </c>
      <c r="M171" s="191">
        <f t="shared" si="2"/>
        <v>87</v>
      </c>
      <c r="N171" s="70">
        <f t="shared" si="3"/>
        <v>0.03044098538</v>
      </c>
      <c r="O171" s="70" t="b">
        <v>0</v>
      </c>
      <c r="P171" s="70">
        <f t="shared" si="4"/>
        <v>10.89</v>
      </c>
      <c r="Q171" s="70">
        <f t="shared" si="5"/>
        <v>80.89</v>
      </c>
      <c r="R171" s="50"/>
      <c r="S171" s="50"/>
      <c r="T171" s="50"/>
      <c r="U171" s="50"/>
      <c r="V171" s="50"/>
    </row>
    <row r="172">
      <c r="A172" s="4"/>
      <c r="B172" s="126" t="s">
        <v>182</v>
      </c>
      <c r="C172" s="177" t="s">
        <v>245</v>
      </c>
      <c r="D172" s="50"/>
      <c r="E172" s="177" t="s">
        <v>246</v>
      </c>
      <c r="F172" s="177" t="s">
        <v>246</v>
      </c>
      <c r="G172" s="177" t="s">
        <v>246</v>
      </c>
      <c r="H172" s="177" t="s">
        <v>246</v>
      </c>
      <c r="I172" s="335">
        <v>5.6</v>
      </c>
      <c r="J172" s="335">
        <v>60377.39</v>
      </c>
      <c r="K172" s="335">
        <v>852766.0</v>
      </c>
      <c r="L172" s="71">
        <f t="shared" si="1"/>
        <v>288331598020</v>
      </c>
      <c r="M172" s="191">
        <f t="shared" si="2"/>
        <v>73</v>
      </c>
      <c r="N172" s="70">
        <f t="shared" si="3"/>
        <v>0.3270500124</v>
      </c>
      <c r="O172" s="70" t="b">
        <v>0</v>
      </c>
      <c r="P172" s="70">
        <f t="shared" si="4"/>
        <v>14</v>
      </c>
      <c r="Q172" s="70">
        <f t="shared" si="5"/>
        <v>84</v>
      </c>
      <c r="R172" s="50"/>
      <c r="S172" s="50"/>
      <c r="T172" s="50"/>
      <c r="U172" s="50"/>
      <c r="V172" s="50"/>
    </row>
    <row r="173">
      <c r="A173" s="4"/>
      <c r="B173" s="126" t="s">
        <v>184</v>
      </c>
      <c r="C173" s="177" t="s">
        <v>245</v>
      </c>
      <c r="D173" s="50"/>
      <c r="E173" s="177" t="s">
        <v>246</v>
      </c>
      <c r="F173" s="177" t="s">
        <v>246</v>
      </c>
      <c r="G173" s="177" t="s">
        <v>246</v>
      </c>
      <c r="H173" s="177" t="s">
        <v>246</v>
      </c>
      <c r="I173" s="335">
        <v>12.0</v>
      </c>
      <c r="J173" s="335">
        <v>67995.65</v>
      </c>
      <c r="K173" s="335">
        <v>860083.0</v>
      </c>
      <c r="L173" s="71">
        <f t="shared" si="1"/>
        <v>701782831667</v>
      </c>
      <c r="M173" s="191">
        <f t="shared" si="2"/>
        <v>124</v>
      </c>
      <c r="N173" s="70">
        <f t="shared" si="3"/>
        <v>-1.806997092</v>
      </c>
      <c r="O173" s="70" t="b">
        <v>0</v>
      </c>
      <c r="P173" s="70">
        <f t="shared" si="4"/>
        <v>2.67</v>
      </c>
      <c r="Q173" s="70">
        <f t="shared" si="5"/>
        <v>72.67</v>
      </c>
      <c r="R173" s="50"/>
      <c r="S173" s="50"/>
      <c r="T173" s="50"/>
      <c r="U173" s="50"/>
      <c r="V173" s="50"/>
    </row>
    <row r="174">
      <c r="A174" s="4"/>
      <c r="B174" s="126" t="s">
        <v>185</v>
      </c>
      <c r="C174" s="177" t="s">
        <v>247</v>
      </c>
      <c r="D174" s="177" t="s">
        <v>268</v>
      </c>
      <c r="E174" s="177" t="s">
        <v>246</v>
      </c>
      <c r="F174" s="177" t="s">
        <v>247</v>
      </c>
      <c r="G174" s="50"/>
      <c r="H174" s="50"/>
      <c r="I174" s="335">
        <v>15.0</v>
      </c>
      <c r="J174" s="50"/>
      <c r="K174" s="50"/>
      <c r="L174" s="71" t="str">
        <f t="shared" si="1"/>
        <v>-</v>
      </c>
      <c r="M174" s="336" t="str">
        <f t="shared" si="2"/>
        <v>-</v>
      </c>
      <c r="N174" s="70" t="str">
        <f t="shared" si="3"/>
        <v>-</v>
      </c>
      <c r="O174" s="70" t="b">
        <v>0</v>
      </c>
      <c r="P174" s="70">
        <f t="shared" si="4"/>
        <v>0</v>
      </c>
      <c r="Q174" s="70">
        <f t="shared" si="5"/>
        <v>0</v>
      </c>
      <c r="R174" s="50"/>
      <c r="S174" s="50"/>
      <c r="T174" s="50"/>
      <c r="U174" s="50"/>
      <c r="V174" s="50"/>
    </row>
    <row r="175">
      <c r="A175" s="4"/>
      <c r="B175" s="126" t="s">
        <v>186</v>
      </c>
      <c r="C175" s="177" t="s">
        <v>284</v>
      </c>
      <c r="D175" s="50"/>
      <c r="E175" s="177" t="s">
        <v>246</v>
      </c>
      <c r="F175" s="177" t="s">
        <v>246</v>
      </c>
      <c r="G175" s="177" t="s">
        <v>246</v>
      </c>
      <c r="H175" s="177" t="s">
        <v>246</v>
      </c>
      <c r="I175" s="335">
        <v>5.0</v>
      </c>
      <c r="J175" s="335">
        <v>59593.06</v>
      </c>
      <c r="K175" s="335">
        <v>855792.0</v>
      </c>
      <c r="L175" s="71" t="str">
        <f t="shared" si="1"/>
        <v>-</v>
      </c>
      <c r="M175" s="336" t="str">
        <f t="shared" si="2"/>
        <v>-</v>
      </c>
      <c r="N175" s="70" t="str">
        <f t="shared" si="3"/>
        <v>-</v>
      </c>
      <c r="O175" s="70" t="b">
        <v>0</v>
      </c>
      <c r="P175" s="70">
        <f t="shared" si="4"/>
        <v>0</v>
      </c>
      <c r="Q175" s="70">
        <v>35.0</v>
      </c>
      <c r="R175" s="50"/>
      <c r="S175" s="50"/>
      <c r="T175" s="50"/>
      <c r="U175" s="50"/>
      <c r="V175" s="50"/>
    </row>
    <row r="176">
      <c r="A176" s="4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336" t="str">
        <f t="shared" si="2"/>
        <v>-</v>
      </c>
      <c r="N176" s="70" t="str">
        <f t="shared" si="3"/>
        <v>-</v>
      </c>
      <c r="O176" s="50"/>
      <c r="P176" s="50"/>
      <c r="Q176" s="50"/>
      <c r="R176" s="50"/>
      <c r="S176" s="50"/>
      <c r="T176" s="50"/>
      <c r="U176" s="50"/>
      <c r="V176" s="50"/>
    </row>
    <row r="177">
      <c r="A177" s="4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336" t="str">
        <f t="shared" si="2"/>
        <v>-</v>
      </c>
      <c r="N177" s="50"/>
      <c r="O177" s="50"/>
      <c r="P177" s="50"/>
      <c r="Q177" s="50"/>
      <c r="R177" s="50"/>
      <c r="S177" s="50"/>
      <c r="T177" s="50"/>
      <c r="U177" s="50"/>
      <c r="V177" s="50"/>
    </row>
    <row r="178">
      <c r="A178" s="4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336" t="str">
        <f t="shared" si="2"/>
        <v>-</v>
      </c>
      <c r="N178" s="50"/>
      <c r="O178" s="50"/>
      <c r="P178" s="50"/>
      <c r="Q178" s="50"/>
      <c r="R178" s="50"/>
      <c r="S178" s="50"/>
      <c r="T178" s="50"/>
      <c r="U178" s="50"/>
      <c r="V178" s="50"/>
    </row>
    <row r="179">
      <c r="A179" s="5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336" t="str">
        <f t="shared" si="2"/>
        <v>-</v>
      </c>
      <c r="N179" s="50"/>
      <c r="O179" s="50"/>
      <c r="P179" s="50"/>
      <c r="Q179" s="50"/>
      <c r="R179" s="50"/>
      <c r="S179" s="50"/>
      <c r="T179" s="50"/>
      <c r="U179" s="50"/>
      <c r="V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</row>
    <row r="999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</row>
    <row r="1000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</row>
  </sheetData>
  <mergeCells count="14">
    <mergeCell ref="A23:A42"/>
    <mergeCell ref="A43:A62"/>
    <mergeCell ref="A63:A82"/>
    <mergeCell ref="A83:A102"/>
    <mergeCell ref="A103:A118"/>
    <mergeCell ref="A119:A134"/>
    <mergeCell ref="A135:A179"/>
    <mergeCell ref="A1:A2"/>
    <mergeCell ref="B1:B2"/>
    <mergeCell ref="C1:D1"/>
    <mergeCell ref="E1:H1"/>
    <mergeCell ref="I1:N1"/>
    <mergeCell ref="P1:Q1"/>
    <mergeCell ref="A3:A22"/>
  </mergeCells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0</v>
      </c>
      <c r="B1" s="52" t="s">
        <v>2</v>
      </c>
      <c r="C1" s="53" t="s">
        <v>344</v>
      </c>
      <c r="D1" s="54"/>
      <c r="E1" s="339"/>
      <c r="F1" s="340" t="s">
        <v>345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4"/>
      <c r="T1" s="341" t="s">
        <v>346</v>
      </c>
      <c r="U1" s="56"/>
      <c r="V1" s="56"/>
      <c r="W1" s="54"/>
      <c r="X1" s="58" t="s">
        <v>228</v>
      </c>
      <c r="Y1" s="59" t="s">
        <v>229</v>
      </c>
      <c r="Z1" s="54"/>
    </row>
    <row r="2">
      <c r="C2" s="60" t="s">
        <v>230</v>
      </c>
      <c r="D2" s="61" t="s">
        <v>231</v>
      </c>
      <c r="E2" s="342" t="s">
        <v>232</v>
      </c>
      <c r="F2" s="343" t="s">
        <v>347</v>
      </c>
      <c r="G2" s="343" t="s">
        <v>348</v>
      </c>
      <c r="H2" s="343" t="s">
        <v>349</v>
      </c>
      <c r="I2" s="343" t="s">
        <v>350</v>
      </c>
      <c r="J2" s="343" t="s">
        <v>351</v>
      </c>
      <c r="K2" s="343" t="s">
        <v>352</v>
      </c>
      <c r="L2" s="343" t="s">
        <v>353</v>
      </c>
      <c r="M2" s="343" t="s">
        <v>354</v>
      </c>
      <c r="N2" s="343" t="s">
        <v>355</v>
      </c>
      <c r="O2" s="343" t="s">
        <v>356</v>
      </c>
      <c r="P2" s="343" t="s">
        <v>357</v>
      </c>
      <c r="Q2" s="343" t="s">
        <v>358</v>
      </c>
      <c r="R2" s="343" t="s">
        <v>359</v>
      </c>
      <c r="S2" s="343" t="s">
        <v>360</v>
      </c>
      <c r="T2" s="344" t="s">
        <v>361</v>
      </c>
      <c r="U2" s="344" t="s">
        <v>239</v>
      </c>
      <c r="V2" s="344" t="s">
        <v>240</v>
      </c>
      <c r="W2" s="345" t="s">
        <v>241</v>
      </c>
      <c r="X2" s="64" t="s">
        <v>242</v>
      </c>
      <c r="Y2" s="65" t="s">
        <v>243</v>
      </c>
      <c r="Z2" s="65" t="s">
        <v>244</v>
      </c>
    </row>
    <row r="3">
      <c r="A3" s="66" t="s">
        <v>3</v>
      </c>
      <c r="B3" s="67" t="s">
        <v>4</v>
      </c>
      <c r="C3" s="177" t="s">
        <v>245</v>
      </c>
      <c r="D3" s="50"/>
      <c r="E3" s="131" t="s">
        <v>362</v>
      </c>
      <c r="F3" s="177" t="s">
        <v>362</v>
      </c>
      <c r="G3" s="177" t="s">
        <v>362</v>
      </c>
      <c r="H3" s="177" t="s">
        <v>362</v>
      </c>
      <c r="I3" s="177" t="s">
        <v>362</v>
      </c>
      <c r="J3" s="177" t="s">
        <v>362</v>
      </c>
      <c r="K3" s="177" t="s">
        <v>362</v>
      </c>
      <c r="L3" s="177" t="s">
        <v>362</v>
      </c>
      <c r="M3" s="177" t="s">
        <v>362</v>
      </c>
      <c r="N3" s="177" t="s">
        <v>362</v>
      </c>
      <c r="O3" s="177" t="s">
        <v>362</v>
      </c>
      <c r="P3" s="177" t="s">
        <v>362</v>
      </c>
      <c r="Q3" s="177" t="s">
        <v>362</v>
      </c>
      <c r="R3" s="177" t="s">
        <v>362</v>
      </c>
      <c r="S3" s="177" t="s">
        <v>362</v>
      </c>
      <c r="T3" s="335">
        <v>5221518.0</v>
      </c>
      <c r="U3" s="70">
        <f t="shared" ref="U3:U179" si="1">IF(AND(OR(C3="1st_demo", C3="2nd_demo")),(T3),"-")</f>
        <v>5221518</v>
      </c>
      <c r="V3" s="70">
        <f t="shared" ref="V3:V179" si="2">IF(AND(U3&lt;&gt;"-",OR(C3="1st_demo",C3="2nd_demo")),RANK(U3,U:U,1),"-")</f>
        <v>133</v>
      </c>
      <c r="W3" s="71">
        <f t="shared" ref="W3:W179" si="3">IF(AND(U3&lt;&gt;"-",OR(C3="1st_demo", C3="2nd_demo")), -(U3- AVERAGE($U$3:$U$175))/_xlfn.STDEV.P($U$3:$U$175),"-")</f>
        <v>-1.221497288</v>
      </c>
      <c r="X3" s="70" t="b">
        <v>0</v>
      </c>
      <c r="Y3" s="70">
        <f t="shared" ref="Y3:Y175" si="4">IF(V3&lt;&gt;"-",ROUND(10*(COUNTIF(C:C, "1st_demo") + COUNTIF(C:C, "2nd_demo") + 1 - V3) / (COUNTIF(C:C, "1st_demo") + COUNTIF(C:C, "2nd_demo")), 2), 0)
</f>
        <v>0.29</v>
      </c>
      <c r="Z3" s="70">
        <f t="shared" ref="Z3:Z22" si="5">ROUND(IF(X3=FALSE,IFS(C3="1st_demo",90+Y3,C3="2nd_demo",(90+Y3)*0.7,TRUE,0),IFS(C3="1st_demo",90+Y3,C3="2nd_demo",(70+Y3)*0.7,TRUE,0)-5), 2)</f>
        <v>90.29</v>
      </c>
    </row>
    <row r="4">
      <c r="A4" s="4"/>
      <c r="B4" s="67" t="s">
        <v>5</v>
      </c>
      <c r="C4" s="177" t="s">
        <v>245</v>
      </c>
      <c r="D4" s="50"/>
      <c r="E4" s="131" t="s">
        <v>362</v>
      </c>
      <c r="F4" s="177" t="s">
        <v>362</v>
      </c>
      <c r="G4" s="177" t="s">
        <v>362</v>
      </c>
      <c r="H4" s="177" t="s">
        <v>362</v>
      </c>
      <c r="I4" s="177" t="s">
        <v>362</v>
      </c>
      <c r="J4" s="177" t="s">
        <v>362</v>
      </c>
      <c r="K4" s="177" t="s">
        <v>362</v>
      </c>
      <c r="L4" s="177" t="s">
        <v>362</v>
      </c>
      <c r="M4" s="177" t="s">
        <v>362</v>
      </c>
      <c r="N4" s="177" t="s">
        <v>362</v>
      </c>
      <c r="O4" s="177" t="s">
        <v>362</v>
      </c>
      <c r="P4" s="177" t="s">
        <v>362</v>
      </c>
      <c r="Q4" s="177" t="s">
        <v>362</v>
      </c>
      <c r="R4" s="177" t="s">
        <v>362</v>
      </c>
      <c r="S4" s="177" t="s">
        <v>362</v>
      </c>
      <c r="T4" s="335">
        <v>1210230.0</v>
      </c>
      <c r="U4" s="70">
        <f t="shared" si="1"/>
        <v>1210230</v>
      </c>
      <c r="V4" s="70">
        <f t="shared" si="2"/>
        <v>1</v>
      </c>
      <c r="W4" s="71">
        <f t="shared" si="3"/>
        <v>0.4560315818</v>
      </c>
      <c r="X4" s="70" t="b">
        <v>0</v>
      </c>
      <c r="Y4" s="70">
        <f t="shared" si="4"/>
        <v>10</v>
      </c>
      <c r="Z4" s="70">
        <f t="shared" si="5"/>
        <v>100</v>
      </c>
    </row>
    <row r="5">
      <c r="A5" s="4"/>
      <c r="B5" s="67" t="s">
        <v>6</v>
      </c>
      <c r="C5" s="177" t="s">
        <v>245</v>
      </c>
      <c r="D5" s="50"/>
      <c r="E5" s="131" t="s">
        <v>362</v>
      </c>
      <c r="F5" s="177" t="s">
        <v>362</v>
      </c>
      <c r="G5" s="177" t="s">
        <v>362</v>
      </c>
      <c r="H5" s="177" t="s">
        <v>362</v>
      </c>
      <c r="I5" s="177" t="s">
        <v>362</v>
      </c>
      <c r="J5" s="177" t="s">
        <v>362</v>
      </c>
      <c r="K5" s="177" t="s">
        <v>362</v>
      </c>
      <c r="L5" s="177" t="s">
        <v>362</v>
      </c>
      <c r="M5" s="177" t="s">
        <v>362</v>
      </c>
      <c r="N5" s="177" t="s">
        <v>362</v>
      </c>
      <c r="O5" s="177" t="s">
        <v>362</v>
      </c>
      <c r="P5" s="177" t="s">
        <v>362</v>
      </c>
      <c r="Q5" s="177" t="s">
        <v>362</v>
      </c>
      <c r="R5" s="177" t="s">
        <v>362</v>
      </c>
      <c r="S5" s="177" t="s">
        <v>362</v>
      </c>
      <c r="T5" s="335">
        <v>1946070.0</v>
      </c>
      <c r="U5" s="70">
        <f t="shared" si="1"/>
        <v>1946070</v>
      </c>
      <c r="V5" s="70">
        <f t="shared" si="2"/>
        <v>83</v>
      </c>
      <c r="W5" s="71">
        <f t="shared" si="3"/>
        <v>0.1483017844</v>
      </c>
      <c r="X5" s="70" t="b">
        <v>0</v>
      </c>
      <c r="Y5" s="70">
        <f t="shared" si="4"/>
        <v>3.97</v>
      </c>
      <c r="Z5" s="70">
        <f t="shared" si="5"/>
        <v>93.97</v>
      </c>
    </row>
    <row r="6">
      <c r="A6" s="4"/>
      <c r="B6" s="67" t="s">
        <v>7</v>
      </c>
      <c r="C6" s="177" t="s">
        <v>251</v>
      </c>
      <c r="D6" s="50"/>
      <c r="E6" s="131" t="s">
        <v>362</v>
      </c>
      <c r="F6" s="177" t="s">
        <v>362</v>
      </c>
      <c r="G6" s="177" t="s">
        <v>362</v>
      </c>
      <c r="H6" s="177" t="s">
        <v>362</v>
      </c>
      <c r="I6" s="177" t="s">
        <v>362</v>
      </c>
      <c r="J6" s="177" t="s">
        <v>362</v>
      </c>
      <c r="K6" s="177" t="s">
        <v>362</v>
      </c>
      <c r="L6" s="177" t="s">
        <v>362</v>
      </c>
      <c r="M6" s="177" t="s">
        <v>362</v>
      </c>
      <c r="N6" s="177" t="s">
        <v>362</v>
      </c>
      <c r="O6" s="177" t="s">
        <v>362</v>
      </c>
      <c r="P6" s="177" t="s">
        <v>362</v>
      </c>
      <c r="Q6" s="177" t="s">
        <v>362</v>
      </c>
      <c r="R6" s="177" t="s">
        <v>362</v>
      </c>
      <c r="S6" s="177" t="s">
        <v>362</v>
      </c>
      <c r="T6" s="335">
        <v>2193906.0</v>
      </c>
      <c r="U6" s="70">
        <f t="shared" si="1"/>
        <v>2193906</v>
      </c>
      <c r="V6" s="70">
        <f t="shared" si="2"/>
        <v>95</v>
      </c>
      <c r="W6" s="71">
        <f t="shared" si="3"/>
        <v>0.0446562608</v>
      </c>
      <c r="X6" s="70" t="b">
        <v>0</v>
      </c>
      <c r="Y6" s="70">
        <f t="shared" si="4"/>
        <v>3.09</v>
      </c>
      <c r="Z6" s="70">
        <f t="shared" si="5"/>
        <v>65.16</v>
      </c>
    </row>
    <row r="7">
      <c r="A7" s="4"/>
      <c r="B7" s="67" t="s">
        <v>8</v>
      </c>
      <c r="C7" s="177" t="s">
        <v>245</v>
      </c>
      <c r="D7" s="50"/>
      <c r="E7" s="131" t="s">
        <v>362</v>
      </c>
      <c r="F7" s="177" t="s">
        <v>362</v>
      </c>
      <c r="G7" s="177" t="s">
        <v>362</v>
      </c>
      <c r="H7" s="177" t="s">
        <v>362</v>
      </c>
      <c r="I7" s="177" t="s">
        <v>362</v>
      </c>
      <c r="J7" s="177" t="s">
        <v>362</v>
      </c>
      <c r="K7" s="177" t="s">
        <v>362</v>
      </c>
      <c r="L7" s="177" t="s">
        <v>362</v>
      </c>
      <c r="M7" s="177" t="s">
        <v>362</v>
      </c>
      <c r="N7" s="177" t="s">
        <v>362</v>
      </c>
      <c r="O7" s="177" t="s">
        <v>362</v>
      </c>
      <c r="P7" s="177" t="s">
        <v>362</v>
      </c>
      <c r="Q7" s="177" t="s">
        <v>362</v>
      </c>
      <c r="R7" s="177" t="s">
        <v>362</v>
      </c>
      <c r="S7" s="177" t="s">
        <v>362</v>
      </c>
      <c r="T7" s="335">
        <v>2238978.0</v>
      </c>
      <c r="U7" s="70">
        <f t="shared" si="1"/>
        <v>2238978</v>
      </c>
      <c r="V7" s="70">
        <f t="shared" si="2"/>
        <v>98</v>
      </c>
      <c r="W7" s="71">
        <f t="shared" si="3"/>
        <v>0.02580705794</v>
      </c>
      <c r="X7" s="70" t="b">
        <v>0</v>
      </c>
      <c r="Y7" s="70">
        <f t="shared" si="4"/>
        <v>2.87</v>
      </c>
      <c r="Z7" s="70">
        <f t="shared" si="5"/>
        <v>92.87</v>
      </c>
    </row>
    <row r="8">
      <c r="A8" s="4"/>
      <c r="B8" s="67" t="s">
        <v>9</v>
      </c>
      <c r="C8" s="177" t="s">
        <v>245</v>
      </c>
      <c r="D8" s="50"/>
      <c r="E8" s="131" t="s">
        <v>362</v>
      </c>
      <c r="F8" s="177" t="s">
        <v>362</v>
      </c>
      <c r="G8" s="177" t="s">
        <v>362</v>
      </c>
      <c r="H8" s="177" t="s">
        <v>362</v>
      </c>
      <c r="I8" s="177" t="s">
        <v>362</v>
      </c>
      <c r="J8" s="177" t="s">
        <v>362</v>
      </c>
      <c r="K8" s="177" t="s">
        <v>362</v>
      </c>
      <c r="L8" s="177" t="s">
        <v>362</v>
      </c>
      <c r="M8" s="177" t="s">
        <v>362</v>
      </c>
      <c r="N8" s="177" t="s">
        <v>362</v>
      </c>
      <c r="O8" s="177" t="s">
        <v>362</v>
      </c>
      <c r="P8" s="177" t="s">
        <v>362</v>
      </c>
      <c r="Q8" s="177" t="s">
        <v>362</v>
      </c>
      <c r="R8" s="177" t="s">
        <v>362</v>
      </c>
      <c r="S8" s="177" t="s">
        <v>362</v>
      </c>
      <c r="T8" s="335">
        <v>4171350.0</v>
      </c>
      <c r="U8" s="70">
        <f t="shared" si="1"/>
        <v>4171350</v>
      </c>
      <c r="V8" s="70">
        <f t="shared" si="2"/>
        <v>121</v>
      </c>
      <c r="W8" s="71">
        <f t="shared" si="3"/>
        <v>-0.7823148764</v>
      </c>
      <c r="X8" s="70" t="b">
        <v>0</v>
      </c>
      <c r="Y8" s="70">
        <f t="shared" si="4"/>
        <v>1.18</v>
      </c>
      <c r="Z8" s="70">
        <f t="shared" si="5"/>
        <v>91.18</v>
      </c>
    </row>
    <row r="9">
      <c r="A9" s="4"/>
      <c r="B9" s="72" t="s">
        <v>10</v>
      </c>
      <c r="C9" s="177" t="s">
        <v>247</v>
      </c>
      <c r="D9" s="177" t="s">
        <v>248</v>
      </c>
      <c r="E9" s="131" t="s">
        <v>247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70" t="str">
        <f t="shared" si="1"/>
        <v>-</v>
      </c>
      <c r="V9" s="70" t="str">
        <f t="shared" si="2"/>
        <v>-</v>
      </c>
      <c r="W9" s="71" t="str">
        <f t="shared" si="3"/>
        <v>-</v>
      </c>
      <c r="X9" s="70" t="b">
        <v>0</v>
      </c>
      <c r="Y9" s="70">
        <f t="shared" si="4"/>
        <v>0</v>
      </c>
      <c r="Z9" s="70">
        <f t="shared" si="5"/>
        <v>0</v>
      </c>
    </row>
    <row r="10">
      <c r="A10" s="4"/>
      <c r="B10" s="67" t="s">
        <v>11</v>
      </c>
      <c r="C10" s="177" t="s">
        <v>251</v>
      </c>
      <c r="D10" s="50"/>
      <c r="E10" s="131" t="s">
        <v>362</v>
      </c>
      <c r="F10" s="177" t="s">
        <v>362</v>
      </c>
      <c r="G10" s="177" t="s">
        <v>362</v>
      </c>
      <c r="H10" s="177" t="s">
        <v>362</v>
      </c>
      <c r="I10" s="177" t="s">
        <v>362</v>
      </c>
      <c r="J10" s="177" t="s">
        <v>362</v>
      </c>
      <c r="K10" s="177" t="s">
        <v>362</v>
      </c>
      <c r="L10" s="177" t="s">
        <v>362</v>
      </c>
      <c r="M10" s="177" t="s">
        <v>362</v>
      </c>
      <c r="N10" s="177" t="s">
        <v>362</v>
      </c>
      <c r="O10" s="177" t="s">
        <v>362</v>
      </c>
      <c r="P10" s="177" t="s">
        <v>362</v>
      </c>
      <c r="Q10" s="177" t="s">
        <v>362</v>
      </c>
      <c r="R10" s="177" t="s">
        <v>362</v>
      </c>
      <c r="S10" s="177" t="s">
        <v>362</v>
      </c>
      <c r="T10" s="335">
        <v>1228398.0</v>
      </c>
      <c r="U10" s="70">
        <f t="shared" si="1"/>
        <v>1228398</v>
      </c>
      <c r="V10" s="70">
        <f t="shared" si="2"/>
        <v>8</v>
      </c>
      <c r="W10" s="71">
        <f t="shared" si="3"/>
        <v>0.448433687</v>
      </c>
      <c r="X10" s="70" t="b">
        <v>0</v>
      </c>
      <c r="Y10" s="70">
        <f t="shared" si="4"/>
        <v>9.49</v>
      </c>
      <c r="Z10" s="70">
        <f t="shared" si="5"/>
        <v>69.64</v>
      </c>
    </row>
    <row r="11">
      <c r="A11" s="4"/>
      <c r="B11" s="67" t="s">
        <v>12</v>
      </c>
      <c r="C11" s="177" t="s">
        <v>245</v>
      </c>
      <c r="D11" s="50"/>
      <c r="E11" s="131" t="s">
        <v>362</v>
      </c>
      <c r="F11" s="177" t="s">
        <v>362</v>
      </c>
      <c r="G11" s="177" t="s">
        <v>362</v>
      </c>
      <c r="H11" s="177" t="s">
        <v>362</v>
      </c>
      <c r="I11" s="177" t="s">
        <v>362</v>
      </c>
      <c r="J11" s="177" t="s">
        <v>362</v>
      </c>
      <c r="K11" s="177" t="s">
        <v>362</v>
      </c>
      <c r="L11" s="177" t="s">
        <v>362</v>
      </c>
      <c r="M11" s="177" t="s">
        <v>362</v>
      </c>
      <c r="N11" s="177" t="s">
        <v>362</v>
      </c>
      <c r="O11" s="177" t="s">
        <v>362</v>
      </c>
      <c r="P11" s="177" t="s">
        <v>362</v>
      </c>
      <c r="Q11" s="177" t="s">
        <v>362</v>
      </c>
      <c r="R11" s="177" t="s">
        <v>362</v>
      </c>
      <c r="S11" s="177" t="s">
        <v>362</v>
      </c>
      <c r="T11" s="335">
        <v>1460394.0</v>
      </c>
      <c r="U11" s="70">
        <f t="shared" si="1"/>
        <v>1460394</v>
      </c>
      <c r="V11" s="70">
        <f t="shared" si="2"/>
        <v>62</v>
      </c>
      <c r="W11" s="71">
        <f t="shared" si="3"/>
        <v>0.3514124839</v>
      </c>
      <c r="X11" s="70" t="b">
        <v>0</v>
      </c>
      <c r="Y11" s="70">
        <f t="shared" si="4"/>
        <v>5.51</v>
      </c>
      <c r="Z11" s="70">
        <f t="shared" si="5"/>
        <v>95.51</v>
      </c>
    </row>
    <row r="12">
      <c r="A12" s="4"/>
      <c r="B12" s="67" t="s">
        <v>13</v>
      </c>
      <c r="C12" s="177" t="s">
        <v>247</v>
      </c>
      <c r="D12" s="177" t="s">
        <v>248</v>
      </c>
      <c r="E12" s="131" t="s">
        <v>247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70" t="str">
        <f t="shared" si="1"/>
        <v>-</v>
      </c>
      <c r="V12" s="70" t="str">
        <f t="shared" si="2"/>
        <v>-</v>
      </c>
      <c r="W12" s="71" t="str">
        <f t="shared" si="3"/>
        <v>-</v>
      </c>
      <c r="X12" s="70" t="b">
        <v>0</v>
      </c>
      <c r="Y12" s="70">
        <f t="shared" si="4"/>
        <v>0</v>
      </c>
      <c r="Z12" s="70">
        <f t="shared" si="5"/>
        <v>0</v>
      </c>
    </row>
    <row r="13">
      <c r="A13" s="4"/>
      <c r="B13" s="67" t="s">
        <v>14</v>
      </c>
      <c r="C13" s="177" t="s">
        <v>245</v>
      </c>
      <c r="D13" s="50"/>
      <c r="E13" s="131" t="s">
        <v>362</v>
      </c>
      <c r="F13" s="177" t="s">
        <v>362</v>
      </c>
      <c r="G13" s="177" t="s">
        <v>362</v>
      </c>
      <c r="H13" s="177" t="s">
        <v>362</v>
      </c>
      <c r="I13" s="177" t="s">
        <v>362</v>
      </c>
      <c r="J13" s="177" t="s">
        <v>362</v>
      </c>
      <c r="K13" s="177" t="s">
        <v>362</v>
      </c>
      <c r="L13" s="177" t="s">
        <v>362</v>
      </c>
      <c r="M13" s="177" t="s">
        <v>362</v>
      </c>
      <c r="N13" s="177" t="s">
        <v>362</v>
      </c>
      <c r="O13" s="177" t="s">
        <v>362</v>
      </c>
      <c r="P13" s="177" t="s">
        <v>362</v>
      </c>
      <c r="Q13" s="177" t="s">
        <v>362</v>
      </c>
      <c r="R13" s="177" t="s">
        <v>362</v>
      </c>
      <c r="S13" s="177" t="s">
        <v>362</v>
      </c>
      <c r="T13" s="335">
        <v>1210230.0</v>
      </c>
      <c r="U13" s="70">
        <f t="shared" si="1"/>
        <v>1210230</v>
      </c>
      <c r="V13" s="70">
        <f t="shared" si="2"/>
        <v>1</v>
      </c>
      <c r="W13" s="71">
        <f t="shared" si="3"/>
        <v>0.4560315818</v>
      </c>
      <c r="X13" s="70" t="b">
        <v>0</v>
      </c>
      <c r="Y13" s="70">
        <f t="shared" si="4"/>
        <v>10</v>
      </c>
      <c r="Z13" s="70">
        <f t="shared" si="5"/>
        <v>100</v>
      </c>
    </row>
    <row r="14">
      <c r="A14" s="4"/>
      <c r="B14" s="67" t="s">
        <v>15</v>
      </c>
      <c r="C14" s="50"/>
      <c r="D14" s="50"/>
      <c r="E14" s="131" t="s">
        <v>362</v>
      </c>
      <c r="F14" s="177" t="s">
        <v>362</v>
      </c>
      <c r="G14" s="177" t="s">
        <v>362</v>
      </c>
      <c r="H14" s="177" t="s">
        <v>362</v>
      </c>
      <c r="I14" s="177" t="s">
        <v>362</v>
      </c>
      <c r="J14" s="177" t="s">
        <v>362</v>
      </c>
      <c r="K14" s="177" t="s">
        <v>362</v>
      </c>
      <c r="L14" s="177" t="s">
        <v>362</v>
      </c>
      <c r="M14" s="177" t="s">
        <v>362</v>
      </c>
      <c r="N14" s="177" t="s">
        <v>362</v>
      </c>
      <c r="O14" s="177" t="s">
        <v>362</v>
      </c>
      <c r="P14" s="177" t="s">
        <v>362</v>
      </c>
      <c r="Q14" s="177" t="s">
        <v>362</v>
      </c>
      <c r="R14" s="177" t="s">
        <v>247</v>
      </c>
      <c r="S14" s="177" t="s">
        <v>362</v>
      </c>
      <c r="T14" s="50"/>
      <c r="U14" s="70" t="str">
        <f t="shared" si="1"/>
        <v>-</v>
      </c>
      <c r="V14" s="70" t="str">
        <f t="shared" si="2"/>
        <v>-</v>
      </c>
      <c r="W14" s="71" t="str">
        <f t="shared" si="3"/>
        <v>-</v>
      </c>
      <c r="X14" s="70" t="b">
        <v>0</v>
      </c>
      <c r="Y14" s="70">
        <f t="shared" si="4"/>
        <v>0</v>
      </c>
      <c r="Z14" s="70">
        <f t="shared" si="5"/>
        <v>0</v>
      </c>
    </row>
    <row r="15">
      <c r="A15" s="4"/>
      <c r="B15" s="67" t="s">
        <v>16</v>
      </c>
      <c r="C15" s="177" t="s">
        <v>245</v>
      </c>
      <c r="D15" s="50"/>
      <c r="E15" s="131" t="s">
        <v>362</v>
      </c>
      <c r="F15" s="177" t="s">
        <v>362</v>
      </c>
      <c r="G15" s="177" t="s">
        <v>362</v>
      </c>
      <c r="H15" s="177" t="s">
        <v>362</v>
      </c>
      <c r="I15" s="177" t="s">
        <v>362</v>
      </c>
      <c r="J15" s="177" t="s">
        <v>362</v>
      </c>
      <c r="K15" s="177" t="s">
        <v>362</v>
      </c>
      <c r="L15" s="177" t="s">
        <v>362</v>
      </c>
      <c r="M15" s="177" t="s">
        <v>362</v>
      </c>
      <c r="N15" s="177" t="s">
        <v>362</v>
      </c>
      <c r="O15" s="177" t="s">
        <v>362</v>
      </c>
      <c r="P15" s="177" t="s">
        <v>362</v>
      </c>
      <c r="Q15" s="177" t="s">
        <v>362</v>
      </c>
      <c r="R15" s="177" t="s">
        <v>362</v>
      </c>
      <c r="S15" s="177" t="s">
        <v>362</v>
      </c>
      <c r="T15" s="335">
        <v>1231542.0</v>
      </c>
      <c r="U15" s="70">
        <f t="shared" si="1"/>
        <v>1231542</v>
      </c>
      <c r="V15" s="70">
        <f t="shared" si="2"/>
        <v>30</v>
      </c>
      <c r="W15" s="71">
        <f t="shared" si="3"/>
        <v>0.4471188597</v>
      </c>
      <c r="X15" s="70" t="b">
        <v>0</v>
      </c>
      <c r="Y15" s="70">
        <f t="shared" si="4"/>
        <v>7.87</v>
      </c>
      <c r="Z15" s="70">
        <f t="shared" si="5"/>
        <v>97.87</v>
      </c>
    </row>
    <row r="16">
      <c r="A16" s="4"/>
      <c r="B16" s="72" t="s">
        <v>17</v>
      </c>
      <c r="C16" s="177" t="s">
        <v>247</v>
      </c>
      <c r="D16" s="177" t="s">
        <v>248</v>
      </c>
      <c r="E16" s="131" t="s">
        <v>247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70" t="str">
        <f t="shared" si="1"/>
        <v>-</v>
      </c>
      <c r="V16" s="70" t="str">
        <f t="shared" si="2"/>
        <v>-</v>
      </c>
      <c r="W16" s="71" t="str">
        <f t="shared" si="3"/>
        <v>-</v>
      </c>
      <c r="X16" s="70" t="b">
        <v>0</v>
      </c>
      <c r="Y16" s="70">
        <f t="shared" si="4"/>
        <v>0</v>
      </c>
      <c r="Z16" s="70">
        <f t="shared" si="5"/>
        <v>0</v>
      </c>
    </row>
    <row r="17">
      <c r="A17" s="4"/>
      <c r="B17" s="67" t="s">
        <v>18</v>
      </c>
      <c r="C17" s="177" t="s">
        <v>245</v>
      </c>
      <c r="D17" s="50"/>
      <c r="E17" s="131" t="s">
        <v>362</v>
      </c>
      <c r="F17" s="177" t="s">
        <v>362</v>
      </c>
      <c r="G17" s="177" t="s">
        <v>362</v>
      </c>
      <c r="H17" s="177" t="s">
        <v>362</v>
      </c>
      <c r="I17" s="177" t="s">
        <v>362</v>
      </c>
      <c r="J17" s="177" t="s">
        <v>362</v>
      </c>
      <c r="K17" s="177" t="s">
        <v>362</v>
      </c>
      <c r="L17" s="177" t="s">
        <v>362</v>
      </c>
      <c r="M17" s="177" t="s">
        <v>362</v>
      </c>
      <c r="N17" s="177" t="s">
        <v>362</v>
      </c>
      <c r="O17" s="177" t="s">
        <v>362</v>
      </c>
      <c r="P17" s="177" t="s">
        <v>362</v>
      </c>
      <c r="Q17" s="177" t="s">
        <v>362</v>
      </c>
      <c r="R17" s="177" t="s">
        <v>362</v>
      </c>
      <c r="S17" s="177" t="s">
        <v>362</v>
      </c>
      <c r="T17" s="335">
        <v>1326570.0</v>
      </c>
      <c r="U17" s="70">
        <f t="shared" si="1"/>
        <v>1326570</v>
      </c>
      <c r="V17" s="70">
        <f t="shared" si="2"/>
        <v>49</v>
      </c>
      <c r="W17" s="71">
        <f t="shared" si="3"/>
        <v>0.4073779552</v>
      </c>
      <c r="X17" s="70" t="b">
        <v>0</v>
      </c>
      <c r="Y17" s="70">
        <f t="shared" si="4"/>
        <v>6.47</v>
      </c>
      <c r="Z17" s="70">
        <f t="shared" si="5"/>
        <v>96.47</v>
      </c>
    </row>
    <row r="18">
      <c r="A18" s="4"/>
      <c r="B18" s="67" t="s">
        <v>19</v>
      </c>
      <c r="C18" s="177" t="s">
        <v>245</v>
      </c>
      <c r="D18" s="50"/>
      <c r="E18" s="131" t="s">
        <v>362</v>
      </c>
      <c r="F18" s="177" t="s">
        <v>362</v>
      </c>
      <c r="G18" s="177" t="s">
        <v>362</v>
      </c>
      <c r="H18" s="177" t="s">
        <v>362</v>
      </c>
      <c r="I18" s="177" t="s">
        <v>362</v>
      </c>
      <c r="J18" s="177" t="s">
        <v>362</v>
      </c>
      <c r="K18" s="177" t="s">
        <v>362</v>
      </c>
      <c r="L18" s="177" t="s">
        <v>362</v>
      </c>
      <c r="M18" s="177" t="s">
        <v>362</v>
      </c>
      <c r="N18" s="177" t="s">
        <v>362</v>
      </c>
      <c r="O18" s="177" t="s">
        <v>362</v>
      </c>
      <c r="P18" s="177" t="s">
        <v>362</v>
      </c>
      <c r="Q18" s="177" t="s">
        <v>362</v>
      </c>
      <c r="R18" s="177" t="s">
        <v>362</v>
      </c>
      <c r="S18" s="177" t="s">
        <v>362</v>
      </c>
      <c r="T18" s="335">
        <v>1909638.0</v>
      </c>
      <c r="U18" s="70">
        <f t="shared" si="1"/>
        <v>1909638</v>
      </c>
      <c r="V18" s="70">
        <f t="shared" si="2"/>
        <v>82</v>
      </c>
      <c r="W18" s="71">
        <f t="shared" si="3"/>
        <v>0.1635377215</v>
      </c>
      <c r="X18" s="70" t="b">
        <v>0</v>
      </c>
      <c r="Y18" s="70">
        <f t="shared" si="4"/>
        <v>4.04</v>
      </c>
      <c r="Z18" s="70">
        <f t="shared" si="5"/>
        <v>94.04</v>
      </c>
    </row>
    <row r="19">
      <c r="A19" s="4"/>
      <c r="B19" s="67" t="s">
        <v>20</v>
      </c>
      <c r="C19" s="177" t="s">
        <v>245</v>
      </c>
      <c r="D19" s="50"/>
      <c r="E19" s="131" t="s">
        <v>362</v>
      </c>
      <c r="F19" s="177" t="s">
        <v>362</v>
      </c>
      <c r="G19" s="177" t="s">
        <v>362</v>
      </c>
      <c r="H19" s="177" t="s">
        <v>362</v>
      </c>
      <c r="I19" s="177" t="s">
        <v>362</v>
      </c>
      <c r="J19" s="177" t="s">
        <v>362</v>
      </c>
      <c r="K19" s="177" t="s">
        <v>362</v>
      </c>
      <c r="L19" s="177" t="s">
        <v>362</v>
      </c>
      <c r="M19" s="177" t="s">
        <v>362</v>
      </c>
      <c r="N19" s="177" t="s">
        <v>362</v>
      </c>
      <c r="O19" s="177" t="s">
        <v>362</v>
      </c>
      <c r="P19" s="177" t="s">
        <v>362</v>
      </c>
      <c r="Q19" s="177" t="s">
        <v>362</v>
      </c>
      <c r="R19" s="177" t="s">
        <v>362</v>
      </c>
      <c r="S19" s="177" t="s">
        <v>362</v>
      </c>
      <c r="T19" s="335">
        <v>1327494.0</v>
      </c>
      <c r="U19" s="70">
        <f t="shared" si="1"/>
        <v>1327494</v>
      </c>
      <c r="V19" s="70">
        <f t="shared" si="2"/>
        <v>50</v>
      </c>
      <c r="W19" s="71">
        <f t="shared" si="3"/>
        <v>0.4069915365</v>
      </c>
      <c r="X19" s="70" t="b">
        <v>0</v>
      </c>
      <c r="Y19" s="70">
        <f t="shared" si="4"/>
        <v>6.4</v>
      </c>
      <c r="Z19" s="70">
        <f t="shared" si="5"/>
        <v>96.4</v>
      </c>
    </row>
    <row r="20">
      <c r="A20" s="4"/>
      <c r="B20" s="67" t="s">
        <v>21</v>
      </c>
      <c r="C20" s="177" t="s">
        <v>245</v>
      </c>
      <c r="D20" s="50"/>
      <c r="E20" s="131" t="s">
        <v>362</v>
      </c>
      <c r="F20" s="177" t="s">
        <v>362</v>
      </c>
      <c r="G20" s="177" t="s">
        <v>362</v>
      </c>
      <c r="H20" s="177" t="s">
        <v>362</v>
      </c>
      <c r="I20" s="177" t="s">
        <v>362</v>
      </c>
      <c r="J20" s="177" t="s">
        <v>362</v>
      </c>
      <c r="K20" s="177" t="s">
        <v>362</v>
      </c>
      <c r="L20" s="177" t="s">
        <v>362</v>
      </c>
      <c r="M20" s="177" t="s">
        <v>362</v>
      </c>
      <c r="N20" s="177" t="s">
        <v>362</v>
      </c>
      <c r="O20" s="177" t="s">
        <v>362</v>
      </c>
      <c r="P20" s="177" t="s">
        <v>362</v>
      </c>
      <c r="Q20" s="177" t="s">
        <v>362</v>
      </c>
      <c r="R20" s="177" t="s">
        <v>362</v>
      </c>
      <c r="S20" s="177" t="s">
        <v>362</v>
      </c>
      <c r="T20" s="335">
        <v>1210722.0</v>
      </c>
      <c r="U20" s="70">
        <f t="shared" si="1"/>
        <v>1210722</v>
      </c>
      <c r="V20" s="70">
        <f t="shared" si="2"/>
        <v>4</v>
      </c>
      <c r="W20" s="71">
        <f t="shared" si="3"/>
        <v>0.4558258264</v>
      </c>
      <c r="X20" s="70" t="b">
        <v>0</v>
      </c>
      <c r="Y20" s="70">
        <f t="shared" si="4"/>
        <v>9.78</v>
      </c>
      <c r="Z20" s="70">
        <f t="shared" si="5"/>
        <v>99.78</v>
      </c>
    </row>
    <row r="21">
      <c r="A21" s="4"/>
      <c r="B21" s="67" t="s">
        <v>22</v>
      </c>
      <c r="C21" s="177" t="s">
        <v>245</v>
      </c>
      <c r="D21" s="50"/>
      <c r="E21" s="131" t="s">
        <v>362</v>
      </c>
      <c r="F21" s="177" t="s">
        <v>362</v>
      </c>
      <c r="G21" s="177" t="s">
        <v>362</v>
      </c>
      <c r="H21" s="177" t="s">
        <v>362</v>
      </c>
      <c r="I21" s="177" t="s">
        <v>362</v>
      </c>
      <c r="J21" s="177" t="s">
        <v>362</v>
      </c>
      <c r="K21" s="177" t="s">
        <v>362</v>
      </c>
      <c r="L21" s="177" t="s">
        <v>362</v>
      </c>
      <c r="M21" s="177" t="s">
        <v>362</v>
      </c>
      <c r="N21" s="177" t="s">
        <v>362</v>
      </c>
      <c r="O21" s="177" t="s">
        <v>362</v>
      </c>
      <c r="P21" s="177" t="s">
        <v>362</v>
      </c>
      <c r="Q21" s="177" t="s">
        <v>362</v>
      </c>
      <c r="R21" s="177" t="s">
        <v>362</v>
      </c>
      <c r="S21" s="177" t="s">
        <v>362</v>
      </c>
      <c r="T21" s="335">
        <v>1251486.0</v>
      </c>
      <c r="U21" s="70">
        <f t="shared" si="1"/>
        <v>1251486</v>
      </c>
      <c r="V21" s="70">
        <f t="shared" si="2"/>
        <v>40</v>
      </c>
      <c r="W21" s="71">
        <f t="shared" si="3"/>
        <v>0.438778238</v>
      </c>
      <c r="X21" s="70" t="b">
        <v>0</v>
      </c>
      <c r="Y21" s="70">
        <f t="shared" si="4"/>
        <v>7.13</v>
      </c>
      <c r="Z21" s="70">
        <f t="shared" si="5"/>
        <v>97.13</v>
      </c>
    </row>
    <row r="22">
      <c r="A22" s="5"/>
      <c r="B22" s="67" t="s">
        <v>23</v>
      </c>
      <c r="C22" s="177" t="s">
        <v>247</v>
      </c>
      <c r="D22" s="177" t="s">
        <v>248</v>
      </c>
      <c r="E22" s="131" t="s">
        <v>247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70" t="str">
        <f t="shared" si="1"/>
        <v>-</v>
      </c>
      <c r="V22" s="70" t="str">
        <f t="shared" si="2"/>
        <v>-</v>
      </c>
      <c r="W22" s="71" t="str">
        <f t="shared" si="3"/>
        <v>-</v>
      </c>
      <c r="X22" s="70" t="b">
        <v>0</v>
      </c>
      <c r="Y22" s="70">
        <f t="shared" si="4"/>
        <v>0</v>
      </c>
      <c r="Z22" s="70">
        <f t="shared" si="5"/>
        <v>0</v>
      </c>
    </row>
    <row r="23">
      <c r="A23" s="74" t="s">
        <v>24</v>
      </c>
      <c r="B23" s="75" t="s">
        <v>25</v>
      </c>
      <c r="C23" s="50"/>
      <c r="D23" s="177" t="s">
        <v>363</v>
      </c>
      <c r="E23" s="131" t="s">
        <v>362</v>
      </c>
      <c r="F23" s="177" t="s">
        <v>362</v>
      </c>
      <c r="G23" s="177" t="s">
        <v>247</v>
      </c>
      <c r="H23" s="177" t="s">
        <v>362</v>
      </c>
      <c r="I23" s="177" t="s">
        <v>362</v>
      </c>
      <c r="J23" s="177" t="s">
        <v>362</v>
      </c>
      <c r="K23" s="177" t="s">
        <v>362</v>
      </c>
      <c r="L23" s="177" t="s">
        <v>362</v>
      </c>
      <c r="M23" s="177" t="s">
        <v>362</v>
      </c>
      <c r="N23" s="177" t="s">
        <v>362</v>
      </c>
      <c r="O23" s="177" t="s">
        <v>362</v>
      </c>
      <c r="P23" s="177" t="s">
        <v>362</v>
      </c>
      <c r="Q23" s="177" t="s">
        <v>362</v>
      </c>
      <c r="R23" s="177" t="s">
        <v>362</v>
      </c>
      <c r="S23" s="177" t="s">
        <v>362</v>
      </c>
      <c r="T23" s="50"/>
      <c r="U23" s="70" t="str">
        <f t="shared" si="1"/>
        <v>-</v>
      </c>
      <c r="V23" s="70" t="str">
        <f t="shared" si="2"/>
        <v>-</v>
      </c>
      <c r="W23" s="71" t="str">
        <f t="shared" si="3"/>
        <v>-</v>
      </c>
      <c r="X23" s="70" t="b">
        <v>0</v>
      </c>
      <c r="Y23" s="70">
        <f t="shared" si="4"/>
        <v>0</v>
      </c>
      <c r="Z23" s="155">
        <v>57.4</v>
      </c>
    </row>
    <row r="24">
      <c r="A24" s="4"/>
      <c r="B24" s="75" t="s">
        <v>26</v>
      </c>
      <c r="C24" s="177" t="s">
        <v>245</v>
      </c>
      <c r="D24" s="50"/>
      <c r="E24" s="131" t="s">
        <v>362</v>
      </c>
      <c r="F24" s="177" t="s">
        <v>362</v>
      </c>
      <c r="G24" s="177" t="s">
        <v>362</v>
      </c>
      <c r="H24" s="177" t="s">
        <v>362</v>
      </c>
      <c r="I24" s="177" t="s">
        <v>362</v>
      </c>
      <c r="J24" s="177" t="s">
        <v>362</v>
      </c>
      <c r="K24" s="177" t="s">
        <v>362</v>
      </c>
      <c r="L24" s="177" t="s">
        <v>362</v>
      </c>
      <c r="M24" s="177" t="s">
        <v>362</v>
      </c>
      <c r="N24" s="177" t="s">
        <v>362</v>
      </c>
      <c r="O24" s="177" t="s">
        <v>362</v>
      </c>
      <c r="P24" s="177" t="s">
        <v>362</v>
      </c>
      <c r="Q24" s="177" t="s">
        <v>362</v>
      </c>
      <c r="R24" s="177" t="s">
        <v>362</v>
      </c>
      <c r="S24" s="177" t="s">
        <v>362</v>
      </c>
      <c r="T24" s="335">
        <v>1229934.0</v>
      </c>
      <c r="U24" s="70">
        <f t="shared" si="1"/>
        <v>1229934</v>
      </c>
      <c r="V24" s="70">
        <f t="shared" si="2"/>
        <v>13</v>
      </c>
      <c r="W24" s="71">
        <f t="shared" si="3"/>
        <v>0.4477913286</v>
      </c>
      <c r="X24" s="70" t="b">
        <v>0</v>
      </c>
      <c r="Y24" s="70">
        <f t="shared" si="4"/>
        <v>9.12</v>
      </c>
      <c r="Z24" s="70">
        <f t="shared" ref="Z24:Z131" si="6">ROUND(IF(X24=FALSE,IFS(C24="1st_demo",90+Y24,C24="2nd_demo",(90+Y24)*0.7,TRUE,0),IFS(C24="1st_demo",90+Y24,C24="2nd_demo",(70+Y24)*0.7,TRUE,0)-5), 2)</f>
        <v>99.12</v>
      </c>
    </row>
    <row r="25">
      <c r="A25" s="4"/>
      <c r="B25" s="75" t="s">
        <v>27</v>
      </c>
      <c r="C25" s="177" t="s">
        <v>247</v>
      </c>
      <c r="D25" s="177" t="s">
        <v>248</v>
      </c>
      <c r="E25" s="131" t="s">
        <v>247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70" t="str">
        <f t="shared" si="1"/>
        <v>-</v>
      </c>
      <c r="V25" s="70" t="str">
        <f t="shared" si="2"/>
        <v>-</v>
      </c>
      <c r="W25" s="71" t="str">
        <f t="shared" si="3"/>
        <v>-</v>
      </c>
      <c r="X25" s="70" t="b">
        <v>0</v>
      </c>
      <c r="Y25" s="70">
        <f t="shared" si="4"/>
        <v>0</v>
      </c>
      <c r="Z25" s="70">
        <f t="shared" si="6"/>
        <v>0</v>
      </c>
    </row>
    <row r="26">
      <c r="A26" s="4"/>
      <c r="B26" s="75" t="s">
        <v>28</v>
      </c>
      <c r="C26" s="177" t="s">
        <v>245</v>
      </c>
      <c r="D26" s="50"/>
      <c r="E26" s="131" t="s">
        <v>362</v>
      </c>
      <c r="F26" s="177" t="s">
        <v>362</v>
      </c>
      <c r="G26" s="177" t="s">
        <v>362</v>
      </c>
      <c r="H26" s="177" t="s">
        <v>362</v>
      </c>
      <c r="I26" s="177" t="s">
        <v>362</v>
      </c>
      <c r="J26" s="177" t="s">
        <v>362</v>
      </c>
      <c r="K26" s="177" t="s">
        <v>362</v>
      </c>
      <c r="L26" s="177" t="s">
        <v>362</v>
      </c>
      <c r="M26" s="177" t="s">
        <v>362</v>
      </c>
      <c r="N26" s="177" t="s">
        <v>362</v>
      </c>
      <c r="O26" s="177" t="s">
        <v>362</v>
      </c>
      <c r="P26" s="177" t="s">
        <v>362</v>
      </c>
      <c r="Q26" s="177" t="s">
        <v>362</v>
      </c>
      <c r="R26" s="177" t="s">
        <v>362</v>
      </c>
      <c r="S26" s="177" t="s">
        <v>362</v>
      </c>
      <c r="T26" s="335">
        <v>1733382.0</v>
      </c>
      <c r="U26" s="70">
        <f t="shared" si="1"/>
        <v>1733382</v>
      </c>
      <c r="V26" s="70">
        <f t="shared" si="2"/>
        <v>77</v>
      </c>
      <c r="W26" s="71">
        <f t="shared" si="3"/>
        <v>0.2372483423</v>
      </c>
      <c r="X26" s="70" t="b">
        <v>0</v>
      </c>
      <c r="Y26" s="70">
        <f t="shared" si="4"/>
        <v>4.41</v>
      </c>
      <c r="Z26" s="70">
        <f t="shared" si="6"/>
        <v>94.41</v>
      </c>
    </row>
    <row r="27">
      <c r="A27" s="4"/>
      <c r="B27" s="75" t="s">
        <v>29</v>
      </c>
      <c r="C27" s="177" t="s">
        <v>247</v>
      </c>
      <c r="D27" s="177" t="s">
        <v>248</v>
      </c>
      <c r="E27" s="131" t="s">
        <v>247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70" t="str">
        <f t="shared" si="1"/>
        <v>-</v>
      </c>
      <c r="V27" s="70" t="str">
        <f t="shared" si="2"/>
        <v>-</v>
      </c>
      <c r="W27" s="71" t="str">
        <f t="shared" si="3"/>
        <v>-</v>
      </c>
      <c r="X27" s="70" t="b">
        <v>0</v>
      </c>
      <c r="Y27" s="70">
        <f t="shared" si="4"/>
        <v>0</v>
      </c>
      <c r="Z27" s="70">
        <f t="shared" si="6"/>
        <v>0</v>
      </c>
    </row>
    <row r="28">
      <c r="A28" s="4"/>
      <c r="B28" s="75" t="s">
        <v>31</v>
      </c>
      <c r="C28" s="177" t="s">
        <v>245</v>
      </c>
      <c r="D28" s="50"/>
      <c r="E28" s="131" t="s">
        <v>362</v>
      </c>
      <c r="F28" s="177" t="s">
        <v>362</v>
      </c>
      <c r="G28" s="177" t="s">
        <v>362</v>
      </c>
      <c r="H28" s="177" t="s">
        <v>362</v>
      </c>
      <c r="I28" s="177" t="s">
        <v>362</v>
      </c>
      <c r="J28" s="177" t="s">
        <v>362</v>
      </c>
      <c r="K28" s="177" t="s">
        <v>362</v>
      </c>
      <c r="L28" s="177" t="s">
        <v>362</v>
      </c>
      <c r="M28" s="177" t="s">
        <v>362</v>
      </c>
      <c r="N28" s="177" t="s">
        <v>362</v>
      </c>
      <c r="O28" s="177" t="s">
        <v>362</v>
      </c>
      <c r="P28" s="177" t="s">
        <v>362</v>
      </c>
      <c r="Q28" s="177" t="s">
        <v>362</v>
      </c>
      <c r="R28" s="177" t="s">
        <v>362</v>
      </c>
      <c r="S28" s="177" t="s">
        <v>362</v>
      </c>
      <c r="T28" s="335">
        <v>1368162.0</v>
      </c>
      <c r="U28" s="70">
        <f t="shared" si="1"/>
        <v>1368162</v>
      </c>
      <c r="V28" s="70">
        <f t="shared" si="2"/>
        <v>55</v>
      </c>
      <c r="W28" s="71">
        <f t="shared" si="3"/>
        <v>0.3899840955</v>
      </c>
      <c r="X28" s="70" t="b">
        <v>0</v>
      </c>
      <c r="Y28" s="70">
        <f t="shared" si="4"/>
        <v>6.03</v>
      </c>
      <c r="Z28" s="70">
        <f t="shared" si="6"/>
        <v>96.03</v>
      </c>
    </row>
    <row r="29">
      <c r="A29" s="4"/>
      <c r="B29" s="75" t="s">
        <v>32</v>
      </c>
      <c r="C29" s="177" t="s">
        <v>245</v>
      </c>
      <c r="D29" s="50"/>
      <c r="E29" s="131" t="s">
        <v>362</v>
      </c>
      <c r="F29" s="177" t="s">
        <v>362</v>
      </c>
      <c r="G29" s="177" t="s">
        <v>362</v>
      </c>
      <c r="H29" s="177" t="s">
        <v>362</v>
      </c>
      <c r="I29" s="177" t="s">
        <v>362</v>
      </c>
      <c r="J29" s="177" t="s">
        <v>362</v>
      </c>
      <c r="K29" s="177" t="s">
        <v>362</v>
      </c>
      <c r="L29" s="177" t="s">
        <v>362</v>
      </c>
      <c r="M29" s="177" t="s">
        <v>362</v>
      </c>
      <c r="N29" s="177" t="s">
        <v>362</v>
      </c>
      <c r="O29" s="177" t="s">
        <v>362</v>
      </c>
      <c r="P29" s="177" t="s">
        <v>362</v>
      </c>
      <c r="Q29" s="177" t="s">
        <v>362</v>
      </c>
      <c r="R29" s="177" t="s">
        <v>362</v>
      </c>
      <c r="S29" s="177" t="s">
        <v>362</v>
      </c>
      <c r="T29" s="335">
        <v>1231170.0</v>
      </c>
      <c r="U29" s="70">
        <f t="shared" si="1"/>
        <v>1231170</v>
      </c>
      <c r="V29" s="70">
        <f t="shared" si="2"/>
        <v>25</v>
      </c>
      <c r="W29" s="71">
        <f t="shared" si="3"/>
        <v>0.4472744309</v>
      </c>
      <c r="X29" s="70" t="b">
        <v>0</v>
      </c>
      <c r="Y29" s="70">
        <f t="shared" si="4"/>
        <v>8.24</v>
      </c>
      <c r="Z29" s="70">
        <f t="shared" si="6"/>
        <v>98.24</v>
      </c>
    </row>
    <row r="30">
      <c r="A30" s="4"/>
      <c r="B30" s="75" t="s">
        <v>33</v>
      </c>
      <c r="C30" s="177" t="s">
        <v>247</v>
      </c>
      <c r="D30" s="177" t="s">
        <v>248</v>
      </c>
      <c r="E30" s="131" t="s">
        <v>247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70" t="str">
        <f t="shared" si="1"/>
        <v>-</v>
      </c>
      <c r="V30" s="70" t="str">
        <f t="shared" si="2"/>
        <v>-</v>
      </c>
      <c r="W30" s="71" t="str">
        <f t="shared" si="3"/>
        <v>-</v>
      </c>
      <c r="X30" s="70" t="b">
        <v>0</v>
      </c>
      <c r="Y30" s="70">
        <f t="shared" si="4"/>
        <v>0</v>
      </c>
      <c r="Z30" s="70">
        <f t="shared" si="6"/>
        <v>0</v>
      </c>
    </row>
    <row r="31">
      <c r="A31" s="4"/>
      <c r="B31" s="75" t="s">
        <v>34</v>
      </c>
      <c r="C31" s="177" t="s">
        <v>247</v>
      </c>
      <c r="D31" s="177" t="s">
        <v>248</v>
      </c>
      <c r="E31" s="131" t="s">
        <v>247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70" t="str">
        <f t="shared" si="1"/>
        <v>-</v>
      </c>
      <c r="V31" s="70" t="str">
        <f t="shared" si="2"/>
        <v>-</v>
      </c>
      <c r="W31" s="71" t="str">
        <f t="shared" si="3"/>
        <v>-</v>
      </c>
      <c r="X31" s="70" t="b">
        <v>0</v>
      </c>
      <c r="Y31" s="70">
        <f t="shared" si="4"/>
        <v>0</v>
      </c>
      <c r="Z31" s="70">
        <f t="shared" si="6"/>
        <v>0</v>
      </c>
    </row>
    <row r="32">
      <c r="A32" s="4"/>
      <c r="B32" s="75" t="s">
        <v>35</v>
      </c>
      <c r="C32" s="177" t="s">
        <v>245</v>
      </c>
      <c r="D32" s="50"/>
      <c r="E32" s="131" t="s">
        <v>362</v>
      </c>
      <c r="F32" s="177" t="s">
        <v>362</v>
      </c>
      <c r="G32" s="177" t="s">
        <v>362</v>
      </c>
      <c r="H32" s="177" t="s">
        <v>362</v>
      </c>
      <c r="I32" s="177" t="s">
        <v>362</v>
      </c>
      <c r="J32" s="177" t="s">
        <v>362</v>
      </c>
      <c r="K32" s="177" t="s">
        <v>362</v>
      </c>
      <c r="L32" s="177" t="s">
        <v>362</v>
      </c>
      <c r="M32" s="177" t="s">
        <v>362</v>
      </c>
      <c r="N32" s="177" t="s">
        <v>362</v>
      </c>
      <c r="O32" s="177" t="s">
        <v>362</v>
      </c>
      <c r="P32" s="177" t="s">
        <v>362</v>
      </c>
      <c r="Q32" s="177" t="s">
        <v>362</v>
      </c>
      <c r="R32" s="177" t="s">
        <v>362</v>
      </c>
      <c r="S32" s="177" t="s">
        <v>362</v>
      </c>
      <c r="T32" s="335">
        <v>2134194.0</v>
      </c>
      <c r="U32" s="70">
        <f t="shared" si="1"/>
        <v>2134194</v>
      </c>
      <c r="V32" s="70">
        <f t="shared" si="2"/>
        <v>94</v>
      </c>
      <c r="W32" s="71">
        <f t="shared" si="3"/>
        <v>0.06962794168</v>
      </c>
      <c r="X32" s="70" t="b">
        <v>0</v>
      </c>
      <c r="Y32" s="70">
        <f t="shared" si="4"/>
        <v>3.16</v>
      </c>
      <c r="Z32" s="70">
        <f t="shared" si="6"/>
        <v>93.16</v>
      </c>
    </row>
    <row r="33">
      <c r="A33" s="4"/>
      <c r="B33" s="75" t="s">
        <v>36</v>
      </c>
      <c r="C33" s="177" t="s">
        <v>245</v>
      </c>
      <c r="D33" s="50"/>
      <c r="E33" s="131" t="s">
        <v>362</v>
      </c>
      <c r="F33" s="177" t="s">
        <v>362</v>
      </c>
      <c r="G33" s="177" t="s">
        <v>362</v>
      </c>
      <c r="H33" s="177" t="s">
        <v>362</v>
      </c>
      <c r="I33" s="177" t="s">
        <v>362</v>
      </c>
      <c r="J33" s="177" t="s">
        <v>362</v>
      </c>
      <c r="K33" s="177" t="s">
        <v>362</v>
      </c>
      <c r="L33" s="177" t="s">
        <v>362</v>
      </c>
      <c r="M33" s="177" t="s">
        <v>362</v>
      </c>
      <c r="N33" s="177" t="s">
        <v>362</v>
      </c>
      <c r="O33" s="177" t="s">
        <v>362</v>
      </c>
      <c r="P33" s="177" t="s">
        <v>362</v>
      </c>
      <c r="Q33" s="177" t="s">
        <v>362</v>
      </c>
      <c r="R33" s="177" t="s">
        <v>362</v>
      </c>
      <c r="S33" s="177" t="s">
        <v>362</v>
      </c>
      <c r="T33" s="335">
        <v>1230918.0</v>
      </c>
      <c r="U33" s="70">
        <f t="shared" si="1"/>
        <v>1230918</v>
      </c>
      <c r="V33" s="70">
        <f t="shared" si="2"/>
        <v>24</v>
      </c>
      <c r="W33" s="71">
        <f t="shared" si="3"/>
        <v>0.4473798178</v>
      </c>
      <c r="X33" s="70" t="b">
        <v>0</v>
      </c>
      <c r="Y33" s="70">
        <f t="shared" si="4"/>
        <v>8.31</v>
      </c>
      <c r="Z33" s="70">
        <f t="shared" si="6"/>
        <v>98.31</v>
      </c>
    </row>
    <row r="34">
      <c r="A34" s="4"/>
      <c r="B34" s="75" t="s">
        <v>37</v>
      </c>
      <c r="C34" s="177" t="s">
        <v>245</v>
      </c>
      <c r="D34" s="50"/>
      <c r="E34" s="131" t="s">
        <v>362</v>
      </c>
      <c r="F34" s="177" t="s">
        <v>362</v>
      </c>
      <c r="G34" s="177" t="s">
        <v>362</v>
      </c>
      <c r="H34" s="177" t="s">
        <v>362</v>
      </c>
      <c r="I34" s="177" t="s">
        <v>362</v>
      </c>
      <c r="J34" s="177" t="s">
        <v>362</v>
      </c>
      <c r="K34" s="177" t="s">
        <v>362</v>
      </c>
      <c r="L34" s="177" t="s">
        <v>362</v>
      </c>
      <c r="M34" s="177" t="s">
        <v>362</v>
      </c>
      <c r="N34" s="177" t="s">
        <v>362</v>
      </c>
      <c r="O34" s="177" t="s">
        <v>362</v>
      </c>
      <c r="P34" s="177" t="s">
        <v>362</v>
      </c>
      <c r="Q34" s="177" t="s">
        <v>362</v>
      </c>
      <c r="R34" s="177" t="s">
        <v>362</v>
      </c>
      <c r="S34" s="177" t="s">
        <v>362</v>
      </c>
      <c r="T34" s="335">
        <v>2124294.0</v>
      </c>
      <c r="U34" s="70">
        <f t="shared" si="1"/>
        <v>2124294</v>
      </c>
      <c r="V34" s="70">
        <f t="shared" si="2"/>
        <v>92</v>
      </c>
      <c r="W34" s="71">
        <f t="shared" si="3"/>
        <v>0.07376814199</v>
      </c>
      <c r="X34" s="70" t="b">
        <v>0</v>
      </c>
      <c r="Y34" s="70">
        <f t="shared" si="4"/>
        <v>3.31</v>
      </c>
      <c r="Z34" s="70">
        <f t="shared" si="6"/>
        <v>93.31</v>
      </c>
    </row>
    <row r="35">
      <c r="A35" s="4"/>
      <c r="B35" s="75" t="s">
        <v>38</v>
      </c>
      <c r="C35" s="177" t="s">
        <v>245</v>
      </c>
      <c r="D35" s="50"/>
      <c r="E35" s="131" t="s">
        <v>362</v>
      </c>
      <c r="F35" s="177" t="s">
        <v>362</v>
      </c>
      <c r="G35" s="177" t="s">
        <v>362</v>
      </c>
      <c r="H35" s="177" t="s">
        <v>362</v>
      </c>
      <c r="I35" s="177" t="s">
        <v>362</v>
      </c>
      <c r="J35" s="177" t="s">
        <v>362</v>
      </c>
      <c r="K35" s="177" t="s">
        <v>362</v>
      </c>
      <c r="L35" s="177" t="s">
        <v>362</v>
      </c>
      <c r="M35" s="177" t="s">
        <v>362</v>
      </c>
      <c r="N35" s="177" t="s">
        <v>362</v>
      </c>
      <c r="O35" s="177" t="s">
        <v>362</v>
      </c>
      <c r="P35" s="177" t="s">
        <v>362</v>
      </c>
      <c r="Q35" s="177" t="s">
        <v>362</v>
      </c>
      <c r="R35" s="177" t="s">
        <v>362</v>
      </c>
      <c r="S35" s="177" t="s">
        <v>362</v>
      </c>
      <c r="T35" s="335">
        <v>1547994.0</v>
      </c>
      <c r="U35" s="70">
        <f t="shared" si="1"/>
        <v>1547994</v>
      </c>
      <c r="V35" s="70">
        <f t="shared" si="2"/>
        <v>66</v>
      </c>
      <c r="W35" s="71">
        <f t="shared" si="3"/>
        <v>0.3147779842</v>
      </c>
      <c r="X35" s="70" t="b">
        <v>0</v>
      </c>
      <c r="Y35" s="70">
        <f t="shared" si="4"/>
        <v>5.22</v>
      </c>
      <c r="Z35" s="70">
        <f t="shared" si="6"/>
        <v>95.22</v>
      </c>
    </row>
    <row r="36">
      <c r="A36" s="4"/>
      <c r="B36" s="75" t="s">
        <v>39</v>
      </c>
      <c r="C36" s="177" t="s">
        <v>245</v>
      </c>
      <c r="D36" s="50"/>
      <c r="E36" s="131" t="s">
        <v>362</v>
      </c>
      <c r="F36" s="177" t="s">
        <v>362</v>
      </c>
      <c r="G36" s="177" t="s">
        <v>362</v>
      </c>
      <c r="H36" s="177" t="s">
        <v>362</v>
      </c>
      <c r="I36" s="177" t="s">
        <v>362</v>
      </c>
      <c r="J36" s="177" t="s">
        <v>362</v>
      </c>
      <c r="K36" s="177" t="s">
        <v>362</v>
      </c>
      <c r="L36" s="177" t="s">
        <v>362</v>
      </c>
      <c r="M36" s="177" t="s">
        <v>362</v>
      </c>
      <c r="N36" s="177" t="s">
        <v>362</v>
      </c>
      <c r="O36" s="177" t="s">
        <v>362</v>
      </c>
      <c r="P36" s="177" t="s">
        <v>362</v>
      </c>
      <c r="Q36" s="177" t="s">
        <v>362</v>
      </c>
      <c r="R36" s="177" t="s">
        <v>362</v>
      </c>
      <c r="S36" s="177" t="s">
        <v>362</v>
      </c>
      <c r="T36" s="335">
        <v>3757818.0</v>
      </c>
      <c r="U36" s="70">
        <f t="shared" si="1"/>
        <v>3757818</v>
      </c>
      <c r="V36" s="70">
        <f t="shared" si="2"/>
        <v>120</v>
      </c>
      <c r="W36" s="71">
        <f t="shared" si="3"/>
        <v>-0.6093749457</v>
      </c>
      <c r="X36" s="70" t="b">
        <v>0</v>
      </c>
      <c r="Y36" s="70">
        <f t="shared" si="4"/>
        <v>1.25</v>
      </c>
      <c r="Z36" s="70">
        <f t="shared" si="6"/>
        <v>91.25</v>
      </c>
    </row>
    <row r="37">
      <c r="A37" s="4"/>
      <c r="B37" s="75" t="s">
        <v>40</v>
      </c>
      <c r="C37" s="177" t="s">
        <v>247</v>
      </c>
      <c r="D37" s="177" t="s">
        <v>248</v>
      </c>
      <c r="E37" s="131" t="s">
        <v>247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70" t="str">
        <f t="shared" si="1"/>
        <v>-</v>
      </c>
      <c r="V37" s="70" t="str">
        <f t="shared" si="2"/>
        <v>-</v>
      </c>
      <c r="W37" s="71" t="str">
        <f t="shared" si="3"/>
        <v>-</v>
      </c>
      <c r="X37" s="70" t="b">
        <v>0</v>
      </c>
      <c r="Y37" s="70">
        <f t="shared" si="4"/>
        <v>0</v>
      </c>
      <c r="Z37" s="70">
        <f t="shared" si="6"/>
        <v>0</v>
      </c>
    </row>
    <row r="38">
      <c r="A38" s="4"/>
      <c r="B38" s="75" t="s">
        <v>41</v>
      </c>
      <c r="C38" s="177" t="s">
        <v>245</v>
      </c>
      <c r="D38" s="50"/>
      <c r="E38" s="131" t="s">
        <v>362</v>
      </c>
      <c r="F38" s="177" t="s">
        <v>362</v>
      </c>
      <c r="G38" s="177" t="s">
        <v>362</v>
      </c>
      <c r="H38" s="177" t="s">
        <v>362</v>
      </c>
      <c r="I38" s="177" t="s">
        <v>362</v>
      </c>
      <c r="J38" s="177" t="s">
        <v>362</v>
      </c>
      <c r="K38" s="177" t="s">
        <v>362</v>
      </c>
      <c r="L38" s="177" t="s">
        <v>362</v>
      </c>
      <c r="M38" s="177" t="s">
        <v>362</v>
      </c>
      <c r="N38" s="177" t="s">
        <v>362</v>
      </c>
      <c r="O38" s="177" t="s">
        <v>362</v>
      </c>
      <c r="P38" s="177" t="s">
        <v>362</v>
      </c>
      <c r="Q38" s="177" t="s">
        <v>362</v>
      </c>
      <c r="R38" s="177" t="s">
        <v>362</v>
      </c>
      <c r="S38" s="177" t="s">
        <v>362</v>
      </c>
      <c r="T38" s="335">
        <v>1375170.0</v>
      </c>
      <c r="U38" s="70">
        <f t="shared" si="1"/>
        <v>1375170</v>
      </c>
      <c r="V38" s="70">
        <f t="shared" si="2"/>
        <v>57</v>
      </c>
      <c r="W38" s="71">
        <f t="shared" si="3"/>
        <v>0.3870533355</v>
      </c>
      <c r="X38" s="70" t="b">
        <v>0</v>
      </c>
      <c r="Y38" s="70">
        <f t="shared" si="4"/>
        <v>5.88</v>
      </c>
      <c r="Z38" s="70">
        <f t="shared" si="6"/>
        <v>95.88</v>
      </c>
    </row>
    <row r="39">
      <c r="A39" s="4"/>
      <c r="B39" s="75" t="s">
        <v>42</v>
      </c>
      <c r="C39" s="177" t="s">
        <v>245</v>
      </c>
      <c r="D39" s="50"/>
      <c r="E39" s="131" t="s">
        <v>362</v>
      </c>
      <c r="F39" s="177" t="s">
        <v>362</v>
      </c>
      <c r="G39" s="177" t="s">
        <v>362</v>
      </c>
      <c r="H39" s="177" t="s">
        <v>362</v>
      </c>
      <c r="I39" s="177" t="s">
        <v>362</v>
      </c>
      <c r="J39" s="177" t="s">
        <v>362</v>
      </c>
      <c r="K39" s="177" t="s">
        <v>362</v>
      </c>
      <c r="L39" s="177" t="s">
        <v>362</v>
      </c>
      <c r="M39" s="177" t="s">
        <v>362</v>
      </c>
      <c r="N39" s="177" t="s">
        <v>362</v>
      </c>
      <c r="O39" s="177" t="s">
        <v>362</v>
      </c>
      <c r="P39" s="177" t="s">
        <v>362</v>
      </c>
      <c r="Q39" s="177" t="s">
        <v>362</v>
      </c>
      <c r="R39" s="177" t="s">
        <v>362</v>
      </c>
      <c r="S39" s="177" t="s">
        <v>362</v>
      </c>
      <c r="T39" s="335">
        <v>1978722.0</v>
      </c>
      <c r="U39" s="70">
        <f t="shared" si="1"/>
        <v>1978722</v>
      </c>
      <c r="V39" s="70">
        <f t="shared" si="2"/>
        <v>86</v>
      </c>
      <c r="W39" s="71">
        <f t="shared" si="3"/>
        <v>0.134646651</v>
      </c>
      <c r="X39" s="70" t="b">
        <v>0</v>
      </c>
      <c r="Y39" s="70">
        <f t="shared" si="4"/>
        <v>3.75</v>
      </c>
      <c r="Z39" s="70">
        <f t="shared" si="6"/>
        <v>93.75</v>
      </c>
    </row>
    <row r="40">
      <c r="A40" s="4"/>
      <c r="B40" s="75" t="s">
        <v>43</v>
      </c>
      <c r="C40" s="177" t="s">
        <v>251</v>
      </c>
      <c r="D40" s="50"/>
      <c r="E40" s="131" t="s">
        <v>362</v>
      </c>
      <c r="F40" s="177" t="s">
        <v>362</v>
      </c>
      <c r="G40" s="177" t="s">
        <v>362</v>
      </c>
      <c r="H40" s="177" t="s">
        <v>362</v>
      </c>
      <c r="I40" s="177" t="s">
        <v>362</v>
      </c>
      <c r="J40" s="177" t="s">
        <v>362</v>
      </c>
      <c r="K40" s="177" t="s">
        <v>362</v>
      </c>
      <c r="L40" s="177" t="s">
        <v>362</v>
      </c>
      <c r="M40" s="177" t="s">
        <v>362</v>
      </c>
      <c r="N40" s="177" t="s">
        <v>362</v>
      </c>
      <c r="O40" s="177" t="s">
        <v>362</v>
      </c>
      <c r="P40" s="177" t="s">
        <v>362</v>
      </c>
      <c r="Q40" s="177" t="s">
        <v>362</v>
      </c>
      <c r="R40" s="177" t="s">
        <v>362</v>
      </c>
      <c r="S40" s="177" t="s">
        <v>362</v>
      </c>
      <c r="T40" s="335">
        <v>2.3482722E7</v>
      </c>
      <c r="U40" s="70">
        <f t="shared" si="1"/>
        <v>23482722</v>
      </c>
      <c r="V40" s="70">
        <f t="shared" si="2"/>
        <v>136</v>
      </c>
      <c r="W40" s="71">
        <f t="shared" si="3"/>
        <v>-8.858370261</v>
      </c>
      <c r="X40" s="70" t="b">
        <v>0</v>
      </c>
      <c r="Y40" s="70">
        <f t="shared" si="4"/>
        <v>0.07</v>
      </c>
      <c r="Z40" s="70">
        <f t="shared" si="6"/>
        <v>63.05</v>
      </c>
    </row>
    <row r="41">
      <c r="A41" s="4"/>
      <c r="B41" s="75" t="s">
        <v>44</v>
      </c>
      <c r="C41" s="177" t="s">
        <v>245</v>
      </c>
      <c r="D41" s="50"/>
      <c r="E41" s="131" t="s">
        <v>362</v>
      </c>
      <c r="F41" s="177" t="s">
        <v>362</v>
      </c>
      <c r="G41" s="177" t="s">
        <v>362</v>
      </c>
      <c r="H41" s="177" t="s">
        <v>362</v>
      </c>
      <c r="I41" s="177" t="s">
        <v>362</v>
      </c>
      <c r="J41" s="177" t="s">
        <v>362</v>
      </c>
      <c r="K41" s="177" t="s">
        <v>362</v>
      </c>
      <c r="L41" s="177" t="s">
        <v>362</v>
      </c>
      <c r="M41" s="177" t="s">
        <v>362</v>
      </c>
      <c r="N41" s="177" t="s">
        <v>362</v>
      </c>
      <c r="O41" s="177" t="s">
        <v>362</v>
      </c>
      <c r="P41" s="177" t="s">
        <v>362</v>
      </c>
      <c r="Q41" s="177" t="s">
        <v>362</v>
      </c>
      <c r="R41" s="177" t="s">
        <v>362</v>
      </c>
      <c r="S41" s="177" t="s">
        <v>362</v>
      </c>
      <c r="T41" s="335">
        <v>1494966.0</v>
      </c>
      <c r="U41" s="70">
        <f t="shared" si="1"/>
        <v>1494966</v>
      </c>
      <c r="V41" s="70">
        <f t="shared" si="2"/>
        <v>65</v>
      </c>
      <c r="W41" s="71">
        <f t="shared" si="3"/>
        <v>0.3369544026</v>
      </c>
      <c r="X41" s="70" t="b">
        <v>0</v>
      </c>
      <c r="Y41" s="70">
        <f t="shared" si="4"/>
        <v>5.29</v>
      </c>
      <c r="Z41" s="70">
        <f t="shared" si="6"/>
        <v>95.29</v>
      </c>
    </row>
    <row r="42">
      <c r="A42" s="5"/>
      <c r="B42" s="75" t="s">
        <v>45</v>
      </c>
      <c r="C42" s="177" t="s">
        <v>247</v>
      </c>
      <c r="D42" s="177" t="s">
        <v>248</v>
      </c>
      <c r="E42" s="131" t="s">
        <v>247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70" t="str">
        <f t="shared" si="1"/>
        <v>-</v>
      </c>
      <c r="V42" s="70" t="str">
        <f t="shared" si="2"/>
        <v>-</v>
      </c>
      <c r="W42" s="71" t="str">
        <f t="shared" si="3"/>
        <v>-</v>
      </c>
      <c r="X42" s="70" t="b">
        <v>0</v>
      </c>
      <c r="Y42" s="70">
        <f t="shared" si="4"/>
        <v>0</v>
      </c>
      <c r="Z42" s="70">
        <f t="shared" si="6"/>
        <v>0</v>
      </c>
    </row>
    <row r="43">
      <c r="A43" s="76" t="s">
        <v>46</v>
      </c>
      <c r="B43" s="77" t="s">
        <v>47</v>
      </c>
      <c r="C43" s="177" t="s">
        <v>245</v>
      </c>
      <c r="D43" s="50"/>
      <c r="E43" s="131" t="s">
        <v>362</v>
      </c>
      <c r="F43" s="177" t="s">
        <v>362</v>
      </c>
      <c r="G43" s="177" t="s">
        <v>362</v>
      </c>
      <c r="H43" s="177" t="s">
        <v>362</v>
      </c>
      <c r="I43" s="177" t="s">
        <v>362</v>
      </c>
      <c r="J43" s="177" t="s">
        <v>362</v>
      </c>
      <c r="K43" s="177" t="s">
        <v>362</v>
      </c>
      <c r="L43" s="177" t="s">
        <v>362</v>
      </c>
      <c r="M43" s="177" t="s">
        <v>362</v>
      </c>
      <c r="N43" s="177" t="s">
        <v>362</v>
      </c>
      <c r="O43" s="177" t="s">
        <v>362</v>
      </c>
      <c r="P43" s="177" t="s">
        <v>362</v>
      </c>
      <c r="Q43" s="177" t="s">
        <v>362</v>
      </c>
      <c r="R43" s="177" t="s">
        <v>362</v>
      </c>
      <c r="S43" s="177" t="s">
        <v>362</v>
      </c>
      <c r="T43" s="335">
        <v>1879938.0</v>
      </c>
      <c r="U43" s="70">
        <f t="shared" si="1"/>
        <v>1879938</v>
      </c>
      <c r="V43" s="70">
        <f t="shared" si="2"/>
        <v>80</v>
      </c>
      <c r="W43" s="71">
        <f t="shared" si="3"/>
        <v>0.1759583224</v>
      </c>
      <c r="X43" s="70" t="b">
        <v>0</v>
      </c>
      <c r="Y43" s="70">
        <f t="shared" si="4"/>
        <v>4.19</v>
      </c>
      <c r="Z43" s="70">
        <f t="shared" si="6"/>
        <v>94.19</v>
      </c>
    </row>
    <row r="44">
      <c r="A44" s="4"/>
      <c r="B44" s="77" t="s">
        <v>48</v>
      </c>
      <c r="C44" s="177" t="s">
        <v>245</v>
      </c>
      <c r="D44" s="50"/>
      <c r="E44" s="131" t="s">
        <v>362</v>
      </c>
      <c r="F44" s="177" t="s">
        <v>362</v>
      </c>
      <c r="G44" s="177" t="s">
        <v>362</v>
      </c>
      <c r="H44" s="177" t="s">
        <v>362</v>
      </c>
      <c r="I44" s="177" t="s">
        <v>362</v>
      </c>
      <c r="J44" s="177" t="s">
        <v>362</v>
      </c>
      <c r="K44" s="177" t="s">
        <v>362</v>
      </c>
      <c r="L44" s="177" t="s">
        <v>362</v>
      </c>
      <c r="M44" s="177" t="s">
        <v>362</v>
      </c>
      <c r="N44" s="177" t="s">
        <v>362</v>
      </c>
      <c r="O44" s="177" t="s">
        <v>362</v>
      </c>
      <c r="P44" s="177" t="s">
        <v>362</v>
      </c>
      <c r="Q44" s="177" t="s">
        <v>362</v>
      </c>
      <c r="R44" s="177" t="s">
        <v>362</v>
      </c>
      <c r="S44" s="177" t="s">
        <v>362</v>
      </c>
      <c r="T44" s="335">
        <v>1479210.0</v>
      </c>
      <c r="U44" s="70">
        <f t="shared" si="1"/>
        <v>1479210</v>
      </c>
      <c r="V44" s="70">
        <f t="shared" si="2"/>
        <v>63</v>
      </c>
      <c r="W44" s="71">
        <f t="shared" si="3"/>
        <v>0.3435435941</v>
      </c>
      <c r="X44" s="70" t="b">
        <v>0</v>
      </c>
      <c r="Y44" s="70">
        <f t="shared" si="4"/>
        <v>5.44</v>
      </c>
      <c r="Z44" s="70">
        <f t="shared" si="6"/>
        <v>95.44</v>
      </c>
    </row>
    <row r="45">
      <c r="A45" s="4"/>
      <c r="B45" s="77" t="s">
        <v>49</v>
      </c>
      <c r="C45" s="177" t="s">
        <v>245</v>
      </c>
      <c r="D45" s="50"/>
      <c r="E45" s="131" t="s">
        <v>362</v>
      </c>
      <c r="F45" s="177" t="s">
        <v>362</v>
      </c>
      <c r="G45" s="177" t="s">
        <v>362</v>
      </c>
      <c r="H45" s="177" t="s">
        <v>362</v>
      </c>
      <c r="I45" s="177" t="s">
        <v>362</v>
      </c>
      <c r="J45" s="177" t="s">
        <v>362</v>
      </c>
      <c r="K45" s="177" t="s">
        <v>362</v>
      </c>
      <c r="L45" s="177" t="s">
        <v>362</v>
      </c>
      <c r="M45" s="177" t="s">
        <v>362</v>
      </c>
      <c r="N45" s="177" t="s">
        <v>362</v>
      </c>
      <c r="O45" s="177" t="s">
        <v>362</v>
      </c>
      <c r="P45" s="177" t="s">
        <v>362</v>
      </c>
      <c r="Q45" s="177" t="s">
        <v>362</v>
      </c>
      <c r="R45" s="177" t="s">
        <v>362</v>
      </c>
      <c r="S45" s="177" t="s">
        <v>362</v>
      </c>
      <c r="T45" s="335">
        <v>1230678.0</v>
      </c>
      <c r="U45" s="70">
        <f t="shared" si="1"/>
        <v>1230678</v>
      </c>
      <c r="V45" s="70">
        <f t="shared" si="2"/>
        <v>20</v>
      </c>
      <c r="W45" s="71">
        <f t="shared" si="3"/>
        <v>0.4474801863</v>
      </c>
      <c r="X45" s="70" t="b">
        <v>0</v>
      </c>
      <c r="Y45" s="70">
        <f t="shared" si="4"/>
        <v>8.6</v>
      </c>
      <c r="Z45" s="70">
        <f t="shared" si="6"/>
        <v>98.6</v>
      </c>
    </row>
    <row r="46">
      <c r="A46" s="4"/>
      <c r="B46" s="77" t="s">
        <v>50</v>
      </c>
      <c r="C46" s="177" t="s">
        <v>245</v>
      </c>
      <c r="D46" s="50"/>
      <c r="E46" s="131" t="s">
        <v>362</v>
      </c>
      <c r="F46" s="177" t="s">
        <v>362</v>
      </c>
      <c r="G46" s="177" t="s">
        <v>362</v>
      </c>
      <c r="H46" s="177" t="s">
        <v>362</v>
      </c>
      <c r="I46" s="177" t="s">
        <v>362</v>
      </c>
      <c r="J46" s="177" t="s">
        <v>362</v>
      </c>
      <c r="K46" s="177" t="s">
        <v>362</v>
      </c>
      <c r="L46" s="177" t="s">
        <v>362</v>
      </c>
      <c r="M46" s="177" t="s">
        <v>362</v>
      </c>
      <c r="N46" s="177" t="s">
        <v>362</v>
      </c>
      <c r="O46" s="177" t="s">
        <v>362</v>
      </c>
      <c r="P46" s="177" t="s">
        <v>362</v>
      </c>
      <c r="Q46" s="177" t="s">
        <v>362</v>
      </c>
      <c r="R46" s="177" t="s">
        <v>362</v>
      </c>
      <c r="S46" s="177" t="s">
        <v>362</v>
      </c>
      <c r="T46" s="335">
        <v>2877954.0</v>
      </c>
      <c r="U46" s="70">
        <f t="shared" si="1"/>
        <v>2877954</v>
      </c>
      <c r="V46" s="70">
        <f t="shared" si="2"/>
        <v>111</v>
      </c>
      <c r="W46" s="71">
        <f t="shared" si="3"/>
        <v>-0.241414016</v>
      </c>
      <c r="X46" s="70" t="b">
        <v>0</v>
      </c>
      <c r="Y46" s="70">
        <f t="shared" si="4"/>
        <v>1.91</v>
      </c>
      <c r="Z46" s="70">
        <f t="shared" si="6"/>
        <v>91.91</v>
      </c>
    </row>
    <row r="47">
      <c r="A47" s="4"/>
      <c r="B47" s="77" t="s">
        <v>51</v>
      </c>
      <c r="C47" s="177" t="s">
        <v>245</v>
      </c>
      <c r="D47" s="50"/>
      <c r="E47" s="131" t="s">
        <v>362</v>
      </c>
      <c r="F47" s="177" t="s">
        <v>362</v>
      </c>
      <c r="G47" s="177" t="s">
        <v>362</v>
      </c>
      <c r="H47" s="177" t="s">
        <v>362</v>
      </c>
      <c r="I47" s="177" t="s">
        <v>362</v>
      </c>
      <c r="J47" s="177" t="s">
        <v>362</v>
      </c>
      <c r="K47" s="177" t="s">
        <v>362</v>
      </c>
      <c r="L47" s="177" t="s">
        <v>362</v>
      </c>
      <c r="M47" s="177" t="s">
        <v>362</v>
      </c>
      <c r="N47" s="177" t="s">
        <v>362</v>
      </c>
      <c r="O47" s="177" t="s">
        <v>362</v>
      </c>
      <c r="P47" s="177" t="s">
        <v>362</v>
      </c>
      <c r="Q47" s="177" t="s">
        <v>362</v>
      </c>
      <c r="R47" s="177" t="s">
        <v>362</v>
      </c>
      <c r="S47" s="177" t="s">
        <v>362</v>
      </c>
      <c r="T47" s="335">
        <v>2313762.0</v>
      </c>
      <c r="U47" s="70">
        <f t="shared" si="1"/>
        <v>2313762</v>
      </c>
      <c r="V47" s="70">
        <f t="shared" si="2"/>
        <v>99</v>
      </c>
      <c r="W47" s="71">
        <f t="shared" si="3"/>
        <v>-0.00546776427</v>
      </c>
      <c r="X47" s="70" t="b">
        <v>0</v>
      </c>
      <c r="Y47" s="70">
        <f t="shared" si="4"/>
        <v>2.79</v>
      </c>
      <c r="Z47" s="70">
        <f t="shared" si="6"/>
        <v>92.79</v>
      </c>
    </row>
    <row r="48">
      <c r="A48" s="4"/>
      <c r="B48" s="77" t="s">
        <v>52</v>
      </c>
      <c r="C48" s="177" t="s">
        <v>245</v>
      </c>
      <c r="D48" s="50"/>
      <c r="E48" s="131" t="s">
        <v>362</v>
      </c>
      <c r="F48" s="177" t="s">
        <v>362</v>
      </c>
      <c r="G48" s="177" t="s">
        <v>362</v>
      </c>
      <c r="H48" s="177" t="s">
        <v>362</v>
      </c>
      <c r="I48" s="177" t="s">
        <v>362</v>
      </c>
      <c r="J48" s="177" t="s">
        <v>362</v>
      </c>
      <c r="K48" s="177" t="s">
        <v>362</v>
      </c>
      <c r="L48" s="177" t="s">
        <v>362</v>
      </c>
      <c r="M48" s="177" t="s">
        <v>362</v>
      </c>
      <c r="N48" s="177" t="s">
        <v>362</v>
      </c>
      <c r="O48" s="177" t="s">
        <v>362</v>
      </c>
      <c r="P48" s="177" t="s">
        <v>362</v>
      </c>
      <c r="Q48" s="177" t="s">
        <v>362</v>
      </c>
      <c r="R48" s="177" t="s">
        <v>362</v>
      </c>
      <c r="S48" s="177" t="s">
        <v>362</v>
      </c>
      <c r="T48" s="335">
        <v>4251162.0</v>
      </c>
      <c r="U48" s="70">
        <f t="shared" si="1"/>
        <v>4251162</v>
      </c>
      <c r="V48" s="70">
        <f t="shared" si="2"/>
        <v>123</v>
      </c>
      <c r="W48" s="71">
        <f t="shared" si="3"/>
        <v>-0.8156924185</v>
      </c>
      <c r="X48" s="70" t="b">
        <v>0</v>
      </c>
      <c r="Y48" s="70">
        <f t="shared" si="4"/>
        <v>1.03</v>
      </c>
      <c r="Z48" s="70">
        <f t="shared" si="6"/>
        <v>91.03</v>
      </c>
    </row>
    <row r="49">
      <c r="A49" s="4"/>
      <c r="B49" s="77" t="s">
        <v>53</v>
      </c>
      <c r="C49" s="177" t="s">
        <v>245</v>
      </c>
      <c r="D49" s="50"/>
      <c r="E49" s="131" t="s">
        <v>362</v>
      </c>
      <c r="F49" s="177" t="s">
        <v>362</v>
      </c>
      <c r="G49" s="177" t="s">
        <v>362</v>
      </c>
      <c r="H49" s="177" t="s">
        <v>362</v>
      </c>
      <c r="I49" s="177" t="s">
        <v>362</v>
      </c>
      <c r="J49" s="177" t="s">
        <v>362</v>
      </c>
      <c r="K49" s="177" t="s">
        <v>362</v>
      </c>
      <c r="L49" s="177" t="s">
        <v>362</v>
      </c>
      <c r="M49" s="177" t="s">
        <v>362</v>
      </c>
      <c r="N49" s="177" t="s">
        <v>362</v>
      </c>
      <c r="O49" s="177" t="s">
        <v>362</v>
      </c>
      <c r="P49" s="177" t="s">
        <v>362</v>
      </c>
      <c r="Q49" s="177" t="s">
        <v>362</v>
      </c>
      <c r="R49" s="177" t="s">
        <v>362</v>
      </c>
      <c r="S49" s="177" t="s">
        <v>362</v>
      </c>
      <c r="T49" s="335">
        <v>1665450.0</v>
      </c>
      <c r="U49" s="70">
        <f t="shared" si="1"/>
        <v>1665450</v>
      </c>
      <c r="V49" s="70">
        <f t="shared" si="2"/>
        <v>73</v>
      </c>
      <c r="W49" s="71">
        <f t="shared" si="3"/>
        <v>0.265657644</v>
      </c>
      <c r="X49" s="70" t="b">
        <v>0</v>
      </c>
      <c r="Y49" s="70">
        <f t="shared" si="4"/>
        <v>4.71</v>
      </c>
      <c r="Z49" s="70">
        <f t="shared" si="6"/>
        <v>94.71</v>
      </c>
    </row>
    <row r="50">
      <c r="A50" s="4"/>
      <c r="B50" s="77" t="s">
        <v>54</v>
      </c>
      <c r="C50" s="177" t="s">
        <v>245</v>
      </c>
      <c r="D50" s="50"/>
      <c r="E50" s="131" t="s">
        <v>362</v>
      </c>
      <c r="F50" s="177" t="s">
        <v>362</v>
      </c>
      <c r="G50" s="177" t="s">
        <v>362</v>
      </c>
      <c r="H50" s="177" t="s">
        <v>362</v>
      </c>
      <c r="I50" s="177" t="s">
        <v>362</v>
      </c>
      <c r="J50" s="177" t="s">
        <v>362</v>
      </c>
      <c r="K50" s="177" t="s">
        <v>362</v>
      </c>
      <c r="L50" s="177" t="s">
        <v>362</v>
      </c>
      <c r="M50" s="177" t="s">
        <v>362</v>
      </c>
      <c r="N50" s="177" t="s">
        <v>362</v>
      </c>
      <c r="O50" s="177" t="s">
        <v>362</v>
      </c>
      <c r="P50" s="177" t="s">
        <v>362</v>
      </c>
      <c r="Q50" s="177" t="s">
        <v>362</v>
      </c>
      <c r="R50" s="177" t="s">
        <v>362</v>
      </c>
      <c r="S50" s="177" t="s">
        <v>362</v>
      </c>
      <c r="T50" s="335">
        <v>2838438.0</v>
      </c>
      <c r="U50" s="70">
        <f t="shared" si="1"/>
        <v>2838438</v>
      </c>
      <c r="V50" s="70">
        <f t="shared" si="2"/>
        <v>108</v>
      </c>
      <c r="W50" s="71">
        <f t="shared" si="3"/>
        <v>-0.2248883438</v>
      </c>
      <c r="X50" s="70" t="b">
        <v>0</v>
      </c>
      <c r="Y50" s="70">
        <f t="shared" si="4"/>
        <v>2.13</v>
      </c>
      <c r="Z50" s="70">
        <f t="shared" si="6"/>
        <v>92.13</v>
      </c>
    </row>
    <row r="51">
      <c r="A51" s="4"/>
      <c r="B51" s="77" t="s">
        <v>55</v>
      </c>
      <c r="C51" s="177" t="s">
        <v>247</v>
      </c>
      <c r="D51" s="177" t="s">
        <v>248</v>
      </c>
      <c r="E51" s="131" t="s">
        <v>247</v>
      </c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70" t="str">
        <f t="shared" si="1"/>
        <v>-</v>
      </c>
      <c r="V51" s="70" t="str">
        <f t="shared" si="2"/>
        <v>-</v>
      </c>
      <c r="W51" s="71" t="str">
        <f t="shared" si="3"/>
        <v>-</v>
      </c>
      <c r="X51" s="70" t="b">
        <v>0</v>
      </c>
      <c r="Y51" s="70">
        <f t="shared" si="4"/>
        <v>0</v>
      </c>
      <c r="Z51" s="70">
        <f t="shared" si="6"/>
        <v>0</v>
      </c>
    </row>
    <row r="52">
      <c r="A52" s="4"/>
      <c r="B52" s="77" t="s">
        <v>56</v>
      </c>
      <c r="C52" s="177" t="s">
        <v>245</v>
      </c>
      <c r="D52" s="50"/>
      <c r="E52" s="131" t="s">
        <v>362</v>
      </c>
      <c r="F52" s="177" t="s">
        <v>362</v>
      </c>
      <c r="G52" s="177" t="s">
        <v>362</v>
      </c>
      <c r="H52" s="177" t="s">
        <v>362</v>
      </c>
      <c r="I52" s="177" t="s">
        <v>362</v>
      </c>
      <c r="J52" s="177" t="s">
        <v>362</v>
      </c>
      <c r="K52" s="177" t="s">
        <v>362</v>
      </c>
      <c r="L52" s="177" t="s">
        <v>362</v>
      </c>
      <c r="M52" s="177" t="s">
        <v>362</v>
      </c>
      <c r="N52" s="177" t="s">
        <v>362</v>
      </c>
      <c r="O52" s="177" t="s">
        <v>362</v>
      </c>
      <c r="P52" s="177" t="s">
        <v>362</v>
      </c>
      <c r="Q52" s="177" t="s">
        <v>362</v>
      </c>
      <c r="R52" s="177" t="s">
        <v>362</v>
      </c>
      <c r="S52" s="177" t="s">
        <v>362</v>
      </c>
      <c r="T52" s="335">
        <v>1422354.0</v>
      </c>
      <c r="U52" s="70">
        <f t="shared" si="1"/>
        <v>1422354</v>
      </c>
      <c r="V52" s="70">
        <f t="shared" si="2"/>
        <v>60</v>
      </c>
      <c r="W52" s="71">
        <f t="shared" si="3"/>
        <v>0.3673208899</v>
      </c>
      <c r="X52" s="70" t="b">
        <v>0</v>
      </c>
      <c r="Y52" s="70">
        <f t="shared" si="4"/>
        <v>5.66</v>
      </c>
      <c r="Z52" s="70">
        <f t="shared" si="6"/>
        <v>95.66</v>
      </c>
    </row>
    <row r="53">
      <c r="A53" s="4"/>
      <c r="B53" s="77" t="s">
        <v>57</v>
      </c>
      <c r="C53" s="177" t="s">
        <v>245</v>
      </c>
      <c r="D53" s="50"/>
      <c r="E53" s="131" t="s">
        <v>362</v>
      </c>
      <c r="F53" s="177" t="s">
        <v>362</v>
      </c>
      <c r="G53" s="177" t="s">
        <v>362</v>
      </c>
      <c r="H53" s="177" t="s">
        <v>362</v>
      </c>
      <c r="I53" s="177" t="s">
        <v>362</v>
      </c>
      <c r="J53" s="177" t="s">
        <v>362</v>
      </c>
      <c r="K53" s="177" t="s">
        <v>362</v>
      </c>
      <c r="L53" s="177" t="s">
        <v>362</v>
      </c>
      <c r="M53" s="177" t="s">
        <v>362</v>
      </c>
      <c r="N53" s="177" t="s">
        <v>362</v>
      </c>
      <c r="O53" s="177" t="s">
        <v>362</v>
      </c>
      <c r="P53" s="177" t="s">
        <v>362</v>
      </c>
      <c r="Q53" s="177" t="s">
        <v>362</v>
      </c>
      <c r="R53" s="177" t="s">
        <v>362</v>
      </c>
      <c r="S53" s="177" t="s">
        <v>362</v>
      </c>
      <c r="T53" s="335">
        <v>1210722.0</v>
      </c>
      <c r="U53" s="70">
        <f t="shared" si="1"/>
        <v>1210722</v>
      </c>
      <c r="V53" s="70">
        <f t="shared" si="2"/>
        <v>4</v>
      </c>
      <c r="W53" s="71">
        <f t="shared" si="3"/>
        <v>0.4558258264</v>
      </c>
      <c r="X53" s="70" t="b">
        <v>0</v>
      </c>
      <c r="Y53" s="70">
        <f t="shared" si="4"/>
        <v>9.78</v>
      </c>
      <c r="Z53" s="70">
        <f t="shared" si="6"/>
        <v>99.78</v>
      </c>
    </row>
    <row r="54">
      <c r="A54" s="4"/>
      <c r="B54" s="77" t="s">
        <v>58</v>
      </c>
      <c r="C54" s="177" t="s">
        <v>245</v>
      </c>
      <c r="D54" s="50"/>
      <c r="E54" s="131" t="s">
        <v>362</v>
      </c>
      <c r="F54" s="177" t="s">
        <v>362</v>
      </c>
      <c r="G54" s="177" t="s">
        <v>362</v>
      </c>
      <c r="H54" s="177" t="s">
        <v>362</v>
      </c>
      <c r="I54" s="177" t="s">
        <v>362</v>
      </c>
      <c r="J54" s="177" t="s">
        <v>362</v>
      </c>
      <c r="K54" s="177" t="s">
        <v>362</v>
      </c>
      <c r="L54" s="177" t="s">
        <v>362</v>
      </c>
      <c r="M54" s="177" t="s">
        <v>362</v>
      </c>
      <c r="N54" s="177" t="s">
        <v>362</v>
      </c>
      <c r="O54" s="177" t="s">
        <v>362</v>
      </c>
      <c r="P54" s="177" t="s">
        <v>362</v>
      </c>
      <c r="Q54" s="177" t="s">
        <v>362</v>
      </c>
      <c r="R54" s="177" t="s">
        <v>362</v>
      </c>
      <c r="S54" s="177" t="s">
        <v>362</v>
      </c>
      <c r="T54" s="335">
        <v>1573146.0</v>
      </c>
      <c r="U54" s="70">
        <f t="shared" si="1"/>
        <v>1573146</v>
      </c>
      <c r="V54" s="70">
        <f t="shared" si="2"/>
        <v>68</v>
      </c>
      <c r="W54" s="71">
        <f t="shared" si="3"/>
        <v>0.3042593662</v>
      </c>
      <c r="X54" s="70" t="b">
        <v>0</v>
      </c>
      <c r="Y54" s="70">
        <f t="shared" si="4"/>
        <v>5.07</v>
      </c>
      <c r="Z54" s="70">
        <f t="shared" si="6"/>
        <v>95.07</v>
      </c>
    </row>
    <row r="55">
      <c r="A55" s="4"/>
      <c r="B55" s="77" t="s">
        <v>59</v>
      </c>
      <c r="C55" s="177" t="s">
        <v>245</v>
      </c>
      <c r="D55" s="50"/>
      <c r="E55" s="131" t="s">
        <v>362</v>
      </c>
      <c r="F55" s="177" t="s">
        <v>362</v>
      </c>
      <c r="G55" s="177" t="s">
        <v>362</v>
      </c>
      <c r="H55" s="177" t="s">
        <v>362</v>
      </c>
      <c r="I55" s="177" t="s">
        <v>362</v>
      </c>
      <c r="J55" s="177" t="s">
        <v>362</v>
      </c>
      <c r="K55" s="177" t="s">
        <v>362</v>
      </c>
      <c r="L55" s="177" t="s">
        <v>362</v>
      </c>
      <c r="M55" s="177" t="s">
        <v>362</v>
      </c>
      <c r="N55" s="177" t="s">
        <v>362</v>
      </c>
      <c r="O55" s="177" t="s">
        <v>362</v>
      </c>
      <c r="P55" s="177" t="s">
        <v>362</v>
      </c>
      <c r="Q55" s="177" t="s">
        <v>362</v>
      </c>
      <c r="R55" s="177" t="s">
        <v>362</v>
      </c>
      <c r="S55" s="177" t="s">
        <v>362</v>
      </c>
      <c r="T55" s="335">
        <v>1626858.0</v>
      </c>
      <c r="U55" s="70">
        <f t="shared" si="1"/>
        <v>1626858</v>
      </c>
      <c r="V55" s="70">
        <f t="shared" si="2"/>
        <v>70</v>
      </c>
      <c r="W55" s="71">
        <f t="shared" si="3"/>
        <v>0.2817968976</v>
      </c>
      <c r="X55" s="70" t="b">
        <v>0</v>
      </c>
      <c r="Y55" s="70">
        <f t="shared" si="4"/>
        <v>4.93</v>
      </c>
      <c r="Z55" s="70">
        <f t="shared" si="6"/>
        <v>94.93</v>
      </c>
    </row>
    <row r="56">
      <c r="A56" s="4"/>
      <c r="B56" s="77" t="s">
        <v>60</v>
      </c>
      <c r="C56" s="177" t="s">
        <v>247</v>
      </c>
      <c r="D56" s="177" t="s">
        <v>248</v>
      </c>
      <c r="E56" s="131" t="s">
        <v>247</v>
      </c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70" t="str">
        <f t="shared" si="1"/>
        <v>-</v>
      </c>
      <c r="V56" s="70" t="str">
        <f t="shared" si="2"/>
        <v>-</v>
      </c>
      <c r="W56" s="71" t="str">
        <f t="shared" si="3"/>
        <v>-</v>
      </c>
      <c r="X56" s="70" t="b">
        <v>0</v>
      </c>
      <c r="Y56" s="70">
        <f t="shared" si="4"/>
        <v>0</v>
      </c>
      <c r="Z56" s="70">
        <f t="shared" si="6"/>
        <v>0</v>
      </c>
    </row>
    <row r="57">
      <c r="A57" s="4"/>
      <c r="B57" s="77" t="s">
        <v>61</v>
      </c>
      <c r="C57" s="177" t="s">
        <v>245</v>
      </c>
      <c r="D57" s="50"/>
      <c r="E57" s="131" t="s">
        <v>362</v>
      </c>
      <c r="F57" s="177" t="s">
        <v>362</v>
      </c>
      <c r="G57" s="177" t="s">
        <v>362</v>
      </c>
      <c r="H57" s="177" t="s">
        <v>362</v>
      </c>
      <c r="I57" s="177" t="s">
        <v>362</v>
      </c>
      <c r="J57" s="177" t="s">
        <v>362</v>
      </c>
      <c r="K57" s="177" t="s">
        <v>362</v>
      </c>
      <c r="L57" s="177" t="s">
        <v>362</v>
      </c>
      <c r="M57" s="177" t="s">
        <v>362</v>
      </c>
      <c r="N57" s="177" t="s">
        <v>362</v>
      </c>
      <c r="O57" s="177" t="s">
        <v>362</v>
      </c>
      <c r="P57" s="177" t="s">
        <v>362</v>
      </c>
      <c r="Q57" s="177" t="s">
        <v>362</v>
      </c>
      <c r="R57" s="177" t="s">
        <v>362</v>
      </c>
      <c r="S57" s="177" t="s">
        <v>362</v>
      </c>
      <c r="T57" s="335">
        <v>1210230.0</v>
      </c>
      <c r="U57" s="70">
        <f t="shared" si="1"/>
        <v>1210230</v>
      </c>
      <c r="V57" s="70">
        <f t="shared" si="2"/>
        <v>1</v>
      </c>
      <c r="W57" s="71">
        <f t="shared" si="3"/>
        <v>0.4560315818</v>
      </c>
      <c r="X57" s="70" t="b">
        <v>0</v>
      </c>
      <c r="Y57" s="70">
        <f t="shared" si="4"/>
        <v>10</v>
      </c>
      <c r="Z57" s="70">
        <f t="shared" si="6"/>
        <v>100</v>
      </c>
    </row>
    <row r="58">
      <c r="A58" s="4"/>
      <c r="B58" s="77" t="s">
        <v>62</v>
      </c>
      <c r="C58" s="177" t="s">
        <v>245</v>
      </c>
      <c r="D58" s="50"/>
      <c r="E58" s="131" t="s">
        <v>362</v>
      </c>
      <c r="F58" s="177" t="s">
        <v>362</v>
      </c>
      <c r="G58" s="177" t="s">
        <v>362</v>
      </c>
      <c r="H58" s="177" t="s">
        <v>362</v>
      </c>
      <c r="I58" s="177" t="s">
        <v>362</v>
      </c>
      <c r="J58" s="177" t="s">
        <v>362</v>
      </c>
      <c r="K58" s="177" t="s">
        <v>362</v>
      </c>
      <c r="L58" s="177" t="s">
        <v>362</v>
      </c>
      <c r="M58" s="177" t="s">
        <v>362</v>
      </c>
      <c r="N58" s="177" t="s">
        <v>362</v>
      </c>
      <c r="O58" s="177" t="s">
        <v>362</v>
      </c>
      <c r="P58" s="177" t="s">
        <v>362</v>
      </c>
      <c r="Q58" s="177" t="s">
        <v>362</v>
      </c>
      <c r="R58" s="177" t="s">
        <v>362</v>
      </c>
      <c r="S58" s="177" t="s">
        <v>362</v>
      </c>
      <c r="T58" s="335">
        <v>3510534.0</v>
      </c>
      <c r="U58" s="70">
        <f t="shared" si="1"/>
        <v>3510534</v>
      </c>
      <c r="V58" s="70">
        <f t="shared" si="2"/>
        <v>118</v>
      </c>
      <c r="W58" s="71">
        <f t="shared" si="3"/>
        <v>-0.5059602697</v>
      </c>
      <c r="X58" s="70" t="b">
        <v>0</v>
      </c>
      <c r="Y58" s="70">
        <f t="shared" si="4"/>
        <v>1.4</v>
      </c>
      <c r="Z58" s="70">
        <f t="shared" si="6"/>
        <v>91.4</v>
      </c>
    </row>
    <row r="59">
      <c r="A59" s="4"/>
      <c r="B59" s="77" t="s">
        <v>63</v>
      </c>
      <c r="C59" s="177" t="s">
        <v>245</v>
      </c>
      <c r="D59" s="50"/>
      <c r="E59" s="131" t="s">
        <v>362</v>
      </c>
      <c r="F59" s="177" t="s">
        <v>362</v>
      </c>
      <c r="G59" s="177" t="s">
        <v>362</v>
      </c>
      <c r="H59" s="177" t="s">
        <v>362</v>
      </c>
      <c r="I59" s="177" t="s">
        <v>362</v>
      </c>
      <c r="J59" s="177" t="s">
        <v>362</v>
      </c>
      <c r="K59" s="177" t="s">
        <v>362</v>
      </c>
      <c r="L59" s="177" t="s">
        <v>362</v>
      </c>
      <c r="M59" s="177" t="s">
        <v>362</v>
      </c>
      <c r="N59" s="177" t="s">
        <v>362</v>
      </c>
      <c r="O59" s="177" t="s">
        <v>362</v>
      </c>
      <c r="P59" s="177" t="s">
        <v>362</v>
      </c>
      <c r="Q59" s="177" t="s">
        <v>362</v>
      </c>
      <c r="R59" s="177" t="s">
        <v>362</v>
      </c>
      <c r="S59" s="177" t="s">
        <v>362</v>
      </c>
      <c r="T59" s="335">
        <v>2194230.0</v>
      </c>
      <c r="U59" s="70">
        <f t="shared" si="1"/>
        <v>2194230</v>
      </c>
      <c r="V59" s="70">
        <f t="shared" si="2"/>
        <v>96</v>
      </c>
      <c r="W59" s="71">
        <f t="shared" si="3"/>
        <v>0.04452076333</v>
      </c>
      <c r="X59" s="70" t="b">
        <v>0</v>
      </c>
      <c r="Y59" s="70">
        <f t="shared" si="4"/>
        <v>3.01</v>
      </c>
      <c r="Z59" s="70">
        <f t="shared" si="6"/>
        <v>93.01</v>
      </c>
    </row>
    <row r="60">
      <c r="A60" s="4"/>
      <c r="B60" s="77" t="s">
        <v>64</v>
      </c>
      <c r="C60" s="177" t="s">
        <v>245</v>
      </c>
      <c r="D60" s="50"/>
      <c r="E60" s="131" t="s">
        <v>362</v>
      </c>
      <c r="F60" s="177" t="s">
        <v>362</v>
      </c>
      <c r="G60" s="177" t="s">
        <v>362</v>
      </c>
      <c r="H60" s="177" t="s">
        <v>362</v>
      </c>
      <c r="I60" s="177" t="s">
        <v>362</v>
      </c>
      <c r="J60" s="177" t="s">
        <v>362</v>
      </c>
      <c r="K60" s="177" t="s">
        <v>362</v>
      </c>
      <c r="L60" s="177" t="s">
        <v>362</v>
      </c>
      <c r="M60" s="177" t="s">
        <v>362</v>
      </c>
      <c r="N60" s="177" t="s">
        <v>362</v>
      </c>
      <c r="O60" s="177" t="s">
        <v>362</v>
      </c>
      <c r="P60" s="177" t="s">
        <v>362</v>
      </c>
      <c r="Q60" s="177" t="s">
        <v>362</v>
      </c>
      <c r="R60" s="177" t="s">
        <v>362</v>
      </c>
      <c r="S60" s="177" t="s">
        <v>362</v>
      </c>
      <c r="T60" s="335">
        <v>4524234.0</v>
      </c>
      <c r="U60" s="70">
        <f t="shared" si="1"/>
        <v>4524234</v>
      </c>
      <c r="V60" s="70">
        <f t="shared" si="2"/>
        <v>129</v>
      </c>
      <c r="W60" s="71">
        <f t="shared" si="3"/>
        <v>-0.9298916891</v>
      </c>
      <c r="X60" s="70" t="b">
        <v>0</v>
      </c>
      <c r="Y60" s="70">
        <f t="shared" si="4"/>
        <v>0.59</v>
      </c>
      <c r="Z60" s="70">
        <f t="shared" si="6"/>
        <v>90.59</v>
      </c>
    </row>
    <row r="61">
      <c r="A61" s="4"/>
      <c r="B61" s="77" t="s">
        <v>65</v>
      </c>
      <c r="C61" s="177" t="s">
        <v>245</v>
      </c>
      <c r="D61" s="50"/>
      <c r="E61" s="131" t="s">
        <v>362</v>
      </c>
      <c r="F61" s="177" t="s">
        <v>362</v>
      </c>
      <c r="G61" s="177" t="s">
        <v>362</v>
      </c>
      <c r="H61" s="177" t="s">
        <v>362</v>
      </c>
      <c r="I61" s="177" t="s">
        <v>362</v>
      </c>
      <c r="J61" s="177" t="s">
        <v>362</v>
      </c>
      <c r="K61" s="177" t="s">
        <v>362</v>
      </c>
      <c r="L61" s="177" t="s">
        <v>362</v>
      </c>
      <c r="M61" s="177" t="s">
        <v>362</v>
      </c>
      <c r="N61" s="177" t="s">
        <v>362</v>
      </c>
      <c r="O61" s="177" t="s">
        <v>362</v>
      </c>
      <c r="P61" s="177" t="s">
        <v>362</v>
      </c>
      <c r="Q61" s="177" t="s">
        <v>362</v>
      </c>
      <c r="R61" s="177" t="s">
        <v>362</v>
      </c>
      <c r="S61" s="177" t="s">
        <v>362</v>
      </c>
      <c r="T61" s="335">
        <v>1296066.0</v>
      </c>
      <c r="U61" s="70">
        <f t="shared" si="1"/>
        <v>1296066</v>
      </c>
      <c r="V61" s="70">
        <f t="shared" si="2"/>
        <v>45</v>
      </c>
      <c r="W61" s="71">
        <f t="shared" si="3"/>
        <v>0.4201347906</v>
      </c>
      <c r="X61" s="70" t="b">
        <v>0</v>
      </c>
      <c r="Y61" s="70">
        <f t="shared" si="4"/>
        <v>6.76</v>
      </c>
      <c r="Z61" s="70">
        <f t="shared" si="6"/>
        <v>96.76</v>
      </c>
    </row>
    <row r="62">
      <c r="A62" s="5"/>
      <c r="B62" s="77" t="s">
        <v>66</v>
      </c>
      <c r="C62" s="177" t="s">
        <v>245</v>
      </c>
      <c r="D62" s="50"/>
      <c r="E62" s="131" t="s">
        <v>362</v>
      </c>
      <c r="F62" s="177" t="s">
        <v>362</v>
      </c>
      <c r="G62" s="177" t="s">
        <v>362</v>
      </c>
      <c r="H62" s="177" t="s">
        <v>362</v>
      </c>
      <c r="I62" s="177" t="s">
        <v>362</v>
      </c>
      <c r="J62" s="177" t="s">
        <v>362</v>
      </c>
      <c r="K62" s="177" t="s">
        <v>362</v>
      </c>
      <c r="L62" s="177" t="s">
        <v>362</v>
      </c>
      <c r="M62" s="177" t="s">
        <v>362</v>
      </c>
      <c r="N62" s="177" t="s">
        <v>362</v>
      </c>
      <c r="O62" s="177" t="s">
        <v>362</v>
      </c>
      <c r="P62" s="177" t="s">
        <v>362</v>
      </c>
      <c r="Q62" s="177" t="s">
        <v>362</v>
      </c>
      <c r="R62" s="177" t="s">
        <v>362</v>
      </c>
      <c r="S62" s="177" t="s">
        <v>362</v>
      </c>
      <c r="T62" s="335">
        <v>1232034.0</v>
      </c>
      <c r="U62" s="70">
        <f t="shared" si="1"/>
        <v>1232034</v>
      </c>
      <c r="V62" s="70">
        <f t="shared" si="2"/>
        <v>37</v>
      </c>
      <c r="W62" s="71">
        <f t="shared" si="3"/>
        <v>0.4469131043</v>
      </c>
      <c r="X62" s="70" t="b">
        <v>0</v>
      </c>
      <c r="Y62" s="70">
        <f t="shared" si="4"/>
        <v>7.35</v>
      </c>
      <c r="Z62" s="70">
        <f t="shared" si="6"/>
        <v>97.35</v>
      </c>
    </row>
    <row r="63">
      <c r="A63" s="78" t="s">
        <v>67</v>
      </c>
      <c r="B63" s="79" t="s">
        <v>68</v>
      </c>
      <c r="C63" s="177" t="s">
        <v>245</v>
      </c>
      <c r="D63" s="50"/>
      <c r="E63" s="131" t="s">
        <v>362</v>
      </c>
      <c r="F63" s="177" t="s">
        <v>362</v>
      </c>
      <c r="G63" s="177" t="s">
        <v>362</v>
      </c>
      <c r="H63" s="177" t="s">
        <v>362</v>
      </c>
      <c r="I63" s="177" t="s">
        <v>362</v>
      </c>
      <c r="J63" s="177" t="s">
        <v>362</v>
      </c>
      <c r="K63" s="177" t="s">
        <v>362</v>
      </c>
      <c r="L63" s="177" t="s">
        <v>362</v>
      </c>
      <c r="M63" s="177" t="s">
        <v>362</v>
      </c>
      <c r="N63" s="177" t="s">
        <v>362</v>
      </c>
      <c r="O63" s="177" t="s">
        <v>362</v>
      </c>
      <c r="P63" s="177" t="s">
        <v>362</v>
      </c>
      <c r="Q63" s="177" t="s">
        <v>362</v>
      </c>
      <c r="R63" s="177" t="s">
        <v>362</v>
      </c>
      <c r="S63" s="177" t="s">
        <v>362</v>
      </c>
      <c r="T63" s="335">
        <v>1390074.0</v>
      </c>
      <c r="U63" s="70">
        <f t="shared" si="1"/>
        <v>1390074</v>
      </c>
      <c r="V63" s="70">
        <f t="shared" si="2"/>
        <v>58</v>
      </c>
      <c r="W63" s="71">
        <f t="shared" si="3"/>
        <v>0.3808204521</v>
      </c>
      <c r="X63" s="70" t="b">
        <v>0</v>
      </c>
      <c r="Y63" s="70">
        <f t="shared" si="4"/>
        <v>5.81</v>
      </c>
      <c r="Z63" s="70">
        <f t="shared" si="6"/>
        <v>95.81</v>
      </c>
    </row>
    <row r="64">
      <c r="A64" s="4"/>
      <c r="B64" s="79" t="s">
        <v>69</v>
      </c>
      <c r="C64" s="177" t="s">
        <v>245</v>
      </c>
      <c r="D64" s="50"/>
      <c r="E64" s="131" t="s">
        <v>362</v>
      </c>
      <c r="F64" s="177" t="s">
        <v>362</v>
      </c>
      <c r="G64" s="177" t="s">
        <v>362</v>
      </c>
      <c r="H64" s="177" t="s">
        <v>362</v>
      </c>
      <c r="I64" s="177" t="s">
        <v>362</v>
      </c>
      <c r="J64" s="177" t="s">
        <v>362</v>
      </c>
      <c r="K64" s="177" t="s">
        <v>362</v>
      </c>
      <c r="L64" s="177" t="s">
        <v>362</v>
      </c>
      <c r="M64" s="177" t="s">
        <v>362</v>
      </c>
      <c r="N64" s="177" t="s">
        <v>362</v>
      </c>
      <c r="O64" s="177" t="s">
        <v>362</v>
      </c>
      <c r="P64" s="177" t="s">
        <v>362</v>
      </c>
      <c r="Q64" s="177" t="s">
        <v>362</v>
      </c>
      <c r="R64" s="177" t="s">
        <v>362</v>
      </c>
      <c r="S64" s="177" t="s">
        <v>362</v>
      </c>
      <c r="T64" s="335">
        <v>1328274.0</v>
      </c>
      <c r="U64" s="70">
        <f t="shared" si="1"/>
        <v>1328274</v>
      </c>
      <c r="V64" s="70">
        <f t="shared" si="2"/>
        <v>51</v>
      </c>
      <c r="W64" s="71">
        <f t="shared" si="3"/>
        <v>0.4066653389</v>
      </c>
      <c r="X64" s="70" t="b">
        <v>0</v>
      </c>
      <c r="Y64" s="70">
        <f t="shared" si="4"/>
        <v>6.32</v>
      </c>
      <c r="Z64" s="70">
        <f t="shared" si="6"/>
        <v>96.32</v>
      </c>
    </row>
    <row r="65">
      <c r="A65" s="4"/>
      <c r="B65" s="115" t="s">
        <v>70</v>
      </c>
      <c r="C65" s="177" t="s">
        <v>247</v>
      </c>
      <c r="D65" s="177" t="s">
        <v>248</v>
      </c>
      <c r="E65" s="131" t="s">
        <v>247</v>
      </c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70" t="str">
        <f t="shared" si="1"/>
        <v>-</v>
      </c>
      <c r="V65" s="70" t="str">
        <f t="shared" si="2"/>
        <v>-</v>
      </c>
      <c r="W65" s="71" t="str">
        <f t="shared" si="3"/>
        <v>-</v>
      </c>
      <c r="X65" s="70" t="b">
        <v>0</v>
      </c>
      <c r="Y65" s="70">
        <f t="shared" si="4"/>
        <v>0</v>
      </c>
      <c r="Z65" s="70">
        <f t="shared" si="6"/>
        <v>0</v>
      </c>
    </row>
    <row r="66">
      <c r="A66" s="4"/>
      <c r="B66" s="72" t="s">
        <v>71</v>
      </c>
      <c r="C66" s="177" t="s">
        <v>247</v>
      </c>
      <c r="D66" s="177" t="s">
        <v>248</v>
      </c>
      <c r="E66" s="131" t="s">
        <v>247</v>
      </c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70" t="str">
        <f t="shared" si="1"/>
        <v>-</v>
      </c>
      <c r="V66" s="70" t="str">
        <f t="shared" si="2"/>
        <v>-</v>
      </c>
      <c r="W66" s="71" t="str">
        <f t="shared" si="3"/>
        <v>-</v>
      </c>
      <c r="X66" s="70" t="b">
        <v>0</v>
      </c>
      <c r="Y66" s="70">
        <f t="shared" si="4"/>
        <v>0</v>
      </c>
      <c r="Z66" s="70">
        <f t="shared" si="6"/>
        <v>0</v>
      </c>
    </row>
    <row r="67">
      <c r="A67" s="4"/>
      <c r="B67" s="79" t="s">
        <v>72</v>
      </c>
      <c r="C67" s="177" t="s">
        <v>245</v>
      </c>
      <c r="D67" s="50"/>
      <c r="E67" s="131" t="s">
        <v>362</v>
      </c>
      <c r="F67" s="177" t="s">
        <v>362</v>
      </c>
      <c r="G67" s="177" t="s">
        <v>362</v>
      </c>
      <c r="H67" s="177" t="s">
        <v>362</v>
      </c>
      <c r="I67" s="177" t="s">
        <v>362</v>
      </c>
      <c r="J67" s="177" t="s">
        <v>362</v>
      </c>
      <c r="K67" s="177" t="s">
        <v>362</v>
      </c>
      <c r="L67" s="177" t="s">
        <v>362</v>
      </c>
      <c r="M67" s="177" t="s">
        <v>362</v>
      </c>
      <c r="N67" s="177" t="s">
        <v>362</v>
      </c>
      <c r="O67" s="177" t="s">
        <v>362</v>
      </c>
      <c r="P67" s="177" t="s">
        <v>362</v>
      </c>
      <c r="Q67" s="177" t="s">
        <v>362</v>
      </c>
      <c r="R67" s="177" t="s">
        <v>362</v>
      </c>
      <c r="S67" s="177" t="s">
        <v>362</v>
      </c>
      <c r="T67" s="335">
        <v>1365162.0</v>
      </c>
      <c r="U67" s="70">
        <f t="shared" si="1"/>
        <v>1365162</v>
      </c>
      <c r="V67" s="70">
        <f t="shared" si="2"/>
        <v>53</v>
      </c>
      <c r="W67" s="71">
        <f t="shared" si="3"/>
        <v>0.3912387016</v>
      </c>
      <c r="X67" s="70" t="b">
        <v>0</v>
      </c>
      <c r="Y67" s="70">
        <f t="shared" si="4"/>
        <v>6.18</v>
      </c>
      <c r="Z67" s="70">
        <f t="shared" si="6"/>
        <v>96.18</v>
      </c>
    </row>
    <row r="68">
      <c r="A68" s="4"/>
      <c r="B68" s="79" t="s">
        <v>73</v>
      </c>
      <c r="C68" s="177" t="s">
        <v>247</v>
      </c>
      <c r="D68" s="177" t="s">
        <v>248</v>
      </c>
      <c r="E68" s="131" t="s">
        <v>247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70" t="str">
        <f t="shared" si="1"/>
        <v>-</v>
      </c>
      <c r="V68" s="70" t="str">
        <f t="shared" si="2"/>
        <v>-</v>
      </c>
      <c r="W68" s="71" t="str">
        <f t="shared" si="3"/>
        <v>-</v>
      </c>
      <c r="X68" s="70" t="b">
        <v>0</v>
      </c>
      <c r="Y68" s="70">
        <f t="shared" si="4"/>
        <v>0</v>
      </c>
      <c r="Z68" s="70">
        <f t="shared" si="6"/>
        <v>0</v>
      </c>
    </row>
    <row r="69">
      <c r="A69" s="4"/>
      <c r="B69" s="79" t="s">
        <v>74</v>
      </c>
      <c r="C69" s="177" t="s">
        <v>245</v>
      </c>
      <c r="D69" s="50"/>
      <c r="E69" s="131" t="s">
        <v>362</v>
      </c>
      <c r="F69" s="177" t="s">
        <v>362</v>
      </c>
      <c r="G69" s="177" t="s">
        <v>362</v>
      </c>
      <c r="H69" s="177" t="s">
        <v>362</v>
      </c>
      <c r="I69" s="177" t="s">
        <v>362</v>
      </c>
      <c r="J69" s="177" t="s">
        <v>362</v>
      </c>
      <c r="K69" s="177" t="s">
        <v>362</v>
      </c>
      <c r="L69" s="177" t="s">
        <v>362</v>
      </c>
      <c r="M69" s="177" t="s">
        <v>362</v>
      </c>
      <c r="N69" s="177" t="s">
        <v>362</v>
      </c>
      <c r="O69" s="177" t="s">
        <v>362</v>
      </c>
      <c r="P69" s="177" t="s">
        <v>362</v>
      </c>
      <c r="Q69" s="177" t="s">
        <v>362</v>
      </c>
      <c r="R69" s="177" t="s">
        <v>362</v>
      </c>
      <c r="S69" s="177" t="s">
        <v>362</v>
      </c>
      <c r="T69" s="335">
        <v>3042306.0</v>
      </c>
      <c r="U69" s="70">
        <f t="shared" si="1"/>
        <v>3042306</v>
      </c>
      <c r="V69" s="70">
        <f t="shared" si="2"/>
        <v>114</v>
      </c>
      <c r="W69" s="71">
        <f t="shared" si="3"/>
        <v>-0.3101463596</v>
      </c>
      <c r="X69" s="70" t="b">
        <v>0</v>
      </c>
      <c r="Y69" s="70">
        <f t="shared" si="4"/>
        <v>1.69</v>
      </c>
      <c r="Z69" s="70">
        <f t="shared" si="6"/>
        <v>91.69</v>
      </c>
    </row>
    <row r="70">
      <c r="A70" s="4"/>
      <c r="B70" s="79" t="s">
        <v>75</v>
      </c>
      <c r="C70" s="177" t="s">
        <v>245</v>
      </c>
      <c r="D70" s="50"/>
      <c r="E70" s="131" t="s">
        <v>362</v>
      </c>
      <c r="F70" s="177" t="s">
        <v>362</v>
      </c>
      <c r="G70" s="177" t="s">
        <v>362</v>
      </c>
      <c r="H70" s="177" t="s">
        <v>362</v>
      </c>
      <c r="I70" s="177" t="s">
        <v>362</v>
      </c>
      <c r="J70" s="177" t="s">
        <v>362</v>
      </c>
      <c r="K70" s="177" t="s">
        <v>362</v>
      </c>
      <c r="L70" s="177" t="s">
        <v>362</v>
      </c>
      <c r="M70" s="177" t="s">
        <v>362</v>
      </c>
      <c r="N70" s="177" t="s">
        <v>362</v>
      </c>
      <c r="O70" s="177" t="s">
        <v>362</v>
      </c>
      <c r="P70" s="177" t="s">
        <v>362</v>
      </c>
      <c r="Q70" s="177" t="s">
        <v>362</v>
      </c>
      <c r="R70" s="177" t="s">
        <v>362</v>
      </c>
      <c r="S70" s="177" t="s">
        <v>362</v>
      </c>
      <c r="T70" s="335">
        <v>1296642.0</v>
      </c>
      <c r="U70" s="70">
        <f t="shared" si="1"/>
        <v>1296642</v>
      </c>
      <c r="V70" s="70">
        <f t="shared" si="2"/>
        <v>46</v>
      </c>
      <c r="W70" s="71">
        <f t="shared" si="3"/>
        <v>0.4198939062</v>
      </c>
      <c r="X70" s="70" t="b">
        <v>0</v>
      </c>
      <c r="Y70" s="70">
        <f t="shared" si="4"/>
        <v>6.69</v>
      </c>
      <c r="Z70" s="70">
        <f t="shared" si="6"/>
        <v>96.69</v>
      </c>
    </row>
    <row r="71">
      <c r="A71" s="4"/>
      <c r="B71" s="79" t="s">
        <v>76</v>
      </c>
      <c r="C71" s="177" t="s">
        <v>247</v>
      </c>
      <c r="D71" s="177" t="s">
        <v>248</v>
      </c>
      <c r="E71" s="131" t="s">
        <v>247</v>
      </c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70" t="str">
        <f t="shared" si="1"/>
        <v>-</v>
      </c>
      <c r="V71" s="70" t="str">
        <f t="shared" si="2"/>
        <v>-</v>
      </c>
      <c r="W71" s="71" t="str">
        <f t="shared" si="3"/>
        <v>-</v>
      </c>
      <c r="X71" s="70" t="b">
        <v>0</v>
      </c>
      <c r="Y71" s="70">
        <f t="shared" si="4"/>
        <v>0</v>
      </c>
      <c r="Z71" s="70">
        <f t="shared" si="6"/>
        <v>0</v>
      </c>
    </row>
    <row r="72">
      <c r="A72" s="4"/>
      <c r="B72" s="79" t="s">
        <v>77</v>
      </c>
      <c r="C72" s="177" t="s">
        <v>251</v>
      </c>
      <c r="D72" s="50"/>
      <c r="E72" s="131" t="s">
        <v>362</v>
      </c>
      <c r="F72" s="177" t="s">
        <v>362</v>
      </c>
      <c r="G72" s="177" t="s">
        <v>362</v>
      </c>
      <c r="H72" s="177" t="s">
        <v>362</v>
      </c>
      <c r="I72" s="177" t="s">
        <v>362</v>
      </c>
      <c r="J72" s="177" t="s">
        <v>362</v>
      </c>
      <c r="K72" s="177" t="s">
        <v>362</v>
      </c>
      <c r="L72" s="177" t="s">
        <v>362</v>
      </c>
      <c r="M72" s="177" t="s">
        <v>362</v>
      </c>
      <c r="N72" s="177" t="s">
        <v>362</v>
      </c>
      <c r="O72" s="177" t="s">
        <v>362</v>
      </c>
      <c r="P72" s="177" t="s">
        <v>362</v>
      </c>
      <c r="Q72" s="177" t="s">
        <v>362</v>
      </c>
      <c r="R72" s="177" t="s">
        <v>362</v>
      </c>
      <c r="S72" s="177" t="s">
        <v>362</v>
      </c>
      <c r="T72" s="335">
        <v>2423610.0</v>
      </c>
      <c r="U72" s="70">
        <f t="shared" si="1"/>
        <v>2423610</v>
      </c>
      <c r="V72" s="70">
        <f t="shared" si="2"/>
        <v>103</v>
      </c>
      <c r="W72" s="71">
        <f t="shared" si="3"/>
        <v>-0.05140642321</v>
      </c>
      <c r="X72" s="70" t="b">
        <v>0</v>
      </c>
      <c r="Y72" s="70">
        <f t="shared" si="4"/>
        <v>2.5</v>
      </c>
      <c r="Z72" s="70">
        <f t="shared" si="6"/>
        <v>64.75</v>
      </c>
    </row>
    <row r="73">
      <c r="A73" s="4"/>
      <c r="B73" s="79" t="s">
        <v>78</v>
      </c>
      <c r="C73" s="177" t="s">
        <v>245</v>
      </c>
      <c r="D73" s="50"/>
      <c r="E73" s="131" t="s">
        <v>362</v>
      </c>
      <c r="F73" s="177" t="s">
        <v>362</v>
      </c>
      <c r="G73" s="177" t="s">
        <v>362</v>
      </c>
      <c r="H73" s="177" t="s">
        <v>362</v>
      </c>
      <c r="I73" s="177" t="s">
        <v>362</v>
      </c>
      <c r="J73" s="177" t="s">
        <v>362</v>
      </c>
      <c r="K73" s="177" t="s">
        <v>362</v>
      </c>
      <c r="L73" s="177" t="s">
        <v>362</v>
      </c>
      <c r="M73" s="177" t="s">
        <v>362</v>
      </c>
      <c r="N73" s="177" t="s">
        <v>362</v>
      </c>
      <c r="O73" s="177" t="s">
        <v>362</v>
      </c>
      <c r="P73" s="177" t="s">
        <v>362</v>
      </c>
      <c r="Q73" s="177" t="s">
        <v>362</v>
      </c>
      <c r="R73" s="177" t="s">
        <v>362</v>
      </c>
      <c r="S73" s="177" t="s">
        <v>362</v>
      </c>
      <c r="T73" s="335">
        <v>1295262.0</v>
      </c>
      <c r="U73" s="70">
        <f t="shared" si="1"/>
        <v>1295262</v>
      </c>
      <c r="V73" s="70">
        <f t="shared" si="2"/>
        <v>44</v>
      </c>
      <c r="W73" s="71">
        <f t="shared" si="3"/>
        <v>0.420471025</v>
      </c>
      <c r="X73" s="70" t="b">
        <v>0</v>
      </c>
      <c r="Y73" s="70">
        <f t="shared" si="4"/>
        <v>6.84</v>
      </c>
      <c r="Z73" s="70">
        <f t="shared" si="6"/>
        <v>96.84</v>
      </c>
    </row>
    <row r="74">
      <c r="A74" s="4"/>
      <c r="B74" s="79" t="s">
        <v>79</v>
      </c>
      <c r="C74" s="177" t="s">
        <v>245</v>
      </c>
      <c r="D74" s="50"/>
      <c r="E74" s="131" t="s">
        <v>362</v>
      </c>
      <c r="F74" s="177" t="s">
        <v>362</v>
      </c>
      <c r="G74" s="177" t="s">
        <v>362</v>
      </c>
      <c r="H74" s="177" t="s">
        <v>362</v>
      </c>
      <c r="I74" s="177" t="s">
        <v>362</v>
      </c>
      <c r="J74" s="177" t="s">
        <v>362</v>
      </c>
      <c r="K74" s="177" t="s">
        <v>362</v>
      </c>
      <c r="L74" s="177" t="s">
        <v>362</v>
      </c>
      <c r="M74" s="177" t="s">
        <v>362</v>
      </c>
      <c r="N74" s="177" t="s">
        <v>362</v>
      </c>
      <c r="O74" s="177" t="s">
        <v>362</v>
      </c>
      <c r="P74" s="177" t="s">
        <v>362</v>
      </c>
      <c r="Q74" s="177" t="s">
        <v>362</v>
      </c>
      <c r="R74" s="177" t="s">
        <v>362</v>
      </c>
      <c r="S74" s="177" t="s">
        <v>362</v>
      </c>
      <c r="T74" s="335">
        <v>1294914.0</v>
      </c>
      <c r="U74" s="70">
        <f t="shared" si="1"/>
        <v>1294914</v>
      </c>
      <c r="V74" s="70">
        <f t="shared" si="2"/>
        <v>43</v>
      </c>
      <c r="W74" s="71">
        <f t="shared" si="3"/>
        <v>0.4206165593</v>
      </c>
      <c r="X74" s="70" t="b">
        <v>0</v>
      </c>
      <c r="Y74" s="70">
        <f t="shared" si="4"/>
        <v>6.91</v>
      </c>
      <c r="Z74" s="70">
        <f t="shared" si="6"/>
        <v>96.91</v>
      </c>
    </row>
    <row r="75">
      <c r="A75" s="4"/>
      <c r="B75" s="79" t="s">
        <v>80</v>
      </c>
      <c r="C75" s="177" t="s">
        <v>245</v>
      </c>
      <c r="D75" s="50"/>
      <c r="E75" s="131" t="s">
        <v>362</v>
      </c>
      <c r="F75" s="177" t="s">
        <v>362</v>
      </c>
      <c r="G75" s="177" t="s">
        <v>362</v>
      </c>
      <c r="H75" s="177" t="s">
        <v>362</v>
      </c>
      <c r="I75" s="177" t="s">
        <v>362</v>
      </c>
      <c r="J75" s="177" t="s">
        <v>362</v>
      </c>
      <c r="K75" s="177" t="s">
        <v>362</v>
      </c>
      <c r="L75" s="177" t="s">
        <v>362</v>
      </c>
      <c r="M75" s="177" t="s">
        <v>362</v>
      </c>
      <c r="N75" s="177" t="s">
        <v>362</v>
      </c>
      <c r="O75" s="177" t="s">
        <v>362</v>
      </c>
      <c r="P75" s="177" t="s">
        <v>362</v>
      </c>
      <c r="Q75" s="177" t="s">
        <v>362</v>
      </c>
      <c r="R75" s="177" t="s">
        <v>362</v>
      </c>
      <c r="S75" s="177" t="s">
        <v>362</v>
      </c>
      <c r="T75" s="335">
        <v>1659306.0</v>
      </c>
      <c r="U75" s="70">
        <f t="shared" si="1"/>
        <v>1659306</v>
      </c>
      <c r="V75" s="70">
        <f t="shared" si="2"/>
        <v>71</v>
      </c>
      <c r="W75" s="71">
        <f t="shared" si="3"/>
        <v>0.2682270774</v>
      </c>
      <c r="X75" s="70" t="b">
        <v>0</v>
      </c>
      <c r="Y75" s="70">
        <f t="shared" si="4"/>
        <v>4.85</v>
      </c>
      <c r="Z75" s="70">
        <f t="shared" si="6"/>
        <v>94.85</v>
      </c>
    </row>
    <row r="76">
      <c r="A76" s="4"/>
      <c r="B76" s="79" t="s">
        <v>81</v>
      </c>
      <c r="C76" s="177" t="s">
        <v>245</v>
      </c>
      <c r="D76" s="50"/>
      <c r="E76" s="131" t="s">
        <v>362</v>
      </c>
      <c r="F76" s="177" t="s">
        <v>362</v>
      </c>
      <c r="G76" s="177" t="s">
        <v>362</v>
      </c>
      <c r="H76" s="177" t="s">
        <v>362</v>
      </c>
      <c r="I76" s="177" t="s">
        <v>362</v>
      </c>
      <c r="J76" s="177" t="s">
        <v>362</v>
      </c>
      <c r="K76" s="177" t="s">
        <v>362</v>
      </c>
      <c r="L76" s="177" t="s">
        <v>362</v>
      </c>
      <c r="M76" s="177" t="s">
        <v>362</v>
      </c>
      <c r="N76" s="177" t="s">
        <v>362</v>
      </c>
      <c r="O76" s="177" t="s">
        <v>362</v>
      </c>
      <c r="P76" s="177" t="s">
        <v>362</v>
      </c>
      <c r="Q76" s="177" t="s">
        <v>362</v>
      </c>
      <c r="R76" s="177" t="s">
        <v>362</v>
      </c>
      <c r="S76" s="177" t="s">
        <v>362</v>
      </c>
      <c r="T76" s="335">
        <v>1555554.0</v>
      </c>
      <c r="U76" s="70">
        <f t="shared" si="1"/>
        <v>1555554</v>
      </c>
      <c r="V76" s="70">
        <f t="shared" si="2"/>
        <v>67</v>
      </c>
      <c r="W76" s="71">
        <f t="shared" si="3"/>
        <v>0.3116163767</v>
      </c>
      <c r="X76" s="70" t="b">
        <v>0</v>
      </c>
      <c r="Y76" s="70">
        <f t="shared" si="4"/>
        <v>5.15</v>
      </c>
      <c r="Z76" s="70">
        <f t="shared" si="6"/>
        <v>95.15</v>
      </c>
    </row>
    <row r="77">
      <c r="A77" s="4"/>
      <c r="B77" s="79" t="s">
        <v>82</v>
      </c>
      <c r="C77" s="177" t="s">
        <v>245</v>
      </c>
      <c r="D77" s="50"/>
      <c r="E77" s="131" t="s">
        <v>362</v>
      </c>
      <c r="F77" s="177" t="s">
        <v>362</v>
      </c>
      <c r="G77" s="177" t="s">
        <v>362</v>
      </c>
      <c r="H77" s="177" t="s">
        <v>362</v>
      </c>
      <c r="I77" s="177" t="s">
        <v>362</v>
      </c>
      <c r="J77" s="177" t="s">
        <v>362</v>
      </c>
      <c r="K77" s="177" t="s">
        <v>362</v>
      </c>
      <c r="L77" s="177" t="s">
        <v>362</v>
      </c>
      <c r="M77" s="177" t="s">
        <v>362</v>
      </c>
      <c r="N77" s="177" t="s">
        <v>362</v>
      </c>
      <c r="O77" s="177" t="s">
        <v>362</v>
      </c>
      <c r="P77" s="177" t="s">
        <v>362</v>
      </c>
      <c r="Q77" s="177" t="s">
        <v>362</v>
      </c>
      <c r="R77" s="177" t="s">
        <v>362</v>
      </c>
      <c r="S77" s="177" t="s">
        <v>362</v>
      </c>
      <c r="T77" s="335">
        <v>2830902.0</v>
      </c>
      <c r="U77" s="70">
        <f t="shared" si="1"/>
        <v>2830902</v>
      </c>
      <c r="V77" s="70">
        <f t="shared" si="2"/>
        <v>107</v>
      </c>
      <c r="W77" s="71">
        <f t="shared" si="3"/>
        <v>-0.2217367731</v>
      </c>
      <c r="X77" s="70" t="b">
        <v>0</v>
      </c>
      <c r="Y77" s="70">
        <f t="shared" si="4"/>
        <v>2.21</v>
      </c>
      <c r="Z77" s="70">
        <f t="shared" si="6"/>
        <v>92.21</v>
      </c>
    </row>
    <row r="78">
      <c r="A78" s="4"/>
      <c r="B78" s="79" t="s">
        <v>83</v>
      </c>
      <c r="C78" s="177" t="s">
        <v>245</v>
      </c>
      <c r="D78" s="50"/>
      <c r="E78" s="131" t="s">
        <v>362</v>
      </c>
      <c r="F78" s="177" t="s">
        <v>362</v>
      </c>
      <c r="G78" s="177" t="s">
        <v>362</v>
      </c>
      <c r="H78" s="177" t="s">
        <v>362</v>
      </c>
      <c r="I78" s="177" t="s">
        <v>362</v>
      </c>
      <c r="J78" s="177" t="s">
        <v>362</v>
      </c>
      <c r="K78" s="177" t="s">
        <v>362</v>
      </c>
      <c r="L78" s="177" t="s">
        <v>362</v>
      </c>
      <c r="M78" s="177" t="s">
        <v>362</v>
      </c>
      <c r="N78" s="177" t="s">
        <v>362</v>
      </c>
      <c r="O78" s="177" t="s">
        <v>362</v>
      </c>
      <c r="P78" s="177" t="s">
        <v>362</v>
      </c>
      <c r="Q78" s="177" t="s">
        <v>362</v>
      </c>
      <c r="R78" s="177" t="s">
        <v>362</v>
      </c>
      <c r="S78" s="177" t="s">
        <v>362</v>
      </c>
      <c r="T78" s="335">
        <v>1232166.0</v>
      </c>
      <c r="U78" s="70">
        <f t="shared" si="1"/>
        <v>1232166</v>
      </c>
      <c r="V78" s="70">
        <f t="shared" si="2"/>
        <v>38</v>
      </c>
      <c r="W78" s="71">
        <f t="shared" si="3"/>
        <v>0.4468579016</v>
      </c>
      <c r="X78" s="70" t="b">
        <v>0</v>
      </c>
      <c r="Y78" s="70">
        <f t="shared" si="4"/>
        <v>7.28</v>
      </c>
      <c r="Z78" s="70">
        <f t="shared" si="6"/>
        <v>97.28</v>
      </c>
    </row>
    <row r="79">
      <c r="A79" s="4"/>
      <c r="B79" s="79" t="s">
        <v>84</v>
      </c>
      <c r="C79" s="177" t="s">
        <v>247</v>
      </c>
      <c r="D79" s="177" t="s">
        <v>248</v>
      </c>
      <c r="E79" s="131" t="s">
        <v>247</v>
      </c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70" t="str">
        <f t="shared" si="1"/>
        <v>-</v>
      </c>
      <c r="V79" s="70" t="str">
        <f t="shared" si="2"/>
        <v>-</v>
      </c>
      <c r="W79" s="71" t="str">
        <f t="shared" si="3"/>
        <v>-</v>
      </c>
      <c r="X79" s="70" t="b">
        <v>0</v>
      </c>
      <c r="Y79" s="70">
        <f t="shared" si="4"/>
        <v>0</v>
      </c>
      <c r="Z79" s="70">
        <f t="shared" si="6"/>
        <v>0</v>
      </c>
    </row>
    <row r="80">
      <c r="A80" s="4"/>
      <c r="B80" s="79" t="s">
        <v>85</v>
      </c>
      <c r="C80" s="177" t="s">
        <v>245</v>
      </c>
      <c r="D80" s="50"/>
      <c r="E80" s="131" t="s">
        <v>362</v>
      </c>
      <c r="F80" s="177" t="s">
        <v>362</v>
      </c>
      <c r="G80" s="177" t="s">
        <v>362</v>
      </c>
      <c r="H80" s="177" t="s">
        <v>362</v>
      </c>
      <c r="I80" s="177" t="s">
        <v>362</v>
      </c>
      <c r="J80" s="177" t="s">
        <v>362</v>
      </c>
      <c r="K80" s="177" t="s">
        <v>362</v>
      </c>
      <c r="L80" s="177" t="s">
        <v>362</v>
      </c>
      <c r="M80" s="177" t="s">
        <v>362</v>
      </c>
      <c r="N80" s="177" t="s">
        <v>362</v>
      </c>
      <c r="O80" s="177" t="s">
        <v>362</v>
      </c>
      <c r="P80" s="177" t="s">
        <v>362</v>
      </c>
      <c r="Q80" s="177" t="s">
        <v>362</v>
      </c>
      <c r="R80" s="177" t="s">
        <v>362</v>
      </c>
      <c r="S80" s="177" t="s">
        <v>362</v>
      </c>
      <c r="T80" s="335">
        <v>3418302.0</v>
      </c>
      <c r="U80" s="70">
        <f t="shared" si="1"/>
        <v>3418302</v>
      </c>
      <c r="V80" s="70">
        <f t="shared" si="2"/>
        <v>116</v>
      </c>
      <c r="W80" s="71">
        <f t="shared" si="3"/>
        <v>-0.4673886581</v>
      </c>
      <c r="X80" s="70" t="b">
        <v>0</v>
      </c>
      <c r="Y80" s="70">
        <f t="shared" si="4"/>
        <v>1.54</v>
      </c>
      <c r="Z80" s="70">
        <f t="shared" si="6"/>
        <v>91.54</v>
      </c>
    </row>
    <row r="81">
      <c r="A81" s="4"/>
      <c r="B81" s="79" t="s">
        <v>86</v>
      </c>
      <c r="C81" s="177" t="s">
        <v>245</v>
      </c>
      <c r="D81" s="50"/>
      <c r="E81" s="131" t="s">
        <v>362</v>
      </c>
      <c r="F81" s="177" t="s">
        <v>362</v>
      </c>
      <c r="G81" s="177" t="s">
        <v>362</v>
      </c>
      <c r="H81" s="177" t="s">
        <v>362</v>
      </c>
      <c r="I81" s="177" t="s">
        <v>362</v>
      </c>
      <c r="J81" s="177" t="s">
        <v>362</v>
      </c>
      <c r="K81" s="177" t="s">
        <v>362</v>
      </c>
      <c r="L81" s="177" t="s">
        <v>362</v>
      </c>
      <c r="M81" s="177" t="s">
        <v>362</v>
      </c>
      <c r="N81" s="177" t="s">
        <v>362</v>
      </c>
      <c r="O81" s="177" t="s">
        <v>362</v>
      </c>
      <c r="P81" s="177" t="s">
        <v>362</v>
      </c>
      <c r="Q81" s="177" t="s">
        <v>362</v>
      </c>
      <c r="R81" s="177" t="s">
        <v>362</v>
      </c>
      <c r="S81" s="177" t="s">
        <v>362</v>
      </c>
      <c r="T81" s="335">
        <v>2040546.0</v>
      </c>
      <c r="U81" s="70">
        <f t="shared" si="1"/>
        <v>2040546</v>
      </c>
      <c r="V81" s="70">
        <f t="shared" si="2"/>
        <v>88</v>
      </c>
      <c r="W81" s="71">
        <f t="shared" si="3"/>
        <v>0.1087917274</v>
      </c>
      <c r="X81" s="70" t="b">
        <v>0</v>
      </c>
      <c r="Y81" s="70">
        <f t="shared" si="4"/>
        <v>3.6</v>
      </c>
      <c r="Z81" s="70">
        <f t="shared" si="6"/>
        <v>93.6</v>
      </c>
    </row>
    <row r="82">
      <c r="A82" s="5"/>
      <c r="B82" s="79" t="s">
        <v>87</v>
      </c>
      <c r="C82" s="177" t="s">
        <v>245</v>
      </c>
      <c r="D82" s="50"/>
      <c r="E82" s="131" t="s">
        <v>362</v>
      </c>
      <c r="F82" s="177" t="s">
        <v>362</v>
      </c>
      <c r="G82" s="177" t="s">
        <v>362</v>
      </c>
      <c r="H82" s="177" t="s">
        <v>362</v>
      </c>
      <c r="I82" s="177" t="s">
        <v>362</v>
      </c>
      <c r="J82" s="177" t="s">
        <v>362</v>
      </c>
      <c r="K82" s="177" t="s">
        <v>362</v>
      </c>
      <c r="L82" s="177" t="s">
        <v>362</v>
      </c>
      <c r="M82" s="177" t="s">
        <v>362</v>
      </c>
      <c r="N82" s="177" t="s">
        <v>362</v>
      </c>
      <c r="O82" s="177" t="s">
        <v>362</v>
      </c>
      <c r="P82" s="177" t="s">
        <v>362</v>
      </c>
      <c r="Q82" s="177" t="s">
        <v>362</v>
      </c>
      <c r="R82" s="177" t="s">
        <v>362</v>
      </c>
      <c r="S82" s="177" t="s">
        <v>362</v>
      </c>
      <c r="T82" s="335">
        <v>3509610.0</v>
      </c>
      <c r="U82" s="70">
        <f t="shared" si="1"/>
        <v>3509610</v>
      </c>
      <c r="V82" s="70">
        <f t="shared" si="2"/>
        <v>117</v>
      </c>
      <c r="W82" s="71">
        <f t="shared" si="3"/>
        <v>-0.505573851</v>
      </c>
      <c r="X82" s="70" t="b">
        <v>0</v>
      </c>
      <c r="Y82" s="70">
        <f t="shared" si="4"/>
        <v>1.47</v>
      </c>
      <c r="Z82" s="70">
        <f t="shared" si="6"/>
        <v>91.47</v>
      </c>
    </row>
    <row r="83">
      <c r="A83" s="80" t="s">
        <v>88</v>
      </c>
      <c r="B83" s="81" t="s">
        <v>89</v>
      </c>
      <c r="C83" s="177" t="s">
        <v>251</v>
      </c>
      <c r="D83" s="50"/>
      <c r="E83" s="131" t="s">
        <v>362</v>
      </c>
      <c r="F83" s="177" t="s">
        <v>362</v>
      </c>
      <c r="G83" s="177" t="s">
        <v>362</v>
      </c>
      <c r="H83" s="177" t="s">
        <v>362</v>
      </c>
      <c r="I83" s="177" t="s">
        <v>362</v>
      </c>
      <c r="J83" s="177" t="s">
        <v>362</v>
      </c>
      <c r="K83" s="177" t="s">
        <v>362</v>
      </c>
      <c r="L83" s="177" t="s">
        <v>362</v>
      </c>
      <c r="M83" s="177" t="s">
        <v>362</v>
      </c>
      <c r="N83" s="177" t="s">
        <v>362</v>
      </c>
      <c r="O83" s="177" t="s">
        <v>362</v>
      </c>
      <c r="P83" s="177" t="s">
        <v>362</v>
      </c>
      <c r="Q83" s="177" t="s">
        <v>362</v>
      </c>
      <c r="R83" s="177" t="s">
        <v>362</v>
      </c>
      <c r="S83" s="177" t="s">
        <v>362</v>
      </c>
      <c r="T83" s="335">
        <v>2604102.0</v>
      </c>
      <c r="U83" s="70">
        <f t="shared" si="1"/>
        <v>2604102</v>
      </c>
      <c r="V83" s="70">
        <f t="shared" si="2"/>
        <v>105</v>
      </c>
      <c r="W83" s="71">
        <f t="shared" si="3"/>
        <v>-0.1268885479</v>
      </c>
      <c r="X83" s="70" t="b">
        <v>0</v>
      </c>
      <c r="Y83" s="70">
        <f t="shared" si="4"/>
        <v>2.35</v>
      </c>
      <c r="Z83" s="70">
        <f t="shared" si="6"/>
        <v>64.65</v>
      </c>
    </row>
    <row r="84">
      <c r="A84" s="4"/>
      <c r="B84" s="81" t="s">
        <v>90</v>
      </c>
      <c r="C84" s="177" t="s">
        <v>245</v>
      </c>
      <c r="D84" s="50"/>
      <c r="E84" s="131" t="s">
        <v>362</v>
      </c>
      <c r="F84" s="177" t="s">
        <v>362</v>
      </c>
      <c r="G84" s="177" t="s">
        <v>362</v>
      </c>
      <c r="H84" s="177" t="s">
        <v>362</v>
      </c>
      <c r="I84" s="177" t="s">
        <v>362</v>
      </c>
      <c r="J84" s="177" t="s">
        <v>362</v>
      </c>
      <c r="K84" s="177" t="s">
        <v>362</v>
      </c>
      <c r="L84" s="177" t="s">
        <v>362</v>
      </c>
      <c r="M84" s="177" t="s">
        <v>362</v>
      </c>
      <c r="N84" s="177" t="s">
        <v>362</v>
      </c>
      <c r="O84" s="177" t="s">
        <v>362</v>
      </c>
      <c r="P84" s="177" t="s">
        <v>362</v>
      </c>
      <c r="Q84" s="177" t="s">
        <v>362</v>
      </c>
      <c r="R84" s="177" t="s">
        <v>362</v>
      </c>
      <c r="S84" s="177" t="s">
        <v>362</v>
      </c>
      <c r="T84" s="335">
        <v>1231794.0</v>
      </c>
      <c r="U84" s="70">
        <f t="shared" si="1"/>
        <v>1231794</v>
      </c>
      <c r="V84" s="70">
        <f t="shared" si="2"/>
        <v>32</v>
      </c>
      <c r="W84" s="71">
        <f t="shared" si="3"/>
        <v>0.4470134728</v>
      </c>
      <c r="X84" s="70" t="b">
        <v>0</v>
      </c>
      <c r="Y84" s="70">
        <f t="shared" si="4"/>
        <v>7.72</v>
      </c>
      <c r="Z84" s="70">
        <f t="shared" si="6"/>
        <v>97.72</v>
      </c>
    </row>
    <row r="85">
      <c r="A85" s="4"/>
      <c r="B85" s="81" t="s">
        <v>91</v>
      </c>
      <c r="C85" s="177" t="s">
        <v>245</v>
      </c>
      <c r="D85" s="50"/>
      <c r="E85" s="131" t="s">
        <v>362</v>
      </c>
      <c r="F85" s="177" t="s">
        <v>362</v>
      </c>
      <c r="G85" s="177" t="s">
        <v>362</v>
      </c>
      <c r="H85" s="177" t="s">
        <v>362</v>
      </c>
      <c r="I85" s="177" t="s">
        <v>362</v>
      </c>
      <c r="J85" s="177" t="s">
        <v>362</v>
      </c>
      <c r="K85" s="177" t="s">
        <v>362</v>
      </c>
      <c r="L85" s="177" t="s">
        <v>362</v>
      </c>
      <c r="M85" s="177" t="s">
        <v>362</v>
      </c>
      <c r="N85" s="177" t="s">
        <v>362</v>
      </c>
      <c r="O85" s="177" t="s">
        <v>362</v>
      </c>
      <c r="P85" s="177" t="s">
        <v>362</v>
      </c>
      <c r="Q85" s="177" t="s">
        <v>362</v>
      </c>
      <c r="R85" s="177" t="s">
        <v>362</v>
      </c>
      <c r="S85" s="177" t="s">
        <v>362</v>
      </c>
      <c r="T85" s="335">
        <v>1970946.0</v>
      </c>
      <c r="U85" s="70">
        <f t="shared" si="1"/>
        <v>1970946</v>
      </c>
      <c r="V85" s="70">
        <f t="shared" si="2"/>
        <v>85</v>
      </c>
      <c r="W85" s="71">
        <f t="shared" si="3"/>
        <v>0.1378985902</v>
      </c>
      <c r="X85" s="70" t="b">
        <v>0</v>
      </c>
      <c r="Y85" s="70">
        <f t="shared" si="4"/>
        <v>3.82</v>
      </c>
      <c r="Z85" s="70">
        <f t="shared" si="6"/>
        <v>93.82</v>
      </c>
    </row>
    <row r="86">
      <c r="A86" s="4"/>
      <c r="B86" s="81" t="s">
        <v>92</v>
      </c>
      <c r="C86" s="177" t="s">
        <v>245</v>
      </c>
      <c r="D86" s="50"/>
      <c r="E86" s="131" t="s">
        <v>362</v>
      </c>
      <c r="F86" s="177" t="s">
        <v>362</v>
      </c>
      <c r="G86" s="177" t="s">
        <v>362</v>
      </c>
      <c r="H86" s="177" t="s">
        <v>362</v>
      </c>
      <c r="I86" s="177" t="s">
        <v>362</v>
      </c>
      <c r="J86" s="177" t="s">
        <v>362</v>
      </c>
      <c r="K86" s="177" t="s">
        <v>362</v>
      </c>
      <c r="L86" s="177" t="s">
        <v>362</v>
      </c>
      <c r="M86" s="177" t="s">
        <v>362</v>
      </c>
      <c r="N86" s="177" t="s">
        <v>362</v>
      </c>
      <c r="O86" s="177" t="s">
        <v>362</v>
      </c>
      <c r="P86" s="177" t="s">
        <v>362</v>
      </c>
      <c r="Q86" s="177" t="s">
        <v>362</v>
      </c>
      <c r="R86" s="177" t="s">
        <v>362</v>
      </c>
      <c r="S86" s="177" t="s">
        <v>362</v>
      </c>
      <c r="T86" s="335">
        <v>1231878.0</v>
      </c>
      <c r="U86" s="70">
        <f t="shared" si="1"/>
        <v>1231878</v>
      </c>
      <c r="V86" s="70">
        <f t="shared" si="2"/>
        <v>34</v>
      </c>
      <c r="W86" s="71">
        <f t="shared" si="3"/>
        <v>0.4469783438</v>
      </c>
      <c r="X86" s="70" t="b">
        <v>0</v>
      </c>
      <c r="Y86" s="70">
        <f t="shared" si="4"/>
        <v>7.57</v>
      </c>
      <c r="Z86" s="70">
        <f t="shared" si="6"/>
        <v>97.57</v>
      </c>
    </row>
    <row r="87">
      <c r="A87" s="4"/>
      <c r="B87" s="81" t="s">
        <v>93</v>
      </c>
      <c r="C87" s="177" t="s">
        <v>245</v>
      </c>
      <c r="D87" s="50"/>
      <c r="E87" s="131" t="s">
        <v>362</v>
      </c>
      <c r="F87" s="177" t="s">
        <v>362</v>
      </c>
      <c r="G87" s="177" t="s">
        <v>362</v>
      </c>
      <c r="H87" s="177" t="s">
        <v>362</v>
      </c>
      <c r="I87" s="177" t="s">
        <v>362</v>
      </c>
      <c r="J87" s="177" t="s">
        <v>362</v>
      </c>
      <c r="K87" s="177" t="s">
        <v>362</v>
      </c>
      <c r="L87" s="177" t="s">
        <v>362</v>
      </c>
      <c r="M87" s="177" t="s">
        <v>362</v>
      </c>
      <c r="N87" s="177" t="s">
        <v>362</v>
      </c>
      <c r="O87" s="177" t="s">
        <v>362</v>
      </c>
      <c r="P87" s="177" t="s">
        <v>362</v>
      </c>
      <c r="Q87" s="177" t="s">
        <v>362</v>
      </c>
      <c r="R87" s="177" t="s">
        <v>362</v>
      </c>
      <c r="S87" s="177" t="s">
        <v>362</v>
      </c>
      <c r="T87" s="335">
        <v>5936982.0</v>
      </c>
      <c r="U87" s="70">
        <f t="shared" si="1"/>
        <v>5936982</v>
      </c>
      <c r="V87" s="70">
        <f t="shared" si="2"/>
        <v>134</v>
      </c>
      <c r="W87" s="71">
        <f t="shared" si="3"/>
        <v>-1.520705801</v>
      </c>
      <c r="X87" s="70" t="b">
        <v>0</v>
      </c>
      <c r="Y87" s="70">
        <f t="shared" si="4"/>
        <v>0.22</v>
      </c>
      <c r="Z87" s="70">
        <f t="shared" si="6"/>
        <v>90.22</v>
      </c>
    </row>
    <row r="88">
      <c r="A88" s="4"/>
      <c r="B88" s="81" t="s">
        <v>94</v>
      </c>
      <c r="C88" s="177" t="s">
        <v>245</v>
      </c>
      <c r="D88" s="50"/>
      <c r="E88" s="131" t="s">
        <v>362</v>
      </c>
      <c r="F88" s="177" t="s">
        <v>362</v>
      </c>
      <c r="G88" s="177" t="s">
        <v>362</v>
      </c>
      <c r="H88" s="177" t="s">
        <v>362</v>
      </c>
      <c r="I88" s="177" t="s">
        <v>362</v>
      </c>
      <c r="J88" s="177" t="s">
        <v>362</v>
      </c>
      <c r="K88" s="177" t="s">
        <v>362</v>
      </c>
      <c r="L88" s="177" t="s">
        <v>362</v>
      </c>
      <c r="M88" s="177" t="s">
        <v>362</v>
      </c>
      <c r="N88" s="177" t="s">
        <v>362</v>
      </c>
      <c r="O88" s="177" t="s">
        <v>362</v>
      </c>
      <c r="P88" s="177" t="s">
        <v>362</v>
      </c>
      <c r="Q88" s="177" t="s">
        <v>362</v>
      </c>
      <c r="R88" s="177" t="s">
        <v>362</v>
      </c>
      <c r="S88" s="177" t="s">
        <v>362</v>
      </c>
      <c r="T88" s="335">
        <v>1893774.0</v>
      </c>
      <c r="U88" s="70">
        <f t="shared" si="1"/>
        <v>1893774</v>
      </c>
      <c r="V88" s="70">
        <f t="shared" si="2"/>
        <v>81</v>
      </c>
      <c r="W88" s="71">
        <f t="shared" si="3"/>
        <v>0.1701720789</v>
      </c>
      <c r="X88" s="70" t="b">
        <v>0</v>
      </c>
      <c r="Y88" s="70">
        <f t="shared" si="4"/>
        <v>4.12</v>
      </c>
      <c r="Z88" s="70">
        <f t="shared" si="6"/>
        <v>94.12</v>
      </c>
    </row>
    <row r="89">
      <c r="A89" s="4"/>
      <c r="B89" s="81" t="s">
        <v>95</v>
      </c>
      <c r="C89" s="177" t="s">
        <v>247</v>
      </c>
      <c r="D89" s="177" t="s">
        <v>248</v>
      </c>
      <c r="E89" s="131" t="s">
        <v>247</v>
      </c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70" t="str">
        <f t="shared" si="1"/>
        <v>-</v>
      </c>
      <c r="V89" s="70" t="str">
        <f t="shared" si="2"/>
        <v>-</v>
      </c>
      <c r="W89" s="71" t="str">
        <f t="shared" si="3"/>
        <v>-</v>
      </c>
      <c r="X89" s="70" t="b">
        <v>0</v>
      </c>
      <c r="Y89" s="70">
        <f t="shared" si="4"/>
        <v>0</v>
      </c>
      <c r="Z89" s="70">
        <f t="shared" si="6"/>
        <v>0</v>
      </c>
    </row>
    <row r="90">
      <c r="A90" s="4"/>
      <c r="B90" s="81" t="s">
        <v>96</v>
      </c>
      <c r="C90" s="177" t="s">
        <v>245</v>
      </c>
      <c r="D90" s="50"/>
      <c r="E90" s="131" t="s">
        <v>362</v>
      </c>
      <c r="F90" s="177" t="s">
        <v>362</v>
      </c>
      <c r="G90" s="177" t="s">
        <v>362</v>
      </c>
      <c r="H90" s="177" t="s">
        <v>362</v>
      </c>
      <c r="I90" s="177" t="s">
        <v>362</v>
      </c>
      <c r="J90" s="177" t="s">
        <v>362</v>
      </c>
      <c r="K90" s="177" t="s">
        <v>362</v>
      </c>
      <c r="L90" s="177" t="s">
        <v>362</v>
      </c>
      <c r="M90" s="177" t="s">
        <v>362</v>
      </c>
      <c r="N90" s="177" t="s">
        <v>362</v>
      </c>
      <c r="O90" s="177" t="s">
        <v>362</v>
      </c>
      <c r="P90" s="177" t="s">
        <v>362</v>
      </c>
      <c r="Q90" s="177" t="s">
        <v>362</v>
      </c>
      <c r="R90" s="177" t="s">
        <v>362</v>
      </c>
      <c r="S90" s="177" t="s">
        <v>362</v>
      </c>
      <c r="T90" s="335">
        <v>1230630.0</v>
      </c>
      <c r="U90" s="70">
        <f t="shared" si="1"/>
        <v>1230630</v>
      </c>
      <c r="V90" s="70">
        <f t="shared" si="2"/>
        <v>19</v>
      </c>
      <c r="W90" s="71">
        <f t="shared" si="3"/>
        <v>0.44750026</v>
      </c>
      <c r="X90" s="70" t="b">
        <v>0</v>
      </c>
      <c r="Y90" s="70">
        <f t="shared" si="4"/>
        <v>8.68</v>
      </c>
      <c r="Z90" s="70">
        <f t="shared" si="6"/>
        <v>98.68</v>
      </c>
    </row>
    <row r="91">
      <c r="A91" s="4"/>
      <c r="B91" s="81" t="s">
        <v>97</v>
      </c>
      <c r="C91" s="177" t="s">
        <v>245</v>
      </c>
      <c r="D91" s="50"/>
      <c r="E91" s="131" t="s">
        <v>362</v>
      </c>
      <c r="F91" s="177" t="s">
        <v>362</v>
      </c>
      <c r="G91" s="177" t="s">
        <v>362</v>
      </c>
      <c r="H91" s="177" t="s">
        <v>362</v>
      </c>
      <c r="I91" s="177" t="s">
        <v>362</v>
      </c>
      <c r="J91" s="177" t="s">
        <v>362</v>
      </c>
      <c r="K91" s="177" t="s">
        <v>362</v>
      </c>
      <c r="L91" s="177" t="s">
        <v>362</v>
      </c>
      <c r="M91" s="177" t="s">
        <v>362</v>
      </c>
      <c r="N91" s="177" t="s">
        <v>362</v>
      </c>
      <c r="O91" s="177" t="s">
        <v>362</v>
      </c>
      <c r="P91" s="177" t="s">
        <v>362</v>
      </c>
      <c r="Q91" s="177" t="s">
        <v>362</v>
      </c>
      <c r="R91" s="177" t="s">
        <v>362</v>
      </c>
      <c r="S91" s="177" t="s">
        <v>362</v>
      </c>
      <c r="T91" s="335">
        <v>1313428.0</v>
      </c>
      <c r="U91" s="70">
        <f t="shared" si="1"/>
        <v>1313428</v>
      </c>
      <c r="V91" s="70">
        <f t="shared" si="2"/>
        <v>48</v>
      </c>
      <c r="W91" s="71">
        <f t="shared" si="3"/>
        <v>0.4128739666</v>
      </c>
      <c r="X91" s="70" t="b">
        <v>0</v>
      </c>
      <c r="Y91" s="70">
        <f t="shared" si="4"/>
        <v>6.54</v>
      </c>
      <c r="Z91" s="70">
        <f t="shared" si="6"/>
        <v>96.54</v>
      </c>
    </row>
    <row r="92">
      <c r="A92" s="4"/>
      <c r="B92" s="81" t="s">
        <v>98</v>
      </c>
      <c r="C92" s="177" t="s">
        <v>245</v>
      </c>
      <c r="D92" s="50"/>
      <c r="E92" s="131" t="s">
        <v>362</v>
      </c>
      <c r="F92" s="177" t="s">
        <v>362</v>
      </c>
      <c r="G92" s="177" t="s">
        <v>362</v>
      </c>
      <c r="H92" s="177" t="s">
        <v>362</v>
      </c>
      <c r="I92" s="177" t="s">
        <v>362</v>
      </c>
      <c r="J92" s="177" t="s">
        <v>362</v>
      </c>
      <c r="K92" s="177" t="s">
        <v>362</v>
      </c>
      <c r="L92" s="177" t="s">
        <v>362</v>
      </c>
      <c r="M92" s="177" t="s">
        <v>362</v>
      </c>
      <c r="N92" s="177" t="s">
        <v>362</v>
      </c>
      <c r="O92" s="177" t="s">
        <v>362</v>
      </c>
      <c r="P92" s="177" t="s">
        <v>362</v>
      </c>
      <c r="Q92" s="177" t="s">
        <v>362</v>
      </c>
      <c r="R92" s="177" t="s">
        <v>362</v>
      </c>
      <c r="S92" s="177" t="s">
        <v>362</v>
      </c>
      <c r="T92" s="335">
        <v>4358286.0</v>
      </c>
      <c r="U92" s="70">
        <f t="shared" si="1"/>
        <v>4358286</v>
      </c>
      <c r="V92" s="70">
        <f t="shared" si="2"/>
        <v>125</v>
      </c>
      <c r="W92" s="71">
        <f t="shared" si="3"/>
        <v>-0.8604918951</v>
      </c>
      <c r="X92" s="70" t="b">
        <v>0</v>
      </c>
      <c r="Y92" s="70">
        <f t="shared" si="4"/>
        <v>0.88</v>
      </c>
      <c r="Z92" s="70">
        <f t="shared" si="6"/>
        <v>90.88</v>
      </c>
    </row>
    <row r="93">
      <c r="A93" s="4"/>
      <c r="B93" s="81" t="s">
        <v>99</v>
      </c>
      <c r="C93" s="177" t="s">
        <v>245</v>
      </c>
      <c r="D93" s="50"/>
      <c r="E93" s="131" t="s">
        <v>362</v>
      </c>
      <c r="F93" s="177" t="s">
        <v>362</v>
      </c>
      <c r="G93" s="177" t="s">
        <v>362</v>
      </c>
      <c r="H93" s="177" t="s">
        <v>362</v>
      </c>
      <c r="I93" s="177" t="s">
        <v>362</v>
      </c>
      <c r="J93" s="177" t="s">
        <v>362</v>
      </c>
      <c r="K93" s="177" t="s">
        <v>362</v>
      </c>
      <c r="L93" s="177" t="s">
        <v>362</v>
      </c>
      <c r="M93" s="177" t="s">
        <v>362</v>
      </c>
      <c r="N93" s="177" t="s">
        <v>362</v>
      </c>
      <c r="O93" s="177" t="s">
        <v>362</v>
      </c>
      <c r="P93" s="177" t="s">
        <v>362</v>
      </c>
      <c r="Q93" s="177" t="s">
        <v>362</v>
      </c>
      <c r="R93" s="177" t="s">
        <v>362</v>
      </c>
      <c r="S93" s="177" t="s">
        <v>362</v>
      </c>
      <c r="T93" s="335">
        <v>1264602.0</v>
      </c>
      <c r="U93" s="70">
        <f t="shared" si="1"/>
        <v>1264602</v>
      </c>
      <c r="V93" s="70">
        <f t="shared" si="2"/>
        <v>42</v>
      </c>
      <c r="W93" s="71">
        <f t="shared" si="3"/>
        <v>0.4332930999</v>
      </c>
      <c r="X93" s="70" t="b">
        <v>0</v>
      </c>
      <c r="Y93" s="70">
        <f t="shared" si="4"/>
        <v>6.99</v>
      </c>
      <c r="Z93" s="70">
        <f t="shared" si="6"/>
        <v>96.99</v>
      </c>
    </row>
    <row r="94">
      <c r="A94" s="4"/>
      <c r="B94" s="81" t="s">
        <v>100</v>
      </c>
      <c r="C94" s="177" t="s">
        <v>245</v>
      </c>
      <c r="D94" s="50"/>
      <c r="E94" s="131" t="s">
        <v>362</v>
      </c>
      <c r="F94" s="177" t="s">
        <v>362</v>
      </c>
      <c r="G94" s="177" t="s">
        <v>362</v>
      </c>
      <c r="H94" s="177" t="s">
        <v>362</v>
      </c>
      <c r="I94" s="177" t="s">
        <v>362</v>
      </c>
      <c r="J94" s="177" t="s">
        <v>362</v>
      </c>
      <c r="K94" s="177" t="s">
        <v>362</v>
      </c>
      <c r="L94" s="177" t="s">
        <v>362</v>
      </c>
      <c r="M94" s="177" t="s">
        <v>362</v>
      </c>
      <c r="N94" s="177" t="s">
        <v>362</v>
      </c>
      <c r="O94" s="177" t="s">
        <v>362</v>
      </c>
      <c r="P94" s="177" t="s">
        <v>362</v>
      </c>
      <c r="Q94" s="177" t="s">
        <v>362</v>
      </c>
      <c r="R94" s="177" t="s">
        <v>362</v>
      </c>
      <c r="S94" s="177" t="s">
        <v>362</v>
      </c>
      <c r="T94" s="335">
        <v>3042462.0</v>
      </c>
      <c r="U94" s="70">
        <f t="shared" si="1"/>
        <v>3042462</v>
      </c>
      <c r="V94" s="70">
        <f t="shared" si="2"/>
        <v>115</v>
      </c>
      <c r="W94" s="71">
        <f t="shared" si="3"/>
        <v>-0.3102115991</v>
      </c>
      <c r="X94" s="70" t="b">
        <v>0</v>
      </c>
      <c r="Y94" s="70">
        <f t="shared" si="4"/>
        <v>1.62</v>
      </c>
      <c r="Z94" s="70">
        <f t="shared" si="6"/>
        <v>91.62</v>
      </c>
    </row>
    <row r="95">
      <c r="A95" s="4"/>
      <c r="B95" s="81" t="s">
        <v>101</v>
      </c>
      <c r="C95" s="177" t="s">
        <v>247</v>
      </c>
      <c r="D95" s="177" t="s">
        <v>248</v>
      </c>
      <c r="E95" s="131" t="s">
        <v>247</v>
      </c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70" t="str">
        <f t="shared" si="1"/>
        <v>-</v>
      </c>
      <c r="V95" s="70" t="str">
        <f t="shared" si="2"/>
        <v>-</v>
      </c>
      <c r="W95" s="71" t="str">
        <f t="shared" si="3"/>
        <v>-</v>
      </c>
      <c r="X95" s="70" t="b">
        <v>0</v>
      </c>
      <c r="Y95" s="70">
        <f t="shared" si="4"/>
        <v>0</v>
      </c>
      <c r="Z95" s="70">
        <f t="shared" si="6"/>
        <v>0</v>
      </c>
    </row>
    <row r="96">
      <c r="A96" s="4"/>
      <c r="B96" s="81" t="s">
        <v>102</v>
      </c>
      <c r="C96" s="177" t="s">
        <v>245</v>
      </c>
      <c r="D96" s="50"/>
      <c r="E96" s="131" t="s">
        <v>362</v>
      </c>
      <c r="F96" s="177" t="s">
        <v>362</v>
      </c>
      <c r="G96" s="177" t="s">
        <v>362</v>
      </c>
      <c r="H96" s="177" t="s">
        <v>362</v>
      </c>
      <c r="I96" s="177" t="s">
        <v>362</v>
      </c>
      <c r="J96" s="177" t="s">
        <v>362</v>
      </c>
      <c r="K96" s="177" t="s">
        <v>362</v>
      </c>
      <c r="L96" s="177" t="s">
        <v>362</v>
      </c>
      <c r="M96" s="177" t="s">
        <v>362</v>
      </c>
      <c r="N96" s="177" t="s">
        <v>362</v>
      </c>
      <c r="O96" s="177" t="s">
        <v>362</v>
      </c>
      <c r="P96" s="177" t="s">
        <v>362</v>
      </c>
      <c r="Q96" s="177" t="s">
        <v>362</v>
      </c>
      <c r="R96" s="177" t="s">
        <v>362</v>
      </c>
      <c r="S96" s="177" t="s">
        <v>362</v>
      </c>
      <c r="T96" s="335">
        <v>1434282.0</v>
      </c>
      <c r="U96" s="70">
        <f t="shared" si="1"/>
        <v>1434282</v>
      </c>
      <c r="V96" s="70">
        <f t="shared" si="2"/>
        <v>61</v>
      </c>
      <c r="W96" s="71">
        <f t="shared" si="3"/>
        <v>0.3623325758</v>
      </c>
      <c r="X96" s="70" t="b">
        <v>0</v>
      </c>
      <c r="Y96" s="70">
        <f t="shared" si="4"/>
        <v>5.59</v>
      </c>
      <c r="Z96" s="70">
        <f t="shared" si="6"/>
        <v>95.59</v>
      </c>
    </row>
    <row r="97">
      <c r="A97" s="4"/>
      <c r="B97" s="72" t="s">
        <v>103</v>
      </c>
      <c r="C97" s="177" t="s">
        <v>247</v>
      </c>
      <c r="D97" s="177" t="s">
        <v>248</v>
      </c>
      <c r="E97" s="131" t="s">
        <v>247</v>
      </c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70" t="str">
        <f t="shared" si="1"/>
        <v>-</v>
      </c>
      <c r="V97" s="70" t="str">
        <f t="shared" si="2"/>
        <v>-</v>
      </c>
      <c r="W97" s="71" t="str">
        <f t="shared" si="3"/>
        <v>-</v>
      </c>
      <c r="X97" s="70" t="b">
        <v>0</v>
      </c>
      <c r="Y97" s="70">
        <f t="shared" si="4"/>
        <v>0</v>
      </c>
      <c r="Z97" s="70">
        <f t="shared" si="6"/>
        <v>0</v>
      </c>
    </row>
    <row r="98">
      <c r="A98" s="4"/>
      <c r="B98" s="81" t="s">
        <v>104</v>
      </c>
      <c r="C98" s="177" t="s">
        <v>245</v>
      </c>
      <c r="D98" s="50"/>
      <c r="E98" s="131" t="s">
        <v>362</v>
      </c>
      <c r="F98" s="177" t="s">
        <v>362</v>
      </c>
      <c r="G98" s="177" t="s">
        <v>362</v>
      </c>
      <c r="H98" s="177" t="s">
        <v>362</v>
      </c>
      <c r="I98" s="177" t="s">
        <v>362</v>
      </c>
      <c r="J98" s="177" t="s">
        <v>362</v>
      </c>
      <c r="K98" s="177" t="s">
        <v>362</v>
      </c>
      <c r="L98" s="177" t="s">
        <v>362</v>
      </c>
      <c r="M98" s="177" t="s">
        <v>362</v>
      </c>
      <c r="N98" s="177" t="s">
        <v>362</v>
      </c>
      <c r="O98" s="177" t="s">
        <v>362</v>
      </c>
      <c r="P98" s="177" t="s">
        <v>362</v>
      </c>
      <c r="Q98" s="177" t="s">
        <v>362</v>
      </c>
      <c r="R98" s="177" t="s">
        <v>362</v>
      </c>
      <c r="S98" s="177" t="s">
        <v>362</v>
      </c>
      <c r="T98" s="335">
        <v>2337402.0</v>
      </c>
      <c r="U98" s="70">
        <f t="shared" si="1"/>
        <v>2337402</v>
      </c>
      <c r="V98" s="70">
        <f t="shared" si="2"/>
        <v>101</v>
      </c>
      <c r="W98" s="71">
        <f t="shared" si="3"/>
        <v>-0.01535406076</v>
      </c>
      <c r="X98" s="70" t="b">
        <v>0</v>
      </c>
      <c r="Y98" s="70">
        <f t="shared" si="4"/>
        <v>2.65</v>
      </c>
      <c r="Z98" s="70">
        <f t="shared" si="6"/>
        <v>92.65</v>
      </c>
    </row>
    <row r="99">
      <c r="A99" s="4"/>
      <c r="B99" s="81" t="s">
        <v>105</v>
      </c>
      <c r="C99" s="177" t="s">
        <v>245</v>
      </c>
      <c r="D99" s="50"/>
      <c r="E99" s="131" t="s">
        <v>362</v>
      </c>
      <c r="F99" s="177" t="s">
        <v>362</v>
      </c>
      <c r="G99" s="177" t="s">
        <v>362</v>
      </c>
      <c r="H99" s="177" t="s">
        <v>362</v>
      </c>
      <c r="I99" s="177" t="s">
        <v>362</v>
      </c>
      <c r="J99" s="177" t="s">
        <v>362</v>
      </c>
      <c r="K99" s="177" t="s">
        <v>362</v>
      </c>
      <c r="L99" s="177" t="s">
        <v>362</v>
      </c>
      <c r="M99" s="177" t="s">
        <v>362</v>
      </c>
      <c r="N99" s="177" t="s">
        <v>362</v>
      </c>
      <c r="O99" s="177" t="s">
        <v>362</v>
      </c>
      <c r="P99" s="177" t="s">
        <v>362</v>
      </c>
      <c r="Q99" s="177" t="s">
        <v>362</v>
      </c>
      <c r="R99" s="177" t="s">
        <v>362</v>
      </c>
      <c r="S99" s="177" t="s">
        <v>362</v>
      </c>
      <c r="T99" s="335">
        <v>1808886.0</v>
      </c>
      <c r="U99" s="70">
        <f t="shared" si="1"/>
        <v>1808886</v>
      </c>
      <c r="V99" s="70">
        <f t="shared" si="2"/>
        <v>79</v>
      </c>
      <c r="W99" s="71">
        <f t="shared" si="3"/>
        <v>0.2056724146</v>
      </c>
      <c r="X99" s="70" t="b">
        <v>0</v>
      </c>
      <c r="Y99" s="70">
        <f t="shared" si="4"/>
        <v>4.26</v>
      </c>
      <c r="Z99" s="70">
        <f t="shared" si="6"/>
        <v>94.26</v>
      </c>
    </row>
    <row r="100">
      <c r="A100" s="4"/>
      <c r="B100" s="81" t="s">
        <v>106</v>
      </c>
      <c r="C100" s="177" t="s">
        <v>245</v>
      </c>
      <c r="D100" s="50"/>
      <c r="E100" s="131" t="s">
        <v>362</v>
      </c>
      <c r="F100" s="177" t="s">
        <v>362</v>
      </c>
      <c r="G100" s="177" t="s">
        <v>362</v>
      </c>
      <c r="H100" s="177" t="s">
        <v>362</v>
      </c>
      <c r="I100" s="177" t="s">
        <v>362</v>
      </c>
      <c r="J100" s="177" t="s">
        <v>362</v>
      </c>
      <c r="K100" s="177" t="s">
        <v>362</v>
      </c>
      <c r="L100" s="177" t="s">
        <v>362</v>
      </c>
      <c r="M100" s="177" t="s">
        <v>362</v>
      </c>
      <c r="N100" s="177" t="s">
        <v>362</v>
      </c>
      <c r="O100" s="177" t="s">
        <v>362</v>
      </c>
      <c r="P100" s="177" t="s">
        <v>362</v>
      </c>
      <c r="Q100" s="177" t="s">
        <v>362</v>
      </c>
      <c r="R100" s="177" t="s">
        <v>362</v>
      </c>
      <c r="S100" s="177" t="s">
        <v>362</v>
      </c>
      <c r="T100" s="335">
        <v>4248942.0</v>
      </c>
      <c r="U100" s="70">
        <f t="shared" si="1"/>
        <v>4248942</v>
      </c>
      <c r="V100" s="70">
        <f t="shared" si="2"/>
        <v>122</v>
      </c>
      <c r="W100" s="71">
        <f t="shared" si="3"/>
        <v>-0.81476401</v>
      </c>
      <c r="X100" s="70" t="b">
        <v>0</v>
      </c>
      <c r="Y100" s="70">
        <f t="shared" si="4"/>
        <v>1.1</v>
      </c>
      <c r="Z100" s="70">
        <f t="shared" si="6"/>
        <v>91.1</v>
      </c>
    </row>
    <row r="101">
      <c r="A101" s="4"/>
      <c r="B101" s="81" t="s">
        <v>107</v>
      </c>
      <c r="C101" s="177" t="s">
        <v>247</v>
      </c>
      <c r="D101" s="177" t="s">
        <v>248</v>
      </c>
      <c r="E101" s="131" t="s">
        <v>247</v>
      </c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70" t="str">
        <f t="shared" si="1"/>
        <v>-</v>
      </c>
      <c r="V101" s="70" t="str">
        <f t="shared" si="2"/>
        <v>-</v>
      </c>
      <c r="W101" s="71" t="str">
        <f t="shared" si="3"/>
        <v>-</v>
      </c>
      <c r="X101" s="70" t="b">
        <v>0</v>
      </c>
      <c r="Y101" s="70">
        <f t="shared" si="4"/>
        <v>0</v>
      </c>
      <c r="Z101" s="70">
        <f t="shared" si="6"/>
        <v>0</v>
      </c>
    </row>
    <row r="102">
      <c r="A102" s="5"/>
      <c r="B102" s="81" t="s">
        <v>108</v>
      </c>
      <c r="C102" s="177" t="s">
        <v>245</v>
      </c>
      <c r="D102" s="50"/>
      <c r="E102" s="131" t="s">
        <v>362</v>
      </c>
      <c r="F102" s="177" t="s">
        <v>362</v>
      </c>
      <c r="G102" s="177" t="s">
        <v>362</v>
      </c>
      <c r="H102" s="177" t="s">
        <v>362</v>
      </c>
      <c r="I102" s="177" t="s">
        <v>362</v>
      </c>
      <c r="J102" s="177" t="s">
        <v>362</v>
      </c>
      <c r="K102" s="177" t="s">
        <v>362</v>
      </c>
      <c r="L102" s="177" t="s">
        <v>362</v>
      </c>
      <c r="M102" s="177" t="s">
        <v>362</v>
      </c>
      <c r="N102" s="177" t="s">
        <v>362</v>
      </c>
      <c r="O102" s="177" t="s">
        <v>362</v>
      </c>
      <c r="P102" s="177" t="s">
        <v>362</v>
      </c>
      <c r="Q102" s="177" t="s">
        <v>362</v>
      </c>
      <c r="R102" s="177" t="s">
        <v>362</v>
      </c>
      <c r="S102" s="177" t="s">
        <v>362</v>
      </c>
      <c r="T102" s="335">
        <v>4330998.0</v>
      </c>
      <c r="U102" s="70">
        <f t="shared" si="1"/>
        <v>4330998</v>
      </c>
      <c r="V102" s="70">
        <f t="shared" si="2"/>
        <v>124</v>
      </c>
      <c r="W102" s="71">
        <f t="shared" si="3"/>
        <v>-0.8490799975</v>
      </c>
      <c r="X102" s="70" t="b">
        <v>0</v>
      </c>
      <c r="Y102" s="70">
        <f t="shared" si="4"/>
        <v>0.96</v>
      </c>
      <c r="Z102" s="70">
        <f t="shared" si="6"/>
        <v>90.96</v>
      </c>
    </row>
    <row r="103">
      <c r="A103" s="82" t="s">
        <v>109</v>
      </c>
      <c r="B103" s="83" t="s">
        <v>110</v>
      </c>
      <c r="C103" s="177" t="s">
        <v>245</v>
      </c>
      <c r="D103" s="50"/>
      <c r="E103" s="131" t="s">
        <v>362</v>
      </c>
      <c r="F103" s="177" t="s">
        <v>362</v>
      </c>
      <c r="G103" s="177" t="s">
        <v>362</v>
      </c>
      <c r="H103" s="177" t="s">
        <v>362</v>
      </c>
      <c r="I103" s="177" t="s">
        <v>362</v>
      </c>
      <c r="J103" s="177" t="s">
        <v>362</v>
      </c>
      <c r="K103" s="177" t="s">
        <v>362</v>
      </c>
      <c r="L103" s="177" t="s">
        <v>362</v>
      </c>
      <c r="M103" s="177" t="s">
        <v>362</v>
      </c>
      <c r="N103" s="177" t="s">
        <v>362</v>
      </c>
      <c r="O103" s="177" t="s">
        <v>362</v>
      </c>
      <c r="P103" s="177" t="s">
        <v>362</v>
      </c>
      <c r="Q103" s="177" t="s">
        <v>362</v>
      </c>
      <c r="R103" s="177" t="s">
        <v>362</v>
      </c>
      <c r="S103" s="177" t="s">
        <v>362</v>
      </c>
      <c r="T103" s="335">
        <v>1231410.0</v>
      </c>
      <c r="U103" s="70">
        <f t="shared" si="1"/>
        <v>1231410</v>
      </c>
      <c r="V103" s="70">
        <f t="shared" si="2"/>
        <v>28</v>
      </c>
      <c r="W103" s="71">
        <f t="shared" si="3"/>
        <v>0.4471740624</v>
      </c>
      <c r="X103" s="70" t="b">
        <v>0</v>
      </c>
      <c r="Y103" s="70">
        <f t="shared" si="4"/>
        <v>8.01</v>
      </c>
      <c r="Z103" s="70">
        <f t="shared" si="6"/>
        <v>98.01</v>
      </c>
    </row>
    <row r="104">
      <c r="A104" s="4"/>
      <c r="B104" s="83" t="s">
        <v>111</v>
      </c>
      <c r="C104" s="177" t="s">
        <v>245</v>
      </c>
      <c r="D104" s="50"/>
      <c r="E104" s="131" t="s">
        <v>362</v>
      </c>
      <c r="F104" s="177" t="s">
        <v>362</v>
      </c>
      <c r="G104" s="177" t="s">
        <v>362</v>
      </c>
      <c r="H104" s="177" t="s">
        <v>362</v>
      </c>
      <c r="I104" s="177" t="s">
        <v>362</v>
      </c>
      <c r="J104" s="177" t="s">
        <v>362</v>
      </c>
      <c r="K104" s="177" t="s">
        <v>362</v>
      </c>
      <c r="L104" s="177" t="s">
        <v>362</v>
      </c>
      <c r="M104" s="177" t="s">
        <v>362</v>
      </c>
      <c r="N104" s="177" t="s">
        <v>362</v>
      </c>
      <c r="O104" s="177" t="s">
        <v>362</v>
      </c>
      <c r="P104" s="177" t="s">
        <v>362</v>
      </c>
      <c r="Q104" s="177" t="s">
        <v>362</v>
      </c>
      <c r="R104" s="177" t="s">
        <v>362</v>
      </c>
      <c r="S104" s="177" t="s">
        <v>362</v>
      </c>
      <c r="T104" s="335">
        <v>4519302.0</v>
      </c>
      <c r="U104" s="70">
        <f t="shared" si="1"/>
        <v>4519302</v>
      </c>
      <c r="V104" s="70">
        <f t="shared" si="2"/>
        <v>127</v>
      </c>
      <c r="W104" s="71">
        <f t="shared" si="3"/>
        <v>-0.9278291166</v>
      </c>
      <c r="X104" s="70" t="b">
        <v>0</v>
      </c>
      <c r="Y104" s="70">
        <f t="shared" si="4"/>
        <v>0.74</v>
      </c>
      <c r="Z104" s="70">
        <f t="shared" si="6"/>
        <v>90.74</v>
      </c>
    </row>
    <row r="105">
      <c r="A105" s="4"/>
      <c r="B105" s="83" t="s">
        <v>112</v>
      </c>
      <c r="C105" s="177" t="s">
        <v>251</v>
      </c>
      <c r="D105" s="50"/>
      <c r="E105" s="131" t="s">
        <v>362</v>
      </c>
      <c r="F105" s="177" t="s">
        <v>362</v>
      </c>
      <c r="G105" s="177" t="s">
        <v>362</v>
      </c>
      <c r="H105" s="177" t="s">
        <v>362</v>
      </c>
      <c r="I105" s="177" t="s">
        <v>362</v>
      </c>
      <c r="J105" s="177" t="s">
        <v>362</v>
      </c>
      <c r="K105" s="177" t="s">
        <v>362</v>
      </c>
      <c r="L105" s="177" t="s">
        <v>362</v>
      </c>
      <c r="M105" s="177" t="s">
        <v>362</v>
      </c>
      <c r="N105" s="177" t="s">
        <v>362</v>
      </c>
      <c r="O105" s="177" t="s">
        <v>362</v>
      </c>
      <c r="P105" s="177" t="s">
        <v>362</v>
      </c>
      <c r="Q105" s="177" t="s">
        <v>362</v>
      </c>
      <c r="R105" s="177" t="s">
        <v>362</v>
      </c>
      <c r="S105" s="177" t="s">
        <v>362</v>
      </c>
      <c r="T105" s="335">
        <v>4859526.0</v>
      </c>
      <c r="U105" s="70">
        <f t="shared" si="1"/>
        <v>4859526</v>
      </c>
      <c r="V105" s="70">
        <f t="shared" si="2"/>
        <v>130</v>
      </c>
      <c r="W105" s="71">
        <f t="shared" si="3"/>
        <v>-1.070111491</v>
      </c>
      <c r="X105" s="70" t="b">
        <v>0</v>
      </c>
      <c r="Y105" s="70">
        <f t="shared" si="4"/>
        <v>0.51</v>
      </c>
      <c r="Z105" s="70">
        <f t="shared" si="6"/>
        <v>63.36</v>
      </c>
    </row>
    <row r="106">
      <c r="A106" s="4"/>
      <c r="B106" s="83" t="s">
        <v>113</v>
      </c>
      <c r="C106" s="177" t="s">
        <v>245</v>
      </c>
      <c r="D106" s="50"/>
      <c r="E106" s="131" t="s">
        <v>362</v>
      </c>
      <c r="F106" s="177" t="s">
        <v>362</v>
      </c>
      <c r="G106" s="177" t="s">
        <v>362</v>
      </c>
      <c r="H106" s="177" t="s">
        <v>362</v>
      </c>
      <c r="I106" s="177" t="s">
        <v>362</v>
      </c>
      <c r="J106" s="177" t="s">
        <v>362</v>
      </c>
      <c r="K106" s="177" t="s">
        <v>362</v>
      </c>
      <c r="L106" s="177" t="s">
        <v>362</v>
      </c>
      <c r="M106" s="177" t="s">
        <v>362</v>
      </c>
      <c r="N106" s="177" t="s">
        <v>362</v>
      </c>
      <c r="O106" s="177" t="s">
        <v>362</v>
      </c>
      <c r="P106" s="177" t="s">
        <v>362</v>
      </c>
      <c r="Q106" s="177" t="s">
        <v>362</v>
      </c>
      <c r="R106" s="177" t="s">
        <v>362</v>
      </c>
      <c r="S106" s="177" t="s">
        <v>362</v>
      </c>
      <c r="T106" s="335">
        <v>2861646.0</v>
      </c>
      <c r="U106" s="70">
        <f t="shared" si="1"/>
        <v>2861646</v>
      </c>
      <c r="V106" s="70">
        <f t="shared" si="2"/>
        <v>110</v>
      </c>
      <c r="W106" s="71">
        <f t="shared" si="3"/>
        <v>-0.234593977</v>
      </c>
      <c r="X106" s="70" t="b">
        <v>0</v>
      </c>
      <c r="Y106" s="70">
        <f t="shared" si="4"/>
        <v>1.99</v>
      </c>
      <c r="Z106" s="70">
        <f t="shared" si="6"/>
        <v>91.99</v>
      </c>
    </row>
    <row r="107">
      <c r="A107" s="4"/>
      <c r="B107" s="83" t="s">
        <v>114</v>
      </c>
      <c r="C107" s="177" t="s">
        <v>245</v>
      </c>
      <c r="D107" s="50"/>
      <c r="E107" s="131" t="s">
        <v>362</v>
      </c>
      <c r="F107" s="177" t="s">
        <v>362</v>
      </c>
      <c r="G107" s="177" t="s">
        <v>362</v>
      </c>
      <c r="H107" s="177" t="s">
        <v>362</v>
      </c>
      <c r="I107" s="177" t="s">
        <v>362</v>
      </c>
      <c r="J107" s="177" t="s">
        <v>362</v>
      </c>
      <c r="K107" s="177" t="s">
        <v>362</v>
      </c>
      <c r="L107" s="177" t="s">
        <v>362</v>
      </c>
      <c r="M107" s="177" t="s">
        <v>362</v>
      </c>
      <c r="N107" s="177" t="s">
        <v>362</v>
      </c>
      <c r="O107" s="177" t="s">
        <v>362</v>
      </c>
      <c r="P107" s="177" t="s">
        <v>362</v>
      </c>
      <c r="Q107" s="177" t="s">
        <v>362</v>
      </c>
      <c r="R107" s="177" t="s">
        <v>362</v>
      </c>
      <c r="S107" s="177" t="s">
        <v>362</v>
      </c>
      <c r="T107" s="335">
        <v>1230834.0</v>
      </c>
      <c r="U107" s="70">
        <f t="shared" si="1"/>
        <v>1230834</v>
      </c>
      <c r="V107" s="70">
        <f t="shared" si="2"/>
        <v>22</v>
      </c>
      <c r="W107" s="71">
        <f t="shared" si="3"/>
        <v>0.4474149468</v>
      </c>
      <c r="X107" s="70" t="b">
        <v>0</v>
      </c>
      <c r="Y107" s="70">
        <f t="shared" si="4"/>
        <v>8.46</v>
      </c>
      <c r="Z107" s="70">
        <f t="shared" si="6"/>
        <v>98.46</v>
      </c>
    </row>
    <row r="108">
      <c r="A108" s="4"/>
      <c r="B108" s="83" t="s">
        <v>115</v>
      </c>
      <c r="C108" s="177" t="s">
        <v>245</v>
      </c>
      <c r="D108" s="50"/>
      <c r="E108" s="131" t="s">
        <v>362</v>
      </c>
      <c r="F108" s="177" t="s">
        <v>362</v>
      </c>
      <c r="G108" s="177" t="s">
        <v>362</v>
      </c>
      <c r="H108" s="177" t="s">
        <v>362</v>
      </c>
      <c r="I108" s="177" t="s">
        <v>362</v>
      </c>
      <c r="J108" s="177" t="s">
        <v>362</v>
      </c>
      <c r="K108" s="177" t="s">
        <v>362</v>
      </c>
      <c r="L108" s="177" t="s">
        <v>362</v>
      </c>
      <c r="M108" s="177" t="s">
        <v>362</v>
      </c>
      <c r="N108" s="177" t="s">
        <v>362</v>
      </c>
      <c r="O108" s="177" t="s">
        <v>362</v>
      </c>
      <c r="P108" s="177" t="s">
        <v>362</v>
      </c>
      <c r="Q108" s="177" t="s">
        <v>362</v>
      </c>
      <c r="R108" s="177" t="s">
        <v>362</v>
      </c>
      <c r="S108" s="177" t="s">
        <v>362</v>
      </c>
      <c r="T108" s="335">
        <v>2860686.0</v>
      </c>
      <c r="U108" s="70">
        <f t="shared" si="1"/>
        <v>2860686</v>
      </c>
      <c r="V108" s="70">
        <f t="shared" si="2"/>
        <v>109</v>
      </c>
      <c r="W108" s="71">
        <f t="shared" si="3"/>
        <v>-0.234192503</v>
      </c>
      <c r="X108" s="70" t="b">
        <v>0</v>
      </c>
      <c r="Y108" s="70">
        <f t="shared" si="4"/>
        <v>2.06</v>
      </c>
      <c r="Z108" s="70">
        <f t="shared" si="6"/>
        <v>92.06</v>
      </c>
    </row>
    <row r="109">
      <c r="A109" s="4"/>
      <c r="B109" s="83" t="s">
        <v>116</v>
      </c>
      <c r="C109" s="177" t="s">
        <v>245</v>
      </c>
      <c r="D109" s="50"/>
      <c r="E109" s="131" t="s">
        <v>362</v>
      </c>
      <c r="F109" s="177" t="s">
        <v>362</v>
      </c>
      <c r="G109" s="177" t="s">
        <v>362</v>
      </c>
      <c r="H109" s="177" t="s">
        <v>362</v>
      </c>
      <c r="I109" s="177" t="s">
        <v>362</v>
      </c>
      <c r="J109" s="177" t="s">
        <v>362</v>
      </c>
      <c r="K109" s="177" t="s">
        <v>362</v>
      </c>
      <c r="L109" s="177" t="s">
        <v>362</v>
      </c>
      <c r="M109" s="177" t="s">
        <v>362</v>
      </c>
      <c r="N109" s="177" t="s">
        <v>362</v>
      </c>
      <c r="O109" s="177" t="s">
        <v>362</v>
      </c>
      <c r="P109" s="177" t="s">
        <v>362</v>
      </c>
      <c r="Q109" s="177" t="s">
        <v>362</v>
      </c>
      <c r="R109" s="177" t="s">
        <v>362</v>
      </c>
      <c r="S109" s="177" t="s">
        <v>362</v>
      </c>
      <c r="T109" s="335">
        <v>1229658.0</v>
      </c>
      <c r="U109" s="70">
        <f t="shared" si="1"/>
        <v>1229658</v>
      </c>
      <c r="V109" s="70">
        <f t="shared" si="2"/>
        <v>10</v>
      </c>
      <c r="W109" s="71">
        <f t="shared" si="3"/>
        <v>0.4479067524</v>
      </c>
      <c r="X109" s="70" t="b">
        <v>0</v>
      </c>
      <c r="Y109" s="70">
        <f t="shared" si="4"/>
        <v>9.34</v>
      </c>
      <c r="Z109" s="70">
        <f t="shared" si="6"/>
        <v>99.34</v>
      </c>
    </row>
    <row r="110">
      <c r="A110" s="4"/>
      <c r="B110" s="83" t="s">
        <v>117</v>
      </c>
      <c r="C110" s="177" t="s">
        <v>245</v>
      </c>
      <c r="D110" s="50"/>
      <c r="E110" s="131" t="s">
        <v>362</v>
      </c>
      <c r="F110" s="177" t="s">
        <v>362</v>
      </c>
      <c r="G110" s="177" t="s">
        <v>362</v>
      </c>
      <c r="H110" s="177" t="s">
        <v>362</v>
      </c>
      <c r="I110" s="177" t="s">
        <v>362</v>
      </c>
      <c r="J110" s="177" t="s">
        <v>362</v>
      </c>
      <c r="K110" s="177" t="s">
        <v>362</v>
      </c>
      <c r="L110" s="177" t="s">
        <v>362</v>
      </c>
      <c r="M110" s="177" t="s">
        <v>362</v>
      </c>
      <c r="N110" s="177" t="s">
        <v>362</v>
      </c>
      <c r="O110" s="177" t="s">
        <v>362</v>
      </c>
      <c r="P110" s="177" t="s">
        <v>362</v>
      </c>
      <c r="Q110" s="177" t="s">
        <v>362</v>
      </c>
      <c r="R110" s="177" t="s">
        <v>362</v>
      </c>
      <c r="S110" s="177" t="s">
        <v>362</v>
      </c>
      <c r="T110" s="335">
        <v>1231338.0</v>
      </c>
      <c r="U110" s="70">
        <f t="shared" si="1"/>
        <v>1231338</v>
      </c>
      <c r="V110" s="70">
        <f t="shared" si="2"/>
        <v>26</v>
      </c>
      <c r="W110" s="71">
        <f t="shared" si="3"/>
        <v>0.4472041729</v>
      </c>
      <c r="X110" s="70" t="b">
        <v>0</v>
      </c>
      <c r="Y110" s="70">
        <f t="shared" si="4"/>
        <v>8.16</v>
      </c>
      <c r="Z110" s="70">
        <f t="shared" si="6"/>
        <v>98.16</v>
      </c>
    </row>
    <row r="111">
      <c r="A111" s="4"/>
      <c r="B111" s="83" t="s">
        <v>118</v>
      </c>
      <c r="C111" s="177" t="s">
        <v>245</v>
      </c>
      <c r="D111" s="50"/>
      <c r="E111" s="131" t="s">
        <v>362</v>
      </c>
      <c r="F111" s="177" t="s">
        <v>362</v>
      </c>
      <c r="G111" s="177" t="s">
        <v>362</v>
      </c>
      <c r="H111" s="177" t="s">
        <v>362</v>
      </c>
      <c r="I111" s="177" t="s">
        <v>362</v>
      </c>
      <c r="J111" s="177" t="s">
        <v>362</v>
      </c>
      <c r="K111" s="177" t="s">
        <v>362</v>
      </c>
      <c r="L111" s="177" t="s">
        <v>362</v>
      </c>
      <c r="M111" s="177" t="s">
        <v>362</v>
      </c>
      <c r="N111" s="177" t="s">
        <v>362</v>
      </c>
      <c r="O111" s="177" t="s">
        <v>362</v>
      </c>
      <c r="P111" s="177" t="s">
        <v>362</v>
      </c>
      <c r="Q111" s="177" t="s">
        <v>362</v>
      </c>
      <c r="R111" s="177" t="s">
        <v>362</v>
      </c>
      <c r="S111" s="177" t="s">
        <v>362</v>
      </c>
      <c r="T111" s="335">
        <v>1663194.0</v>
      </c>
      <c r="U111" s="70">
        <f t="shared" si="1"/>
        <v>1663194</v>
      </c>
      <c r="V111" s="70">
        <f t="shared" si="2"/>
        <v>72</v>
      </c>
      <c r="W111" s="71">
        <f t="shared" si="3"/>
        <v>0.2666011079</v>
      </c>
      <c r="X111" s="70" t="b">
        <v>0</v>
      </c>
      <c r="Y111" s="70">
        <f t="shared" si="4"/>
        <v>4.78</v>
      </c>
      <c r="Z111" s="70">
        <f t="shared" si="6"/>
        <v>94.78</v>
      </c>
    </row>
    <row r="112">
      <c r="A112" s="4"/>
      <c r="B112" s="83" t="s">
        <v>119</v>
      </c>
      <c r="C112" s="177" t="s">
        <v>245</v>
      </c>
      <c r="D112" s="50"/>
      <c r="E112" s="131" t="s">
        <v>362</v>
      </c>
      <c r="F112" s="177" t="s">
        <v>362</v>
      </c>
      <c r="G112" s="177" t="s">
        <v>362</v>
      </c>
      <c r="H112" s="177" t="s">
        <v>362</v>
      </c>
      <c r="I112" s="177" t="s">
        <v>362</v>
      </c>
      <c r="J112" s="177" t="s">
        <v>362</v>
      </c>
      <c r="K112" s="177" t="s">
        <v>362</v>
      </c>
      <c r="L112" s="177" t="s">
        <v>362</v>
      </c>
      <c r="M112" s="177" t="s">
        <v>362</v>
      </c>
      <c r="N112" s="177" t="s">
        <v>362</v>
      </c>
      <c r="O112" s="177" t="s">
        <v>362</v>
      </c>
      <c r="P112" s="177" t="s">
        <v>362</v>
      </c>
      <c r="Q112" s="177" t="s">
        <v>362</v>
      </c>
      <c r="R112" s="177" t="s">
        <v>362</v>
      </c>
      <c r="S112" s="177" t="s">
        <v>362</v>
      </c>
      <c r="T112" s="335">
        <v>2895834.0</v>
      </c>
      <c r="U112" s="70">
        <f t="shared" si="1"/>
        <v>2895834</v>
      </c>
      <c r="V112" s="70">
        <f t="shared" si="2"/>
        <v>112</v>
      </c>
      <c r="W112" s="71">
        <f t="shared" si="3"/>
        <v>-0.2488914687</v>
      </c>
      <c r="X112" s="70" t="b">
        <v>0</v>
      </c>
      <c r="Y112" s="70">
        <f t="shared" si="4"/>
        <v>1.84</v>
      </c>
      <c r="Z112" s="70">
        <f t="shared" si="6"/>
        <v>91.84</v>
      </c>
    </row>
    <row r="113">
      <c r="A113" s="4"/>
      <c r="B113" s="83" t="s">
        <v>120</v>
      </c>
      <c r="C113" s="177" t="s">
        <v>251</v>
      </c>
      <c r="D113" s="50"/>
      <c r="E113" s="131" t="s">
        <v>362</v>
      </c>
      <c r="F113" s="177" t="s">
        <v>362</v>
      </c>
      <c r="G113" s="177" t="s">
        <v>362</v>
      </c>
      <c r="H113" s="177" t="s">
        <v>362</v>
      </c>
      <c r="I113" s="177" t="s">
        <v>362</v>
      </c>
      <c r="J113" s="177" t="s">
        <v>362</v>
      </c>
      <c r="K113" s="177" t="s">
        <v>362</v>
      </c>
      <c r="L113" s="177" t="s">
        <v>362</v>
      </c>
      <c r="M113" s="177" t="s">
        <v>362</v>
      </c>
      <c r="N113" s="177" t="s">
        <v>362</v>
      </c>
      <c r="O113" s="177" t="s">
        <v>362</v>
      </c>
      <c r="P113" s="177" t="s">
        <v>362</v>
      </c>
      <c r="Q113" s="177" t="s">
        <v>362</v>
      </c>
      <c r="R113" s="177" t="s">
        <v>362</v>
      </c>
      <c r="S113" s="177" t="s">
        <v>362</v>
      </c>
      <c r="T113" s="335">
        <v>4866450.0</v>
      </c>
      <c r="U113" s="70">
        <f t="shared" si="1"/>
        <v>4866450</v>
      </c>
      <c r="V113" s="70">
        <f t="shared" si="2"/>
        <v>131</v>
      </c>
      <c r="W113" s="71">
        <f t="shared" si="3"/>
        <v>-1.073007122</v>
      </c>
      <c r="X113" s="70" t="b">
        <v>0</v>
      </c>
      <c r="Y113" s="70">
        <f t="shared" si="4"/>
        <v>0.44</v>
      </c>
      <c r="Z113" s="70">
        <f t="shared" si="6"/>
        <v>63.31</v>
      </c>
    </row>
    <row r="114">
      <c r="A114" s="4"/>
      <c r="B114" s="83" t="s">
        <v>121</v>
      </c>
      <c r="C114" s="177" t="s">
        <v>245</v>
      </c>
      <c r="D114" s="50"/>
      <c r="E114" s="131" t="s">
        <v>362</v>
      </c>
      <c r="F114" s="177" t="s">
        <v>362</v>
      </c>
      <c r="G114" s="177" t="s">
        <v>362</v>
      </c>
      <c r="H114" s="177" t="s">
        <v>362</v>
      </c>
      <c r="I114" s="177" t="s">
        <v>362</v>
      </c>
      <c r="J114" s="177" t="s">
        <v>362</v>
      </c>
      <c r="K114" s="177" t="s">
        <v>362</v>
      </c>
      <c r="L114" s="177" t="s">
        <v>362</v>
      </c>
      <c r="M114" s="177" t="s">
        <v>362</v>
      </c>
      <c r="N114" s="177" t="s">
        <v>362</v>
      </c>
      <c r="O114" s="177" t="s">
        <v>362</v>
      </c>
      <c r="P114" s="177" t="s">
        <v>362</v>
      </c>
      <c r="Q114" s="177" t="s">
        <v>362</v>
      </c>
      <c r="R114" s="177" t="s">
        <v>362</v>
      </c>
      <c r="S114" s="177" t="s">
        <v>362</v>
      </c>
      <c r="T114" s="335">
        <v>1230378.0</v>
      </c>
      <c r="U114" s="70">
        <f t="shared" si="1"/>
        <v>1230378</v>
      </c>
      <c r="V114" s="70">
        <f t="shared" si="2"/>
        <v>16</v>
      </c>
      <c r="W114" s="71">
        <f t="shared" si="3"/>
        <v>0.4476056469</v>
      </c>
      <c r="X114" s="70" t="b">
        <v>0</v>
      </c>
      <c r="Y114" s="70">
        <f t="shared" si="4"/>
        <v>8.9</v>
      </c>
      <c r="Z114" s="70">
        <f t="shared" si="6"/>
        <v>98.9</v>
      </c>
    </row>
    <row r="115">
      <c r="A115" s="4"/>
      <c r="B115" s="83" t="s">
        <v>122</v>
      </c>
      <c r="C115" s="177" t="s">
        <v>245</v>
      </c>
      <c r="D115" s="50"/>
      <c r="E115" s="131" t="s">
        <v>362</v>
      </c>
      <c r="F115" s="177" t="s">
        <v>362</v>
      </c>
      <c r="G115" s="177" t="s">
        <v>362</v>
      </c>
      <c r="H115" s="177" t="s">
        <v>362</v>
      </c>
      <c r="I115" s="177" t="s">
        <v>362</v>
      </c>
      <c r="J115" s="177" t="s">
        <v>362</v>
      </c>
      <c r="K115" s="177" t="s">
        <v>362</v>
      </c>
      <c r="L115" s="177" t="s">
        <v>362</v>
      </c>
      <c r="M115" s="177" t="s">
        <v>362</v>
      </c>
      <c r="N115" s="177" t="s">
        <v>362</v>
      </c>
      <c r="O115" s="177" t="s">
        <v>362</v>
      </c>
      <c r="P115" s="177" t="s">
        <v>362</v>
      </c>
      <c r="Q115" s="177" t="s">
        <v>362</v>
      </c>
      <c r="R115" s="177" t="s">
        <v>362</v>
      </c>
      <c r="S115" s="177" t="s">
        <v>362</v>
      </c>
      <c r="T115" s="335">
        <v>2109882.0</v>
      </c>
      <c r="U115" s="70">
        <f t="shared" si="1"/>
        <v>2109882</v>
      </c>
      <c r="V115" s="70">
        <f t="shared" si="2"/>
        <v>90</v>
      </c>
      <c r="W115" s="71">
        <f t="shared" si="3"/>
        <v>0.07979526996</v>
      </c>
      <c r="X115" s="70" t="b">
        <v>0</v>
      </c>
      <c r="Y115" s="70">
        <f t="shared" si="4"/>
        <v>3.46</v>
      </c>
      <c r="Z115" s="70">
        <f t="shared" si="6"/>
        <v>93.46</v>
      </c>
    </row>
    <row r="116">
      <c r="A116" s="4"/>
      <c r="B116" s="83" t="s">
        <v>123</v>
      </c>
      <c r="C116" s="177" t="s">
        <v>245</v>
      </c>
      <c r="D116" s="50"/>
      <c r="E116" s="131" t="s">
        <v>362</v>
      </c>
      <c r="F116" s="177" t="s">
        <v>362</v>
      </c>
      <c r="G116" s="177" t="s">
        <v>362</v>
      </c>
      <c r="H116" s="177" t="s">
        <v>362</v>
      </c>
      <c r="I116" s="177" t="s">
        <v>362</v>
      </c>
      <c r="J116" s="177" t="s">
        <v>362</v>
      </c>
      <c r="K116" s="177" t="s">
        <v>362</v>
      </c>
      <c r="L116" s="177" t="s">
        <v>362</v>
      </c>
      <c r="M116" s="177" t="s">
        <v>362</v>
      </c>
      <c r="N116" s="177" t="s">
        <v>362</v>
      </c>
      <c r="O116" s="177" t="s">
        <v>362</v>
      </c>
      <c r="P116" s="177" t="s">
        <v>362</v>
      </c>
      <c r="Q116" s="177" t="s">
        <v>362</v>
      </c>
      <c r="R116" s="177" t="s">
        <v>362</v>
      </c>
      <c r="S116" s="177" t="s">
        <v>362</v>
      </c>
      <c r="T116" s="335">
        <v>1955550.0</v>
      </c>
      <c r="U116" s="70">
        <f t="shared" si="1"/>
        <v>1955550</v>
      </c>
      <c r="V116" s="70">
        <f t="shared" si="2"/>
        <v>84</v>
      </c>
      <c r="W116" s="71">
        <f t="shared" si="3"/>
        <v>0.1443372289</v>
      </c>
      <c r="X116" s="70" t="b">
        <v>0</v>
      </c>
      <c r="Y116" s="70">
        <f t="shared" si="4"/>
        <v>3.9</v>
      </c>
      <c r="Z116" s="70">
        <f t="shared" si="6"/>
        <v>93.9</v>
      </c>
    </row>
    <row r="117">
      <c r="A117" s="4"/>
      <c r="B117" s="83" t="s">
        <v>124</v>
      </c>
      <c r="C117" s="177" t="s">
        <v>245</v>
      </c>
      <c r="D117" s="50"/>
      <c r="E117" s="131" t="s">
        <v>362</v>
      </c>
      <c r="F117" s="177" t="s">
        <v>362</v>
      </c>
      <c r="G117" s="177" t="s">
        <v>362</v>
      </c>
      <c r="H117" s="177" t="s">
        <v>362</v>
      </c>
      <c r="I117" s="177" t="s">
        <v>362</v>
      </c>
      <c r="J117" s="177" t="s">
        <v>362</v>
      </c>
      <c r="K117" s="177" t="s">
        <v>362</v>
      </c>
      <c r="L117" s="177" t="s">
        <v>362</v>
      </c>
      <c r="M117" s="177" t="s">
        <v>362</v>
      </c>
      <c r="N117" s="177" t="s">
        <v>362</v>
      </c>
      <c r="O117" s="177" t="s">
        <v>362</v>
      </c>
      <c r="P117" s="177" t="s">
        <v>362</v>
      </c>
      <c r="Q117" s="177" t="s">
        <v>362</v>
      </c>
      <c r="R117" s="177" t="s">
        <v>362</v>
      </c>
      <c r="S117" s="177" t="s">
        <v>362</v>
      </c>
      <c r="T117" s="335">
        <v>1488342.0</v>
      </c>
      <c r="U117" s="70">
        <f t="shared" si="1"/>
        <v>1488342</v>
      </c>
      <c r="V117" s="70">
        <f t="shared" si="2"/>
        <v>64</v>
      </c>
      <c r="W117" s="71">
        <f t="shared" si="3"/>
        <v>0.3397245729</v>
      </c>
      <c r="X117" s="70" t="b">
        <v>0</v>
      </c>
      <c r="Y117" s="70">
        <f t="shared" si="4"/>
        <v>5.37</v>
      </c>
      <c r="Z117" s="70">
        <f t="shared" si="6"/>
        <v>95.37</v>
      </c>
    </row>
    <row r="118">
      <c r="A118" s="5"/>
      <c r="B118" s="83" t="s">
        <v>125</v>
      </c>
      <c r="C118" s="177" t="s">
        <v>245</v>
      </c>
      <c r="D118" s="50"/>
      <c r="E118" s="131" t="s">
        <v>362</v>
      </c>
      <c r="F118" s="177" t="s">
        <v>362</v>
      </c>
      <c r="G118" s="177" t="s">
        <v>362</v>
      </c>
      <c r="H118" s="177" t="s">
        <v>362</v>
      </c>
      <c r="I118" s="177" t="s">
        <v>362</v>
      </c>
      <c r="J118" s="177" t="s">
        <v>362</v>
      </c>
      <c r="K118" s="177" t="s">
        <v>362</v>
      </c>
      <c r="L118" s="177" t="s">
        <v>362</v>
      </c>
      <c r="M118" s="177" t="s">
        <v>362</v>
      </c>
      <c r="N118" s="177" t="s">
        <v>362</v>
      </c>
      <c r="O118" s="177" t="s">
        <v>362</v>
      </c>
      <c r="P118" s="177" t="s">
        <v>362</v>
      </c>
      <c r="Q118" s="177" t="s">
        <v>362</v>
      </c>
      <c r="R118" s="177" t="s">
        <v>362</v>
      </c>
      <c r="S118" s="177" t="s">
        <v>362</v>
      </c>
      <c r="T118" s="335">
        <v>4517886.0</v>
      </c>
      <c r="U118" s="70">
        <f t="shared" si="1"/>
        <v>4517886</v>
      </c>
      <c r="V118" s="70">
        <f t="shared" si="2"/>
        <v>126</v>
      </c>
      <c r="W118" s="71">
        <f t="shared" si="3"/>
        <v>-0.9272369425</v>
      </c>
      <c r="X118" s="70" t="b">
        <v>0</v>
      </c>
      <c r="Y118" s="70">
        <f t="shared" si="4"/>
        <v>0.81</v>
      </c>
      <c r="Z118" s="70">
        <f t="shared" si="6"/>
        <v>90.81</v>
      </c>
    </row>
    <row r="119">
      <c r="A119" s="84" t="s">
        <v>126</v>
      </c>
      <c r="B119" s="85" t="s">
        <v>127</v>
      </c>
      <c r="C119" s="177" t="s">
        <v>247</v>
      </c>
      <c r="D119" s="177" t="s">
        <v>248</v>
      </c>
      <c r="E119" s="131" t="s">
        <v>247</v>
      </c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70" t="str">
        <f t="shared" si="1"/>
        <v>-</v>
      </c>
      <c r="V119" s="70" t="str">
        <f t="shared" si="2"/>
        <v>-</v>
      </c>
      <c r="W119" s="71" t="str">
        <f t="shared" si="3"/>
        <v>-</v>
      </c>
      <c r="X119" s="70" t="b">
        <v>0</v>
      </c>
      <c r="Y119" s="70">
        <f t="shared" si="4"/>
        <v>0</v>
      </c>
      <c r="Z119" s="70">
        <f t="shared" si="6"/>
        <v>0</v>
      </c>
    </row>
    <row r="120">
      <c r="A120" s="4"/>
      <c r="B120" s="85" t="s">
        <v>128</v>
      </c>
      <c r="C120" s="177" t="s">
        <v>245</v>
      </c>
      <c r="D120" s="50"/>
      <c r="E120" s="131" t="s">
        <v>362</v>
      </c>
      <c r="F120" s="177" t="s">
        <v>362</v>
      </c>
      <c r="G120" s="177" t="s">
        <v>362</v>
      </c>
      <c r="H120" s="177" t="s">
        <v>362</v>
      </c>
      <c r="I120" s="177" t="s">
        <v>362</v>
      </c>
      <c r="J120" s="177" t="s">
        <v>362</v>
      </c>
      <c r="K120" s="177" t="s">
        <v>362</v>
      </c>
      <c r="L120" s="177" t="s">
        <v>362</v>
      </c>
      <c r="M120" s="177" t="s">
        <v>362</v>
      </c>
      <c r="N120" s="177" t="s">
        <v>362</v>
      </c>
      <c r="O120" s="177" t="s">
        <v>362</v>
      </c>
      <c r="P120" s="177" t="s">
        <v>362</v>
      </c>
      <c r="Q120" s="177" t="s">
        <v>362</v>
      </c>
      <c r="R120" s="177" t="s">
        <v>362</v>
      </c>
      <c r="S120" s="177" t="s">
        <v>362</v>
      </c>
      <c r="T120" s="335">
        <v>1980930.0</v>
      </c>
      <c r="U120" s="70">
        <f t="shared" si="1"/>
        <v>1980930</v>
      </c>
      <c r="V120" s="70">
        <f t="shared" si="2"/>
        <v>87</v>
      </c>
      <c r="W120" s="71">
        <f t="shared" si="3"/>
        <v>0.1337232609</v>
      </c>
      <c r="X120" s="70" t="b">
        <v>1</v>
      </c>
      <c r="Y120" s="70">
        <f t="shared" si="4"/>
        <v>3.68</v>
      </c>
      <c r="Z120" s="70">
        <f t="shared" si="6"/>
        <v>88.68</v>
      </c>
    </row>
    <row r="121">
      <c r="A121" s="4"/>
      <c r="B121" s="85" t="s">
        <v>129</v>
      </c>
      <c r="C121" s="177" t="s">
        <v>245</v>
      </c>
      <c r="D121" s="50"/>
      <c r="E121" s="131" t="s">
        <v>362</v>
      </c>
      <c r="F121" s="177" t="s">
        <v>362</v>
      </c>
      <c r="G121" s="177" t="s">
        <v>362</v>
      </c>
      <c r="H121" s="177" t="s">
        <v>362</v>
      </c>
      <c r="I121" s="177" t="s">
        <v>362</v>
      </c>
      <c r="J121" s="177" t="s">
        <v>362</v>
      </c>
      <c r="K121" s="177" t="s">
        <v>362</v>
      </c>
      <c r="L121" s="177" t="s">
        <v>362</v>
      </c>
      <c r="M121" s="177" t="s">
        <v>362</v>
      </c>
      <c r="N121" s="177" t="s">
        <v>362</v>
      </c>
      <c r="O121" s="177" t="s">
        <v>362</v>
      </c>
      <c r="P121" s="177" t="s">
        <v>362</v>
      </c>
      <c r="Q121" s="177" t="s">
        <v>362</v>
      </c>
      <c r="R121" s="177" t="s">
        <v>362</v>
      </c>
      <c r="S121" s="177" t="s">
        <v>362</v>
      </c>
      <c r="T121" s="335">
        <v>1231782.0</v>
      </c>
      <c r="U121" s="70">
        <f t="shared" si="1"/>
        <v>1231782</v>
      </c>
      <c r="V121" s="70">
        <f t="shared" si="2"/>
        <v>31</v>
      </c>
      <c r="W121" s="71">
        <f t="shared" si="3"/>
        <v>0.4470184912</v>
      </c>
      <c r="X121" s="70" t="b">
        <v>0</v>
      </c>
      <c r="Y121" s="70">
        <f t="shared" si="4"/>
        <v>7.79</v>
      </c>
      <c r="Z121" s="70">
        <f t="shared" si="6"/>
        <v>97.79</v>
      </c>
    </row>
    <row r="122">
      <c r="A122" s="4"/>
      <c r="B122" s="85" t="s">
        <v>130</v>
      </c>
      <c r="C122" s="177" t="s">
        <v>245</v>
      </c>
      <c r="D122" s="50"/>
      <c r="E122" s="131" t="s">
        <v>362</v>
      </c>
      <c r="F122" s="177" t="s">
        <v>362</v>
      </c>
      <c r="G122" s="177" t="s">
        <v>362</v>
      </c>
      <c r="H122" s="177" t="s">
        <v>362</v>
      </c>
      <c r="I122" s="177" t="s">
        <v>362</v>
      </c>
      <c r="J122" s="177" t="s">
        <v>362</v>
      </c>
      <c r="K122" s="177" t="s">
        <v>362</v>
      </c>
      <c r="L122" s="177" t="s">
        <v>362</v>
      </c>
      <c r="M122" s="177" t="s">
        <v>362</v>
      </c>
      <c r="N122" s="177" t="s">
        <v>362</v>
      </c>
      <c r="O122" s="177" t="s">
        <v>362</v>
      </c>
      <c r="P122" s="177" t="s">
        <v>362</v>
      </c>
      <c r="Q122" s="177" t="s">
        <v>362</v>
      </c>
      <c r="R122" s="177" t="s">
        <v>362</v>
      </c>
      <c r="S122" s="177" t="s">
        <v>362</v>
      </c>
      <c r="T122" s="335">
        <v>1210722.0</v>
      </c>
      <c r="U122" s="70">
        <f t="shared" si="1"/>
        <v>1210722</v>
      </c>
      <c r="V122" s="70">
        <f t="shared" si="2"/>
        <v>4</v>
      </c>
      <c r="W122" s="71">
        <f t="shared" si="3"/>
        <v>0.4558258264</v>
      </c>
      <c r="X122" s="70" t="b">
        <v>0</v>
      </c>
      <c r="Y122" s="70">
        <f t="shared" si="4"/>
        <v>9.78</v>
      </c>
      <c r="Z122" s="70">
        <f t="shared" si="6"/>
        <v>99.78</v>
      </c>
    </row>
    <row r="123">
      <c r="A123" s="4"/>
      <c r="B123" s="85" t="s">
        <v>131</v>
      </c>
      <c r="C123" s="177" t="s">
        <v>245</v>
      </c>
      <c r="D123" s="50"/>
      <c r="E123" s="131" t="s">
        <v>362</v>
      </c>
      <c r="F123" s="177" t="s">
        <v>362</v>
      </c>
      <c r="G123" s="177" t="s">
        <v>362</v>
      </c>
      <c r="H123" s="177" t="s">
        <v>362</v>
      </c>
      <c r="I123" s="177" t="s">
        <v>362</v>
      </c>
      <c r="J123" s="177" t="s">
        <v>362</v>
      </c>
      <c r="K123" s="177" t="s">
        <v>362</v>
      </c>
      <c r="L123" s="177" t="s">
        <v>362</v>
      </c>
      <c r="M123" s="177" t="s">
        <v>362</v>
      </c>
      <c r="N123" s="177" t="s">
        <v>362</v>
      </c>
      <c r="O123" s="177" t="s">
        <v>362</v>
      </c>
      <c r="P123" s="177" t="s">
        <v>362</v>
      </c>
      <c r="Q123" s="177" t="s">
        <v>362</v>
      </c>
      <c r="R123" s="177" t="s">
        <v>362</v>
      </c>
      <c r="S123" s="177" t="s">
        <v>362</v>
      </c>
      <c r="T123" s="335">
        <v>2526378.0</v>
      </c>
      <c r="U123" s="70">
        <f t="shared" si="1"/>
        <v>2526378</v>
      </c>
      <c r="V123" s="70">
        <f t="shared" si="2"/>
        <v>104</v>
      </c>
      <c r="W123" s="71">
        <f t="shared" si="3"/>
        <v>-0.09438421162</v>
      </c>
      <c r="X123" s="70" t="b">
        <v>0</v>
      </c>
      <c r="Y123" s="70">
        <f t="shared" si="4"/>
        <v>2.43</v>
      </c>
      <c r="Z123" s="70">
        <f t="shared" si="6"/>
        <v>92.43</v>
      </c>
    </row>
    <row r="124">
      <c r="A124" s="4"/>
      <c r="B124" s="85" t="s">
        <v>132</v>
      </c>
      <c r="C124" s="177" t="s">
        <v>245</v>
      </c>
      <c r="D124" s="50"/>
      <c r="E124" s="131" t="s">
        <v>362</v>
      </c>
      <c r="F124" s="177" t="s">
        <v>362</v>
      </c>
      <c r="G124" s="177" t="s">
        <v>362</v>
      </c>
      <c r="H124" s="177" t="s">
        <v>362</v>
      </c>
      <c r="I124" s="177" t="s">
        <v>362</v>
      </c>
      <c r="J124" s="177" t="s">
        <v>362</v>
      </c>
      <c r="K124" s="177" t="s">
        <v>362</v>
      </c>
      <c r="L124" s="177" t="s">
        <v>362</v>
      </c>
      <c r="M124" s="177" t="s">
        <v>362</v>
      </c>
      <c r="N124" s="177" t="s">
        <v>362</v>
      </c>
      <c r="O124" s="177" t="s">
        <v>362</v>
      </c>
      <c r="P124" s="177" t="s">
        <v>362</v>
      </c>
      <c r="Q124" s="177" t="s">
        <v>362</v>
      </c>
      <c r="R124" s="177" t="s">
        <v>362</v>
      </c>
      <c r="S124" s="177" t="s">
        <v>362</v>
      </c>
      <c r="T124" s="335">
        <v>4522146.0</v>
      </c>
      <c r="U124" s="70">
        <f t="shared" si="1"/>
        <v>4522146</v>
      </c>
      <c r="V124" s="70">
        <f t="shared" si="2"/>
        <v>128</v>
      </c>
      <c r="W124" s="71">
        <f t="shared" si="3"/>
        <v>-0.9290184832</v>
      </c>
      <c r="X124" s="70" t="b">
        <v>1</v>
      </c>
      <c r="Y124" s="70">
        <f t="shared" si="4"/>
        <v>0.66</v>
      </c>
      <c r="Z124" s="70">
        <f t="shared" si="6"/>
        <v>85.66</v>
      </c>
    </row>
    <row r="125">
      <c r="A125" s="4"/>
      <c r="B125" s="85" t="s">
        <v>133</v>
      </c>
      <c r="C125" s="177" t="s">
        <v>245</v>
      </c>
      <c r="D125" s="50"/>
      <c r="E125" s="131" t="s">
        <v>362</v>
      </c>
      <c r="F125" s="177" t="s">
        <v>362</v>
      </c>
      <c r="G125" s="177" t="s">
        <v>362</v>
      </c>
      <c r="H125" s="177" t="s">
        <v>362</v>
      </c>
      <c r="I125" s="177" t="s">
        <v>362</v>
      </c>
      <c r="J125" s="177" t="s">
        <v>362</v>
      </c>
      <c r="K125" s="177" t="s">
        <v>362</v>
      </c>
      <c r="L125" s="177" t="s">
        <v>362</v>
      </c>
      <c r="M125" s="177" t="s">
        <v>362</v>
      </c>
      <c r="N125" s="177" t="s">
        <v>362</v>
      </c>
      <c r="O125" s="177" t="s">
        <v>362</v>
      </c>
      <c r="P125" s="177" t="s">
        <v>362</v>
      </c>
      <c r="Q125" s="177" t="s">
        <v>362</v>
      </c>
      <c r="R125" s="177" t="s">
        <v>362</v>
      </c>
      <c r="S125" s="177" t="s">
        <v>362</v>
      </c>
      <c r="T125" s="335">
        <v>1408554.0</v>
      </c>
      <c r="U125" s="70">
        <f t="shared" si="1"/>
        <v>1408554</v>
      </c>
      <c r="V125" s="70">
        <f t="shared" si="2"/>
        <v>59</v>
      </c>
      <c r="W125" s="71">
        <f t="shared" si="3"/>
        <v>0.3730920782</v>
      </c>
      <c r="X125" s="70" t="b">
        <v>0</v>
      </c>
      <c r="Y125" s="70">
        <f t="shared" si="4"/>
        <v>5.74</v>
      </c>
      <c r="Z125" s="70">
        <f t="shared" si="6"/>
        <v>95.74</v>
      </c>
    </row>
    <row r="126">
      <c r="A126" s="4"/>
      <c r="B126" s="85" t="s">
        <v>134</v>
      </c>
      <c r="C126" s="177" t="s">
        <v>247</v>
      </c>
      <c r="D126" s="177" t="s">
        <v>248</v>
      </c>
      <c r="E126" s="131" t="s">
        <v>247</v>
      </c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70" t="str">
        <f t="shared" si="1"/>
        <v>-</v>
      </c>
      <c r="V126" s="70" t="str">
        <f t="shared" si="2"/>
        <v>-</v>
      </c>
      <c r="W126" s="71" t="str">
        <f t="shared" si="3"/>
        <v>-</v>
      </c>
      <c r="X126" s="70" t="b">
        <v>0</v>
      </c>
      <c r="Y126" s="70">
        <f t="shared" si="4"/>
        <v>0</v>
      </c>
      <c r="Z126" s="70">
        <f t="shared" si="6"/>
        <v>0</v>
      </c>
    </row>
    <row r="127">
      <c r="A127" s="4"/>
      <c r="B127" s="85" t="s">
        <v>135</v>
      </c>
      <c r="C127" s="177" t="s">
        <v>245</v>
      </c>
      <c r="D127" s="50"/>
      <c r="E127" s="131" t="s">
        <v>362</v>
      </c>
      <c r="F127" s="177" t="s">
        <v>362</v>
      </c>
      <c r="G127" s="177" t="s">
        <v>362</v>
      </c>
      <c r="H127" s="177" t="s">
        <v>362</v>
      </c>
      <c r="I127" s="177" t="s">
        <v>362</v>
      </c>
      <c r="J127" s="177" t="s">
        <v>362</v>
      </c>
      <c r="K127" s="177" t="s">
        <v>362</v>
      </c>
      <c r="L127" s="177" t="s">
        <v>362</v>
      </c>
      <c r="M127" s="177" t="s">
        <v>362</v>
      </c>
      <c r="N127" s="177" t="s">
        <v>362</v>
      </c>
      <c r="O127" s="177" t="s">
        <v>362</v>
      </c>
      <c r="P127" s="177" t="s">
        <v>362</v>
      </c>
      <c r="Q127" s="177" t="s">
        <v>362</v>
      </c>
      <c r="R127" s="177" t="s">
        <v>362</v>
      </c>
      <c r="S127" s="177" t="s">
        <v>362</v>
      </c>
      <c r="T127" s="335">
        <v>2131590.0</v>
      </c>
      <c r="U127" s="70">
        <f t="shared" si="1"/>
        <v>2131590</v>
      </c>
      <c r="V127" s="70">
        <f t="shared" si="2"/>
        <v>93</v>
      </c>
      <c r="W127" s="71">
        <f t="shared" si="3"/>
        <v>0.07071693983</v>
      </c>
      <c r="X127" s="70" t="b">
        <v>0</v>
      </c>
      <c r="Y127" s="70">
        <f t="shared" si="4"/>
        <v>3.24</v>
      </c>
      <c r="Z127" s="70">
        <f t="shared" si="6"/>
        <v>93.24</v>
      </c>
    </row>
    <row r="128">
      <c r="A128" s="4"/>
      <c r="B128" s="85" t="s">
        <v>136</v>
      </c>
      <c r="C128" s="177" t="s">
        <v>245</v>
      </c>
      <c r="D128" s="50"/>
      <c r="E128" s="131" t="s">
        <v>362</v>
      </c>
      <c r="F128" s="177" t="s">
        <v>362</v>
      </c>
      <c r="G128" s="177" t="s">
        <v>362</v>
      </c>
      <c r="H128" s="177" t="s">
        <v>362</v>
      </c>
      <c r="I128" s="177" t="s">
        <v>362</v>
      </c>
      <c r="J128" s="177" t="s">
        <v>362</v>
      </c>
      <c r="K128" s="177" t="s">
        <v>362</v>
      </c>
      <c r="L128" s="177" t="s">
        <v>362</v>
      </c>
      <c r="M128" s="177" t="s">
        <v>362</v>
      </c>
      <c r="N128" s="177" t="s">
        <v>362</v>
      </c>
      <c r="O128" s="177" t="s">
        <v>362</v>
      </c>
      <c r="P128" s="177" t="s">
        <v>362</v>
      </c>
      <c r="Q128" s="177" t="s">
        <v>362</v>
      </c>
      <c r="R128" s="177" t="s">
        <v>362</v>
      </c>
      <c r="S128" s="177" t="s">
        <v>362</v>
      </c>
      <c r="T128" s="335">
        <v>1231914.0</v>
      </c>
      <c r="U128" s="70">
        <f t="shared" si="1"/>
        <v>1231914</v>
      </c>
      <c r="V128" s="70">
        <f t="shared" si="2"/>
        <v>35</v>
      </c>
      <c r="W128" s="71">
        <f t="shared" si="3"/>
        <v>0.4469632886</v>
      </c>
      <c r="X128" s="70" t="b">
        <v>0</v>
      </c>
      <c r="Y128" s="70">
        <f t="shared" si="4"/>
        <v>7.5</v>
      </c>
      <c r="Z128" s="70">
        <f t="shared" si="6"/>
        <v>97.5</v>
      </c>
    </row>
    <row r="129">
      <c r="A129" s="4"/>
      <c r="B129" s="85" t="s">
        <v>137</v>
      </c>
      <c r="C129" s="177" t="s">
        <v>247</v>
      </c>
      <c r="D129" s="177" t="s">
        <v>248</v>
      </c>
      <c r="E129" s="131" t="s">
        <v>247</v>
      </c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70" t="str">
        <f t="shared" si="1"/>
        <v>-</v>
      </c>
      <c r="V129" s="70" t="str">
        <f t="shared" si="2"/>
        <v>-</v>
      </c>
      <c r="W129" s="71" t="str">
        <f t="shared" si="3"/>
        <v>-</v>
      </c>
      <c r="X129" s="70" t="b">
        <v>0</v>
      </c>
      <c r="Y129" s="70">
        <f t="shared" si="4"/>
        <v>0</v>
      </c>
      <c r="Z129" s="70">
        <f t="shared" si="6"/>
        <v>0</v>
      </c>
    </row>
    <row r="130">
      <c r="A130" s="4"/>
      <c r="B130" s="85" t="s">
        <v>138</v>
      </c>
      <c r="C130" s="177" t="s">
        <v>247</v>
      </c>
      <c r="D130" s="177" t="s">
        <v>248</v>
      </c>
      <c r="E130" s="131" t="s">
        <v>247</v>
      </c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70" t="str">
        <f t="shared" si="1"/>
        <v>-</v>
      </c>
      <c r="V130" s="70" t="str">
        <f t="shared" si="2"/>
        <v>-</v>
      </c>
      <c r="W130" s="71" t="str">
        <f t="shared" si="3"/>
        <v>-</v>
      </c>
      <c r="X130" s="70" t="b">
        <v>0</v>
      </c>
      <c r="Y130" s="70">
        <f t="shared" si="4"/>
        <v>0</v>
      </c>
      <c r="Z130" s="70">
        <f t="shared" si="6"/>
        <v>0</v>
      </c>
    </row>
    <row r="131">
      <c r="A131" s="4"/>
      <c r="B131" s="85" t="s">
        <v>139</v>
      </c>
      <c r="C131" s="177" t="s">
        <v>247</v>
      </c>
      <c r="D131" s="177" t="s">
        <v>248</v>
      </c>
      <c r="E131" s="131" t="s">
        <v>247</v>
      </c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70" t="str">
        <f t="shared" si="1"/>
        <v>-</v>
      </c>
      <c r="V131" s="70" t="str">
        <f t="shared" si="2"/>
        <v>-</v>
      </c>
      <c r="W131" s="71" t="str">
        <f t="shared" si="3"/>
        <v>-</v>
      </c>
      <c r="X131" s="70" t="b">
        <v>0</v>
      </c>
      <c r="Y131" s="70">
        <f t="shared" si="4"/>
        <v>0</v>
      </c>
      <c r="Z131" s="70">
        <f t="shared" si="6"/>
        <v>0</v>
      </c>
    </row>
    <row r="132">
      <c r="A132" s="4"/>
      <c r="B132" s="85" t="s">
        <v>140</v>
      </c>
      <c r="C132" s="177" t="s">
        <v>247</v>
      </c>
      <c r="D132" s="177" t="s">
        <v>364</v>
      </c>
      <c r="E132" s="131" t="s">
        <v>362</v>
      </c>
      <c r="F132" s="177" t="s">
        <v>247</v>
      </c>
      <c r="G132" s="177" t="s">
        <v>362</v>
      </c>
      <c r="H132" s="177" t="s">
        <v>362</v>
      </c>
      <c r="I132" s="177" t="s">
        <v>362</v>
      </c>
      <c r="J132" s="177" t="s">
        <v>362</v>
      </c>
      <c r="K132" s="177" t="s">
        <v>247</v>
      </c>
      <c r="L132" s="177" t="s">
        <v>362</v>
      </c>
      <c r="M132" s="177" t="s">
        <v>247</v>
      </c>
      <c r="N132" s="177" t="s">
        <v>362</v>
      </c>
      <c r="O132" s="177" t="s">
        <v>362</v>
      </c>
      <c r="P132" s="177" t="s">
        <v>247</v>
      </c>
      <c r="Q132" s="177" t="s">
        <v>362</v>
      </c>
      <c r="R132" s="131" t="s">
        <v>247</v>
      </c>
      <c r="S132" s="177" t="s">
        <v>247</v>
      </c>
      <c r="T132" s="50"/>
      <c r="U132" s="70" t="str">
        <f t="shared" si="1"/>
        <v>-</v>
      </c>
      <c r="V132" s="70" t="str">
        <f t="shared" si="2"/>
        <v>-</v>
      </c>
      <c r="W132" s="71" t="str">
        <f t="shared" si="3"/>
        <v>-</v>
      </c>
      <c r="X132" s="70" t="b">
        <v>0</v>
      </c>
      <c r="Y132" s="70">
        <f t="shared" si="4"/>
        <v>0</v>
      </c>
      <c r="Z132" s="152">
        <v>29.4</v>
      </c>
    </row>
    <row r="133">
      <c r="A133" s="4"/>
      <c r="B133" s="85" t="s">
        <v>141</v>
      </c>
      <c r="C133" s="177" t="s">
        <v>245</v>
      </c>
      <c r="D133" s="50"/>
      <c r="E133" s="131" t="s">
        <v>362</v>
      </c>
      <c r="F133" s="177" t="s">
        <v>362</v>
      </c>
      <c r="G133" s="177" t="s">
        <v>362</v>
      </c>
      <c r="H133" s="177" t="s">
        <v>362</v>
      </c>
      <c r="I133" s="177" t="s">
        <v>362</v>
      </c>
      <c r="J133" s="177" t="s">
        <v>362</v>
      </c>
      <c r="K133" s="177" t="s">
        <v>362</v>
      </c>
      <c r="L133" s="177" t="s">
        <v>362</v>
      </c>
      <c r="M133" s="177" t="s">
        <v>362</v>
      </c>
      <c r="N133" s="177" t="s">
        <v>362</v>
      </c>
      <c r="O133" s="177" t="s">
        <v>362</v>
      </c>
      <c r="P133" s="177" t="s">
        <v>362</v>
      </c>
      <c r="Q133" s="177" t="s">
        <v>362</v>
      </c>
      <c r="R133" s="177" t="s">
        <v>362</v>
      </c>
      <c r="S133" s="177" t="s">
        <v>362</v>
      </c>
      <c r="T133" s="335">
        <v>1757478.0</v>
      </c>
      <c r="U133" s="70">
        <f t="shared" si="1"/>
        <v>1757478</v>
      </c>
      <c r="V133" s="70">
        <f t="shared" si="2"/>
        <v>78</v>
      </c>
      <c r="W133" s="71">
        <f t="shared" si="3"/>
        <v>0.2271713457</v>
      </c>
      <c r="X133" s="70" t="b">
        <v>0</v>
      </c>
      <c r="Y133" s="70">
        <f t="shared" si="4"/>
        <v>4.34</v>
      </c>
      <c r="Z133" s="70">
        <f t="shared" ref="Z133:Z175" si="7">ROUND(IF(X133=FALSE,IFS(C133="1st_demo",90+Y133,C133="2nd_demo",(90+Y133)*0.7,TRUE,0),IFS(C133="1st_demo",90+Y133,C133="2nd_demo",(70+Y133)*0.7,TRUE,0)-5), 2)</f>
        <v>94.34</v>
      </c>
    </row>
    <row r="134">
      <c r="A134" s="5"/>
      <c r="B134" s="85" t="s">
        <v>142</v>
      </c>
      <c r="C134" s="177" t="s">
        <v>247</v>
      </c>
      <c r="D134" s="177" t="s">
        <v>248</v>
      </c>
      <c r="E134" s="131" t="s">
        <v>247</v>
      </c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70" t="str">
        <f t="shared" si="1"/>
        <v>-</v>
      </c>
      <c r="V134" s="70" t="str">
        <f t="shared" si="2"/>
        <v>-</v>
      </c>
      <c r="W134" s="71" t="str">
        <f t="shared" si="3"/>
        <v>-</v>
      </c>
      <c r="X134" s="70" t="b">
        <v>0</v>
      </c>
      <c r="Y134" s="70">
        <f t="shared" si="4"/>
        <v>0</v>
      </c>
      <c r="Z134" s="70">
        <f t="shared" si="7"/>
        <v>0</v>
      </c>
    </row>
    <row r="135">
      <c r="A135" s="255" t="s">
        <v>143</v>
      </c>
      <c r="B135" s="87" t="s">
        <v>144</v>
      </c>
      <c r="C135" s="177" t="s">
        <v>245</v>
      </c>
      <c r="D135" s="50"/>
      <c r="E135" s="131" t="s">
        <v>362</v>
      </c>
      <c r="F135" s="177" t="s">
        <v>362</v>
      </c>
      <c r="G135" s="177" t="s">
        <v>362</v>
      </c>
      <c r="H135" s="177" t="s">
        <v>362</v>
      </c>
      <c r="I135" s="177" t="s">
        <v>362</v>
      </c>
      <c r="J135" s="177" t="s">
        <v>362</v>
      </c>
      <c r="K135" s="177" t="s">
        <v>362</v>
      </c>
      <c r="L135" s="177" t="s">
        <v>362</v>
      </c>
      <c r="M135" s="177" t="s">
        <v>362</v>
      </c>
      <c r="N135" s="177" t="s">
        <v>362</v>
      </c>
      <c r="O135" s="177" t="s">
        <v>362</v>
      </c>
      <c r="P135" s="177" t="s">
        <v>362</v>
      </c>
      <c r="Q135" s="177" t="s">
        <v>362</v>
      </c>
      <c r="R135" s="177" t="s">
        <v>362</v>
      </c>
      <c r="S135" s="177" t="s">
        <v>362</v>
      </c>
      <c r="T135" s="335">
        <v>3576822.0</v>
      </c>
      <c r="U135" s="70">
        <f t="shared" si="1"/>
        <v>3576822</v>
      </c>
      <c r="V135" s="70">
        <f t="shared" si="2"/>
        <v>119</v>
      </c>
      <c r="W135" s="71">
        <f t="shared" si="3"/>
        <v>-0.5336820472</v>
      </c>
      <c r="X135" s="70" t="b">
        <v>0</v>
      </c>
      <c r="Y135" s="70">
        <f t="shared" si="4"/>
        <v>1.32</v>
      </c>
      <c r="Z135" s="70">
        <f t="shared" si="7"/>
        <v>91.32</v>
      </c>
    </row>
    <row r="136">
      <c r="A136" s="4"/>
      <c r="B136" s="72" t="s">
        <v>145</v>
      </c>
      <c r="C136" s="177" t="s">
        <v>247</v>
      </c>
      <c r="D136" s="177" t="s">
        <v>248</v>
      </c>
      <c r="E136" s="131" t="s">
        <v>247</v>
      </c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70" t="str">
        <f t="shared" si="1"/>
        <v>-</v>
      </c>
      <c r="V136" s="70" t="str">
        <f t="shared" si="2"/>
        <v>-</v>
      </c>
      <c r="W136" s="71" t="str">
        <f t="shared" si="3"/>
        <v>-</v>
      </c>
      <c r="X136" s="70" t="b">
        <v>0</v>
      </c>
      <c r="Y136" s="70">
        <f t="shared" si="4"/>
        <v>0</v>
      </c>
      <c r="Z136" s="70">
        <f t="shared" si="7"/>
        <v>0</v>
      </c>
    </row>
    <row r="137">
      <c r="A137" s="4"/>
      <c r="B137" s="87" t="s">
        <v>146</v>
      </c>
      <c r="C137" s="177" t="s">
        <v>245</v>
      </c>
      <c r="D137" s="50"/>
      <c r="E137" s="131" t="s">
        <v>362</v>
      </c>
      <c r="F137" s="177" t="s">
        <v>362</v>
      </c>
      <c r="G137" s="177" t="s">
        <v>362</v>
      </c>
      <c r="H137" s="177" t="s">
        <v>362</v>
      </c>
      <c r="I137" s="177" t="s">
        <v>362</v>
      </c>
      <c r="J137" s="177" t="s">
        <v>362</v>
      </c>
      <c r="K137" s="177" t="s">
        <v>362</v>
      </c>
      <c r="L137" s="177" t="s">
        <v>362</v>
      </c>
      <c r="M137" s="177" t="s">
        <v>362</v>
      </c>
      <c r="N137" s="177" t="s">
        <v>362</v>
      </c>
      <c r="O137" s="177" t="s">
        <v>362</v>
      </c>
      <c r="P137" s="177" t="s">
        <v>362</v>
      </c>
      <c r="Q137" s="177" t="s">
        <v>362</v>
      </c>
      <c r="R137" s="177" t="s">
        <v>362</v>
      </c>
      <c r="S137" s="177" t="s">
        <v>362</v>
      </c>
      <c r="T137" s="335">
        <v>1684878.0</v>
      </c>
      <c r="U137" s="70">
        <f t="shared" si="1"/>
        <v>1684878</v>
      </c>
      <c r="V137" s="70">
        <f t="shared" si="2"/>
        <v>75</v>
      </c>
      <c r="W137" s="71">
        <f t="shared" si="3"/>
        <v>0.2575328146</v>
      </c>
      <c r="X137" s="70" t="b">
        <v>0</v>
      </c>
      <c r="Y137" s="70">
        <f t="shared" si="4"/>
        <v>4.56</v>
      </c>
      <c r="Z137" s="70">
        <f t="shared" si="7"/>
        <v>94.56</v>
      </c>
    </row>
    <row r="138">
      <c r="A138" s="4"/>
      <c r="B138" s="87" t="s">
        <v>148</v>
      </c>
      <c r="C138" s="177" t="s">
        <v>247</v>
      </c>
      <c r="D138" s="177" t="s">
        <v>248</v>
      </c>
      <c r="E138" s="131" t="s">
        <v>247</v>
      </c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70" t="str">
        <f t="shared" si="1"/>
        <v>-</v>
      </c>
      <c r="V138" s="70" t="str">
        <f t="shared" si="2"/>
        <v>-</v>
      </c>
      <c r="W138" s="71" t="str">
        <f t="shared" si="3"/>
        <v>-</v>
      </c>
      <c r="X138" s="70" t="b">
        <v>0</v>
      </c>
      <c r="Y138" s="70">
        <f t="shared" si="4"/>
        <v>0</v>
      </c>
      <c r="Z138" s="70">
        <f t="shared" si="7"/>
        <v>0</v>
      </c>
    </row>
    <row r="139">
      <c r="A139" s="4"/>
      <c r="B139" s="87" t="s">
        <v>149</v>
      </c>
      <c r="C139" s="177" t="s">
        <v>247</v>
      </c>
      <c r="D139" s="177" t="s">
        <v>248</v>
      </c>
      <c r="E139" s="131" t="s">
        <v>247</v>
      </c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70" t="str">
        <f t="shared" si="1"/>
        <v>-</v>
      </c>
      <c r="V139" s="70" t="str">
        <f t="shared" si="2"/>
        <v>-</v>
      </c>
      <c r="W139" s="71" t="str">
        <f t="shared" si="3"/>
        <v>-</v>
      </c>
      <c r="X139" s="70" t="b">
        <v>0</v>
      </c>
      <c r="Y139" s="70">
        <f t="shared" si="4"/>
        <v>0</v>
      </c>
      <c r="Z139" s="70">
        <f t="shared" si="7"/>
        <v>0</v>
      </c>
    </row>
    <row r="140">
      <c r="A140" s="4"/>
      <c r="B140" s="87" t="s">
        <v>150</v>
      </c>
      <c r="C140" s="177" t="s">
        <v>245</v>
      </c>
      <c r="D140" s="50"/>
      <c r="E140" s="131" t="s">
        <v>362</v>
      </c>
      <c r="F140" s="177" t="s">
        <v>362</v>
      </c>
      <c r="G140" s="177" t="s">
        <v>362</v>
      </c>
      <c r="H140" s="177" t="s">
        <v>362</v>
      </c>
      <c r="I140" s="177" t="s">
        <v>362</v>
      </c>
      <c r="J140" s="177" t="s">
        <v>362</v>
      </c>
      <c r="K140" s="177" t="s">
        <v>362</v>
      </c>
      <c r="L140" s="177" t="s">
        <v>362</v>
      </c>
      <c r="M140" s="177" t="s">
        <v>362</v>
      </c>
      <c r="N140" s="177" t="s">
        <v>362</v>
      </c>
      <c r="O140" s="177" t="s">
        <v>362</v>
      </c>
      <c r="P140" s="177" t="s">
        <v>362</v>
      </c>
      <c r="Q140" s="177" t="s">
        <v>362</v>
      </c>
      <c r="R140" s="177" t="s">
        <v>362</v>
      </c>
      <c r="S140" s="177" t="s">
        <v>362</v>
      </c>
      <c r="T140" s="335">
        <v>1230582.0</v>
      </c>
      <c r="U140" s="70">
        <f t="shared" si="1"/>
        <v>1230582</v>
      </c>
      <c r="V140" s="70">
        <f t="shared" si="2"/>
        <v>18</v>
      </c>
      <c r="W140" s="71">
        <f t="shared" si="3"/>
        <v>0.4475203337</v>
      </c>
      <c r="X140" s="70" t="b">
        <v>0</v>
      </c>
      <c r="Y140" s="70">
        <f t="shared" si="4"/>
        <v>8.75</v>
      </c>
      <c r="Z140" s="70">
        <f t="shared" si="7"/>
        <v>98.75</v>
      </c>
    </row>
    <row r="141">
      <c r="A141" s="4"/>
      <c r="B141" s="87" t="s">
        <v>151</v>
      </c>
      <c r="C141" s="177" t="s">
        <v>245</v>
      </c>
      <c r="D141" s="50"/>
      <c r="E141" s="131" t="s">
        <v>362</v>
      </c>
      <c r="F141" s="177" t="s">
        <v>362</v>
      </c>
      <c r="G141" s="177" t="s">
        <v>362</v>
      </c>
      <c r="H141" s="177" t="s">
        <v>362</v>
      </c>
      <c r="I141" s="177" t="s">
        <v>362</v>
      </c>
      <c r="J141" s="177" t="s">
        <v>362</v>
      </c>
      <c r="K141" s="177" t="s">
        <v>362</v>
      </c>
      <c r="L141" s="177" t="s">
        <v>362</v>
      </c>
      <c r="M141" s="177" t="s">
        <v>362</v>
      </c>
      <c r="N141" s="177" t="s">
        <v>362</v>
      </c>
      <c r="O141" s="177" t="s">
        <v>362</v>
      </c>
      <c r="P141" s="177" t="s">
        <v>362</v>
      </c>
      <c r="Q141" s="177" t="s">
        <v>362</v>
      </c>
      <c r="R141" s="177" t="s">
        <v>362</v>
      </c>
      <c r="S141" s="177" t="s">
        <v>362</v>
      </c>
      <c r="T141" s="335">
        <v>1685682.0</v>
      </c>
      <c r="U141" s="70">
        <f t="shared" si="1"/>
        <v>1685682</v>
      </c>
      <c r="V141" s="70">
        <f t="shared" si="2"/>
        <v>76</v>
      </c>
      <c r="W141" s="71">
        <f t="shared" si="3"/>
        <v>0.2571965801</v>
      </c>
      <c r="X141" s="253" t="b">
        <v>1</v>
      </c>
      <c r="Y141" s="70">
        <f t="shared" si="4"/>
        <v>4.49</v>
      </c>
      <c r="Z141" s="70">
        <f t="shared" si="7"/>
        <v>89.49</v>
      </c>
    </row>
    <row r="142">
      <c r="A142" s="4"/>
      <c r="B142" s="87" t="s">
        <v>152</v>
      </c>
      <c r="C142" s="131" t="s">
        <v>245</v>
      </c>
      <c r="D142" s="50"/>
      <c r="E142" s="131" t="s">
        <v>362</v>
      </c>
      <c r="F142" s="131" t="s">
        <v>362</v>
      </c>
      <c r="G142" s="131" t="s">
        <v>362</v>
      </c>
      <c r="H142" s="131" t="s">
        <v>362</v>
      </c>
      <c r="I142" s="131" t="s">
        <v>362</v>
      </c>
      <c r="J142" s="131" t="s">
        <v>362</v>
      </c>
      <c r="K142" s="131" t="s">
        <v>362</v>
      </c>
      <c r="L142" s="131" t="s">
        <v>362</v>
      </c>
      <c r="M142" s="131" t="s">
        <v>362</v>
      </c>
      <c r="N142" s="131" t="s">
        <v>362</v>
      </c>
      <c r="O142" s="131" t="s">
        <v>362</v>
      </c>
      <c r="P142" s="131" t="s">
        <v>362</v>
      </c>
      <c r="Q142" s="131" t="s">
        <v>362</v>
      </c>
      <c r="R142" s="131" t="s">
        <v>362</v>
      </c>
      <c r="S142" s="131" t="s">
        <v>362</v>
      </c>
      <c r="T142" s="335">
        <v>1231794.0</v>
      </c>
      <c r="U142" s="70">
        <f t="shared" si="1"/>
        <v>1231794</v>
      </c>
      <c r="V142" s="70">
        <f t="shared" si="2"/>
        <v>32</v>
      </c>
      <c r="W142" s="71">
        <f t="shared" si="3"/>
        <v>0.4470134728</v>
      </c>
      <c r="X142" s="70" t="b">
        <v>0</v>
      </c>
      <c r="Y142" s="70">
        <f t="shared" si="4"/>
        <v>7.72</v>
      </c>
      <c r="Z142" s="70">
        <f t="shared" si="7"/>
        <v>97.72</v>
      </c>
    </row>
    <row r="143">
      <c r="A143" s="4"/>
      <c r="B143" s="87" t="s">
        <v>153</v>
      </c>
      <c r="C143" s="177" t="s">
        <v>245</v>
      </c>
      <c r="D143" s="50"/>
      <c r="E143" s="131" t="s">
        <v>362</v>
      </c>
      <c r="F143" s="177" t="s">
        <v>362</v>
      </c>
      <c r="G143" s="177" t="s">
        <v>362</v>
      </c>
      <c r="H143" s="177" t="s">
        <v>362</v>
      </c>
      <c r="I143" s="177" t="s">
        <v>362</v>
      </c>
      <c r="J143" s="177" t="s">
        <v>362</v>
      </c>
      <c r="K143" s="177" t="s">
        <v>362</v>
      </c>
      <c r="L143" s="177" t="s">
        <v>362</v>
      </c>
      <c r="M143" s="177" t="s">
        <v>362</v>
      </c>
      <c r="N143" s="177" t="s">
        <v>362</v>
      </c>
      <c r="O143" s="177" t="s">
        <v>362</v>
      </c>
      <c r="P143" s="177" t="s">
        <v>362</v>
      </c>
      <c r="Q143" s="177" t="s">
        <v>362</v>
      </c>
      <c r="R143" s="177" t="s">
        <v>362</v>
      </c>
      <c r="S143" s="177" t="s">
        <v>362</v>
      </c>
      <c r="T143" s="335">
        <v>1229958.0</v>
      </c>
      <c r="U143" s="70">
        <f t="shared" si="1"/>
        <v>1229958</v>
      </c>
      <c r="V143" s="70">
        <f t="shared" si="2"/>
        <v>14</v>
      </c>
      <c r="W143" s="71">
        <f t="shared" si="3"/>
        <v>0.4477812918</v>
      </c>
      <c r="X143" s="70" t="b">
        <v>0</v>
      </c>
      <c r="Y143" s="70">
        <f t="shared" si="4"/>
        <v>9.04</v>
      </c>
      <c r="Z143" s="70">
        <f t="shared" si="7"/>
        <v>99.04</v>
      </c>
    </row>
    <row r="144">
      <c r="A144" s="4"/>
      <c r="B144" s="87" t="s">
        <v>154</v>
      </c>
      <c r="C144" s="177" t="s">
        <v>245</v>
      </c>
      <c r="D144" s="50"/>
      <c r="E144" s="131" t="s">
        <v>362</v>
      </c>
      <c r="F144" s="177" t="s">
        <v>362</v>
      </c>
      <c r="G144" s="177" t="s">
        <v>362</v>
      </c>
      <c r="H144" s="177" t="s">
        <v>362</v>
      </c>
      <c r="I144" s="177" t="s">
        <v>362</v>
      </c>
      <c r="J144" s="177" t="s">
        <v>362</v>
      </c>
      <c r="K144" s="177" t="s">
        <v>362</v>
      </c>
      <c r="L144" s="177" t="s">
        <v>362</v>
      </c>
      <c r="M144" s="177" t="s">
        <v>362</v>
      </c>
      <c r="N144" s="177" t="s">
        <v>362</v>
      </c>
      <c r="O144" s="177" t="s">
        <v>362</v>
      </c>
      <c r="P144" s="177" t="s">
        <v>362</v>
      </c>
      <c r="Q144" s="177" t="s">
        <v>362</v>
      </c>
      <c r="R144" s="177" t="s">
        <v>362</v>
      </c>
      <c r="S144" s="177" t="s">
        <v>362</v>
      </c>
      <c r="T144" s="335">
        <v>1252818.0</v>
      </c>
      <c r="U144" s="70">
        <f t="shared" si="1"/>
        <v>1252818</v>
      </c>
      <c r="V144" s="70">
        <f t="shared" si="2"/>
        <v>41</v>
      </c>
      <c r="W144" s="71">
        <f t="shared" si="3"/>
        <v>0.4382211929</v>
      </c>
      <c r="X144" s="70" t="b">
        <v>0</v>
      </c>
      <c r="Y144" s="70">
        <f t="shared" si="4"/>
        <v>7.06</v>
      </c>
      <c r="Z144" s="70">
        <f t="shared" si="7"/>
        <v>97.06</v>
      </c>
    </row>
    <row r="145">
      <c r="A145" s="4"/>
      <c r="B145" s="87" t="s">
        <v>155</v>
      </c>
      <c r="C145" s="177" t="s">
        <v>245</v>
      </c>
      <c r="D145" s="50"/>
      <c r="E145" s="131" t="s">
        <v>362</v>
      </c>
      <c r="F145" s="177" t="s">
        <v>362</v>
      </c>
      <c r="G145" s="177" t="s">
        <v>362</v>
      </c>
      <c r="H145" s="177" t="s">
        <v>362</v>
      </c>
      <c r="I145" s="177" t="s">
        <v>362</v>
      </c>
      <c r="J145" s="177" t="s">
        <v>362</v>
      </c>
      <c r="K145" s="177" t="s">
        <v>362</v>
      </c>
      <c r="L145" s="177" t="s">
        <v>362</v>
      </c>
      <c r="M145" s="177" t="s">
        <v>362</v>
      </c>
      <c r="N145" s="177" t="s">
        <v>362</v>
      </c>
      <c r="O145" s="177" t="s">
        <v>362</v>
      </c>
      <c r="P145" s="177" t="s">
        <v>362</v>
      </c>
      <c r="Q145" s="177" t="s">
        <v>362</v>
      </c>
      <c r="R145" s="177" t="s">
        <v>362</v>
      </c>
      <c r="S145" s="177" t="s">
        <v>362</v>
      </c>
      <c r="T145" s="335">
        <v>1232346.0</v>
      </c>
      <c r="U145" s="70">
        <f t="shared" si="1"/>
        <v>1232346</v>
      </c>
      <c r="V145" s="70">
        <f t="shared" si="2"/>
        <v>39</v>
      </c>
      <c r="W145" s="71">
        <f t="shared" si="3"/>
        <v>0.4467826253</v>
      </c>
      <c r="X145" s="70" t="b">
        <v>0</v>
      </c>
      <c r="Y145" s="70">
        <f t="shared" si="4"/>
        <v>7.21</v>
      </c>
      <c r="Z145" s="70">
        <f t="shared" si="7"/>
        <v>97.21</v>
      </c>
    </row>
    <row r="146">
      <c r="A146" s="4"/>
      <c r="B146" s="72" t="s">
        <v>156</v>
      </c>
      <c r="C146" s="177" t="s">
        <v>247</v>
      </c>
      <c r="D146" s="177" t="s">
        <v>248</v>
      </c>
      <c r="E146" s="131" t="s">
        <v>247</v>
      </c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70" t="str">
        <f t="shared" si="1"/>
        <v>-</v>
      </c>
      <c r="V146" s="70" t="str">
        <f t="shared" si="2"/>
        <v>-</v>
      </c>
      <c r="W146" s="71" t="str">
        <f t="shared" si="3"/>
        <v>-</v>
      </c>
      <c r="X146" s="70" t="b">
        <v>0</v>
      </c>
      <c r="Y146" s="70">
        <f t="shared" si="4"/>
        <v>0</v>
      </c>
      <c r="Z146" s="70">
        <f t="shared" si="7"/>
        <v>0</v>
      </c>
    </row>
    <row r="147">
      <c r="A147" s="4"/>
      <c r="B147" s="87" t="s">
        <v>157</v>
      </c>
      <c r="C147" s="177" t="s">
        <v>245</v>
      </c>
      <c r="D147" s="50"/>
      <c r="E147" s="131" t="s">
        <v>362</v>
      </c>
      <c r="F147" s="177" t="s">
        <v>362</v>
      </c>
      <c r="G147" s="177" t="s">
        <v>362</v>
      </c>
      <c r="H147" s="177" t="s">
        <v>362</v>
      </c>
      <c r="I147" s="177" t="s">
        <v>362</v>
      </c>
      <c r="J147" s="177" t="s">
        <v>362</v>
      </c>
      <c r="K147" s="177" t="s">
        <v>362</v>
      </c>
      <c r="L147" s="177" t="s">
        <v>362</v>
      </c>
      <c r="M147" s="177" t="s">
        <v>362</v>
      </c>
      <c r="N147" s="177" t="s">
        <v>362</v>
      </c>
      <c r="O147" s="177" t="s">
        <v>362</v>
      </c>
      <c r="P147" s="177" t="s">
        <v>362</v>
      </c>
      <c r="Q147" s="177" t="s">
        <v>362</v>
      </c>
      <c r="R147" s="177" t="s">
        <v>362</v>
      </c>
      <c r="S147" s="177" t="s">
        <v>362</v>
      </c>
      <c r="T147" s="335">
        <v>1230282.0</v>
      </c>
      <c r="U147" s="70">
        <f t="shared" si="1"/>
        <v>1230282</v>
      </c>
      <c r="V147" s="70">
        <f t="shared" si="2"/>
        <v>15</v>
      </c>
      <c r="W147" s="71">
        <f t="shared" si="3"/>
        <v>0.4476457943</v>
      </c>
      <c r="X147" s="70" t="b">
        <v>0</v>
      </c>
      <c r="Y147" s="70">
        <f t="shared" si="4"/>
        <v>8.97</v>
      </c>
      <c r="Z147" s="70">
        <f t="shared" si="7"/>
        <v>98.97</v>
      </c>
    </row>
    <row r="148">
      <c r="A148" s="4"/>
      <c r="B148" s="87" t="s">
        <v>158</v>
      </c>
      <c r="C148" s="177" t="s">
        <v>245</v>
      </c>
      <c r="D148" s="50"/>
      <c r="E148" s="131" t="s">
        <v>362</v>
      </c>
      <c r="F148" s="177" t="s">
        <v>362</v>
      </c>
      <c r="G148" s="177" t="s">
        <v>362</v>
      </c>
      <c r="H148" s="177" t="s">
        <v>362</v>
      </c>
      <c r="I148" s="177" t="s">
        <v>362</v>
      </c>
      <c r="J148" s="177" t="s">
        <v>362</v>
      </c>
      <c r="K148" s="177" t="s">
        <v>362</v>
      </c>
      <c r="L148" s="177" t="s">
        <v>362</v>
      </c>
      <c r="M148" s="177" t="s">
        <v>362</v>
      </c>
      <c r="N148" s="177" t="s">
        <v>362</v>
      </c>
      <c r="O148" s="177" t="s">
        <v>362</v>
      </c>
      <c r="P148" s="177" t="s">
        <v>362</v>
      </c>
      <c r="Q148" s="177" t="s">
        <v>362</v>
      </c>
      <c r="R148" s="177" t="s">
        <v>362</v>
      </c>
      <c r="S148" s="177" t="s">
        <v>362</v>
      </c>
      <c r="T148" s="335">
        <v>1364070.0</v>
      </c>
      <c r="U148" s="70">
        <f t="shared" si="1"/>
        <v>1364070</v>
      </c>
      <c r="V148" s="70">
        <f t="shared" si="2"/>
        <v>52</v>
      </c>
      <c r="W148" s="71">
        <f t="shared" si="3"/>
        <v>0.3916953783</v>
      </c>
      <c r="X148" s="70" t="b">
        <v>0</v>
      </c>
      <c r="Y148" s="70">
        <f t="shared" si="4"/>
        <v>6.25</v>
      </c>
      <c r="Z148" s="70">
        <f t="shared" si="7"/>
        <v>96.25</v>
      </c>
    </row>
    <row r="149">
      <c r="A149" s="4"/>
      <c r="B149" s="256" t="s">
        <v>159</v>
      </c>
      <c r="C149" s="181" t="s">
        <v>245</v>
      </c>
      <c r="D149" s="169"/>
      <c r="E149" s="346" t="s">
        <v>362</v>
      </c>
      <c r="F149" s="181" t="s">
        <v>362</v>
      </c>
      <c r="G149" s="181" t="s">
        <v>362</v>
      </c>
      <c r="H149" s="181" t="s">
        <v>362</v>
      </c>
      <c r="I149" s="181" t="s">
        <v>362</v>
      </c>
      <c r="J149" s="181" t="s">
        <v>362</v>
      </c>
      <c r="K149" s="181" t="s">
        <v>362</v>
      </c>
      <c r="L149" s="181" t="s">
        <v>362</v>
      </c>
      <c r="M149" s="181" t="s">
        <v>362</v>
      </c>
      <c r="N149" s="181" t="s">
        <v>362</v>
      </c>
      <c r="O149" s="181" t="s">
        <v>362</v>
      </c>
      <c r="P149" s="181" t="s">
        <v>362</v>
      </c>
      <c r="Q149" s="181" t="s">
        <v>362</v>
      </c>
      <c r="R149" s="181" t="s">
        <v>362</v>
      </c>
      <c r="S149" s="181" t="s">
        <v>362</v>
      </c>
      <c r="T149" s="337">
        <v>4869198.0</v>
      </c>
      <c r="U149" s="347">
        <f t="shared" si="1"/>
        <v>4869198</v>
      </c>
      <c r="V149" s="70">
        <f t="shared" si="2"/>
        <v>132</v>
      </c>
      <c r="W149" s="71">
        <f t="shared" si="3"/>
        <v>-1.074156342</v>
      </c>
      <c r="X149" s="70" t="b">
        <v>0</v>
      </c>
      <c r="Y149" s="70">
        <f t="shared" si="4"/>
        <v>0.37</v>
      </c>
      <c r="Z149" s="70">
        <f t="shared" si="7"/>
        <v>90.37</v>
      </c>
    </row>
    <row r="150">
      <c r="A150" s="4"/>
      <c r="B150" s="256" t="s">
        <v>160</v>
      </c>
      <c r="C150" s="184" t="s">
        <v>245</v>
      </c>
      <c r="D150" s="171"/>
      <c r="E150" s="188" t="s">
        <v>362</v>
      </c>
      <c r="F150" s="184" t="s">
        <v>362</v>
      </c>
      <c r="G150" s="184" t="s">
        <v>362</v>
      </c>
      <c r="H150" s="184" t="s">
        <v>362</v>
      </c>
      <c r="I150" s="184" t="s">
        <v>362</v>
      </c>
      <c r="J150" s="184" t="s">
        <v>362</v>
      </c>
      <c r="K150" s="184" t="s">
        <v>362</v>
      </c>
      <c r="L150" s="184" t="s">
        <v>362</v>
      </c>
      <c r="M150" s="184" t="s">
        <v>362</v>
      </c>
      <c r="N150" s="184" t="s">
        <v>362</v>
      </c>
      <c r="O150" s="184" t="s">
        <v>362</v>
      </c>
      <c r="P150" s="184" t="s">
        <v>362</v>
      </c>
      <c r="Q150" s="184" t="s">
        <v>362</v>
      </c>
      <c r="R150" s="184" t="s">
        <v>362</v>
      </c>
      <c r="S150" s="184" t="s">
        <v>362</v>
      </c>
      <c r="T150" s="338">
        <v>1366830.0</v>
      </c>
      <c r="U150" s="160">
        <f t="shared" si="1"/>
        <v>1366830</v>
      </c>
      <c r="V150" s="70">
        <f t="shared" si="2"/>
        <v>54</v>
      </c>
      <c r="W150" s="71">
        <f t="shared" si="3"/>
        <v>0.3905411406</v>
      </c>
      <c r="X150" s="70" t="b">
        <v>0</v>
      </c>
      <c r="Y150" s="70">
        <f t="shared" si="4"/>
        <v>6.1</v>
      </c>
      <c r="Z150" s="70">
        <f t="shared" si="7"/>
        <v>96.1</v>
      </c>
    </row>
    <row r="151">
      <c r="A151" s="4"/>
      <c r="B151" s="256" t="s">
        <v>161</v>
      </c>
      <c r="C151" s="181" t="s">
        <v>245</v>
      </c>
      <c r="D151" s="169"/>
      <c r="E151" s="346" t="s">
        <v>362</v>
      </c>
      <c r="F151" s="181" t="s">
        <v>362</v>
      </c>
      <c r="G151" s="181" t="s">
        <v>362</v>
      </c>
      <c r="H151" s="181" t="s">
        <v>362</v>
      </c>
      <c r="I151" s="181" t="s">
        <v>362</v>
      </c>
      <c r="J151" s="181" t="s">
        <v>362</v>
      </c>
      <c r="K151" s="181" t="s">
        <v>362</v>
      </c>
      <c r="L151" s="181" t="s">
        <v>362</v>
      </c>
      <c r="M151" s="181" t="s">
        <v>362</v>
      </c>
      <c r="N151" s="181" t="s">
        <v>362</v>
      </c>
      <c r="O151" s="181" t="s">
        <v>362</v>
      </c>
      <c r="P151" s="181" t="s">
        <v>362</v>
      </c>
      <c r="Q151" s="181" t="s">
        <v>362</v>
      </c>
      <c r="R151" s="181" t="s">
        <v>362</v>
      </c>
      <c r="S151" s="181" t="s">
        <v>362</v>
      </c>
      <c r="T151" s="337">
        <v>2933322.0</v>
      </c>
      <c r="U151" s="347">
        <f t="shared" si="1"/>
        <v>2933322</v>
      </c>
      <c r="V151" s="70">
        <f t="shared" si="2"/>
        <v>113</v>
      </c>
      <c r="W151" s="71">
        <f t="shared" si="3"/>
        <v>-0.2645690272</v>
      </c>
      <c r="X151" s="70" t="b">
        <v>0</v>
      </c>
      <c r="Y151" s="70">
        <f t="shared" si="4"/>
        <v>1.76</v>
      </c>
      <c r="Z151" s="70">
        <f t="shared" si="7"/>
        <v>91.76</v>
      </c>
    </row>
    <row r="152">
      <c r="A152" s="4"/>
      <c r="B152" s="261" t="s">
        <v>162</v>
      </c>
      <c r="C152" s="184" t="s">
        <v>245</v>
      </c>
      <c r="D152" s="171"/>
      <c r="E152" s="188" t="s">
        <v>362</v>
      </c>
      <c r="F152" s="184" t="s">
        <v>362</v>
      </c>
      <c r="G152" s="184" t="s">
        <v>362</v>
      </c>
      <c r="H152" s="184" t="s">
        <v>362</v>
      </c>
      <c r="I152" s="184" t="s">
        <v>362</v>
      </c>
      <c r="J152" s="184" t="s">
        <v>362</v>
      </c>
      <c r="K152" s="184" t="s">
        <v>362</v>
      </c>
      <c r="L152" s="184" t="s">
        <v>362</v>
      </c>
      <c r="M152" s="184" t="s">
        <v>362</v>
      </c>
      <c r="N152" s="184" t="s">
        <v>362</v>
      </c>
      <c r="O152" s="184" t="s">
        <v>362</v>
      </c>
      <c r="P152" s="184" t="s">
        <v>362</v>
      </c>
      <c r="Q152" s="184" t="s">
        <v>362</v>
      </c>
      <c r="R152" s="184" t="s">
        <v>362</v>
      </c>
      <c r="S152" s="184" t="s">
        <v>362</v>
      </c>
      <c r="T152" s="338">
        <v>1230762.0</v>
      </c>
      <c r="U152" s="160">
        <f t="shared" si="1"/>
        <v>1230762</v>
      </c>
      <c r="V152" s="70">
        <f t="shared" si="2"/>
        <v>21</v>
      </c>
      <c r="W152" s="71">
        <f t="shared" si="3"/>
        <v>0.4474450573</v>
      </c>
      <c r="X152" s="70" t="b">
        <v>0</v>
      </c>
      <c r="Y152" s="70">
        <f t="shared" si="4"/>
        <v>8.53</v>
      </c>
      <c r="Z152" s="70">
        <f t="shared" si="7"/>
        <v>98.53</v>
      </c>
    </row>
    <row r="153">
      <c r="A153" s="4"/>
      <c r="B153" s="261" t="s">
        <v>163</v>
      </c>
      <c r="C153" s="181" t="s">
        <v>247</v>
      </c>
      <c r="D153" s="181" t="s">
        <v>248</v>
      </c>
      <c r="E153" s="346" t="s">
        <v>247</v>
      </c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347" t="str">
        <f t="shared" si="1"/>
        <v>-</v>
      </c>
      <c r="V153" s="70" t="str">
        <f t="shared" si="2"/>
        <v>-</v>
      </c>
      <c r="W153" s="71" t="str">
        <f t="shared" si="3"/>
        <v>-</v>
      </c>
      <c r="X153" s="70" t="b">
        <v>0</v>
      </c>
      <c r="Y153" s="70">
        <f t="shared" si="4"/>
        <v>0</v>
      </c>
      <c r="Z153" s="70">
        <f t="shared" si="7"/>
        <v>0</v>
      </c>
    </row>
    <row r="154">
      <c r="A154" s="4"/>
      <c r="B154" s="261" t="s">
        <v>164</v>
      </c>
      <c r="C154" s="184" t="s">
        <v>247</v>
      </c>
      <c r="D154" s="184" t="s">
        <v>248</v>
      </c>
      <c r="E154" s="188" t="s">
        <v>247</v>
      </c>
      <c r="F154" s="171"/>
      <c r="G154" s="171"/>
      <c r="H154" s="171"/>
      <c r="I154" s="171"/>
      <c r="J154" s="171"/>
      <c r="K154" s="171"/>
      <c r="L154" s="171"/>
      <c r="M154" s="171"/>
      <c r="N154" s="171"/>
      <c r="O154" s="171"/>
      <c r="P154" s="171"/>
      <c r="Q154" s="171"/>
      <c r="R154" s="171"/>
      <c r="S154" s="171"/>
      <c r="T154" s="171"/>
      <c r="U154" s="160" t="str">
        <f t="shared" si="1"/>
        <v>-</v>
      </c>
      <c r="V154" s="70" t="str">
        <f t="shared" si="2"/>
        <v>-</v>
      </c>
      <c r="W154" s="71" t="str">
        <f t="shared" si="3"/>
        <v>-</v>
      </c>
      <c r="X154" s="70" t="b">
        <v>0</v>
      </c>
      <c r="Y154" s="70">
        <f t="shared" si="4"/>
        <v>0</v>
      </c>
      <c r="Z154" s="70">
        <f t="shared" si="7"/>
        <v>0</v>
      </c>
    </row>
    <row r="155">
      <c r="A155" s="4"/>
      <c r="B155" s="261" t="s">
        <v>165</v>
      </c>
      <c r="C155" s="181" t="s">
        <v>245</v>
      </c>
      <c r="D155" s="169"/>
      <c r="E155" s="346" t="s">
        <v>362</v>
      </c>
      <c r="F155" s="181" t="s">
        <v>362</v>
      </c>
      <c r="G155" s="181" t="s">
        <v>362</v>
      </c>
      <c r="H155" s="181" t="s">
        <v>362</v>
      </c>
      <c r="I155" s="181" t="s">
        <v>362</v>
      </c>
      <c r="J155" s="181" t="s">
        <v>362</v>
      </c>
      <c r="K155" s="181" t="s">
        <v>362</v>
      </c>
      <c r="L155" s="181" t="s">
        <v>362</v>
      </c>
      <c r="M155" s="181" t="s">
        <v>362</v>
      </c>
      <c r="N155" s="181" t="s">
        <v>362</v>
      </c>
      <c r="O155" s="181" t="s">
        <v>362</v>
      </c>
      <c r="P155" s="181" t="s">
        <v>362</v>
      </c>
      <c r="Q155" s="181" t="s">
        <v>362</v>
      </c>
      <c r="R155" s="181" t="s">
        <v>362</v>
      </c>
      <c r="S155" s="181" t="s">
        <v>362</v>
      </c>
      <c r="T155" s="337">
        <v>2204670.0</v>
      </c>
      <c r="U155" s="347">
        <f t="shared" si="1"/>
        <v>2204670</v>
      </c>
      <c r="V155" s="70">
        <f t="shared" si="2"/>
        <v>97</v>
      </c>
      <c r="W155" s="71">
        <f t="shared" si="3"/>
        <v>0.04015473391</v>
      </c>
      <c r="X155" s="70" t="b">
        <v>0</v>
      </c>
      <c r="Y155" s="70">
        <f t="shared" si="4"/>
        <v>2.94</v>
      </c>
      <c r="Z155" s="70">
        <f t="shared" si="7"/>
        <v>92.94</v>
      </c>
    </row>
    <row r="156">
      <c r="A156" s="4"/>
      <c r="B156" s="261" t="s">
        <v>166</v>
      </c>
      <c r="C156" s="184" t="s">
        <v>251</v>
      </c>
      <c r="D156" s="171"/>
      <c r="E156" s="188" t="s">
        <v>362</v>
      </c>
      <c r="F156" s="184" t="s">
        <v>362</v>
      </c>
      <c r="G156" s="184" t="s">
        <v>362</v>
      </c>
      <c r="H156" s="184" t="s">
        <v>362</v>
      </c>
      <c r="I156" s="184" t="s">
        <v>362</v>
      </c>
      <c r="J156" s="184" t="s">
        <v>362</v>
      </c>
      <c r="K156" s="184" t="s">
        <v>362</v>
      </c>
      <c r="L156" s="184" t="s">
        <v>362</v>
      </c>
      <c r="M156" s="184" t="s">
        <v>362</v>
      </c>
      <c r="N156" s="184" t="s">
        <v>362</v>
      </c>
      <c r="O156" s="184" t="s">
        <v>362</v>
      </c>
      <c r="P156" s="184" t="s">
        <v>362</v>
      </c>
      <c r="Q156" s="184" t="s">
        <v>362</v>
      </c>
      <c r="R156" s="184" t="s">
        <v>362</v>
      </c>
      <c r="S156" s="184" t="s">
        <v>362</v>
      </c>
      <c r="T156" s="338">
        <v>1231446.0</v>
      </c>
      <c r="U156" s="160">
        <f t="shared" si="1"/>
        <v>1231446</v>
      </c>
      <c r="V156" s="70">
        <f t="shared" si="2"/>
        <v>29</v>
      </c>
      <c r="W156" s="71">
        <f t="shared" si="3"/>
        <v>0.4471590071</v>
      </c>
      <c r="X156" s="70" t="b">
        <v>0</v>
      </c>
      <c r="Y156" s="70">
        <f t="shared" si="4"/>
        <v>7.94</v>
      </c>
      <c r="Z156" s="70">
        <f t="shared" si="7"/>
        <v>68.56</v>
      </c>
    </row>
    <row r="157">
      <c r="A157" s="4"/>
      <c r="B157" s="261" t="s">
        <v>167</v>
      </c>
      <c r="C157" s="181" t="s">
        <v>251</v>
      </c>
      <c r="D157" s="169"/>
      <c r="E157" s="346" t="s">
        <v>362</v>
      </c>
      <c r="F157" s="181" t="s">
        <v>362</v>
      </c>
      <c r="G157" s="181" t="s">
        <v>362</v>
      </c>
      <c r="H157" s="181" t="s">
        <v>362</v>
      </c>
      <c r="I157" s="181" t="s">
        <v>362</v>
      </c>
      <c r="J157" s="181" t="s">
        <v>362</v>
      </c>
      <c r="K157" s="181" t="s">
        <v>362</v>
      </c>
      <c r="L157" s="181" t="s">
        <v>362</v>
      </c>
      <c r="M157" s="181" t="s">
        <v>362</v>
      </c>
      <c r="N157" s="181" t="s">
        <v>362</v>
      </c>
      <c r="O157" s="181" t="s">
        <v>362</v>
      </c>
      <c r="P157" s="181" t="s">
        <v>362</v>
      </c>
      <c r="Q157" s="181" t="s">
        <v>362</v>
      </c>
      <c r="R157" s="181" t="s">
        <v>362</v>
      </c>
      <c r="S157" s="181" t="s">
        <v>362</v>
      </c>
      <c r="T157" s="337">
        <v>2110974.0</v>
      </c>
      <c r="U157" s="347">
        <f t="shared" si="1"/>
        <v>2110974</v>
      </c>
      <c r="V157" s="70">
        <f t="shared" si="2"/>
        <v>91</v>
      </c>
      <c r="W157" s="71">
        <f t="shared" si="3"/>
        <v>0.07933859332</v>
      </c>
      <c r="X157" s="70" t="b">
        <v>0</v>
      </c>
      <c r="Y157" s="70">
        <f t="shared" si="4"/>
        <v>3.38</v>
      </c>
      <c r="Z157" s="70">
        <f t="shared" si="7"/>
        <v>65.37</v>
      </c>
    </row>
    <row r="158">
      <c r="A158" s="4"/>
      <c r="B158" s="261" t="s">
        <v>168</v>
      </c>
      <c r="C158" s="184" t="s">
        <v>245</v>
      </c>
      <c r="D158" s="171"/>
      <c r="E158" s="188" t="s">
        <v>362</v>
      </c>
      <c r="F158" s="184" t="s">
        <v>362</v>
      </c>
      <c r="G158" s="184" t="s">
        <v>362</v>
      </c>
      <c r="H158" s="184" t="s">
        <v>362</v>
      </c>
      <c r="I158" s="184" t="s">
        <v>362</v>
      </c>
      <c r="J158" s="184" t="s">
        <v>362</v>
      </c>
      <c r="K158" s="184" t="s">
        <v>362</v>
      </c>
      <c r="L158" s="184" t="s">
        <v>362</v>
      </c>
      <c r="M158" s="184" t="s">
        <v>362</v>
      </c>
      <c r="N158" s="184" t="s">
        <v>362</v>
      </c>
      <c r="O158" s="184" t="s">
        <v>362</v>
      </c>
      <c r="P158" s="184" t="s">
        <v>362</v>
      </c>
      <c r="Q158" s="184" t="s">
        <v>362</v>
      </c>
      <c r="R158" s="184" t="s">
        <v>362</v>
      </c>
      <c r="S158" s="184" t="s">
        <v>362</v>
      </c>
      <c r="T158" s="338">
        <v>2388054.0</v>
      </c>
      <c r="U158" s="160">
        <f t="shared" si="1"/>
        <v>2388054</v>
      </c>
      <c r="V158" s="70">
        <f t="shared" si="2"/>
        <v>102</v>
      </c>
      <c r="W158" s="71">
        <f t="shared" si="3"/>
        <v>-0.03653683107</v>
      </c>
      <c r="X158" s="70" t="b">
        <v>0</v>
      </c>
      <c r="Y158" s="70">
        <f t="shared" si="4"/>
        <v>2.57</v>
      </c>
      <c r="Z158" s="70">
        <f t="shared" si="7"/>
        <v>92.57</v>
      </c>
    </row>
    <row r="159">
      <c r="A159" s="4"/>
      <c r="B159" s="261" t="s">
        <v>169</v>
      </c>
      <c r="C159" s="181" t="s">
        <v>245</v>
      </c>
      <c r="D159" s="169"/>
      <c r="E159" s="346" t="s">
        <v>362</v>
      </c>
      <c r="F159" s="181" t="s">
        <v>362</v>
      </c>
      <c r="G159" s="181" t="s">
        <v>362</v>
      </c>
      <c r="H159" s="181" t="s">
        <v>362</v>
      </c>
      <c r="I159" s="181" t="s">
        <v>362</v>
      </c>
      <c r="J159" s="181" t="s">
        <v>362</v>
      </c>
      <c r="K159" s="181" t="s">
        <v>362</v>
      </c>
      <c r="L159" s="181" t="s">
        <v>362</v>
      </c>
      <c r="M159" s="181" t="s">
        <v>362</v>
      </c>
      <c r="N159" s="181" t="s">
        <v>362</v>
      </c>
      <c r="O159" s="181" t="s">
        <v>362</v>
      </c>
      <c r="P159" s="181" t="s">
        <v>362</v>
      </c>
      <c r="Q159" s="181" t="s">
        <v>362</v>
      </c>
      <c r="R159" s="181" t="s">
        <v>362</v>
      </c>
      <c r="S159" s="181" t="s">
        <v>362</v>
      </c>
      <c r="T159" s="337">
        <v>1212390.0</v>
      </c>
      <c r="U159" s="347">
        <f t="shared" si="1"/>
        <v>1212390</v>
      </c>
      <c r="V159" s="70">
        <f t="shared" si="2"/>
        <v>7</v>
      </c>
      <c r="W159" s="71">
        <f t="shared" si="3"/>
        <v>0.4551282654</v>
      </c>
      <c r="X159" s="70" t="b">
        <v>0</v>
      </c>
      <c r="Y159" s="70">
        <f t="shared" si="4"/>
        <v>9.56</v>
      </c>
      <c r="Z159" s="70">
        <f t="shared" si="7"/>
        <v>99.56</v>
      </c>
    </row>
    <row r="160">
      <c r="A160" s="4"/>
      <c r="B160" s="261" t="s">
        <v>170</v>
      </c>
      <c r="C160" s="184" t="s">
        <v>245</v>
      </c>
      <c r="D160" s="171"/>
      <c r="E160" s="188" t="s">
        <v>362</v>
      </c>
      <c r="F160" s="184" t="s">
        <v>362</v>
      </c>
      <c r="G160" s="184" t="s">
        <v>362</v>
      </c>
      <c r="H160" s="184" t="s">
        <v>362</v>
      </c>
      <c r="I160" s="184" t="s">
        <v>362</v>
      </c>
      <c r="J160" s="184" t="s">
        <v>362</v>
      </c>
      <c r="K160" s="184" t="s">
        <v>362</v>
      </c>
      <c r="L160" s="184" t="s">
        <v>362</v>
      </c>
      <c r="M160" s="184" t="s">
        <v>362</v>
      </c>
      <c r="N160" s="184" t="s">
        <v>362</v>
      </c>
      <c r="O160" s="184" t="s">
        <v>362</v>
      </c>
      <c r="P160" s="184" t="s">
        <v>362</v>
      </c>
      <c r="Q160" s="184" t="s">
        <v>362</v>
      </c>
      <c r="R160" s="184" t="s">
        <v>362</v>
      </c>
      <c r="S160" s="184" t="s">
        <v>362</v>
      </c>
      <c r="T160" s="338">
        <v>1231350.0</v>
      </c>
      <c r="U160" s="160">
        <f t="shared" si="1"/>
        <v>1231350</v>
      </c>
      <c r="V160" s="70">
        <f t="shared" si="2"/>
        <v>27</v>
      </c>
      <c r="W160" s="71">
        <f t="shared" si="3"/>
        <v>0.4471991545</v>
      </c>
      <c r="X160" s="70" t="b">
        <v>0</v>
      </c>
      <c r="Y160" s="70">
        <f t="shared" si="4"/>
        <v>8.09</v>
      </c>
      <c r="Z160" s="70">
        <f t="shared" si="7"/>
        <v>98.09</v>
      </c>
    </row>
    <row r="161">
      <c r="A161" s="4"/>
      <c r="B161" s="261" t="s">
        <v>171</v>
      </c>
      <c r="C161" s="181" t="s">
        <v>245</v>
      </c>
      <c r="D161" s="169"/>
      <c r="E161" s="346" t="s">
        <v>362</v>
      </c>
      <c r="F161" s="181" t="s">
        <v>362</v>
      </c>
      <c r="G161" s="181" t="s">
        <v>362</v>
      </c>
      <c r="H161" s="181" t="s">
        <v>362</v>
      </c>
      <c r="I161" s="181" t="s">
        <v>362</v>
      </c>
      <c r="J161" s="181" t="s">
        <v>362</v>
      </c>
      <c r="K161" s="181" t="s">
        <v>362</v>
      </c>
      <c r="L161" s="181" t="s">
        <v>362</v>
      </c>
      <c r="M161" s="181" t="s">
        <v>362</v>
      </c>
      <c r="N161" s="181" t="s">
        <v>362</v>
      </c>
      <c r="O161" s="181" t="s">
        <v>362</v>
      </c>
      <c r="P161" s="181" t="s">
        <v>362</v>
      </c>
      <c r="Q161" s="181" t="s">
        <v>362</v>
      </c>
      <c r="R161" s="181" t="s">
        <v>362</v>
      </c>
      <c r="S161" s="181" t="s">
        <v>362</v>
      </c>
      <c r="T161" s="337">
        <v>1302522.0</v>
      </c>
      <c r="U161" s="347">
        <f t="shared" si="1"/>
        <v>1302522</v>
      </c>
      <c r="V161" s="70">
        <f t="shared" si="2"/>
        <v>47</v>
      </c>
      <c r="W161" s="71">
        <f t="shared" si="3"/>
        <v>0.4174348781</v>
      </c>
      <c r="X161" s="70" t="b">
        <v>0</v>
      </c>
      <c r="Y161" s="70">
        <f t="shared" si="4"/>
        <v>6.62</v>
      </c>
      <c r="Z161" s="70">
        <f t="shared" si="7"/>
        <v>96.62</v>
      </c>
    </row>
    <row r="162">
      <c r="A162" s="4"/>
      <c r="B162" s="261" t="s">
        <v>172</v>
      </c>
      <c r="C162" s="184" t="s">
        <v>245</v>
      </c>
      <c r="D162" s="171"/>
      <c r="E162" s="188" t="s">
        <v>362</v>
      </c>
      <c r="F162" s="184" t="s">
        <v>362</v>
      </c>
      <c r="G162" s="184" t="s">
        <v>362</v>
      </c>
      <c r="H162" s="184" t="s">
        <v>362</v>
      </c>
      <c r="I162" s="184" t="s">
        <v>362</v>
      </c>
      <c r="J162" s="184" t="s">
        <v>362</v>
      </c>
      <c r="K162" s="184" t="s">
        <v>362</v>
      </c>
      <c r="L162" s="184" t="s">
        <v>362</v>
      </c>
      <c r="M162" s="184" t="s">
        <v>362</v>
      </c>
      <c r="N162" s="184" t="s">
        <v>362</v>
      </c>
      <c r="O162" s="184" t="s">
        <v>362</v>
      </c>
      <c r="P162" s="184" t="s">
        <v>362</v>
      </c>
      <c r="Q162" s="184" t="s">
        <v>362</v>
      </c>
      <c r="R162" s="184" t="s">
        <v>362</v>
      </c>
      <c r="S162" s="184" t="s">
        <v>362</v>
      </c>
      <c r="T162" s="338">
        <v>1229574.0</v>
      </c>
      <c r="U162" s="160">
        <f t="shared" si="1"/>
        <v>1229574</v>
      </c>
      <c r="V162" s="70">
        <f t="shared" si="2"/>
        <v>9</v>
      </c>
      <c r="W162" s="71">
        <f t="shared" si="3"/>
        <v>0.4479418814</v>
      </c>
      <c r="X162" s="70" t="b">
        <v>0</v>
      </c>
      <c r="Y162" s="70">
        <f t="shared" si="4"/>
        <v>9.41</v>
      </c>
      <c r="Z162" s="70">
        <f t="shared" si="7"/>
        <v>99.41</v>
      </c>
    </row>
    <row r="163">
      <c r="A163" s="4"/>
      <c r="B163" s="261" t="s">
        <v>173</v>
      </c>
      <c r="C163" s="181" t="s">
        <v>245</v>
      </c>
      <c r="D163" s="169"/>
      <c r="E163" s="346" t="s">
        <v>362</v>
      </c>
      <c r="F163" s="181" t="s">
        <v>362</v>
      </c>
      <c r="G163" s="181" t="s">
        <v>362</v>
      </c>
      <c r="H163" s="181" t="s">
        <v>362</v>
      </c>
      <c r="I163" s="181" t="s">
        <v>362</v>
      </c>
      <c r="J163" s="181" t="s">
        <v>362</v>
      </c>
      <c r="K163" s="181" t="s">
        <v>362</v>
      </c>
      <c r="L163" s="181" t="s">
        <v>362</v>
      </c>
      <c r="M163" s="181" t="s">
        <v>362</v>
      </c>
      <c r="N163" s="181" t="s">
        <v>362</v>
      </c>
      <c r="O163" s="181" t="s">
        <v>362</v>
      </c>
      <c r="P163" s="181" t="s">
        <v>362</v>
      </c>
      <c r="Q163" s="181" t="s">
        <v>362</v>
      </c>
      <c r="R163" s="181" t="s">
        <v>362</v>
      </c>
      <c r="S163" s="181" t="s">
        <v>362</v>
      </c>
      <c r="T163" s="337">
        <v>1229682.0</v>
      </c>
      <c r="U163" s="347">
        <f t="shared" si="1"/>
        <v>1229682</v>
      </c>
      <c r="V163" s="70">
        <f t="shared" si="2"/>
        <v>11</v>
      </c>
      <c r="W163" s="71">
        <f t="shared" si="3"/>
        <v>0.4478967155</v>
      </c>
      <c r="X163" s="70" t="b">
        <v>0</v>
      </c>
      <c r="Y163" s="70">
        <f t="shared" si="4"/>
        <v>9.26</v>
      </c>
      <c r="Z163" s="70">
        <f t="shared" si="7"/>
        <v>99.26</v>
      </c>
    </row>
    <row r="164">
      <c r="A164" s="4"/>
      <c r="B164" s="261" t="s">
        <v>174</v>
      </c>
      <c r="C164" s="184" t="s">
        <v>245</v>
      </c>
      <c r="D164" s="171"/>
      <c r="E164" s="188" t="s">
        <v>362</v>
      </c>
      <c r="F164" s="184" t="s">
        <v>362</v>
      </c>
      <c r="G164" s="184" t="s">
        <v>362</v>
      </c>
      <c r="H164" s="184" t="s">
        <v>362</v>
      </c>
      <c r="I164" s="184" t="s">
        <v>362</v>
      </c>
      <c r="J164" s="184" t="s">
        <v>362</v>
      </c>
      <c r="K164" s="184" t="s">
        <v>362</v>
      </c>
      <c r="L164" s="184" t="s">
        <v>362</v>
      </c>
      <c r="M164" s="184" t="s">
        <v>362</v>
      </c>
      <c r="N164" s="184" t="s">
        <v>362</v>
      </c>
      <c r="O164" s="184" t="s">
        <v>362</v>
      </c>
      <c r="P164" s="184" t="s">
        <v>362</v>
      </c>
      <c r="Q164" s="184" t="s">
        <v>362</v>
      </c>
      <c r="R164" s="184" t="s">
        <v>362</v>
      </c>
      <c r="S164" s="184" t="s">
        <v>362</v>
      </c>
      <c r="T164" s="338">
        <v>1665966.0</v>
      </c>
      <c r="U164" s="160">
        <f t="shared" si="1"/>
        <v>1665966</v>
      </c>
      <c r="V164" s="70">
        <f t="shared" si="2"/>
        <v>74</v>
      </c>
      <c r="W164" s="71">
        <f t="shared" si="3"/>
        <v>0.2654418518</v>
      </c>
      <c r="X164" s="70" t="b">
        <v>0</v>
      </c>
      <c r="Y164" s="70">
        <f t="shared" si="4"/>
        <v>4.63</v>
      </c>
      <c r="Z164" s="70">
        <f t="shared" si="7"/>
        <v>94.63</v>
      </c>
    </row>
    <row r="165">
      <c r="A165" s="4"/>
      <c r="B165" s="261" t="s">
        <v>175</v>
      </c>
      <c r="C165" s="181" t="s">
        <v>245</v>
      </c>
      <c r="D165" s="169"/>
      <c r="E165" s="346" t="s">
        <v>362</v>
      </c>
      <c r="F165" s="181" t="s">
        <v>362</v>
      </c>
      <c r="G165" s="181" t="s">
        <v>362</v>
      </c>
      <c r="H165" s="181" t="s">
        <v>362</v>
      </c>
      <c r="I165" s="181" t="s">
        <v>362</v>
      </c>
      <c r="J165" s="181" t="s">
        <v>362</v>
      </c>
      <c r="K165" s="181" t="s">
        <v>362</v>
      </c>
      <c r="L165" s="181" t="s">
        <v>362</v>
      </c>
      <c r="M165" s="181" t="s">
        <v>362</v>
      </c>
      <c r="N165" s="181" t="s">
        <v>362</v>
      </c>
      <c r="O165" s="181" t="s">
        <v>362</v>
      </c>
      <c r="P165" s="181" t="s">
        <v>362</v>
      </c>
      <c r="Q165" s="181" t="s">
        <v>362</v>
      </c>
      <c r="R165" s="181" t="s">
        <v>362</v>
      </c>
      <c r="S165" s="181" t="s">
        <v>362</v>
      </c>
      <c r="T165" s="337">
        <v>1230522.0</v>
      </c>
      <c r="U165" s="347">
        <f t="shared" si="1"/>
        <v>1230522</v>
      </c>
      <c r="V165" s="70">
        <f t="shared" si="2"/>
        <v>17</v>
      </c>
      <c r="W165" s="71">
        <f t="shared" si="3"/>
        <v>0.4475454258</v>
      </c>
      <c r="X165" s="70" t="b">
        <v>0</v>
      </c>
      <c r="Y165" s="70">
        <f t="shared" si="4"/>
        <v>8.82</v>
      </c>
      <c r="Z165" s="70">
        <f t="shared" si="7"/>
        <v>98.82</v>
      </c>
    </row>
    <row r="166">
      <c r="A166" s="4"/>
      <c r="B166" s="261" t="s">
        <v>176</v>
      </c>
      <c r="C166" s="184" t="s">
        <v>245</v>
      </c>
      <c r="D166" s="171"/>
      <c r="E166" s="188" t="s">
        <v>362</v>
      </c>
      <c r="F166" s="184" t="s">
        <v>362</v>
      </c>
      <c r="G166" s="184" t="s">
        <v>362</v>
      </c>
      <c r="H166" s="184" t="s">
        <v>362</v>
      </c>
      <c r="I166" s="184" t="s">
        <v>362</v>
      </c>
      <c r="J166" s="184" t="s">
        <v>362</v>
      </c>
      <c r="K166" s="184" t="s">
        <v>362</v>
      </c>
      <c r="L166" s="184" t="s">
        <v>362</v>
      </c>
      <c r="M166" s="184" t="s">
        <v>362</v>
      </c>
      <c r="N166" s="184" t="s">
        <v>362</v>
      </c>
      <c r="O166" s="184" t="s">
        <v>362</v>
      </c>
      <c r="P166" s="184" t="s">
        <v>362</v>
      </c>
      <c r="Q166" s="184" t="s">
        <v>362</v>
      </c>
      <c r="R166" s="184" t="s">
        <v>362</v>
      </c>
      <c r="S166" s="184" t="s">
        <v>362</v>
      </c>
      <c r="T166" s="338">
        <v>2106642.0</v>
      </c>
      <c r="U166" s="160">
        <f t="shared" si="1"/>
        <v>2106642</v>
      </c>
      <c r="V166" s="70">
        <f t="shared" si="2"/>
        <v>89</v>
      </c>
      <c r="W166" s="71">
        <f t="shared" si="3"/>
        <v>0.0811502446</v>
      </c>
      <c r="X166" s="70" t="b">
        <v>0</v>
      </c>
      <c r="Y166" s="70">
        <f t="shared" si="4"/>
        <v>3.53</v>
      </c>
      <c r="Z166" s="70">
        <f t="shared" si="7"/>
        <v>93.53</v>
      </c>
    </row>
    <row r="167">
      <c r="A167" s="4"/>
      <c r="B167" s="261" t="s">
        <v>177</v>
      </c>
      <c r="C167" s="181" t="s">
        <v>245</v>
      </c>
      <c r="D167" s="169"/>
      <c r="E167" s="346" t="s">
        <v>362</v>
      </c>
      <c r="F167" s="181" t="s">
        <v>362</v>
      </c>
      <c r="G167" s="181" t="s">
        <v>362</v>
      </c>
      <c r="H167" s="181" t="s">
        <v>362</v>
      </c>
      <c r="I167" s="181" t="s">
        <v>362</v>
      </c>
      <c r="J167" s="181" t="s">
        <v>362</v>
      </c>
      <c r="K167" s="181" t="s">
        <v>362</v>
      </c>
      <c r="L167" s="181" t="s">
        <v>362</v>
      </c>
      <c r="M167" s="181" t="s">
        <v>362</v>
      </c>
      <c r="N167" s="181" t="s">
        <v>362</v>
      </c>
      <c r="O167" s="181" t="s">
        <v>362</v>
      </c>
      <c r="P167" s="181" t="s">
        <v>362</v>
      </c>
      <c r="Q167" s="181" t="s">
        <v>362</v>
      </c>
      <c r="R167" s="181" t="s">
        <v>362</v>
      </c>
      <c r="S167" s="181" t="s">
        <v>362</v>
      </c>
      <c r="T167" s="337">
        <v>1229790.0</v>
      </c>
      <c r="U167" s="347">
        <f t="shared" si="1"/>
        <v>1229790</v>
      </c>
      <c r="V167" s="70">
        <f t="shared" si="2"/>
        <v>12</v>
      </c>
      <c r="W167" s="71">
        <f t="shared" si="3"/>
        <v>0.4478515497</v>
      </c>
      <c r="X167" s="70" t="b">
        <v>0</v>
      </c>
      <c r="Y167" s="70">
        <f t="shared" si="4"/>
        <v>9.19</v>
      </c>
      <c r="Z167" s="70">
        <f t="shared" si="7"/>
        <v>99.19</v>
      </c>
    </row>
    <row r="168">
      <c r="A168" s="4"/>
      <c r="B168" s="261" t="s">
        <v>178</v>
      </c>
      <c r="C168" s="184" t="s">
        <v>245</v>
      </c>
      <c r="D168" s="171"/>
      <c r="E168" s="188" t="s">
        <v>362</v>
      </c>
      <c r="F168" s="184" t="s">
        <v>362</v>
      </c>
      <c r="G168" s="184" t="s">
        <v>362</v>
      </c>
      <c r="H168" s="184" t="s">
        <v>362</v>
      </c>
      <c r="I168" s="184" t="s">
        <v>362</v>
      </c>
      <c r="J168" s="184" t="s">
        <v>362</v>
      </c>
      <c r="K168" s="184" t="s">
        <v>362</v>
      </c>
      <c r="L168" s="184" t="s">
        <v>362</v>
      </c>
      <c r="M168" s="184" t="s">
        <v>362</v>
      </c>
      <c r="N168" s="184" t="s">
        <v>362</v>
      </c>
      <c r="O168" s="184" t="s">
        <v>362</v>
      </c>
      <c r="P168" s="184" t="s">
        <v>362</v>
      </c>
      <c r="Q168" s="184" t="s">
        <v>362</v>
      </c>
      <c r="R168" s="184" t="s">
        <v>362</v>
      </c>
      <c r="S168" s="184" t="s">
        <v>362</v>
      </c>
      <c r="T168" s="338">
        <v>1.4998878E7</v>
      </c>
      <c r="U168" s="160">
        <f t="shared" si="1"/>
        <v>14998878</v>
      </c>
      <c r="V168" s="70">
        <f t="shared" si="2"/>
        <v>135</v>
      </c>
      <c r="W168" s="71">
        <f t="shared" si="3"/>
        <v>-5.310409297</v>
      </c>
      <c r="X168" s="70" t="b">
        <v>0</v>
      </c>
      <c r="Y168" s="70">
        <f t="shared" si="4"/>
        <v>0.15</v>
      </c>
      <c r="Z168" s="70">
        <f t="shared" si="7"/>
        <v>90.15</v>
      </c>
    </row>
    <row r="169">
      <c r="A169" s="4"/>
      <c r="B169" s="261" t="s">
        <v>179</v>
      </c>
      <c r="C169" s="181" t="s">
        <v>245</v>
      </c>
      <c r="D169" s="169"/>
      <c r="E169" s="346" t="s">
        <v>362</v>
      </c>
      <c r="F169" s="181" t="s">
        <v>362</v>
      </c>
      <c r="G169" s="181" t="s">
        <v>362</v>
      </c>
      <c r="H169" s="181" t="s">
        <v>362</v>
      </c>
      <c r="I169" s="181" t="s">
        <v>362</v>
      </c>
      <c r="J169" s="181" t="s">
        <v>362</v>
      </c>
      <c r="K169" s="181" t="s">
        <v>362</v>
      </c>
      <c r="L169" s="181" t="s">
        <v>362</v>
      </c>
      <c r="M169" s="181" t="s">
        <v>362</v>
      </c>
      <c r="N169" s="181" t="s">
        <v>362</v>
      </c>
      <c r="O169" s="181" t="s">
        <v>362</v>
      </c>
      <c r="P169" s="181" t="s">
        <v>362</v>
      </c>
      <c r="Q169" s="181" t="s">
        <v>362</v>
      </c>
      <c r="R169" s="181" t="s">
        <v>362</v>
      </c>
      <c r="S169" s="181" t="s">
        <v>362</v>
      </c>
      <c r="T169" s="337">
        <v>2319030.0</v>
      </c>
      <c r="U169" s="347">
        <f t="shared" si="1"/>
        <v>2319030</v>
      </c>
      <c r="V169" s="70">
        <f t="shared" si="2"/>
        <v>100</v>
      </c>
      <c r="W169" s="71">
        <f t="shared" si="3"/>
        <v>-0.007670852677</v>
      </c>
      <c r="X169" s="70" t="b">
        <v>0</v>
      </c>
      <c r="Y169" s="70">
        <f t="shared" si="4"/>
        <v>2.72</v>
      </c>
      <c r="Z169" s="70">
        <f t="shared" si="7"/>
        <v>92.72</v>
      </c>
    </row>
    <row r="170">
      <c r="A170" s="4"/>
      <c r="B170" s="261" t="s">
        <v>180</v>
      </c>
      <c r="C170" s="184" t="s">
        <v>247</v>
      </c>
      <c r="D170" s="184" t="s">
        <v>248</v>
      </c>
      <c r="E170" s="188" t="s">
        <v>247</v>
      </c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60" t="str">
        <f t="shared" si="1"/>
        <v>-</v>
      </c>
      <c r="V170" s="70" t="str">
        <f t="shared" si="2"/>
        <v>-</v>
      </c>
      <c r="W170" s="71" t="str">
        <f t="shared" si="3"/>
        <v>-</v>
      </c>
      <c r="X170" s="70" t="b">
        <v>0</v>
      </c>
      <c r="Y170" s="70">
        <f t="shared" si="4"/>
        <v>0</v>
      </c>
      <c r="Z170" s="70">
        <f t="shared" si="7"/>
        <v>0</v>
      </c>
    </row>
    <row r="171">
      <c r="A171" s="4"/>
      <c r="B171" s="126" t="s">
        <v>181</v>
      </c>
      <c r="C171" s="177" t="s">
        <v>245</v>
      </c>
      <c r="D171" s="50"/>
      <c r="E171" s="131" t="s">
        <v>362</v>
      </c>
      <c r="F171" s="177" t="s">
        <v>362</v>
      </c>
      <c r="G171" s="177" t="s">
        <v>362</v>
      </c>
      <c r="H171" s="177" t="s">
        <v>362</v>
      </c>
      <c r="I171" s="177" t="s">
        <v>362</v>
      </c>
      <c r="J171" s="177" t="s">
        <v>362</v>
      </c>
      <c r="K171" s="177" t="s">
        <v>362</v>
      </c>
      <c r="L171" s="177" t="s">
        <v>362</v>
      </c>
      <c r="M171" s="177" t="s">
        <v>362</v>
      </c>
      <c r="N171" s="177" t="s">
        <v>362</v>
      </c>
      <c r="O171" s="177" t="s">
        <v>362</v>
      </c>
      <c r="P171" s="177" t="s">
        <v>362</v>
      </c>
      <c r="Q171" s="177" t="s">
        <v>362</v>
      </c>
      <c r="R171" s="177" t="s">
        <v>362</v>
      </c>
      <c r="S171" s="177" t="s">
        <v>362</v>
      </c>
      <c r="T171" s="335">
        <v>2807670.0</v>
      </c>
      <c r="U171" s="70">
        <f t="shared" si="1"/>
        <v>2807670</v>
      </c>
      <c r="V171" s="70">
        <f t="shared" si="2"/>
        <v>106</v>
      </c>
      <c r="W171" s="71">
        <f t="shared" si="3"/>
        <v>-0.212021103</v>
      </c>
      <c r="X171" s="70" t="b">
        <v>0</v>
      </c>
      <c r="Y171" s="70">
        <f t="shared" si="4"/>
        <v>2.28</v>
      </c>
      <c r="Z171" s="70">
        <f t="shared" si="7"/>
        <v>92.28</v>
      </c>
    </row>
    <row r="172">
      <c r="A172" s="4"/>
      <c r="B172" s="126" t="s">
        <v>182</v>
      </c>
      <c r="C172" s="177" t="s">
        <v>245</v>
      </c>
      <c r="D172" s="50"/>
      <c r="E172" s="131" t="s">
        <v>362</v>
      </c>
      <c r="F172" s="177" t="s">
        <v>362</v>
      </c>
      <c r="G172" s="177" t="s">
        <v>362</v>
      </c>
      <c r="H172" s="177" t="s">
        <v>362</v>
      </c>
      <c r="I172" s="177" t="s">
        <v>362</v>
      </c>
      <c r="J172" s="177" t="s">
        <v>362</v>
      </c>
      <c r="K172" s="177" t="s">
        <v>362</v>
      </c>
      <c r="L172" s="177" t="s">
        <v>362</v>
      </c>
      <c r="M172" s="177" t="s">
        <v>362</v>
      </c>
      <c r="N172" s="177" t="s">
        <v>362</v>
      </c>
      <c r="O172" s="177" t="s">
        <v>362</v>
      </c>
      <c r="P172" s="177" t="s">
        <v>362</v>
      </c>
      <c r="Q172" s="177" t="s">
        <v>362</v>
      </c>
      <c r="R172" s="177" t="s">
        <v>362</v>
      </c>
      <c r="S172" s="177" t="s">
        <v>362</v>
      </c>
      <c r="T172" s="335">
        <v>1230906.0</v>
      </c>
      <c r="U172" s="70">
        <f t="shared" si="1"/>
        <v>1230906</v>
      </c>
      <c r="V172" s="70">
        <f t="shared" si="2"/>
        <v>23</v>
      </c>
      <c r="W172" s="71">
        <f t="shared" si="3"/>
        <v>0.4473848362</v>
      </c>
      <c r="X172" s="70" t="b">
        <v>0</v>
      </c>
      <c r="Y172" s="70">
        <f t="shared" si="4"/>
        <v>8.38</v>
      </c>
      <c r="Z172" s="70">
        <f t="shared" si="7"/>
        <v>98.38</v>
      </c>
    </row>
    <row r="173">
      <c r="A173" s="4"/>
      <c r="B173" s="126" t="s">
        <v>184</v>
      </c>
      <c r="C173" s="177" t="s">
        <v>245</v>
      </c>
      <c r="D173" s="50"/>
      <c r="E173" s="131" t="s">
        <v>362</v>
      </c>
      <c r="F173" s="177" t="s">
        <v>362</v>
      </c>
      <c r="G173" s="177" t="s">
        <v>362</v>
      </c>
      <c r="H173" s="177" t="s">
        <v>362</v>
      </c>
      <c r="I173" s="177" t="s">
        <v>362</v>
      </c>
      <c r="J173" s="177" t="s">
        <v>362</v>
      </c>
      <c r="K173" s="177" t="s">
        <v>362</v>
      </c>
      <c r="L173" s="177" t="s">
        <v>362</v>
      </c>
      <c r="M173" s="177" t="s">
        <v>362</v>
      </c>
      <c r="N173" s="177" t="s">
        <v>362</v>
      </c>
      <c r="O173" s="177" t="s">
        <v>362</v>
      </c>
      <c r="P173" s="177" t="s">
        <v>362</v>
      </c>
      <c r="Q173" s="177" t="s">
        <v>362</v>
      </c>
      <c r="R173" s="177" t="s">
        <v>362</v>
      </c>
      <c r="S173" s="177" t="s">
        <v>362</v>
      </c>
      <c r="T173" s="335">
        <v>1231986.0</v>
      </c>
      <c r="U173" s="70">
        <f t="shared" si="1"/>
        <v>1231986</v>
      </c>
      <c r="V173" s="70">
        <f t="shared" si="2"/>
        <v>36</v>
      </c>
      <c r="W173" s="71">
        <f t="shared" si="3"/>
        <v>0.446933178</v>
      </c>
      <c r="X173" s="70" t="b">
        <v>0</v>
      </c>
      <c r="Y173" s="70">
        <f t="shared" si="4"/>
        <v>7.43</v>
      </c>
      <c r="Z173" s="70">
        <f t="shared" si="7"/>
        <v>97.43</v>
      </c>
    </row>
    <row r="174">
      <c r="A174" s="4"/>
      <c r="B174" s="126" t="s">
        <v>185</v>
      </c>
      <c r="C174" s="177" t="s">
        <v>245</v>
      </c>
      <c r="D174" s="50"/>
      <c r="E174" s="131" t="s">
        <v>362</v>
      </c>
      <c r="F174" s="177" t="s">
        <v>362</v>
      </c>
      <c r="G174" s="177" t="s">
        <v>362</v>
      </c>
      <c r="H174" s="177" t="s">
        <v>362</v>
      </c>
      <c r="I174" s="177" t="s">
        <v>362</v>
      </c>
      <c r="J174" s="177" t="s">
        <v>362</v>
      </c>
      <c r="K174" s="177" t="s">
        <v>362</v>
      </c>
      <c r="L174" s="177" t="s">
        <v>362</v>
      </c>
      <c r="M174" s="177" t="s">
        <v>362</v>
      </c>
      <c r="N174" s="177" t="s">
        <v>362</v>
      </c>
      <c r="O174" s="177" t="s">
        <v>362</v>
      </c>
      <c r="P174" s="177" t="s">
        <v>362</v>
      </c>
      <c r="Q174" s="177" t="s">
        <v>362</v>
      </c>
      <c r="R174" s="177" t="s">
        <v>362</v>
      </c>
      <c r="S174" s="177" t="s">
        <v>362</v>
      </c>
      <c r="T174" s="335">
        <v>1598622.0</v>
      </c>
      <c r="U174" s="70">
        <f t="shared" si="1"/>
        <v>1598622</v>
      </c>
      <c r="V174" s="70">
        <f t="shared" si="2"/>
        <v>69</v>
      </c>
      <c r="W174" s="71">
        <f t="shared" si="3"/>
        <v>0.2936052507</v>
      </c>
      <c r="X174" s="70" t="b">
        <v>0</v>
      </c>
      <c r="Y174" s="70">
        <f t="shared" si="4"/>
        <v>5</v>
      </c>
      <c r="Z174" s="70">
        <f t="shared" si="7"/>
        <v>95</v>
      </c>
    </row>
    <row r="175">
      <c r="A175" s="4"/>
      <c r="B175" s="126" t="s">
        <v>186</v>
      </c>
      <c r="C175" s="177" t="s">
        <v>245</v>
      </c>
      <c r="D175" s="50"/>
      <c r="E175" s="131" t="s">
        <v>362</v>
      </c>
      <c r="F175" s="177" t="s">
        <v>362</v>
      </c>
      <c r="G175" s="177" t="s">
        <v>362</v>
      </c>
      <c r="H175" s="177" t="s">
        <v>362</v>
      </c>
      <c r="I175" s="177" t="s">
        <v>362</v>
      </c>
      <c r="J175" s="177" t="s">
        <v>362</v>
      </c>
      <c r="K175" s="177" t="s">
        <v>362</v>
      </c>
      <c r="L175" s="177" t="s">
        <v>362</v>
      </c>
      <c r="M175" s="177" t="s">
        <v>362</v>
      </c>
      <c r="N175" s="177" t="s">
        <v>362</v>
      </c>
      <c r="O175" s="177" t="s">
        <v>362</v>
      </c>
      <c r="P175" s="177" t="s">
        <v>362</v>
      </c>
      <c r="Q175" s="177" t="s">
        <v>362</v>
      </c>
      <c r="R175" s="177" t="s">
        <v>362</v>
      </c>
      <c r="S175" s="177" t="s">
        <v>362</v>
      </c>
      <c r="T175" s="335">
        <v>1373082.0</v>
      </c>
      <c r="U175" s="70">
        <f t="shared" si="1"/>
        <v>1373082</v>
      </c>
      <c r="V175" s="70">
        <f t="shared" si="2"/>
        <v>56</v>
      </c>
      <c r="W175" s="71">
        <f t="shared" si="3"/>
        <v>0.3879265414</v>
      </c>
      <c r="X175" s="70" t="b">
        <v>0</v>
      </c>
      <c r="Y175" s="70">
        <f t="shared" si="4"/>
        <v>5.96</v>
      </c>
      <c r="Z175" s="70">
        <f t="shared" si="7"/>
        <v>95.96</v>
      </c>
    </row>
    <row r="176">
      <c r="A176" s="4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70" t="str">
        <f t="shared" si="1"/>
        <v>-</v>
      </c>
      <c r="V176" s="70" t="str">
        <f t="shared" si="2"/>
        <v>-</v>
      </c>
      <c r="W176" s="71" t="str">
        <f t="shared" si="3"/>
        <v>-</v>
      </c>
      <c r="X176" s="50"/>
      <c r="Y176" s="50"/>
      <c r="Z176" s="50"/>
    </row>
    <row r="177">
      <c r="A177" s="4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70" t="str">
        <f t="shared" si="1"/>
        <v>-</v>
      </c>
      <c r="V177" s="70" t="str">
        <f t="shared" si="2"/>
        <v>-</v>
      </c>
      <c r="W177" s="71" t="str">
        <f t="shared" si="3"/>
        <v>-</v>
      </c>
      <c r="X177" s="50"/>
      <c r="Y177" s="50"/>
      <c r="Z177" s="50"/>
    </row>
    <row r="178">
      <c r="A178" s="4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70" t="str">
        <f t="shared" si="1"/>
        <v>-</v>
      </c>
      <c r="V178" s="70" t="str">
        <f t="shared" si="2"/>
        <v>-</v>
      </c>
      <c r="W178" s="71" t="str">
        <f t="shared" si="3"/>
        <v>-</v>
      </c>
      <c r="X178" s="50"/>
      <c r="Y178" s="50"/>
      <c r="Z178" s="50"/>
    </row>
    <row r="179">
      <c r="A179" s="5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70" t="str">
        <f t="shared" si="1"/>
        <v>-</v>
      </c>
      <c r="V179" s="70" t="str">
        <f t="shared" si="2"/>
        <v>-</v>
      </c>
      <c r="W179" s="71" t="str">
        <f t="shared" si="3"/>
        <v>-</v>
      </c>
      <c r="X179" s="50"/>
      <c r="Y179" s="50"/>
      <c r="Z179" s="50"/>
    </row>
  </sheetData>
  <mergeCells count="14">
    <mergeCell ref="A23:A42"/>
    <mergeCell ref="A43:A62"/>
    <mergeCell ref="A63:A82"/>
    <mergeCell ref="A83:A102"/>
    <mergeCell ref="A103:A118"/>
    <mergeCell ref="A119:A134"/>
    <mergeCell ref="A135:A179"/>
    <mergeCell ref="A1:A2"/>
    <mergeCell ref="B1:B2"/>
    <mergeCell ref="C1:D1"/>
    <mergeCell ref="F1:S1"/>
    <mergeCell ref="T1:W1"/>
    <mergeCell ref="Y1:Z1"/>
    <mergeCell ref="A3:A22"/>
  </mergeCells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0</v>
      </c>
      <c r="B1" s="129" t="s">
        <v>2</v>
      </c>
      <c r="C1" s="53" t="s">
        <v>225</v>
      </c>
      <c r="D1" s="54"/>
      <c r="E1" s="55" t="s">
        <v>226</v>
      </c>
      <c r="F1" s="56"/>
      <c r="G1" s="56"/>
      <c r="H1" s="56"/>
      <c r="I1" s="56"/>
      <c r="J1" s="56"/>
      <c r="K1" s="54"/>
      <c r="L1" s="57" t="s">
        <v>227</v>
      </c>
      <c r="M1" s="56"/>
      <c r="N1" s="56"/>
      <c r="O1" s="56"/>
      <c r="P1" s="56"/>
      <c r="Q1" s="56"/>
      <c r="R1" s="56"/>
      <c r="S1" s="56"/>
      <c r="T1" s="56"/>
      <c r="U1" s="56"/>
      <c r="V1" s="54"/>
      <c r="W1" s="58" t="s">
        <v>365</v>
      </c>
      <c r="X1" s="59" t="s">
        <v>229</v>
      </c>
      <c r="Y1" s="56"/>
      <c r="Z1" s="54"/>
    </row>
    <row r="2">
      <c r="C2" s="60" t="s">
        <v>230</v>
      </c>
      <c r="D2" s="61" t="s">
        <v>231</v>
      </c>
      <c r="E2" s="62" t="s">
        <v>232</v>
      </c>
      <c r="F2" s="62" t="s">
        <v>233</v>
      </c>
      <c r="G2" s="62" t="s">
        <v>234</v>
      </c>
      <c r="H2" s="62" t="s">
        <v>235</v>
      </c>
      <c r="I2" s="62" t="s">
        <v>366</v>
      </c>
      <c r="J2" s="62" t="s">
        <v>367</v>
      </c>
      <c r="K2" s="62" t="s">
        <v>368</v>
      </c>
      <c r="L2" s="63" t="s">
        <v>236</v>
      </c>
      <c r="M2" s="63" t="s">
        <v>369</v>
      </c>
      <c r="N2" s="63" t="s">
        <v>370</v>
      </c>
      <c r="O2" s="63" t="s">
        <v>371</v>
      </c>
      <c r="P2" s="63" t="s">
        <v>372</v>
      </c>
      <c r="Q2" s="63" t="s">
        <v>373</v>
      </c>
      <c r="R2" s="63" t="s">
        <v>374</v>
      </c>
      <c r="S2" s="63" t="s">
        <v>375</v>
      </c>
      <c r="T2" s="63" t="s">
        <v>376</v>
      </c>
      <c r="U2" s="63" t="s">
        <v>377</v>
      </c>
      <c r="V2" s="63" t="s">
        <v>378</v>
      </c>
      <c r="W2" s="64" t="s">
        <v>242</v>
      </c>
      <c r="X2" s="65" t="s">
        <v>379</v>
      </c>
      <c r="Y2" s="65" t="s">
        <v>380</v>
      </c>
      <c r="Z2" s="65" t="s">
        <v>381</v>
      </c>
    </row>
    <row r="3">
      <c r="A3" s="2" t="s">
        <v>3</v>
      </c>
      <c r="B3" s="3" t="s">
        <v>4</v>
      </c>
      <c r="C3" s="68" t="s">
        <v>245</v>
      </c>
      <c r="D3" s="69"/>
      <c r="E3" s="70" t="s">
        <v>246</v>
      </c>
      <c r="F3" s="69"/>
      <c r="G3" s="69"/>
      <c r="H3" s="69"/>
      <c r="I3" s="70" t="s">
        <v>246</v>
      </c>
      <c r="J3" s="70" t="s">
        <v>246</v>
      </c>
      <c r="K3" s="70" t="s">
        <v>0</v>
      </c>
      <c r="L3" s="70">
        <v>20.0</v>
      </c>
      <c r="M3" s="70">
        <v>0.0</v>
      </c>
      <c r="N3" s="70">
        <v>0.0</v>
      </c>
      <c r="O3" s="70">
        <v>3307110.168</v>
      </c>
      <c r="P3" s="70">
        <v>85148.0</v>
      </c>
      <c r="Q3" s="71">
        <f t="shared" ref="Q3:Q105" si="1">IF(AND(OR(C3="1st_demo",C3="2nd_demo"),NOT(OR(0,O3="")), K3="TA"),(L3*O3*O3*P3),"-")</f>
        <v>1.86252E+19</v>
      </c>
      <c r="R3" s="70">
        <f t="shared" ref="R3:R105" si="2">IF(Q3&lt;&gt;"-",RANK(Q3,$Q$3:$Q$175,1),"-")</f>
        <v>8</v>
      </c>
      <c r="S3" s="70">
        <f t="shared" ref="S3:S105" si="3">IF(Q3&lt;&gt;"-", -(Q3- AVERAGE($Q$3:$Q$175))/_xlfn.STDEV.P($Q$3:$Q$175),"-")</f>
        <v>-1.044779225</v>
      </c>
      <c r="T3" s="71" t="str">
        <f t="shared" ref="T3:T105" si="4">IF(AND(OR(C3="1st_demo",C3="2nd_demo"),NOT(OR(0,O3="")), K3="ME"),(L3*O3*O3*P3),"-")</f>
        <v>-</v>
      </c>
      <c r="U3" s="70" t="str">
        <f t="shared" ref="U3:U105" si="5">IF(T3&lt;&gt;"-",RANK(T3,$T$3:$T$175,1),"-")</f>
        <v>-</v>
      </c>
      <c r="V3" s="70" t="str">
        <f t="shared" ref="V3:V105" si="6">IF(T3&lt;&gt;"-", -(T3- AVERAGE($T$3:$T$175))/_xlfn.STDEV.P($T$3:$T$175),"-")</f>
        <v>-</v>
      </c>
      <c r="W3" s="70" t="b">
        <v>0</v>
      </c>
      <c r="X3" s="70">
        <f t="shared" ref="X3:X105" si="7">IF(R3&lt;&gt;"-",ROUND(10*(COUNTIFS(C:C, "1st_demo", K:K, "TA") + COUNTIFS(C:C, "2nd_demo", K:K, "TA") + 1 - R3) / (COUNTIFS(C:C, "1st_demo", K:K, "TA") + COUNTIFS(C:C, "2nd_demo", K:K, "TA")), 2), 0)
</f>
        <v>2.22</v>
      </c>
      <c r="Y3" s="70">
        <f t="shared" ref="Y3:Y105" si="8">IF(U3&lt;&gt;"-",ROUND(30*(COUNTIFS(C:C, "1st_demo", K:K, "ME") + COUNTIFS(C:C, "2nd_demo", K:K, "ME") + 1 - U3) / (COUNTIFS(C:C, "1st_demo", K:K, "ME") + COUNTIFS(C:C, "2nd_demo", K:K, "ME")), 2), 0)
</f>
        <v>0</v>
      </c>
      <c r="Z3" s="70">
        <f t="shared" ref="Z3:Z105" si="9">ROUND(
  IF(W3=FALSE,
    IFS(
      C3="1st_demo", IF(K3="TA", 60+X3+Y3, 70+X3+Y3),
      C3="2nd_demo", IF(K3="TA", (60+X3+Y3)*0.7, (70+X3+Y3)*0.7),
      TRUE, 0
    ),
    IFS(
      C3="1st_demo", IF(K3="TA", 60+X3+Y3, 70+X3+Y3),
      C3="2nd_demo", IF(K3="TA", (60+X3+Y3)*0.7, (70+X3+Y3)*0.7),
      TRUE, 0
    ) - 10
  ), 2)
</f>
        <v>62.22</v>
      </c>
    </row>
    <row r="4">
      <c r="A4" s="4"/>
      <c r="B4" s="3" t="s">
        <v>5</v>
      </c>
      <c r="C4" s="68" t="s">
        <v>245</v>
      </c>
      <c r="D4" s="69"/>
      <c r="E4" s="70" t="s">
        <v>246</v>
      </c>
      <c r="F4" s="70" t="s">
        <v>246</v>
      </c>
      <c r="G4" s="70" t="s">
        <v>246</v>
      </c>
      <c r="H4" s="70" t="s">
        <v>246</v>
      </c>
      <c r="I4" s="70" t="s">
        <v>246</v>
      </c>
      <c r="J4" s="70" t="s">
        <v>246</v>
      </c>
      <c r="K4" s="70" t="s">
        <v>382</v>
      </c>
      <c r="L4" s="70">
        <v>12.0</v>
      </c>
      <c r="M4" s="70">
        <v>415056.9486</v>
      </c>
      <c r="N4" s="70">
        <v>188908.0</v>
      </c>
      <c r="O4" s="70">
        <v>1674951.08</v>
      </c>
      <c r="P4" s="70">
        <v>188908.0</v>
      </c>
      <c r="Q4" s="71" t="str">
        <f t="shared" si="1"/>
        <v>-</v>
      </c>
      <c r="R4" s="70" t="str">
        <f t="shared" si="2"/>
        <v>-</v>
      </c>
      <c r="S4" s="70" t="str">
        <f t="shared" si="3"/>
        <v>-</v>
      </c>
      <c r="T4" s="71">
        <f t="shared" si="4"/>
        <v>6.35969E+18</v>
      </c>
      <c r="U4" s="70">
        <f t="shared" si="5"/>
        <v>39</v>
      </c>
      <c r="V4" s="70">
        <f t="shared" si="6"/>
        <v>0.3628563853</v>
      </c>
      <c r="W4" s="70" t="b">
        <v>0</v>
      </c>
      <c r="X4" s="70">
        <f t="shared" si="7"/>
        <v>0</v>
      </c>
      <c r="Y4" s="70">
        <f t="shared" si="8"/>
        <v>20.88</v>
      </c>
      <c r="Z4" s="70">
        <f t="shared" si="9"/>
        <v>90.88</v>
      </c>
    </row>
    <row r="5">
      <c r="A5" s="4"/>
      <c r="B5" s="3" t="s">
        <v>6</v>
      </c>
      <c r="C5" s="68" t="s">
        <v>245</v>
      </c>
      <c r="D5" s="69"/>
      <c r="E5" s="70" t="s">
        <v>246</v>
      </c>
      <c r="F5" s="70" t="s">
        <v>246</v>
      </c>
      <c r="G5" s="70" t="s">
        <v>246</v>
      </c>
      <c r="H5" s="70" t="s">
        <v>246</v>
      </c>
      <c r="I5" s="70" t="s">
        <v>246</v>
      </c>
      <c r="J5" s="70" t="s">
        <v>246</v>
      </c>
      <c r="K5" s="70" t="s">
        <v>382</v>
      </c>
      <c r="L5" s="70">
        <v>14.0</v>
      </c>
      <c r="M5" s="70">
        <v>859673.3824</v>
      </c>
      <c r="N5" s="70">
        <v>191246.0</v>
      </c>
      <c r="O5" s="70">
        <v>4737031.235</v>
      </c>
      <c r="P5" s="70">
        <v>191246.0</v>
      </c>
      <c r="Q5" s="71" t="str">
        <f t="shared" si="1"/>
        <v>-</v>
      </c>
      <c r="R5" s="70" t="str">
        <f t="shared" si="2"/>
        <v>-</v>
      </c>
      <c r="S5" s="70" t="str">
        <f t="shared" si="3"/>
        <v>-</v>
      </c>
      <c r="T5" s="71">
        <f t="shared" si="4"/>
        <v>6.00804E+19</v>
      </c>
      <c r="U5" s="70">
        <f t="shared" si="5"/>
        <v>104</v>
      </c>
      <c r="V5" s="70">
        <f t="shared" si="6"/>
        <v>-0.1768860296</v>
      </c>
      <c r="W5" s="70" t="b">
        <v>0</v>
      </c>
      <c r="X5" s="70">
        <f t="shared" si="7"/>
        <v>0</v>
      </c>
      <c r="Y5" s="70">
        <f t="shared" si="8"/>
        <v>5.28</v>
      </c>
      <c r="Z5" s="70">
        <f t="shared" si="9"/>
        <v>75.28</v>
      </c>
    </row>
    <row r="6">
      <c r="A6" s="4"/>
      <c r="B6" s="3" t="s">
        <v>7</v>
      </c>
      <c r="C6" s="68" t="s">
        <v>245</v>
      </c>
      <c r="D6" s="69"/>
      <c r="E6" s="70" t="s">
        <v>246</v>
      </c>
      <c r="F6" s="70" t="s">
        <v>246</v>
      </c>
      <c r="G6" s="70" t="s">
        <v>246</v>
      </c>
      <c r="H6" s="70" t="s">
        <v>246</v>
      </c>
      <c r="I6" s="70" t="s">
        <v>246</v>
      </c>
      <c r="J6" s="70" t="s">
        <v>246</v>
      </c>
      <c r="K6" s="70" t="s">
        <v>382</v>
      </c>
      <c r="L6" s="70">
        <v>15.0</v>
      </c>
      <c r="M6" s="70">
        <v>1155774.516</v>
      </c>
      <c r="N6" s="70">
        <v>582730.0</v>
      </c>
      <c r="O6" s="70">
        <v>3342168.986</v>
      </c>
      <c r="P6" s="70">
        <v>582730.0</v>
      </c>
      <c r="Q6" s="71" t="str">
        <f t="shared" si="1"/>
        <v>-</v>
      </c>
      <c r="R6" s="70" t="str">
        <f t="shared" si="2"/>
        <v>-</v>
      </c>
      <c r="S6" s="70" t="str">
        <f t="shared" si="3"/>
        <v>-</v>
      </c>
      <c r="T6" s="71">
        <f t="shared" si="4"/>
        <v>9.76372E+19</v>
      </c>
      <c r="U6" s="70">
        <f t="shared" si="5"/>
        <v>110</v>
      </c>
      <c r="V6" s="70">
        <f t="shared" si="6"/>
        <v>-0.5542265981</v>
      </c>
      <c r="W6" s="70" t="b">
        <v>0</v>
      </c>
      <c r="X6" s="70">
        <f t="shared" si="7"/>
        <v>0</v>
      </c>
      <c r="Y6" s="70">
        <f t="shared" si="8"/>
        <v>3.84</v>
      </c>
      <c r="Z6" s="70">
        <f t="shared" si="9"/>
        <v>73.84</v>
      </c>
    </row>
    <row r="7">
      <c r="A7" s="4"/>
      <c r="B7" s="3" t="s">
        <v>8</v>
      </c>
      <c r="C7" s="68" t="s">
        <v>251</v>
      </c>
      <c r="D7" s="69"/>
      <c r="E7" s="70" t="s">
        <v>246</v>
      </c>
      <c r="F7" s="70" t="s">
        <v>246</v>
      </c>
      <c r="G7" s="70" t="s">
        <v>246</v>
      </c>
      <c r="H7" s="70" t="s">
        <v>246</v>
      </c>
      <c r="I7" s="70" t="s">
        <v>246</v>
      </c>
      <c r="J7" s="70" t="s">
        <v>246</v>
      </c>
      <c r="K7" s="70" t="s">
        <v>382</v>
      </c>
      <c r="L7" s="70">
        <v>10.7</v>
      </c>
      <c r="M7" s="70">
        <v>971472.4583</v>
      </c>
      <c r="N7" s="70">
        <v>21603.0</v>
      </c>
      <c r="O7" s="70">
        <v>4160500.08</v>
      </c>
      <c r="P7" s="70">
        <v>21603.0</v>
      </c>
      <c r="Q7" s="71" t="str">
        <f t="shared" si="1"/>
        <v>-</v>
      </c>
      <c r="R7" s="70" t="str">
        <f t="shared" si="2"/>
        <v>-</v>
      </c>
      <c r="S7" s="70" t="str">
        <f t="shared" si="3"/>
        <v>-</v>
      </c>
      <c r="T7" s="71">
        <f t="shared" si="4"/>
        <v>4.00119E+18</v>
      </c>
      <c r="U7" s="70">
        <f t="shared" si="5"/>
        <v>26</v>
      </c>
      <c r="V7" s="70">
        <f t="shared" si="6"/>
        <v>0.386552698</v>
      </c>
      <c r="W7" s="70" t="b">
        <v>0</v>
      </c>
      <c r="X7" s="70">
        <f t="shared" si="7"/>
        <v>0</v>
      </c>
      <c r="Y7" s="70">
        <f t="shared" si="8"/>
        <v>24</v>
      </c>
      <c r="Z7" s="70">
        <f t="shared" si="9"/>
        <v>65.8</v>
      </c>
    </row>
    <row r="8">
      <c r="A8" s="4"/>
      <c r="B8" s="3" t="s">
        <v>9</v>
      </c>
      <c r="C8" s="68" t="s">
        <v>245</v>
      </c>
      <c r="D8" s="69"/>
      <c r="E8" s="70" t="s">
        <v>246</v>
      </c>
      <c r="F8" s="70" t="s">
        <v>246</v>
      </c>
      <c r="G8" s="70" t="s">
        <v>246</v>
      </c>
      <c r="H8" s="70" t="s">
        <v>246</v>
      </c>
      <c r="I8" s="70" t="s">
        <v>246</v>
      </c>
      <c r="J8" s="70" t="s">
        <v>246</v>
      </c>
      <c r="K8" s="70" t="s">
        <v>382</v>
      </c>
      <c r="L8" s="70">
        <v>10.0</v>
      </c>
      <c r="M8" s="70">
        <v>1289101.774</v>
      </c>
      <c r="N8" s="70">
        <v>37316.0</v>
      </c>
      <c r="O8" s="70">
        <v>4374950.491</v>
      </c>
      <c r="P8" s="70">
        <v>37316.0</v>
      </c>
      <c r="Q8" s="71" t="str">
        <f t="shared" si="1"/>
        <v>-</v>
      </c>
      <c r="R8" s="70" t="str">
        <f t="shared" si="2"/>
        <v>-</v>
      </c>
      <c r="S8" s="70" t="str">
        <f t="shared" si="3"/>
        <v>-</v>
      </c>
      <c r="T8" s="71">
        <f t="shared" si="4"/>
        <v>7.14235E+18</v>
      </c>
      <c r="U8" s="70">
        <f t="shared" si="5"/>
        <v>47</v>
      </c>
      <c r="V8" s="70">
        <f t="shared" si="6"/>
        <v>0.3549927959</v>
      </c>
      <c r="W8" s="70" t="b">
        <v>0</v>
      </c>
      <c r="X8" s="70">
        <f t="shared" si="7"/>
        <v>0</v>
      </c>
      <c r="Y8" s="70">
        <f t="shared" si="8"/>
        <v>18.96</v>
      </c>
      <c r="Z8" s="70">
        <f t="shared" si="9"/>
        <v>88.96</v>
      </c>
    </row>
    <row r="9">
      <c r="A9" s="4"/>
      <c r="B9" s="134" t="s">
        <v>10</v>
      </c>
      <c r="C9" s="68" t="s">
        <v>247</v>
      </c>
      <c r="D9" s="70" t="s">
        <v>248</v>
      </c>
      <c r="E9" s="70" t="s">
        <v>247</v>
      </c>
      <c r="F9" s="69"/>
      <c r="G9" s="69"/>
      <c r="H9" s="69"/>
      <c r="I9" s="348"/>
      <c r="J9" s="69"/>
      <c r="K9" s="69"/>
      <c r="L9" s="69"/>
      <c r="M9" s="69"/>
      <c r="N9" s="69"/>
      <c r="O9" s="69"/>
      <c r="P9" s="69"/>
      <c r="Q9" s="71" t="str">
        <f t="shared" si="1"/>
        <v>-</v>
      </c>
      <c r="R9" s="70" t="str">
        <f t="shared" si="2"/>
        <v>-</v>
      </c>
      <c r="S9" s="70" t="str">
        <f t="shared" si="3"/>
        <v>-</v>
      </c>
      <c r="T9" s="71" t="str">
        <f t="shared" si="4"/>
        <v>-</v>
      </c>
      <c r="U9" s="70" t="str">
        <f t="shared" si="5"/>
        <v>-</v>
      </c>
      <c r="V9" s="70" t="str">
        <f t="shared" si="6"/>
        <v>-</v>
      </c>
      <c r="W9" s="70" t="b">
        <v>0</v>
      </c>
      <c r="X9" s="70">
        <f t="shared" si="7"/>
        <v>0</v>
      </c>
      <c r="Y9" s="70">
        <f t="shared" si="8"/>
        <v>0</v>
      </c>
      <c r="Z9" s="70">
        <f t="shared" si="9"/>
        <v>0</v>
      </c>
    </row>
    <row r="10">
      <c r="A10" s="4"/>
      <c r="B10" s="3" t="s">
        <v>11</v>
      </c>
      <c r="C10" s="68" t="s">
        <v>245</v>
      </c>
      <c r="D10" s="69"/>
      <c r="E10" s="70" t="s">
        <v>246</v>
      </c>
      <c r="F10" s="70" t="s">
        <v>246</v>
      </c>
      <c r="G10" s="70" t="s">
        <v>246</v>
      </c>
      <c r="H10" s="70" t="s">
        <v>246</v>
      </c>
      <c r="I10" s="70" t="s">
        <v>246</v>
      </c>
      <c r="J10" s="70" t="s">
        <v>246</v>
      </c>
      <c r="K10" s="70" t="s">
        <v>382</v>
      </c>
      <c r="L10" s="70">
        <v>10.0</v>
      </c>
      <c r="M10" s="70">
        <v>801561.1052</v>
      </c>
      <c r="N10" s="70">
        <v>109586.0</v>
      </c>
      <c r="O10" s="70">
        <v>3073811.473</v>
      </c>
      <c r="P10" s="70">
        <v>109586.0</v>
      </c>
      <c r="Q10" s="71" t="str">
        <f t="shared" si="1"/>
        <v>-</v>
      </c>
      <c r="R10" s="70" t="str">
        <f t="shared" si="2"/>
        <v>-</v>
      </c>
      <c r="S10" s="70" t="str">
        <f t="shared" si="3"/>
        <v>-</v>
      </c>
      <c r="T10" s="71">
        <f t="shared" si="4"/>
        <v>1.0354E+19</v>
      </c>
      <c r="U10" s="70">
        <f t="shared" si="5"/>
        <v>59</v>
      </c>
      <c r="V10" s="70">
        <f t="shared" si="6"/>
        <v>0.3227244434</v>
      </c>
      <c r="W10" s="70" t="b">
        <v>0</v>
      </c>
      <c r="X10" s="70">
        <f t="shared" si="7"/>
        <v>0</v>
      </c>
      <c r="Y10" s="70">
        <f t="shared" si="8"/>
        <v>16.08</v>
      </c>
      <c r="Z10" s="70">
        <f t="shared" si="9"/>
        <v>86.08</v>
      </c>
    </row>
    <row r="11">
      <c r="A11" s="4"/>
      <c r="B11" s="3" t="s">
        <v>12</v>
      </c>
      <c r="C11" s="68" t="s">
        <v>245</v>
      </c>
      <c r="D11" s="69"/>
      <c r="E11" s="70" t="s">
        <v>246</v>
      </c>
      <c r="F11" s="70" t="s">
        <v>246</v>
      </c>
      <c r="G11" s="70" t="s">
        <v>246</v>
      </c>
      <c r="H11" s="70" t="s">
        <v>246</v>
      </c>
      <c r="I11" s="70" t="s">
        <v>246</v>
      </c>
      <c r="J11" s="70" t="s">
        <v>246</v>
      </c>
      <c r="K11" s="70" t="s">
        <v>382</v>
      </c>
      <c r="L11" s="70">
        <v>13.0</v>
      </c>
      <c r="M11" s="70">
        <v>357366.1279</v>
      </c>
      <c r="N11" s="70">
        <v>352675.0</v>
      </c>
      <c r="O11" s="70">
        <v>2101730.064</v>
      </c>
      <c r="P11" s="70">
        <v>352675.0</v>
      </c>
      <c r="Q11" s="71" t="str">
        <f t="shared" si="1"/>
        <v>-</v>
      </c>
      <c r="R11" s="70" t="str">
        <f t="shared" si="2"/>
        <v>-</v>
      </c>
      <c r="S11" s="70" t="str">
        <f t="shared" si="3"/>
        <v>-</v>
      </c>
      <c r="T11" s="71">
        <f t="shared" si="4"/>
        <v>2.02522E+19</v>
      </c>
      <c r="U11" s="70">
        <f t="shared" si="5"/>
        <v>85</v>
      </c>
      <c r="V11" s="70">
        <f t="shared" si="6"/>
        <v>0.2232757983</v>
      </c>
      <c r="W11" s="70" t="b">
        <v>0</v>
      </c>
      <c r="X11" s="70">
        <f t="shared" si="7"/>
        <v>0</v>
      </c>
      <c r="Y11" s="70">
        <f t="shared" si="8"/>
        <v>9.84</v>
      </c>
      <c r="Z11" s="70">
        <f t="shared" si="9"/>
        <v>79.84</v>
      </c>
    </row>
    <row r="12">
      <c r="A12" s="4"/>
      <c r="B12" s="3" t="s">
        <v>13</v>
      </c>
      <c r="C12" s="68" t="s">
        <v>247</v>
      </c>
      <c r="D12" s="70" t="s">
        <v>248</v>
      </c>
      <c r="E12" s="70" t="s">
        <v>247</v>
      </c>
      <c r="F12" s="69"/>
      <c r="G12" s="69"/>
      <c r="H12" s="69"/>
      <c r="I12" s="348"/>
      <c r="J12" s="69"/>
      <c r="K12" s="69"/>
      <c r="L12" s="69"/>
      <c r="M12" s="69"/>
      <c r="N12" s="69"/>
      <c r="O12" s="69"/>
      <c r="P12" s="69"/>
      <c r="Q12" s="71" t="str">
        <f t="shared" si="1"/>
        <v>-</v>
      </c>
      <c r="R12" s="70" t="str">
        <f t="shared" si="2"/>
        <v>-</v>
      </c>
      <c r="S12" s="70" t="str">
        <f t="shared" si="3"/>
        <v>-</v>
      </c>
      <c r="T12" s="71" t="str">
        <f t="shared" si="4"/>
        <v>-</v>
      </c>
      <c r="U12" s="70" t="str">
        <f t="shared" si="5"/>
        <v>-</v>
      </c>
      <c r="V12" s="70" t="str">
        <f t="shared" si="6"/>
        <v>-</v>
      </c>
      <c r="W12" s="70" t="b">
        <v>0</v>
      </c>
      <c r="X12" s="70">
        <f t="shared" si="7"/>
        <v>0</v>
      </c>
      <c r="Y12" s="70">
        <f t="shared" si="8"/>
        <v>0</v>
      </c>
      <c r="Z12" s="70">
        <f t="shared" si="9"/>
        <v>0</v>
      </c>
    </row>
    <row r="13">
      <c r="A13" s="4"/>
      <c r="B13" s="3" t="s">
        <v>14</v>
      </c>
      <c r="C13" s="68" t="s">
        <v>251</v>
      </c>
      <c r="D13" s="69"/>
      <c r="E13" s="70" t="s">
        <v>246</v>
      </c>
      <c r="F13" s="70" t="s">
        <v>246</v>
      </c>
      <c r="G13" s="70" t="s">
        <v>246</v>
      </c>
      <c r="H13" s="70" t="s">
        <v>246</v>
      </c>
      <c r="I13" s="70" t="s">
        <v>246</v>
      </c>
      <c r="J13" s="70" t="s">
        <v>246</v>
      </c>
      <c r="K13" s="70" t="s">
        <v>382</v>
      </c>
      <c r="L13" s="70">
        <v>10.0</v>
      </c>
      <c r="M13" s="70">
        <v>1072884.737</v>
      </c>
      <c r="N13" s="70">
        <v>185084.0</v>
      </c>
      <c r="O13" s="70">
        <v>3342168.986</v>
      </c>
      <c r="P13" s="70">
        <v>185084.0</v>
      </c>
      <c r="Q13" s="71" t="str">
        <f t="shared" si="1"/>
        <v>-</v>
      </c>
      <c r="R13" s="70" t="str">
        <f t="shared" si="2"/>
        <v>-</v>
      </c>
      <c r="S13" s="70" t="str">
        <f t="shared" si="3"/>
        <v>-</v>
      </c>
      <c r="T13" s="71">
        <f t="shared" si="4"/>
        <v>2.06741E+19</v>
      </c>
      <c r="U13" s="70">
        <f t="shared" si="5"/>
        <v>86</v>
      </c>
      <c r="V13" s="70">
        <f t="shared" si="6"/>
        <v>0.2190371871</v>
      </c>
      <c r="W13" s="70" t="b">
        <v>0</v>
      </c>
      <c r="X13" s="70">
        <f t="shared" si="7"/>
        <v>0</v>
      </c>
      <c r="Y13" s="70">
        <f t="shared" si="8"/>
        <v>9.6</v>
      </c>
      <c r="Z13" s="70">
        <f t="shared" si="9"/>
        <v>55.72</v>
      </c>
    </row>
    <row r="14">
      <c r="A14" s="4"/>
      <c r="B14" s="3" t="s">
        <v>15</v>
      </c>
      <c r="C14" s="68" t="s">
        <v>247</v>
      </c>
      <c r="D14" s="70" t="s">
        <v>248</v>
      </c>
      <c r="E14" s="70" t="s">
        <v>247</v>
      </c>
      <c r="F14" s="69"/>
      <c r="G14" s="69"/>
      <c r="H14" s="69"/>
      <c r="I14" s="348"/>
      <c r="J14" s="69"/>
      <c r="K14" s="69"/>
      <c r="L14" s="69"/>
      <c r="M14" s="69"/>
      <c r="N14" s="69"/>
      <c r="O14" s="69"/>
      <c r="P14" s="69"/>
      <c r="Q14" s="71" t="str">
        <f t="shared" si="1"/>
        <v>-</v>
      </c>
      <c r="R14" s="70" t="str">
        <f t="shared" si="2"/>
        <v>-</v>
      </c>
      <c r="S14" s="70" t="str">
        <f t="shared" si="3"/>
        <v>-</v>
      </c>
      <c r="T14" s="71" t="str">
        <f t="shared" si="4"/>
        <v>-</v>
      </c>
      <c r="U14" s="70" t="str">
        <f t="shared" si="5"/>
        <v>-</v>
      </c>
      <c r="V14" s="70" t="str">
        <f t="shared" si="6"/>
        <v>-</v>
      </c>
      <c r="W14" s="70" t="b">
        <v>0</v>
      </c>
      <c r="X14" s="70">
        <f t="shared" si="7"/>
        <v>0</v>
      </c>
      <c r="Y14" s="70">
        <f t="shared" si="8"/>
        <v>0</v>
      </c>
      <c r="Z14" s="70">
        <f t="shared" si="9"/>
        <v>0</v>
      </c>
    </row>
    <row r="15">
      <c r="A15" s="4"/>
      <c r="B15" s="3" t="s">
        <v>16</v>
      </c>
      <c r="C15" s="68" t="s">
        <v>245</v>
      </c>
      <c r="D15" s="69"/>
      <c r="E15" s="70" t="s">
        <v>246</v>
      </c>
      <c r="F15" s="70" t="s">
        <v>246</v>
      </c>
      <c r="G15" s="70" t="s">
        <v>246</v>
      </c>
      <c r="H15" s="70" t="s">
        <v>246</v>
      </c>
      <c r="I15" s="70" t="s">
        <v>246</v>
      </c>
      <c r="J15" s="70" t="s">
        <v>246</v>
      </c>
      <c r="K15" s="70" t="s">
        <v>382</v>
      </c>
      <c r="L15" s="70">
        <v>8.3</v>
      </c>
      <c r="M15" s="70">
        <v>512048.405</v>
      </c>
      <c r="N15" s="70">
        <v>191290.0</v>
      </c>
      <c r="O15" s="70">
        <v>1788352.106</v>
      </c>
      <c r="P15" s="70">
        <v>191290.0</v>
      </c>
      <c r="Q15" s="71" t="str">
        <f t="shared" si="1"/>
        <v>-</v>
      </c>
      <c r="R15" s="70" t="str">
        <f t="shared" si="2"/>
        <v>-</v>
      </c>
      <c r="S15" s="70" t="str">
        <f t="shared" si="3"/>
        <v>-</v>
      </c>
      <c r="T15" s="71">
        <f t="shared" si="4"/>
        <v>5.07781E+18</v>
      </c>
      <c r="U15" s="70">
        <f t="shared" si="5"/>
        <v>32</v>
      </c>
      <c r="V15" s="70">
        <f t="shared" si="6"/>
        <v>0.3757356688</v>
      </c>
      <c r="W15" s="70" t="b">
        <v>0</v>
      </c>
      <c r="X15" s="70">
        <f t="shared" si="7"/>
        <v>0</v>
      </c>
      <c r="Y15" s="70">
        <f t="shared" si="8"/>
        <v>22.56</v>
      </c>
      <c r="Z15" s="70">
        <f t="shared" si="9"/>
        <v>92.56</v>
      </c>
    </row>
    <row r="16">
      <c r="A16" s="4"/>
      <c r="B16" s="134" t="s">
        <v>17</v>
      </c>
      <c r="C16" s="68" t="s">
        <v>247</v>
      </c>
      <c r="D16" s="70" t="s">
        <v>248</v>
      </c>
      <c r="E16" s="70" t="s">
        <v>247</v>
      </c>
      <c r="F16" s="69"/>
      <c r="G16" s="69"/>
      <c r="H16" s="69"/>
      <c r="I16" s="348"/>
      <c r="J16" s="69"/>
      <c r="K16" s="69"/>
      <c r="L16" s="69"/>
      <c r="M16" s="69"/>
      <c r="N16" s="69"/>
      <c r="O16" s="69"/>
      <c r="P16" s="69"/>
      <c r="Q16" s="71" t="str">
        <f t="shared" si="1"/>
        <v>-</v>
      </c>
      <c r="R16" s="70" t="str">
        <f t="shared" si="2"/>
        <v>-</v>
      </c>
      <c r="S16" s="70" t="str">
        <f t="shared" si="3"/>
        <v>-</v>
      </c>
      <c r="T16" s="71" t="str">
        <f t="shared" si="4"/>
        <v>-</v>
      </c>
      <c r="U16" s="70" t="str">
        <f t="shared" si="5"/>
        <v>-</v>
      </c>
      <c r="V16" s="70" t="str">
        <f t="shared" si="6"/>
        <v>-</v>
      </c>
      <c r="W16" s="70" t="b">
        <v>0</v>
      </c>
      <c r="X16" s="70">
        <f t="shared" si="7"/>
        <v>0</v>
      </c>
      <c r="Y16" s="70">
        <f t="shared" si="8"/>
        <v>0</v>
      </c>
      <c r="Z16" s="70">
        <f t="shared" si="9"/>
        <v>0</v>
      </c>
    </row>
    <row r="17">
      <c r="A17" s="4"/>
      <c r="B17" s="3" t="s">
        <v>18</v>
      </c>
      <c r="C17" s="68" t="s">
        <v>245</v>
      </c>
      <c r="D17" s="69"/>
      <c r="E17" s="70" t="s">
        <v>246</v>
      </c>
      <c r="F17" s="70" t="s">
        <v>246</v>
      </c>
      <c r="G17" s="70" t="s">
        <v>246</v>
      </c>
      <c r="H17" s="70" t="s">
        <v>246</v>
      </c>
      <c r="I17" s="70" t="s">
        <v>246</v>
      </c>
      <c r="J17" s="70" t="s">
        <v>246</v>
      </c>
      <c r="K17" s="70" t="s">
        <v>382</v>
      </c>
      <c r="L17" s="70">
        <v>15.0</v>
      </c>
      <c r="M17" s="70">
        <v>1408119.906</v>
      </c>
      <c r="N17" s="70">
        <v>72088.0</v>
      </c>
      <c r="O17" s="70">
        <v>4060584.575</v>
      </c>
      <c r="P17" s="70">
        <v>72088.0</v>
      </c>
      <c r="Q17" s="71" t="str">
        <f t="shared" si="1"/>
        <v>-</v>
      </c>
      <c r="R17" s="70" t="str">
        <f t="shared" si="2"/>
        <v>-</v>
      </c>
      <c r="S17" s="70" t="str">
        <f t="shared" si="3"/>
        <v>-</v>
      </c>
      <c r="T17" s="71">
        <f t="shared" si="4"/>
        <v>1.78292E+19</v>
      </c>
      <c r="U17" s="70">
        <f t="shared" si="5"/>
        <v>82</v>
      </c>
      <c r="V17" s="70">
        <f t="shared" si="6"/>
        <v>0.2476202071</v>
      </c>
      <c r="W17" s="70" t="b">
        <v>0</v>
      </c>
      <c r="X17" s="70">
        <f t="shared" si="7"/>
        <v>0</v>
      </c>
      <c r="Y17" s="70">
        <f t="shared" si="8"/>
        <v>10.56</v>
      </c>
      <c r="Z17" s="70">
        <f t="shared" si="9"/>
        <v>80.56</v>
      </c>
    </row>
    <row r="18">
      <c r="A18" s="4"/>
      <c r="B18" s="3" t="s">
        <v>19</v>
      </c>
      <c r="C18" s="68" t="s">
        <v>245</v>
      </c>
      <c r="D18" s="69"/>
      <c r="E18" s="70" t="s">
        <v>246</v>
      </c>
      <c r="F18" s="70" t="s">
        <v>246</v>
      </c>
      <c r="G18" s="70" t="s">
        <v>246</v>
      </c>
      <c r="H18" s="70" t="s">
        <v>246</v>
      </c>
      <c r="I18" s="70" t="s">
        <v>246</v>
      </c>
      <c r="J18" s="70" t="s">
        <v>246</v>
      </c>
      <c r="K18" s="70" t="s">
        <v>382</v>
      </c>
      <c r="L18" s="70">
        <v>20.0</v>
      </c>
      <c r="M18" s="70">
        <v>1240436.368</v>
      </c>
      <c r="N18" s="70">
        <v>151423.0</v>
      </c>
      <c r="O18" s="70">
        <v>1.612578098E7</v>
      </c>
      <c r="P18" s="70">
        <v>151423.0</v>
      </c>
      <c r="Q18" s="71" t="str">
        <f t="shared" si="1"/>
        <v>-</v>
      </c>
      <c r="R18" s="70" t="str">
        <f t="shared" si="2"/>
        <v>-</v>
      </c>
      <c r="S18" s="70" t="str">
        <f t="shared" si="3"/>
        <v>-</v>
      </c>
      <c r="T18" s="71">
        <f t="shared" si="4"/>
        <v>7.87523E+20</v>
      </c>
      <c r="U18" s="70">
        <f t="shared" si="5"/>
        <v>125</v>
      </c>
      <c r="V18" s="70">
        <f t="shared" si="6"/>
        <v>-7.485643457</v>
      </c>
      <c r="W18" s="70" t="b">
        <v>0</v>
      </c>
      <c r="X18" s="70">
        <f t="shared" si="7"/>
        <v>0</v>
      </c>
      <c r="Y18" s="70">
        <f t="shared" si="8"/>
        <v>0.24</v>
      </c>
      <c r="Z18" s="70">
        <f t="shared" si="9"/>
        <v>70.24</v>
      </c>
    </row>
    <row r="19">
      <c r="A19" s="4"/>
      <c r="B19" s="3" t="s">
        <v>20</v>
      </c>
      <c r="C19" s="68" t="s">
        <v>245</v>
      </c>
      <c r="D19" s="69"/>
      <c r="E19" s="70" t="s">
        <v>246</v>
      </c>
      <c r="F19" s="70" t="s">
        <v>246</v>
      </c>
      <c r="G19" s="70" t="s">
        <v>246</v>
      </c>
      <c r="H19" s="70" t="s">
        <v>246</v>
      </c>
      <c r="I19" s="70" t="s">
        <v>246</v>
      </c>
      <c r="J19" s="70" t="s">
        <v>246</v>
      </c>
      <c r="K19" s="70" t="s">
        <v>382</v>
      </c>
      <c r="L19" s="70">
        <v>8.0</v>
      </c>
      <c r="M19" s="70">
        <v>320228.6272</v>
      </c>
      <c r="N19" s="70">
        <v>97166.0</v>
      </c>
      <c r="O19" s="70">
        <v>1376268.858</v>
      </c>
      <c r="P19" s="70">
        <v>97166.0</v>
      </c>
      <c r="Q19" s="71" t="str">
        <f t="shared" si="1"/>
        <v>-</v>
      </c>
      <c r="R19" s="70" t="str">
        <f t="shared" si="2"/>
        <v>-</v>
      </c>
      <c r="S19" s="70" t="str">
        <f t="shared" si="3"/>
        <v>-</v>
      </c>
      <c r="T19" s="71">
        <f t="shared" si="4"/>
        <v>1.47235E+18</v>
      </c>
      <c r="U19" s="70">
        <f t="shared" si="5"/>
        <v>6</v>
      </c>
      <c r="V19" s="70">
        <f t="shared" si="6"/>
        <v>0.4119604212</v>
      </c>
      <c r="W19" s="70" t="b">
        <v>0</v>
      </c>
      <c r="X19" s="70">
        <f t="shared" si="7"/>
        <v>0</v>
      </c>
      <c r="Y19" s="70">
        <f t="shared" si="8"/>
        <v>28.8</v>
      </c>
      <c r="Z19" s="70">
        <f t="shared" si="9"/>
        <v>98.8</v>
      </c>
    </row>
    <row r="20">
      <c r="A20" s="4"/>
      <c r="B20" s="3" t="s">
        <v>21</v>
      </c>
      <c r="C20" s="68" t="s">
        <v>245</v>
      </c>
      <c r="D20" s="69"/>
      <c r="E20" s="70" t="s">
        <v>246</v>
      </c>
      <c r="F20" s="70" t="s">
        <v>246</v>
      </c>
      <c r="G20" s="70" t="s">
        <v>246</v>
      </c>
      <c r="H20" s="70" t="s">
        <v>246</v>
      </c>
      <c r="I20" s="70" t="s">
        <v>246</v>
      </c>
      <c r="J20" s="70" t="s">
        <v>246</v>
      </c>
      <c r="K20" s="70" t="s">
        <v>382</v>
      </c>
      <c r="L20" s="70">
        <v>11.0</v>
      </c>
      <c r="M20" s="70">
        <v>284451.5518</v>
      </c>
      <c r="N20" s="70">
        <v>103546.0</v>
      </c>
      <c r="O20" s="70">
        <v>1256399.574</v>
      </c>
      <c r="P20" s="70">
        <v>103546.0</v>
      </c>
      <c r="Q20" s="71" t="str">
        <f t="shared" si="1"/>
        <v>-</v>
      </c>
      <c r="R20" s="70" t="str">
        <f t="shared" si="2"/>
        <v>-</v>
      </c>
      <c r="S20" s="70" t="str">
        <f t="shared" si="3"/>
        <v>-</v>
      </c>
      <c r="T20" s="71">
        <f t="shared" si="4"/>
        <v>1.79797E+18</v>
      </c>
      <c r="U20" s="70">
        <f t="shared" si="5"/>
        <v>8</v>
      </c>
      <c r="V20" s="70">
        <f t="shared" si="6"/>
        <v>0.4086888844</v>
      </c>
      <c r="W20" s="70" t="b">
        <v>0</v>
      </c>
      <c r="X20" s="70">
        <f t="shared" si="7"/>
        <v>0</v>
      </c>
      <c r="Y20" s="70">
        <f t="shared" si="8"/>
        <v>28.32</v>
      </c>
      <c r="Z20" s="70">
        <f t="shared" si="9"/>
        <v>98.32</v>
      </c>
    </row>
    <row r="21">
      <c r="A21" s="4"/>
      <c r="B21" s="3" t="s">
        <v>22</v>
      </c>
      <c r="C21" s="349" t="s">
        <v>245</v>
      </c>
      <c r="D21" s="69"/>
      <c r="E21" s="253" t="s">
        <v>246</v>
      </c>
      <c r="F21" s="253" t="s">
        <v>246</v>
      </c>
      <c r="G21" s="253" t="s">
        <v>246</v>
      </c>
      <c r="H21" s="253" t="s">
        <v>246</v>
      </c>
      <c r="I21" s="349" t="s">
        <v>246</v>
      </c>
      <c r="J21" s="253" t="s">
        <v>246</v>
      </c>
      <c r="K21" s="253" t="s">
        <v>382</v>
      </c>
      <c r="L21" s="70">
        <v>13.0</v>
      </c>
      <c r="M21" s="70">
        <v>1042848.236</v>
      </c>
      <c r="N21" s="70">
        <v>191220.0</v>
      </c>
      <c r="O21" s="70">
        <v>3949184.835</v>
      </c>
      <c r="P21" s="70">
        <v>191220.0</v>
      </c>
      <c r="Q21" s="71" t="str">
        <f t="shared" si="1"/>
        <v>-</v>
      </c>
      <c r="R21" s="70" t="str">
        <f t="shared" si="2"/>
        <v>-</v>
      </c>
      <c r="S21" s="70" t="str">
        <f t="shared" si="3"/>
        <v>-</v>
      </c>
      <c r="T21" s="71">
        <f t="shared" si="4"/>
        <v>3.87696E+19</v>
      </c>
      <c r="U21" s="70">
        <f t="shared" si="5"/>
        <v>97</v>
      </c>
      <c r="V21" s="70">
        <f t="shared" si="6"/>
        <v>0.0372275398</v>
      </c>
      <c r="W21" s="70" t="b">
        <v>0</v>
      </c>
      <c r="X21" s="70">
        <f t="shared" si="7"/>
        <v>0</v>
      </c>
      <c r="Y21" s="70">
        <f t="shared" si="8"/>
        <v>6.96</v>
      </c>
      <c r="Z21" s="70">
        <f t="shared" si="9"/>
        <v>76.96</v>
      </c>
    </row>
    <row r="22">
      <c r="A22" s="5"/>
      <c r="B22" s="135" t="s">
        <v>23</v>
      </c>
      <c r="C22" s="68" t="s">
        <v>247</v>
      </c>
      <c r="D22" s="70" t="s">
        <v>248</v>
      </c>
      <c r="E22" s="70" t="s">
        <v>247</v>
      </c>
      <c r="F22" s="69"/>
      <c r="G22" s="69"/>
      <c r="H22" s="69"/>
      <c r="I22" s="348"/>
      <c r="J22" s="69"/>
      <c r="K22" s="69"/>
      <c r="L22" s="69"/>
      <c r="M22" s="69"/>
      <c r="N22" s="69"/>
      <c r="O22" s="69"/>
      <c r="P22" s="69"/>
      <c r="Q22" s="71" t="str">
        <f t="shared" si="1"/>
        <v>-</v>
      </c>
      <c r="R22" s="70" t="str">
        <f t="shared" si="2"/>
        <v>-</v>
      </c>
      <c r="S22" s="70" t="str">
        <f t="shared" si="3"/>
        <v>-</v>
      </c>
      <c r="T22" s="71" t="str">
        <f t="shared" si="4"/>
        <v>-</v>
      </c>
      <c r="U22" s="70" t="str">
        <f t="shared" si="5"/>
        <v>-</v>
      </c>
      <c r="V22" s="70" t="str">
        <f t="shared" si="6"/>
        <v>-</v>
      </c>
      <c r="W22" s="70" t="b">
        <v>0</v>
      </c>
      <c r="X22" s="70">
        <f t="shared" si="7"/>
        <v>0</v>
      </c>
      <c r="Y22" s="70">
        <f t="shared" si="8"/>
        <v>0</v>
      </c>
      <c r="Z22" s="70">
        <f t="shared" si="9"/>
        <v>0</v>
      </c>
    </row>
    <row r="23">
      <c r="A23" s="6" t="s">
        <v>24</v>
      </c>
      <c r="B23" s="7" t="s">
        <v>25</v>
      </c>
      <c r="C23" s="68" t="s">
        <v>251</v>
      </c>
      <c r="D23" s="69"/>
      <c r="E23" s="70" t="s">
        <v>246</v>
      </c>
      <c r="F23" s="69"/>
      <c r="G23" s="69"/>
      <c r="H23" s="69"/>
      <c r="I23" s="70" t="s">
        <v>246</v>
      </c>
      <c r="J23" s="70" t="s">
        <v>246</v>
      </c>
      <c r="K23" s="70" t="s">
        <v>0</v>
      </c>
      <c r="L23" s="70">
        <v>10.0</v>
      </c>
      <c r="M23" s="70">
        <v>0.0</v>
      </c>
      <c r="N23" s="70">
        <v>0.0</v>
      </c>
      <c r="O23" s="70">
        <v>3219512.49</v>
      </c>
      <c r="P23" s="70">
        <v>85148.0</v>
      </c>
      <c r="Q23" s="71">
        <f t="shared" si="1"/>
        <v>8.82581E+18</v>
      </c>
      <c r="R23" s="70">
        <f t="shared" si="2"/>
        <v>3</v>
      </c>
      <c r="S23" s="70">
        <f t="shared" si="3"/>
        <v>0.8316027285</v>
      </c>
      <c r="T23" s="71" t="str">
        <f t="shared" si="4"/>
        <v>-</v>
      </c>
      <c r="U23" s="70" t="str">
        <f t="shared" si="5"/>
        <v>-</v>
      </c>
      <c r="V23" s="70" t="str">
        <f t="shared" si="6"/>
        <v>-</v>
      </c>
      <c r="W23" s="70" t="b">
        <v>0</v>
      </c>
      <c r="X23" s="70">
        <f t="shared" si="7"/>
        <v>7.78</v>
      </c>
      <c r="Y23" s="70">
        <f t="shared" si="8"/>
        <v>0</v>
      </c>
      <c r="Z23" s="70">
        <f t="shared" si="9"/>
        <v>47.45</v>
      </c>
    </row>
    <row r="24">
      <c r="A24" s="4"/>
      <c r="B24" s="7" t="s">
        <v>26</v>
      </c>
      <c r="C24" s="68" t="s">
        <v>245</v>
      </c>
      <c r="D24" s="69"/>
      <c r="E24" s="70" t="s">
        <v>246</v>
      </c>
      <c r="F24" s="70" t="s">
        <v>246</v>
      </c>
      <c r="G24" s="70" t="s">
        <v>246</v>
      </c>
      <c r="H24" s="70" t="s">
        <v>246</v>
      </c>
      <c r="I24" s="70" t="s">
        <v>246</v>
      </c>
      <c r="J24" s="70" t="s">
        <v>246</v>
      </c>
      <c r="K24" s="70" t="s">
        <v>382</v>
      </c>
      <c r="L24" s="70">
        <v>8.6</v>
      </c>
      <c r="M24" s="70">
        <v>508760.5406</v>
      </c>
      <c r="N24" s="70">
        <v>176784.0</v>
      </c>
      <c r="O24" s="70">
        <v>1849763.204</v>
      </c>
      <c r="P24" s="70">
        <v>176784.0</v>
      </c>
      <c r="Q24" s="71" t="str">
        <f t="shared" si="1"/>
        <v>-</v>
      </c>
      <c r="R24" s="70" t="str">
        <f t="shared" si="2"/>
        <v>-</v>
      </c>
      <c r="S24" s="70" t="str">
        <f t="shared" si="3"/>
        <v>-</v>
      </c>
      <c r="T24" s="71">
        <f t="shared" si="4"/>
        <v>5.20204E+18</v>
      </c>
      <c r="U24" s="70">
        <f t="shared" si="5"/>
        <v>33</v>
      </c>
      <c r="V24" s="70">
        <f t="shared" si="6"/>
        <v>0.374487504</v>
      </c>
      <c r="W24" s="70" t="b">
        <v>0</v>
      </c>
      <c r="X24" s="70">
        <f t="shared" si="7"/>
        <v>0</v>
      </c>
      <c r="Y24" s="70">
        <f t="shared" si="8"/>
        <v>22.32</v>
      </c>
      <c r="Z24" s="70">
        <f t="shared" si="9"/>
        <v>92.32</v>
      </c>
    </row>
    <row r="25">
      <c r="A25" s="4"/>
      <c r="B25" s="7" t="s">
        <v>27</v>
      </c>
      <c r="C25" s="68" t="s">
        <v>247</v>
      </c>
      <c r="D25" s="70" t="s">
        <v>248</v>
      </c>
      <c r="E25" s="70" t="s">
        <v>247</v>
      </c>
      <c r="F25" s="69"/>
      <c r="G25" s="69"/>
      <c r="H25" s="69"/>
      <c r="I25" s="348"/>
      <c r="J25" s="69"/>
      <c r="K25" s="69"/>
      <c r="L25" s="69"/>
      <c r="M25" s="69"/>
      <c r="N25" s="69"/>
      <c r="O25" s="69"/>
      <c r="P25" s="69"/>
      <c r="Q25" s="71" t="str">
        <f t="shared" si="1"/>
        <v>-</v>
      </c>
      <c r="R25" s="70" t="str">
        <f t="shared" si="2"/>
        <v>-</v>
      </c>
      <c r="S25" s="70" t="str">
        <f t="shared" si="3"/>
        <v>-</v>
      </c>
      <c r="T25" s="71" t="str">
        <f t="shared" si="4"/>
        <v>-</v>
      </c>
      <c r="U25" s="70" t="str">
        <f t="shared" si="5"/>
        <v>-</v>
      </c>
      <c r="V25" s="70" t="str">
        <f t="shared" si="6"/>
        <v>-</v>
      </c>
      <c r="W25" s="70" t="b">
        <v>0</v>
      </c>
      <c r="X25" s="70">
        <f t="shared" si="7"/>
        <v>0</v>
      </c>
      <c r="Y25" s="70">
        <f t="shared" si="8"/>
        <v>0</v>
      </c>
      <c r="Z25" s="70">
        <f t="shared" si="9"/>
        <v>0</v>
      </c>
    </row>
    <row r="26">
      <c r="A26" s="4"/>
      <c r="B26" s="7" t="s">
        <v>28</v>
      </c>
      <c r="C26" s="68" t="s">
        <v>245</v>
      </c>
      <c r="D26" s="69"/>
      <c r="E26" s="70" t="s">
        <v>246</v>
      </c>
      <c r="F26" s="70" t="s">
        <v>246</v>
      </c>
      <c r="G26" s="70" t="s">
        <v>246</v>
      </c>
      <c r="H26" s="70" t="s">
        <v>246</v>
      </c>
      <c r="I26" s="70" t="s">
        <v>246</v>
      </c>
      <c r="J26" s="70" t="s">
        <v>246</v>
      </c>
      <c r="K26" s="70" t="s">
        <v>382</v>
      </c>
      <c r="L26" s="70">
        <v>10.0</v>
      </c>
      <c r="M26" s="70">
        <v>681609.1174</v>
      </c>
      <c r="N26" s="70">
        <v>182551.0</v>
      </c>
      <c r="O26" s="70">
        <v>2546863.032</v>
      </c>
      <c r="P26" s="70">
        <v>182551.0</v>
      </c>
      <c r="Q26" s="71" t="str">
        <f t="shared" si="1"/>
        <v>-</v>
      </c>
      <c r="R26" s="70" t="str">
        <f t="shared" si="2"/>
        <v>-</v>
      </c>
      <c r="S26" s="70" t="str">
        <f t="shared" si="3"/>
        <v>-</v>
      </c>
      <c r="T26" s="71">
        <f t="shared" si="4"/>
        <v>1.18412E+19</v>
      </c>
      <c r="U26" s="70">
        <f t="shared" si="5"/>
        <v>67</v>
      </c>
      <c r="V26" s="70">
        <f t="shared" si="6"/>
        <v>0.3077826751</v>
      </c>
      <c r="W26" s="70" t="b">
        <v>0</v>
      </c>
      <c r="X26" s="70">
        <f t="shared" si="7"/>
        <v>0</v>
      </c>
      <c r="Y26" s="70">
        <f t="shared" si="8"/>
        <v>14.16</v>
      </c>
      <c r="Z26" s="70">
        <f t="shared" si="9"/>
        <v>84.16</v>
      </c>
    </row>
    <row r="27">
      <c r="A27" s="4"/>
      <c r="B27" s="7" t="s">
        <v>29</v>
      </c>
      <c r="C27" s="68" t="s">
        <v>247</v>
      </c>
      <c r="D27" s="70" t="s">
        <v>248</v>
      </c>
      <c r="E27" s="70" t="s">
        <v>247</v>
      </c>
      <c r="F27" s="69"/>
      <c r="G27" s="69"/>
      <c r="H27" s="69"/>
      <c r="I27" s="348"/>
      <c r="J27" s="69"/>
      <c r="K27" s="69"/>
      <c r="L27" s="69"/>
      <c r="M27" s="69"/>
      <c r="N27" s="69"/>
      <c r="O27" s="69"/>
      <c r="P27" s="69"/>
      <c r="Q27" s="71" t="str">
        <f t="shared" si="1"/>
        <v>-</v>
      </c>
      <c r="R27" s="70" t="str">
        <f t="shared" si="2"/>
        <v>-</v>
      </c>
      <c r="S27" s="70" t="str">
        <f t="shared" si="3"/>
        <v>-</v>
      </c>
      <c r="T27" s="71" t="str">
        <f t="shared" si="4"/>
        <v>-</v>
      </c>
      <c r="U27" s="70" t="str">
        <f t="shared" si="5"/>
        <v>-</v>
      </c>
      <c r="V27" s="70" t="str">
        <f t="shared" si="6"/>
        <v>-</v>
      </c>
      <c r="W27" s="70" t="b">
        <v>0</v>
      </c>
      <c r="X27" s="70">
        <f t="shared" si="7"/>
        <v>0</v>
      </c>
      <c r="Y27" s="70">
        <f t="shared" si="8"/>
        <v>0</v>
      </c>
      <c r="Z27" s="70">
        <f t="shared" si="9"/>
        <v>0</v>
      </c>
    </row>
    <row r="28">
      <c r="A28" s="4"/>
      <c r="B28" s="7" t="s">
        <v>31</v>
      </c>
      <c r="C28" s="68" t="s">
        <v>245</v>
      </c>
      <c r="D28" s="69"/>
      <c r="E28" s="70" t="s">
        <v>246</v>
      </c>
      <c r="F28" s="70" t="s">
        <v>246</v>
      </c>
      <c r="G28" s="70" t="s">
        <v>246</v>
      </c>
      <c r="H28" s="70" t="s">
        <v>246</v>
      </c>
      <c r="I28" s="70" t="s">
        <v>246</v>
      </c>
      <c r="J28" s="70" t="s">
        <v>246</v>
      </c>
      <c r="K28" s="70" t="s">
        <v>382</v>
      </c>
      <c r="L28" s="70">
        <v>12.0</v>
      </c>
      <c r="M28" s="70">
        <v>588705.6863</v>
      </c>
      <c r="N28" s="70">
        <v>478554.0</v>
      </c>
      <c r="O28" s="70">
        <v>4842858.265</v>
      </c>
      <c r="P28" s="70">
        <v>478554.0</v>
      </c>
      <c r="Q28" s="71" t="str">
        <f t="shared" si="1"/>
        <v>-</v>
      </c>
      <c r="R28" s="70" t="str">
        <f t="shared" si="2"/>
        <v>-</v>
      </c>
      <c r="S28" s="70" t="str">
        <f t="shared" si="3"/>
        <v>-</v>
      </c>
      <c r="T28" s="71">
        <f t="shared" si="4"/>
        <v>1.34684E+20</v>
      </c>
      <c r="U28" s="70">
        <f t="shared" si="5"/>
        <v>118</v>
      </c>
      <c r="V28" s="70">
        <f t="shared" si="6"/>
        <v>-0.9264417134</v>
      </c>
      <c r="W28" s="70" t="b">
        <v>0</v>
      </c>
      <c r="X28" s="70">
        <f t="shared" si="7"/>
        <v>0</v>
      </c>
      <c r="Y28" s="70">
        <f t="shared" si="8"/>
        <v>1.92</v>
      </c>
      <c r="Z28" s="70">
        <f t="shared" si="9"/>
        <v>71.92</v>
      </c>
    </row>
    <row r="29">
      <c r="A29" s="4"/>
      <c r="B29" s="7" t="s">
        <v>32</v>
      </c>
      <c r="C29" s="68" t="s">
        <v>245</v>
      </c>
      <c r="D29" s="69"/>
      <c r="E29" s="70" t="s">
        <v>246</v>
      </c>
      <c r="F29" s="70" t="s">
        <v>246</v>
      </c>
      <c r="G29" s="70" t="s">
        <v>246</v>
      </c>
      <c r="H29" s="70" t="s">
        <v>246</v>
      </c>
      <c r="I29" s="70" t="s">
        <v>246</v>
      </c>
      <c r="J29" s="70" t="s">
        <v>246</v>
      </c>
      <c r="K29" s="70" t="s">
        <v>382</v>
      </c>
      <c r="L29" s="70">
        <v>20.0</v>
      </c>
      <c r="M29" s="70">
        <v>1230148.751</v>
      </c>
      <c r="N29" s="70">
        <v>187704.0</v>
      </c>
      <c r="O29" s="70">
        <v>6400277.52</v>
      </c>
      <c r="P29" s="70">
        <v>187704.0</v>
      </c>
      <c r="Q29" s="71" t="str">
        <f t="shared" si="1"/>
        <v>-</v>
      </c>
      <c r="R29" s="70" t="str">
        <f t="shared" si="2"/>
        <v>-</v>
      </c>
      <c r="S29" s="70" t="str">
        <f t="shared" si="3"/>
        <v>-</v>
      </c>
      <c r="T29" s="71">
        <f t="shared" si="4"/>
        <v>1.5378E+20</v>
      </c>
      <c r="U29" s="70">
        <f t="shared" si="5"/>
        <v>120</v>
      </c>
      <c r="V29" s="70">
        <f t="shared" si="6"/>
        <v>-1.11830835</v>
      </c>
      <c r="W29" s="70" t="b">
        <v>0</v>
      </c>
      <c r="X29" s="70">
        <f t="shared" si="7"/>
        <v>0</v>
      </c>
      <c r="Y29" s="70">
        <f t="shared" si="8"/>
        <v>1.44</v>
      </c>
      <c r="Z29" s="70">
        <f t="shared" si="9"/>
        <v>71.44</v>
      </c>
    </row>
    <row r="30">
      <c r="A30" s="4"/>
      <c r="B30" s="7" t="s">
        <v>33</v>
      </c>
      <c r="C30" s="68" t="s">
        <v>245</v>
      </c>
      <c r="D30" s="69"/>
      <c r="E30" s="70" t="s">
        <v>246</v>
      </c>
      <c r="F30" s="70" t="s">
        <v>246</v>
      </c>
      <c r="G30" s="70" t="s">
        <v>246</v>
      </c>
      <c r="H30" s="70" t="s">
        <v>246</v>
      </c>
      <c r="I30" s="70" t="s">
        <v>246</v>
      </c>
      <c r="J30" s="70" t="s">
        <v>246</v>
      </c>
      <c r="K30" s="70" t="s">
        <v>382</v>
      </c>
      <c r="L30" s="70">
        <v>12.0</v>
      </c>
      <c r="M30" s="70">
        <v>503615.4663</v>
      </c>
      <c r="N30" s="70">
        <v>531232.0</v>
      </c>
      <c r="O30" s="70">
        <v>1774007.81</v>
      </c>
      <c r="P30" s="70">
        <v>531232.0</v>
      </c>
      <c r="Q30" s="71" t="str">
        <f t="shared" si="1"/>
        <v>-</v>
      </c>
      <c r="R30" s="70" t="str">
        <f t="shared" si="2"/>
        <v>-</v>
      </c>
      <c r="S30" s="70" t="str">
        <f t="shared" si="3"/>
        <v>-</v>
      </c>
      <c r="T30" s="71">
        <f t="shared" si="4"/>
        <v>2.00621E+19</v>
      </c>
      <c r="U30" s="70">
        <f t="shared" si="5"/>
        <v>84</v>
      </c>
      <c r="V30" s="70">
        <f t="shared" si="6"/>
        <v>0.2251855616</v>
      </c>
      <c r="W30" s="70" t="b">
        <v>0</v>
      </c>
      <c r="X30" s="70">
        <f t="shared" si="7"/>
        <v>0</v>
      </c>
      <c r="Y30" s="70">
        <f t="shared" si="8"/>
        <v>10.08</v>
      </c>
      <c r="Z30" s="70">
        <f t="shared" si="9"/>
        <v>80.08</v>
      </c>
    </row>
    <row r="31">
      <c r="A31" s="4"/>
      <c r="B31" s="135" t="s">
        <v>34</v>
      </c>
      <c r="C31" s="68" t="s">
        <v>247</v>
      </c>
      <c r="D31" s="70" t="s">
        <v>248</v>
      </c>
      <c r="E31" s="70" t="s">
        <v>247</v>
      </c>
      <c r="F31" s="69"/>
      <c r="G31" s="69"/>
      <c r="H31" s="69"/>
      <c r="I31" s="348"/>
      <c r="J31" s="69"/>
      <c r="K31" s="69"/>
      <c r="L31" s="69"/>
      <c r="M31" s="69"/>
      <c r="N31" s="69"/>
      <c r="O31" s="69"/>
      <c r="P31" s="69"/>
      <c r="Q31" s="71" t="str">
        <f t="shared" si="1"/>
        <v>-</v>
      </c>
      <c r="R31" s="70" t="str">
        <f t="shared" si="2"/>
        <v>-</v>
      </c>
      <c r="S31" s="70" t="str">
        <f t="shared" si="3"/>
        <v>-</v>
      </c>
      <c r="T31" s="71" t="str">
        <f t="shared" si="4"/>
        <v>-</v>
      </c>
      <c r="U31" s="70" t="str">
        <f t="shared" si="5"/>
        <v>-</v>
      </c>
      <c r="V31" s="70" t="str">
        <f t="shared" si="6"/>
        <v>-</v>
      </c>
      <c r="W31" s="70" t="b">
        <v>0</v>
      </c>
      <c r="X31" s="70">
        <f t="shared" si="7"/>
        <v>0</v>
      </c>
      <c r="Y31" s="70">
        <f t="shared" si="8"/>
        <v>0</v>
      </c>
      <c r="Z31" s="70">
        <f t="shared" si="9"/>
        <v>0</v>
      </c>
    </row>
    <row r="32">
      <c r="A32" s="4"/>
      <c r="B32" s="7" t="s">
        <v>35</v>
      </c>
      <c r="C32" s="68" t="s">
        <v>245</v>
      </c>
      <c r="D32" s="69"/>
      <c r="E32" s="70" t="s">
        <v>246</v>
      </c>
      <c r="F32" s="70" t="s">
        <v>246</v>
      </c>
      <c r="G32" s="70" t="s">
        <v>246</v>
      </c>
      <c r="H32" s="70" t="s">
        <v>246</v>
      </c>
      <c r="I32" s="70" t="s">
        <v>246</v>
      </c>
      <c r="J32" s="70" t="s">
        <v>246</v>
      </c>
      <c r="K32" s="70" t="s">
        <v>382</v>
      </c>
      <c r="L32" s="70">
        <v>9.4</v>
      </c>
      <c r="M32" s="70">
        <v>860537.3439</v>
      </c>
      <c r="N32" s="70">
        <v>30230.0</v>
      </c>
      <c r="O32" s="70">
        <v>3227889.483</v>
      </c>
      <c r="P32" s="70">
        <v>30230.0</v>
      </c>
      <c r="Q32" s="71" t="str">
        <f t="shared" si="1"/>
        <v>-</v>
      </c>
      <c r="R32" s="70" t="str">
        <f t="shared" si="2"/>
        <v>-</v>
      </c>
      <c r="S32" s="70" t="str">
        <f t="shared" si="3"/>
        <v>-</v>
      </c>
      <c r="T32" s="71">
        <f t="shared" si="4"/>
        <v>2.96076E+18</v>
      </c>
      <c r="U32" s="70">
        <f t="shared" si="5"/>
        <v>18</v>
      </c>
      <c r="V32" s="70">
        <f t="shared" si="6"/>
        <v>0.3970060663</v>
      </c>
      <c r="W32" s="70" t="b">
        <v>0</v>
      </c>
      <c r="X32" s="70">
        <f t="shared" si="7"/>
        <v>0</v>
      </c>
      <c r="Y32" s="70">
        <f t="shared" si="8"/>
        <v>25.92</v>
      </c>
      <c r="Z32" s="70">
        <f t="shared" si="9"/>
        <v>95.92</v>
      </c>
    </row>
    <row r="33">
      <c r="A33" s="4"/>
      <c r="B33" s="7" t="s">
        <v>36</v>
      </c>
      <c r="C33" s="68" t="s">
        <v>245</v>
      </c>
      <c r="D33" s="69"/>
      <c r="E33" s="70" t="s">
        <v>246</v>
      </c>
      <c r="F33" s="70" t="s">
        <v>246</v>
      </c>
      <c r="G33" s="70" t="s">
        <v>246</v>
      </c>
      <c r="H33" s="70" t="s">
        <v>246</v>
      </c>
      <c r="I33" s="70" t="s">
        <v>246</v>
      </c>
      <c r="J33" s="70" t="s">
        <v>246</v>
      </c>
      <c r="K33" s="70" t="s">
        <v>382</v>
      </c>
      <c r="L33" s="70">
        <v>20.0</v>
      </c>
      <c r="M33" s="70">
        <v>1495165.181</v>
      </c>
      <c r="N33" s="70">
        <v>148696.0</v>
      </c>
      <c r="O33" s="70">
        <v>1.035739956E7</v>
      </c>
      <c r="P33" s="70">
        <v>148696.0</v>
      </c>
      <c r="Q33" s="71" t="str">
        <f t="shared" si="1"/>
        <v>-</v>
      </c>
      <c r="R33" s="70" t="str">
        <f t="shared" si="2"/>
        <v>-</v>
      </c>
      <c r="S33" s="70" t="str">
        <f t="shared" si="3"/>
        <v>-</v>
      </c>
      <c r="T33" s="71">
        <f t="shared" si="4"/>
        <v>3.19029E+20</v>
      </c>
      <c r="U33" s="70">
        <f t="shared" si="5"/>
        <v>123</v>
      </c>
      <c r="V33" s="70">
        <f t="shared" si="6"/>
        <v>-2.77859653</v>
      </c>
      <c r="W33" s="70" t="b">
        <v>0</v>
      </c>
      <c r="X33" s="70">
        <f t="shared" si="7"/>
        <v>0</v>
      </c>
      <c r="Y33" s="70">
        <f t="shared" si="8"/>
        <v>0.72</v>
      </c>
      <c r="Z33" s="70">
        <f t="shared" si="9"/>
        <v>70.72</v>
      </c>
    </row>
    <row r="34">
      <c r="A34" s="4"/>
      <c r="B34" s="7" t="s">
        <v>37</v>
      </c>
      <c r="C34" s="68" t="s">
        <v>251</v>
      </c>
      <c r="D34" s="69"/>
      <c r="E34" s="70" t="s">
        <v>246</v>
      </c>
      <c r="F34" s="70" t="s">
        <v>246</v>
      </c>
      <c r="G34" s="70" t="s">
        <v>246</v>
      </c>
      <c r="H34" s="70" t="s">
        <v>246</v>
      </c>
      <c r="I34" s="70" t="s">
        <v>246</v>
      </c>
      <c r="J34" s="70" t="s">
        <v>246</v>
      </c>
      <c r="K34" s="70" t="s">
        <v>382</v>
      </c>
      <c r="L34" s="70">
        <v>9.0</v>
      </c>
      <c r="M34" s="70">
        <v>809560.9644</v>
      </c>
      <c r="N34" s="70">
        <v>128349.0</v>
      </c>
      <c r="O34" s="70">
        <v>2995381.646</v>
      </c>
      <c r="P34" s="70">
        <v>128349.0</v>
      </c>
      <c r="Q34" s="71" t="str">
        <f t="shared" si="1"/>
        <v>-</v>
      </c>
      <c r="R34" s="70" t="str">
        <f t="shared" si="2"/>
        <v>-</v>
      </c>
      <c r="S34" s="70" t="str">
        <f t="shared" si="3"/>
        <v>-</v>
      </c>
      <c r="T34" s="71">
        <f t="shared" si="4"/>
        <v>1.03643E+19</v>
      </c>
      <c r="U34" s="70">
        <f t="shared" si="5"/>
        <v>60</v>
      </c>
      <c r="V34" s="70">
        <f t="shared" si="6"/>
        <v>0.3226214405</v>
      </c>
      <c r="W34" s="70" t="b">
        <v>0</v>
      </c>
      <c r="X34" s="70">
        <f t="shared" si="7"/>
        <v>0</v>
      </c>
      <c r="Y34" s="70">
        <f t="shared" si="8"/>
        <v>15.84</v>
      </c>
      <c r="Z34" s="70">
        <f t="shared" si="9"/>
        <v>60.09</v>
      </c>
    </row>
    <row r="35">
      <c r="A35" s="4"/>
      <c r="B35" s="7" t="s">
        <v>38</v>
      </c>
      <c r="C35" s="68" t="s">
        <v>251</v>
      </c>
      <c r="D35" s="69"/>
      <c r="E35" s="70" t="s">
        <v>246</v>
      </c>
      <c r="F35" s="70" t="s">
        <v>246</v>
      </c>
      <c r="G35" s="70" t="s">
        <v>246</v>
      </c>
      <c r="H35" s="70" t="s">
        <v>246</v>
      </c>
      <c r="I35" s="70" t="s">
        <v>246</v>
      </c>
      <c r="J35" s="70" t="s">
        <v>246</v>
      </c>
      <c r="K35" s="70" t="s">
        <v>382</v>
      </c>
      <c r="L35" s="70">
        <v>11.0</v>
      </c>
      <c r="M35" s="70">
        <v>330831.0735</v>
      </c>
      <c r="N35" s="70">
        <v>102262.0</v>
      </c>
      <c r="O35" s="70">
        <v>1618974.386</v>
      </c>
      <c r="P35" s="70">
        <v>102262.0</v>
      </c>
      <c r="Q35" s="71" t="str">
        <f t="shared" si="1"/>
        <v>-</v>
      </c>
      <c r="R35" s="70" t="str">
        <f t="shared" si="2"/>
        <v>-</v>
      </c>
      <c r="S35" s="70" t="str">
        <f t="shared" si="3"/>
        <v>-</v>
      </c>
      <c r="T35" s="71">
        <f t="shared" si="4"/>
        <v>2.9484E+18</v>
      </c>
      <c r="U35" s="70">
        <f t="shared" si="5"/>
        <v>17</v>
      </c>
      <c r="V35" s="70">
        <f t="shared" si="6"/>
        <v>0.3971302216</v>
      </c>
      <c r="W35" s="70" t="b">
        <v>0</v>
      </c>
      <c r="X35" s="70">
        <f t="shared" si="7"/>
        <v>0</v>
      </c>
      <c r="Y35" s="70">
        <f t="shared" si="8"/>
        <v>26.16</v>
      </c>
      <c r="Z35" s="70">
        <f t="shared" si="9"/>
        <v>67.31</v>
      </c>
    </row>
    <row r="36">
      <c r="A36" s="4"/>
      <c r="B36" s="7" t="s">
        <v>39</v>
      </c>
      <c r="C36" s="68" t="s">
        <v>245</v>
      </c>
      <c r="D36" s="69"/>
      <c r="E36" s="70" t="s">
        <v>246</v>
      </c>
      <c r="F36" s="70" t="s">
        <v>246</v>
      </c>
      <c r="G36" s="70" t="s">
        <v>246</v>
      </c>
      <c r="H36" s="70" t="s">
        <v>246</v>
      </c>
      <c r="I36" s="70" t="s">
        <v>246</v>
      </c>
      <c r="J36" s="70" t="s">
        <v>246</v>
      </c>
      <c r="K36" s="70" t="s">
        <v>382</v>
      </c>
      <c r="L36" s="70">
        <v>11.5</v>
      </c>
      <c r="M36" s="70">
        <v>310406.6328</v>
      </c>
      <c r="N36" s="70">
        <v>512273.0</v>
      </c>
      <c r="O36" s="70">
        <v>1351152.162</v>
      </c>
      <c r="P36" s="70">
        <v>512273.0</v>
      </c>
      <c r="Q36" s="71" t="str">
        <f t="shared" si="1"/>
        <v>-</v>
      </c>
      <c r="R36" s="70" t="str">
        <f t="shared" si="2"/>
        <v>-</v>
      </c>
      <c r="S36" s="70" t="str">
        <f t="shared" si="3"/>
        <v>-</v>
      </c>
      <c r="T36" s="71">
        <f t="shared" si="4"/>
        <v>1.07549E+19</v>
      </c>
      <c r="U36" s="70">
        <f t="shared" si="5"/>
        <v>62</v>
      </c>
      <c r="V36" s="70">
        <f t="shared" si="6"/>
        <v>0.3186964909</v>
      </c>
      <c r="W36" s="70" t="b">
        <v>0</v>
      </c>
      <c r="X36" s="70">
        <f t="shared" si="7"/>
        <v>0</v>
      </c>
      <c r="Y36" s="70">
        <f t="shared" si="8"/>
        <v>15.36</v>
      </c>
      <c r="Z36" s="70">
        <f t="shared" si="9"/>
        <v>85.36</v>
      </c>
    </row>
    <row r="37">
      <c r="A37" s="4"/>
      <c r="B37" s="135" t="s">
        <v>40</v>
      </c>
      <c r="C37" s="68" t="s">
        <v>247</v>
      </c>
      <c r="D37" s="70" t="s">
        <v>248</v>
      </c>
      <c r="E37" s="70" t="s">
        <v>247</v>
      </c>
      <c r="F37" s="69"/>
      <c r="G37" s="69"/>
      <c r="H37" s="69"/>
      <c r="I37" s="348"/>
      <c r="J37" s="69"/>
      <c r="K37" s="69"/>
      <c r="L37" s="69"/>
      <c r="M37" s="69"/>
      <c r="N37" s="69"/>
      <c r="O37" s="69"/>
      <c r="P37" s="69"/>
      <c r="Q37" s="71" t="str">
        <f t="shared" si="1"/>
        <v>-</v>
      </c>
      <c r="R37" s="70" t="str">
        <f t="shared" si="2"/>
        <v>-</v>
      </c>
      <c r="S37" s="70" t="str">
        <f t="shared" si="3"/>
        <v>-</v>
      </c>
      <c r="T37" s="71" t="str">
        <f t="shared" si="4"/>
        <v>-</v>
      </c>
      <c r="U37" s="70" t="str">
        <f t="shared" si="5"/>
        <v>-</v>
      </c>
      <c r="V37" s="70" t="str">
        <f t="shared" si="6"/>
        <v>-</v>
      </c>
      <c r="W37" s="70" t="b">
        <v>0</v>
      </c>
      <c r="X37" s="70">
        <f t="shared" si="7"/>
        <v>0</v>
      </c>
      <c r="Y37" s="70">
        <f t="shared" si="8"/>
        <v>0</v>
      </c>
      <c r="Z37" s="70">
        <f t="shared" si="9"/>
        <v>0</v>
      </c>
    </row>
    <row r="38">
      <c r="A38" s="4"/>
      <c r="B38" s="7" t="s">
        <v>41</v>
      </c>
      <c r="C38" s="68" t="s">
        <v>245</v>
      </c>
      <c r="D38" s="69"/>
      <c r="E38" s="70" t="s">
        <v>246</v>
      </c>
      <c r="F38" s="70" t="s">
        <v>246</v>
      </c>
      <c r="G38" s="70" t="s">
        <v>246</v>
      </c>
      <c r="H38" s="70" t="s">
        <v>246</v>
      </c>
      <c r="I38" s="70" t="s">
        <v>246</v>
      </c>
      <c r="J38" s="70" t="s">
        <v>246</v>
      </c>
      <c r="K38" s="70" t="s">
        <v>382</v>
      </c>
      <c r="L38" s="70">
        <v>10.0</v>
      </c>
      <c r="M38" s="70">
        <v>623555.3433</v>
      </c>
      <c r="N38" s="70">
        <v>216563.0</v>
      </c>
      <c r="O38" s="70">
        <v>2394137.29</v>
      </c>
      <c r="P38" s="70">
        <v>216563.0</v>
      </c>
      <c r="Q38" s="71" t="str">
        <f t="shared" si="1"/>
        <v>-</v>
      </c>
      <c r="R38" s="70" t="str">
        <f t="shared" si="2"/>
        <v>-</v>
      </c>
      <c r="S38" s="70" t="str">
        <f t="shared" si="3"/>
        <v>-</v>
      </c>
      <c r="T38" s="71">
        <f t="shared" si="4"/>
        <v>1.24132E+19</v>
      </c>
      <c r="U38" s="70">
        <f t="shared" si="5"/>
        <v>69</v>
      </c>
      <c r="V38" s="70">
        <f t="shared" si="6"/>
        <v>0.3020359929</v>
      </c>
      <c r="W38" s="70" t="b">
        <v>0</v>
      </c>
      <c r="X38" s="70">
        <f t="shared" si="7"/>
        <v>0</v>
      </c>
      <c r="Y38" s="70">
        <f t="shared" si="8"/>
        <v>13.68</v>
      </c>
      <c r="Z38" s="70">
        <f t="shared" si="9"/>
        <v>83.68</v>
      </c>
    </row>
    <row r="39">
      <c r="A39" s="4"/>
      <c r="B39" s="7" t="s">
        <v>42</v>
      </c>
      <c r="C39" s="68" t="s">
        <v>245</v>
      </c>
      <c r="D39" s="69"/>
      <c r="E39" s="70" t="s">
        <v>246</v>
      </c>
      <c r="F39" s="70" t="s">
        <v>246</v>
      </c>
      <c r="G39" s="70" t="s">
        <v>246</v>
      </c>
      <c r="H39" s="70" t="s">
        <v>246</v>
      </c>
      <c r="I39" s="70" t="s">
        <v>246</v>
      </c>
      <c r="J39" s="70" t="s">
        <v>246</v>
      </c>
      <c r="K39" s="70" t="s">
        <v>382</v>
      </c>
      <c r="L39" s="70">
        <v>18.0</v>
      </c>
      <c r="M39" s="70">
        <v>548402.9551</v>
      </c>
      <c r="N39" s="70">
        <v>119190.0</v>
      </c>
      <c r="O39" s="70">
        <v>2630624.486</v>
      </c>
      <c r="P39" s="70">
        <v>119190.0</v>
      </c>
      <c r="Q39" s="71" t="str">
        <f t="shared" si="1"/>
        <v>-</v>
      </c>
      <c r="R39" s="70" t="str">
        <f t="shared" si="2"/>
        <v>-</v>
      </c>
      <c r="S39" s="70" t="str">
        <f t="shared" si="3"/>
        <v>-</v>
      </c>
      <c r="T39" s="71">
        <f t="shared" si="4"/>
        <v>1.48467E+19</v>
      </c>
      <c r="U39" s="70">
        <f t="shared" si="5"/>
        <v>73</v>
      </c>
      <c r="V39" s="70">
        <f t="shared" si="6"/>
        <v>0.2775857141</v>
      </c>
      <c r="W39" s="70" t="b">
        <v>0</v>
      </c>
      <c r="X39" s="70">
        <f t="shared" si="7"/>
        <v>0</v>
      </c>
      <c r="Y39" s="70">
        <f t="shared" si="8"/>
        <v>12.72</v>
      </c>
      <c r="Z39" s="70">
        <f t="shared" si="9"/>
        <v>82.72</v>
      </c>
    </row>
    <row r="40">
      <c r="A40" s="4"/>
      <c r="B40" s="7" t="s">
        <v>43</v>
      </c>
      <c r="C40" s="68" t="s">
        <v>251</v>
      </c>
      <c r="D40" s="69"/>
      <c r="E40" s="70" t="s">
        <v>246</v>
      </c>
      <c r="F40" s="69"/>
      <c r="G40" s="69"/>
      <c r="H40" s="69"/>
      <c r="I40" s="70" t="s">
        <v>246</v>
      </c>
      <c r="J40" s="70" t="s">
        <v>246</v>
      </c>
      <c r="K40" s="70" t="s">
        <v>0</v>
      </c>
      <c r="L40" s="70">
        <v>20.0</v>
      </c>
      <c r="M40" s="70">
        <v>0.0</v>
      </c>
      <c r="N40" s="70">
        <v>0.0</v>
      </c>
      <c r="O40" s="70">
        <v>3039698.478</v>
      </c>
      <c r="P40" s="70">
        <v>85148.0</v>
      </c>
      <c r="Q40" s="71">
        <f t="shared" si="1"/>
        <v>1.5735E+19</v>
      </c>
      <c r="R40" s="70">
        <f t="shared" si="2"/>
        <v>6</v>
      </c>
      <c r="S40" s="70">
        <f t="shared" si="3"/>
        <v>-0.4913514275</v>
      </c>
      <c r="T40" s="71" t="str">
        <f t="shared" si="4"/>
        <v>-</v>
      </c>
      <c r="U40" s="70" t="str">
        <f t="shared" si="5"/>
        <v>-</v>
      </c>
      <c r="V40" s="70" t="str">
        <f t="shared" si="6"/>
        <v>-</v>
      </c>
      <c r="W40" s="70" t="b">
        <v>0</v>
      </c>
      <c r="X40" s="70">
        <f t="shared" si="7"/>
        <v>4.44</v>
      </c>
      <c r="Y40" s="70">
        <f t="shared" si="8"/>
        <v>0</v>
      </c>
      <c r="Z40" s="70">
        <f t="shared" si="9"/>
        <v>45.11</v>
      </c>
    </row>
    <row r="41">
      <c r="A41" s="4"/>
      <c r="B41" s="7" t="s">
        <v>44</v>
      </c>
      <c r="C41" s="68" t="s">
        <v>245</v>
      </c>
      <c r="D41" s="69"/>
      <c r="E41" s="70" t="s">
        <v>246</v>
      </c>
      <c r="F41" s="70" t="s">
        <v>246</v>
      </c>
      <c r="G41" s="70" t="s">
        <v>246</v>
      </c>
      <c r="H41" s="70" t="s">
        <v>246</v>
      </c>
      <c r="I41" s="70" t="s">
        <v>246</v>
      </c>
      <c r="J41" s="70" t="s">
        <v>246</v>
      </c>
      <c r="K41" s="152" t="s">
        <v>0</v>
      </c>
      <c r="L41" s="70">
        <v>13.0</v>
      </c>
      <c r="M41" s="152">
        <v>0.0</v>
      </c>
      <c r="N41" s="152">
        <v>0.0</v>
      </c>
      <c r="O41" s="70">
        <v>2353349.5</v>
      </c>
      <c r="P41" s="70">
        <v>85148.0</v>
      </c>
      <c r="Q41" s="71">
        <f t="shared" si="1"/>
        <v>6.13043E+18</v>
      </c>
      <c r="R41" s="70">
        <f t="shared" si="2"/>
        <v>2</v>
      </c>
      <c r="S41" s="70">
        <f t="shared" si="3"/>
        <v>1.347712048</v>
      </c>
      <c r="T41" s="71" t="str">
        <f t="shared" si="4"/>
        <v>-</v>
      </c>
      <c r="U41" s="70" t="str">
        <f t="shared" si="5"/>
        <v>-</v>
      </c>
      <c r="V41" s="70" t="str">
        <f t="shared" si="6"/>
        <v>-</v>
      </c>
      <c r="W41" s="70" t="b">
        <v>0</v>
      </c>
      <c r="X41" s="70">
        <f t="shared" si="7"/>
        <v>8.89</v>
      </c>
      <c r="Y41" s="70">
        <f t="shared" si="8"/>
        <v>0</v>
      </c>
      <c r="Z41" s="70">
        <f t="shared" si="9"/>
        <v>68.89</v>
      </c>
    </row>
    <row r="42">
      <c r="A42" s="5"/>
      <c r="B42" s="7" t="s">
        <v>45</v>
      </c>
      <c r="C42" s="68" t="s">
        <v>247</v>
      </c>
      <c r="D42" s="70" t="s">
        <v>248</v>
      </c>
      <c r="E42" s="70" t="s">
        <v>247</v>
      </c>
      <c r="F42" s="69"/>
      <c r="G42" s="69"/>
      <c r="H42" s="69"/>
      <c r="I42" s="348"/>
      <c r="J42" s="69"/>
      <c r="K42" s="69"/>
      <c r="L42" s="69"/>
      <c r="M42" s="69"/>
      <c r="N42" s="69"/>
      <c r="O42" s="69"/>
      <c r="P42" s="69"/>
      <c r="Q42" s="71" t="str">
        <f t="shared" si="1"/>
        <v>-</v>
      </c>
      <c r="R42" s="70" t="str">
        <f t="shared" si="2"/>
        <v>-</v>
      </c>
      <c r="S42" s="70" t="str">
        <f t="shared" si="3"/>
        <v>-</v>
      </c>
      <c r="T42" s="71" t="str">
        <f t="shared" si="4"/>
        <v>-</v>
      </c>
      <c r="U42" s="70" t="str">
        <f t="shared" si="5"/>
        <v>-</v>
      </c>
      <c r="V42" s="70" t="str">
        <f t="shared" si="6"/>
        <v>-</v>
      </c>
      <c r="W42" s="70" t="b">
        <v>0</v>
      </c>
      <c r="X42" s="70">
        <f t="shared" si="7"/>
        <v>0</v>
      </c>
      <c r="Y42" s="70">
        <f t="shared" si="8"/>
        <v>0</v>
      </c>
      <c r="Z42" s="70">
        <f t="shared" si="9"/>
        <v>0</v>
      </c>
    </row>
    <row r="43">
      <c r="A43" s="9" t="s">
        <v>46</v>
      </c>
      <c r="B43" s="10" t="s">
        <v>47</v>
      </c>
      <c r="C43" s="68" t="s">
        <v>251</v>
      </c>
      <c r="D43" s="69"/>
      <c r="E43" s="70" t="s">
        <v>246</v>
      </c>
      <c r="F43" s="70" t="s">
        <v>246</v>
      </c>
      <c r="G43" s="70" t="s">
        <v>246</v>
      </c>
      <c r="H43" s="70" t="s">
        <v>246</v>
      </c>
      <c r="I43" s="70" t="s">
        <v>246</v>
      </c>
      <c r="J43" s="70" t="s">
        <v>246</v>
      </c>
      <c r="K43" s="70" t="s">
        <v>382</v>
      </c>
      <c r="L43" s="70">
        <v>8.0</v>
      </c>
      <c r="M43" s="70">
        <v>368668.0936</v>
      </c>
      <c r="N43" s="70">
        <v>118031.0</v>
      </c>
      <c r="O43" s="70">
        <v>1457669.699</v>
      </c>
      <c r="P43" s="70">
        <v>118031.0</v>
      </c>
      <c r="Q43" s="71" t="str">
        <f t="shared" si="1"/>
        <v>-</v>
      </c>
      <c r="R43" s="70" t="str">
        <f t="shared" si="2"/>
        <v>-</v>
      </c>
      <c r="S43" s="70" t="str">
        <f t="shared" si="3"/>
        <v>-</v>
      </c>
      <c r="T43" s="71">
        <f t="shared" si="4"/>
        <v>2.00634E+18</v>
      </c>
      <c r="U43" s="70">
        <f t="shared" si="5"/>
        <v>10</v>
      </c>
      <c r="V43" s="70">
        <f t="shared" si="6"/>
        <v>0.4065953244</v>
      </c>
      <c r="W43" s="70" t="b">
        <v>0</v>
      </c>
      <c r="X43" s="70">
        <f t="shared" si="7"/>
        <v>0</v>
      </c>
      <c r="Y43" s="70">
        <f t="shared" si="8"/>
        <v>27.84</v>
      </c>
      <c r="Z43" s="70">
        <f t="shared" si="9"/>
        <v>68.49</v>
      </c>
    </row>
    <row r="44">
      <c r="A44" s="4"/>
      <c r="B44" s="10" t="s">
        <v>48</v>
      </c>
      <c r="C44" s="68" t="s">
        <v>245</v>
      </c>
      <c r="D44" s="69"/>
      <c r="E44" s="70" t="s">
        <v>246</v>
      </c>
      <c r="F44" s="70" t="s">
        <v>246</v>
      </c>
      <c r="G44" s="70" t="s">
        <v>246</v>
      </c>
      <c r="H44" s="70" t="s">
        <v>246</v>
      </c>
      <c r="I44" s="70" t="s">
        <v>246</v>
      </c>
      <c r="J44" s="70" t="s">
        <v>246</v>
      </c>
      <c r="K44" s="70" t="s">
        <v>382</v>
      </c>
      <c r="L44" s="70">
        <v>15.0</v>
      </c>
      <c r="M44" s="70">
        <v>1126464.764</v>
      </c>
      <c r="N44" s="70">
        <v>200717.0</v>
      </c>
      <c r="O44" s="70">
        <v>4439200.656</v>
      </c>
      <c r="P44" s="70">
        <v>200717.0</v>
      </c>
      <c r="Q44" s="71" t="str">
        <f t="shared" si="1"/>
        <v>-</v>
      </c>
      <c r="R44" s="70" t="str">
        <f t="shared" si="2"/>
        <v>-</v>
      </c>
      <c r="S44" s="70" t="str">
        <f t="shared" si="3"/>
        <v>-</v>
      </c>
      <c r="T44" s="71">
        <f t="shared" si="4"/>
        <v>5.93315E+19</v>
      </c>
      <c r="U44" s="70">
        <f t="shared" si="5"/>
        <v>103</v>
      </c>
      <c r="V44" s="70">
        <f t="shared" si="6"/>
        <v>-0.1693610857</v>
      </c>
      <c r="W44" s="70" t="b">
        <v>0</v>
      </c>
      <c r="X44" s="70">
        <f t="shared" si="7"/>
        <v>0</v>
      </c>
      <c r="Y44" s="70">
        <f t="shared" si="8"/>
        <v>5.52</v>
      </c>
      <c r="Z44" s="70">
        <f t="shared" si="9"/>
        <v>75.52</v>
      </c>
    </row>
    <row r="45">
      <c r="A45" s="4"/>
      <c r="B45" s="10" t="s">
        <v>49</v>
      </c>
      <c r="C45" s="68" t="s">
        <v>247</v>
      </c>
      <c r="D45" s="70" t="s">
        <v>248</v>
      </c>
      <c r="E45" s="70" t="s">
        <v>247</v>
      </c>
      <c r="F45" s="69"/>
      <c r="G45" s="69"/>
      <c r="H45" s="69"/>
      <c r="I45" s="348"/>
      <c r="J45" s="69"/>
      <c r="K45" s="69"/>
      <c r="L45" s="69"/>
      <c r="M45" s="69"/>
      <c r="N45" s="69"/>
      <c r="O45" s="69"/>
      <c r="P45" s="69"/>
      <c r="Q45" s="71" t="str">
        <f t="shared" si="1"/>
        <v>-</v>
      </c>
      <c r="R45" s="70" t="str">
        <f t="shared" si="2"/>
        <v>-</v>
      </c>
      <c r="S45" s="70" t="str">
        <f t="shared" si="3"/>
        <v>-</v>
      </c>
      <c r="T45" s="71" t="str">
        <f t="shared" si="4"/>
        <v>-</v>
      </c>
      <c r="U45" s="70" t="str">
        <f t="shared" si="5"/>
        <v>-</v>
      </c>
      <c r="V45" s="70" t="str">
        <f t="shared" si="6"/>
        <v>-</v>
      </c>
      <c r="W45" s="70" t="b">
        <v>0</v>
      </c>
      <c r="X45" s="70">
        <f t="shared" si="7"/>
        <v>0</v>
      </c>
      <c r="Y45" s="70">
        <f t="shared" si="8"/>
        <v>0</v>
      </c>
      <c r="Z45" s="70">
        <f t="shared" si="9"/>
        <v>0</v>
      </c>
    </row>
    <row r="46">
      <c r="A46" s="4"/>
      <c r="B46" s="10" t="s">
        <v>50</v>
      </c>
      <c r="C46" s="68" t="s">
        <v>251</v>
      </c>
      <c r="D46" s="69"/>
      <c r="E46" s="70" t="s">
        <v>246</v>
      </c>
      <c r="F46" s="70" t="s">
        <v>246</v>
      </c>
      <c r="G46" s="70" t="s">
        <v>246</v>
      </c>
      <c r="H46" s="70" t="s">
        <v>246</v>
      </c>
      <c r="I46" s="70" t="s">
        <v>246</v>
      </c>
      <c r="J46" s="70" t="s">
        <v>246</v>
      </c>
      <c r="K46" s="70" t="s">
        <v>382</v>
      </c>
      <c r="L46" s="70">
        <v>8.3</v>
      </c>
      <c r="M46" s="70">
        <v>248740.9059</v>
      </c>
      <c r="N46" s="70">
        <v>279556.0</v>
      </c>
      <c r="O46" s="70">
        <v>1081849.532</v>
      </c>
      <c r="P46" s="70">
        <v>279556.0</v>
      </c>
      <c r="Q46" s="71" t="str">
        <f t="shared" si="1"/>
        <v>-</v>
      </c>
      <c r="R46" s="70" t="str">
        <f t="shared" si="2"/>
        <v>-</v>
      </c>
      <c r="S46" s="70" t="str">
        <f t="shared" si="3"/>
        <v>-</v>
      </c>
      <c r="T46" s="71">
        <f t="shared" si="4"/>
        <v>2.71569E+18</v>
      </c>
      <c r="U46" s="70">
        <f t="shared" si="5"/>
        <v>14</v>
      </c>
      <c r="V46" s="70">
        <f t="shared" si="6"/>
        <v>0.3994683115</v>
      </c>
      <c r="W46" s="70" t="b">
        <v>0</v>
      </c>
      <c r="X46" s="70">
        <f t="shared" si="7"/>
        <v>0</v>
      </c>
      <c r="Y46" s="70">
        <f t="shared" si="8"/>
        <v>26.88</v>
      </c>
      <c r="Z46" s="70">
        <f t="shared" si="9"/>
        <v>67.82</v>
      </c>
    </row>
    <row r="47">
      <c r="A47" s="4"/>
      <c r="B47" s="10" t="s">
        <v>51</v>
      </c>
      <c r="C47" s="68" t="s">
        <v>245</v>
      </c>
      <c r="D47" s="69"/>
      <c r="E47" s="70" t="s">
        <v>246</v>
      </c>
      <c r="F47" s="70" t="s">
        <v>246</v>
      </c>
      <c r="G47" s="70" t="s">
        <v>246</v>
      </c>
      <c r="H47" s="70" t="s">
        <v>246</v>
      </c>
      <c r="I47" s="70" t="s">
        <v>246</v>
      </c>
      <c r="J47" s="70" t="s">
        <v>246</v>
      </c>
      <c r="K47" s="70" t="s">
        <v>382</v>
      </c>
      <c r="L47" s="70">
        <v>20.0</v>
      </c>
      <c r="M47" s="70">
        <v>1469733.419</v>
      </c>
      <c r="N47" s="70">
        <v>367991.0</v>
      </c>
      <c r="O47" s="70">
        <v>4188506.274</v>
      </c>
      <c r="P47" s="70">
        <v>367991.0</v>
      </c>
      <c r="Q47" s="71" t="str">
        <f t="shared" si="1"/>
        <v>-</v>
      </c>
      <c r="R47" s="70" t="str">
        <f t="shared" si="2"/>
        <v>-</v>
      </c>
      <c r="S47" s="70" t="str">
        <f t="shared" si="3"/>
        <v>-</v>
      </c>
      <c r="T47" s="71">
        <f t="shared" si="4"/>
        <v>1.29118E+20</v>
      </c>
      <c r="U47" s="70">
        <f t="shared" si="5"/>
        <v>117</v>
      </c>
      <c r="V47" s="70">
        <f t="shared" si="6"/>
        <v>-0.870516197</v>
      </c>
      <c r="W47" s="70" t="b">
        <v>0</v>
      </c>
      <c r="X47" s="70">
        <f t="shared" si="7"/>
        <v>0</v>
      </c>
      <c r="Y47" s="70">
        <f t="shared" si="8"/>
        <v>2.16</v>
      </c>
      <c r="Z47" s="70">
        <f t="shared" si="9"/>
        <v>72.16</v>
      </c>
    </row>
    <row r="48">
      <c r="A48" s="4"/>
      <c r="B48" s="10" t="s">
        <v>52</v>
      </c>
      <c r="C48" s="68" t="s">
        <v>245</v>
      </c>
      <c r="D48" s="69"/>
      <c r="E48" s="70" t="s">
        <v>246</v>
      </c>
      <c r="F48" s="70" t="s">
        <v>246</v>
      </c>
      <c r="G48" s="70" t="s">
        <v>246</v>
      </c>
      <c r="H48" s="70" t="s">
        <v>246</v>
      </c>
      <c r="I48" s="70" t="s">
        <v>246</v>
      </c>
      <c r="J48" s="70" t="s">
        <v>246</v>
      </c>
      <c r="K48" s="70" t="s">
        <v>382</v>
      </c>
      <c r="L48" s="70">
        <v>15.0</v>
      </c>
      <c r="M48" s="70">
        <v>885543.6019</v>
      </c>
      <c r="N48" s="70">
        <v>219603.0</v>
      </c>
      <c r="O48" s="70">
        <v>3684473.664</v>
      </c>
      <c r="P48" s="70">
        <v>219603.0</v>
      </c>
      <c r="Q48" s="71" t="str">
        <f t="shared" si="1"/>
        <v>-</v>
      </c>
      <c r="R48" s="70" t="str">
        <f t="shared" si="2"/>
        <v>-</v>
      </c>
      <c r="S48" s="70" t="str">
        <f t="shared" si="3"/>
        <v>-</v>
      </c>
      <c r="T48" s="71">
        <f t="shared" si="4"/>
        <v>4.47178E+19</v>
      </c>
      <c r="U48" s="70">
        <f t="shared" si="5"/>
        <v>100</v>
      </c>
      <c r="V48" s="70">
        <f t="shared" si="6"/>
        <v>-0.02253494076</v>
      </c>
      <c r="W48" s="70" t="b">
        <v>0</v>
      </c>
      <c r="X48" s="70">
        <f t="shared" si="7"/>
        <v>0</v>
      </c>
      <c r="Y48" s="70">
        <f t="shared" si="8"/>
        <v>6.24</v>
      </c>
      <c r="Z48" s="70">
        <f t="shared" si="9"/>
        <v>76.24</v>
      </c>
    </row>
    <row r="49">
      <c r="A49" s="4"/>
      <c r="B49" s="10" t="s">
        <v>53</v>
      </c>
      <c r="C49" s="68" t="s">
        <v>245</v>
      </c>
      <c r="D49" s="69"/>
      <c r="E49" s="70" t="s">
        <v>246</v>
      </c>
      <c r="F49" s="70" t="s">
        <v>246</v>
      </c>
      <c r="G49" s="70" t="s">
        <v>246</v>
      </c>
      <c r="H49" s="70" t="s">
        <v>246</v>
      </c>
      <c r="I49" s="70" t="s">
        <v>246</v>
      </c>
      <c r="J49" s="70" t="s">
        <v>246</v>
      </c>
      <c r="K49" s="70" t="s">
        <v>382</v>
      </c>
      <c r="L49" s="70">
        <v>10.0</v>
      </c>
      <c r="M49" s="70">
        <v>743249.5832</v>
      </c>
      <c r="N49" s="70">
        <v>120632.0</v>
      </c>
      <c r="O49" s="70">
        <v>2285170.853</v>
      </c>
      <c r="P49" s="70">
        <v>120632.0</v>
      </c>
      <c r="Q49" s="71" t="str">
        <f t="shared" si="1"/>
        <v>-</v>
      </c>
      <c r="R49" s="70" t="str">
        <f t="shared" si="2"/>
        <v>-</v>
      </c>
      <c r="S49" s="70" t="str">
        <f t="shared" si="3"/>
        <v>-</v>
      </c>
      <c r="T49" s="71">
        <f t="shared" si="4"/>
        <v>6.29941E+18</v>
      </c>
      <c r="U49" s="70">
        <f t="shared" si="5"/>
        <v>36</v>
      </c>
      <c r="V49" s="70">
        <f t="shared" si="6"/>
        <v>0.3634620152</v>
      </c>
      <c r="W49" s="70" t="b">
        <v>0</v>
      </c>
      <c r="X49" s="70">
        <f t="shared" si="7"/>
        <v>0</v>
      </c>
      <c r="Y49" s="70">
        <f t="shared" si="8"/>
        <v>21.6</v>
      </c>
      <c r="Z49" s="70">
        <f t="shared" si="9"/>
        <v>91.6</v>
      </c>
    </row>
    <row r="50">
      <c r="A50" s="4"/>
      <c r="B50" s="10" t="s">
        <v>54</v>
      </c>
      <c r="C50" s="68" t="s">
        <v>245</v>
      </c>
      <c r="D50" s="69"/>
      <c r="E50" s="70" t="s">
        <v>246</v>
      </c>
      <c r="F50" s="70" t="s">
        <v>246</v>
      </c>
      <c r="G50" s="70" t="s">
        <v>246</v>
      </c>
      <c r="H50" s="70" t="s">
        <v>246</v>
      </c>
      <c r="I50" s="70" t="s">
        <v>246</v>
      </c>
      <c r="J50" s="70" t="s">
        <v>246</v>
      </c>
      <c r="K50" s="70" t="s">
        <v>382</v>
      </c>
      <c r="L50" s="70">
        <v>18.0</v>
      </c>
      <c r="M50" s="70">
        <v>777281.78</v>
      </c>
      <c r="N50" s="70">
        <v>183414.0</v>
      </c>
      <c r="O50" s="70">
        <v>3226778.716</v>
      </c>
      <c r="P50" s="70">
        <v>183414.0</v>
      </c>
      <c r="Q50" s="71" t="str">
        <f t="shared" si="1"/>
        <v>-</v>
      </c>
      <c r="R50" s="70" t="str">
        <f t="shared" si="2"/>
        <v>-</v>
      </c>
      <c r="S50" s="70" t="str">
        <f t="shared" si="3"/>
        <v>-</v>
      </c>
      <c r="T50" s="71">
        <f t="shared" si="4"/>
        <v>3.43751E+19</v>
      </c>
      <c r="U50" s="70">
        <f t="shared" si="5"/>
        <v>93</v>
      </c>
      <c r="V50" s="70">
        <f t="shared" si="6"/>
        <v>0.08138065461</v>
      </c>
      <c r="W50" s="70" t="b">
        <v>0</v>
      </c>
      <c r="X50" s="70">
        <f t="shared" si="7"/>
        <v>0</v>
      </c>
      <c r="Y50" s="70">
        <f t="shared" si="8"/>
        <v>7.92</v>
      </c>
      <c r="Z50" s="70">
        <f t="shared" si="9"/>
        <v>77.92</v>
      </c>
    </row>
    <row r="51">
      <c r="A51" s="4"/>
      <c r="B51" s="135" t="s">
        <v>55</v>
      </c>
      <c r="C51" s="68" t="s">
        <v>247</v>
      </c>
      <c r="D51" s="70" t="s">
        <v>248</v>
      </c>
      <c r="E51" s="70" t="s">
        <v>247</v>
      </c>
      <c r="F51" s="69"/>
      <c r="G51" s="69"/>
      <c r="H51" s="69"/>
      <c r="I51" s="348"/>
      <c r="J51" s="69"/>
      <c r="K51" s="69"/>
      <c r="L51" s="69"/>
      <c r="M51" s="69"/>
      <c r="N51" s="69"/>
      <c r="O51" s="69"/>
      <c r="P51" s="69"/>
      <c r="Q51" s="71" t="str">
        <f t="shared" si="1"/>
        <v>-</v>
      </c>
      <c r="R51" s="70" t="str">
        <f t="shared" si="2"/>
        <v>-</v>
      </c>
      <c r="S51" s="70" t="str">
        <f t="shared" si="3"/>
        <v>-</v>
      </c>
      <c r="T51" s="71" t="str">
        <f t="shared" si="4"/>
        <v>-</v>
      </c>
      <c r="U51" s="70" t="str">
        <f t="shared" si="5"/>
        <v>-</v>
      </c>
      <c r="V51" s="70" t="str">
        <f t="shared" si="6"/>
        <v>-</v>
      </c>
      <c r="W51" s="70" t="b">
        <v>0</v>
      </c>
      <c r="X51" s="70">
        <f t="shared" si="7"/>
        <v>0</v>
      </c>
      <c r="Y51" s="70">
        <f t="shared" si="8"/>
        <v>0</v>
      </c>
      <c r="Z51" s="70">
        <f t="shared" si="9"/>
        <v>0</v>
      </c>
    </row>
    <row r="52">
      <c r="A52" s="4"/>
      <c r="B52" s="10" t="s">
        <v>56</v>
      </c>
      <c r="C52" s="68" t="s">
        <v>245</v>
      </c>
      <c r="D52" s="69"/>
      <c r="E52" s="70" t="s">
        <v>246</v>
      </c>
      <c r="F52" s="70" t="s">
        <v>246</v>
      </c>
      <c r="G52" s="70" t="s">
        <v>246</v>
      </c>
      <c r="H52" s="70" t="s">
        <v>246</v>
      </c>
      <c r="I52" s="70" t="s">
        <v>246</v>
      </c>
      <c r="J52" s="70" t="s">
        <v>246</v>
      </c>
      <c r="K52" s="70" t="s">
        <v>382</v>
      </c>
      <c r="L52" s="70">
        <v>13.0</v>
      </c>
      <c r="M52" s="70">
        <v>220169.747</v>
      </c>
      <c r="N52" s="70">
        <v>161794.0</v>
      </c>
      <c r="O52" s="70">
        <v>1065488.724</v>
      </c>
      <c r="P52" s="70">
        <v>161794.0</v>
      </c>
      <c r="Q52" s="71" t="str">
        <f t="shared" si="1"/>
        <v>-</v>
      </c>
      <c r="R52" s="70" t="str">
        <f t="shared" si="2"/>
        <v>-</v>
      </c>
      <c r="S52" s="70" t="str">
        <f t="shared" si="3"/>
        <v>-</v>
      </c>
      <c r="T52" s="71">
        <f t="shared" si="4"/>
        <v>2.38783E+18</v>
      </c>
      <c r="U52" s="70">
        <f t="shared" si="5"/>
        <v>12</v>
      </c>
      <c r="V52" s="70">
        <f t="shared" si="6"/>
        <v>0.4027624074</v>
      </c>
      <c r="W52" s="70" t="b">
        <v>0</v>
      </c>
      <c r="X52" s="70">
        <f t="shared" si="7"/>
        <v>0</v>
      </c>
      <c r="Y52" s="70">
        <f t="shared" si="8"/>
        <v>27.36</v>
      </c>
      <c r="Z52" s="70">
        <f t="shared" si="9"/>
        <v>97.36</v>
      </c>
    </row>
    <row r="53">
      <c r="A53" s="4"/>
      <c r="B53" s="10" t="s">
        <v>57</v>
      </c>
      <c r="C53" s="68" t="s">
        <v>245</v>
      </c>
      <c r="D53" s="69"/>
      <c r="E53" s="70" t="s">
        <v>246</v>
      </c>
      <c r="F53" s="70" t="s">
        <v>246</v>
      </c>
      <c r="G53" s="70" t="s">
        <v>246</v>
      </c>
      <c r="H53" s="70" t="s">
        <v>246</v>
      </c>
      <c r="I53" s="70" t="s">
        <v>246</v>
      </c>
      <c r="J53" s="70" t="s">
        <v>246</v>
      </c>
      <c r="K53" s="70" t="s">
        <v>382</v>
      </c>
      <c r="L53" s="70">
        <v>11.7</v>
      </c>
      <c r="M53" s="70">
        <v>282426.6813</v>
      </c>
      <c r="N53" s="70">
        <v>77318.0</v>
      </c>
      <c r="O53" s="70">
        <v>1253335.828</v>
      </c>
      <c r="P53" s="70">
        <v>77318.0</v>
      </c>
      <c r="Q53" s="71" t="str">
        <f t="shared" si="1"/>
        <v>-</v>
      </c>
      <c r="R53" s="70" t="str">
        <f t="shared" si="2"/>
        <v>-</v>
      </c>
      <c r="S53" s="70" t="str">
        <f t="shared" si="3"/>
        <v>-</v>
      </c>
      <c r="T53" s="71">
        <f t="shared" si="4"/>
        <v>1.42102E+18</v>
      </c>
      <c r="U53" s="70">
        <f t="shared" si="5"/>
        <v>5</v>
      </c>
      <c r="V53" s="70">
        <f t="shared" si="6"/>
        <v>0.4124760982</v>
      </c>
      <c r="W53" s="70" t="b">
        <v>0</v>
      </c>
      <c r="X53" s="70">
        <f t="shared" si="7"/>
        <v>0</v>
      </c>
      <c r="Y53" s="70">
        <f t="shared" si="8"/>
        <v>29.04</v>
      </c>
      <c r="Z53" s="70">
        <f t="shared" si="9"/>
        <v>99.04</v>
      </c>
    </row>
    <row r="54">
      <c r="A54" s="4"/>
      <c r="B54" s="10" t="s">
        <v>58</v>
      </c>
      <c r="C54" s="68" t="s">
        <v>251</v>
      </c>
      <c r="D54" s="69"/>
      <c r="E54" s="70" t="s">
        <v>246</v>
      </c>
      <c r="F54" s="70" t="s">
        <v>246</v>
      </c>
      <c r="G54" s="70" t="s">
        <v>246</v>
      </c>
      <c r="H54" s="70" t="s">
        <v>246</v>
      </c>
      <c r="I54" s="70" t="s">
        <v>246</v>
      </c>
      <c r="J54" s="70" t="s">
        <v>246</v>
      </c>
      <c r="K54" s="70" t="s">
        <v>382</v>
      </c>
      <c r="L54" s="70">
        <v>10.0</v>
      </c>
      <c r="M54" s="70">
        <v>552851.4691</v>
      </c>
      <c r="N54" s="70">
        <v>187880.0</v>
      </c>
      <c r="O54" s="70">
        <v>1880037.036</v>
      </c>
      <c r="P54" s="70">
        <v>187880.0</v>
      </c>
      <c r="Q54" s="71" t="str">
        <f t="shared" si="1"/>
        <v>-</v>
      </c>
      <c r="R54" s="70" t="str">
        <f t="shared" si="2"/>
        <v>-</v>
      </c>
      <c r="S54" s="70" t="str">
        <f t="shared" si="3"/>
        <v>-</v>
      </c>
      <c r="T54" s="71">
        <f t="shared" si="4"/>
        <v>6.64069E+18</v>
      </c>
      <c r="U54" s="70">
        <f t="shared" si="5"/>
        <v>41</v>
      </c>
      <c r="V54" s="70">
        <f t="shared" si="6"/>
        <v>0.3600330865</v>
      </c>
      <c r="W54" s="70" t="b">
        <v>0</v>
      </c>
      <c r="X54" s="70">
        <f t="shared" si="7"/>
        <v>0</v>
      </c>
      <c r="Y54" s="70">
        <f t="shared" si="8"/>
        <v>20.4</v>
      </c>
      <c r="Z54" s="70">
        <f t="shared" si="9"/>
        <v>63.28</v>
      </c>
    </row>
    <row r="55">
      <c r="A55" s="4"/>
      <c r="B55" s="10" t="s">
        <v>59</v>
      </c>
      <c r="C55" s="68" t="s">
        <v>245</v>
      </c>
      <c r="D55" s="69"/>
      <c r="E55" s="70" t="s">
        <v>246</v>
      </c>
      <c r="F55" s="70" t="s">
        <v>246</v>
      </c>
      <c r="G55" s="70" t="s">
        <v>246</v>
      </c>
      <c r="H55" s="70" t="s">
        <v>246</v>
      </c>
      <c r="I55" s="70" t="s">
        <v>246</v>
      </c>
      <c r="J55" s="70" t="s">
        <v>246</v>
      </c>
      <c r="K55" s="70" t="s">
        <v>382</v>
      </c>
      <c r="L55" s="70">
        <v>10.0</v>
      </c>
      <c r="M55" s="70">
        <v>1046854.78</v>
      </c>
      <c r="N55" s="70">
        <v>106103.0</v>
      </c>
      <c r="O55" s="70">
        <v>5550616.96</v>
      </c>
      <c r="P55" s="70">
        <v>106103.0</v>
      </c>
      <c r="Q55" s="71" t="str">
        <f t="shared" si="1"/>
        <v>-</v>
      </c>
      <c r="R55" s="70" t="str">
        <f t="shared" si="2"/>
        <v>-</v>
      </c>
      <c r="S55" s="70" t="str">
        <f t="shared" si="3"/>
        <v>-</v>
      </c>
      <c r="T55" s="71">
        <f t="shared" si="4"/>
        <v>3.26896E+19</v>
      </c>
      <c r="U55" s="70">
        <f t="shared" si="5"/>
        <v>90</v>
      </c>
      <c r="V55" s="70">
        <f t="shared" si="6"/>
        <v>0.09831427353</v>
      </c>
      <c r="W55" s="70" t="b">
        <v>0</v>
      </c>
      <c r="X55" s="70">
        <f t="shared" si="7"/>
        <v>0</v>
      </c>
      <c r="Y55" s="70">
        <f t="shared" si="8"/>
        <v>8.64</v>
      </c>
      <c r="Z55" s="70">
        <f t="shared" si="9"/>
        <v>78.64</v>
      </c>
    </row>
    <row r="56">
      <c r="A56" s="4"/>
      <c r="B56" s="10" t="s">
        <v>60</v>
      </c>
      <c r="C56" s="68" t="s">
        <v>247</v>
      </c>
      <c r="D56" s="70" t="s">
        <v>248</v>
      </c>
      <c r="E56" s="70" t="s">
        <v>247</v>
      </c>
      <c r="F56" s="69"/>
      <c r="G56" s="69"/>
      <c r="H56" s="69"/>
      <c r="I56" s="348"/>
      <c r="J56" s="69"/>
      <c r="K56" s="69"/>
      <c r="L56" s="69"/>
      <c r="M56" s="69"/>
      <c r="N56" s="69"/>
      <c r="O56" s="69"/>
      <c r="P56" s="69"/>
      <c r="Q56" s="71" t="str">
        <f t="shared" si="1"/>
        <v>-</v>
      </c>
      <c r="R56" s="70" t="str">
        <f t="shared" si="2"/>
        <v>-</v>
      </c>
      <c r="S56" s="70" t="str">
        <f t="shared" si="3"/>
        <v>-</v>
      </c>
      <c r="T56" s="71" t="str">
        <f t="shared" si="4"/>
        <v>-</v>
      </c>
      <c r="U56" s="70" t="str">
        <f t="shared" si="5"/>
        <v>-</v>
      </c>
      <c r="V56" s="70" t="str">
        <f t="shared" si="6"/>
        <v>-</v>
      </c>
      <c r="W56" s="70" t="b">
        <v>0</v>
      </c>
      <c r="X56" s="70">
        <f t="shared" si="7"/>
        <v>0</v>
      </c>
      <c r="Y56" s="70">
        <f t="shared" si="8"/>
        <v>0</v>
      </c>
      <c r="Z56" s="70">
        <f t="shared" si="9"/>
        <v>0</v>
      </c>
    </row>
    <row r="57">
      <c r="A57" s="4"/>
      <c r="B57" s="10" t="s">
        <v>61</v>
      </c>
      <c r="C57" s="68" t="s">
        <v>251</v>
      </c>
      <c r="D57" s="69"/>
      <c r="E57" s="70" t="s">
        <v>246</v>
      </c>
      <c r="F57" s="70" t="s">
        <v>246</v>
      </c>
      <c r="G57" s="70" t="s">
        <v>246</v>
      </c>
      <c r="H57" s="70" t="s">
        <v>246</v>
      </c>
      <c r="I57" s="70" t="s">
        <v>246</v>
      </c>
      <c r="J57" s="70" t="s">
        <v>246</v>
      </c>
      <c r="K57" s="70" t="s">
        <v>382</v>
      </c>
      <c r="L57" s="70">
        <v>7.8</v>
      </c>
      <c r="M57" s="70">
        <v>306551.3779</v>
      </c>
      <c r="N57" s="70">
        <v>93755.0</v>
      </c>
      <c r="O57" s="70">
        <v>1213870.522</v>
      </c>
      <c r="P57" s="70">
        <v>93755.0</v>
      </c>
      <c r="Q57" s="71" t="str">
        <f t="shared" si="1"/>
        <v>-</v>
      </c>
      <c r="R57" s="70" t="str">
        <f t="shared" si="2"/>
        <v>-</v>
      </c>
      <c r="S57" s="70" t="str">
        <f t="shared" si="3"/>
        <v>-</v>
      </c>
      <c r="T57" s="71">
        <f t="shared" si="4"/>
        <v>1.07754E+18</v>
      </c>
      <c r="U57" s="70">
        <f t="shared" si="5"/>
        <v>2</v>
      </c>
      <c r="V57" s="70">
        <f t="shared" si="6"/>
        <v>0.4159271377</v>
      </c>
      <c r="W57" s="70" t="b">
        <v>0</v>
      </c>
      <c r="X57" s="70">
        <f t="shared" si="7"/>
        <v>0</v>
      </c>
      <c r="Y57" s="70">
        <f t="shared" si="8"/>
        <v>29.76</v>
      </c>
      <c r="Z57" s="70">
        <f t="shared" si="9"/>
        <v>69.83</v>
      </c>
    </row>
    <row r="58">
      <c r="A58" s="4"/>
      <c r="B58" s="10" t="s">
        <v>62</v>
      </c>
      <c r="C58" s="68" t="s">
        <v>245</v>
      </c>
      <c r="D58" s="69"/>
      <c r="E58" s="70" t="s">
        <v>246</v>
      </c>
      <c r="F58" s="70" t="s">
        <v>246</v>
      </c>
      <c r="G58" s="70" t="s">
        <v>246</v>
      </c>
      <c r="H58" s="70" t="s">
        <v>246</v>
      </c>
      <c r="I58" s="70" t="s">
        <v>246</v>
      </c>
      <c r="J58" s="70" t="s">
        <v>246</v>
      </c>
      <c r="K58" s="70" t="s">
        <v>382</v>
      </c>
      <c r="L58" s="70">
        <v>8.3</v>
      </c>
      <c r="M58" s="70">
        <v>249668.9716</v>
      </c>
      <c r="N58" s="70">
        <v>279556.0</v>
      </c>
      <c r="O58" s="70">
        <v>1212333.124</v>
      </c>
      <c r="P58" s="70">
        <v>279556.0</v>
      </c>
      <c r="Q58" s="71" t="str">
        <f t="shared" si="1"/>
        <v>-</v>
      </c>
      <c r="R58" s="70" t="str">
        <f t="shared" si="2"/>
        <v>-</v>
      </c>
      <c r="S58" s="70" t="str">
        <f t="shared" si="3"/>
        <v>-</v>
      </c>
      <c r="T58" s="71">
        <f t="shared" si="4"/>
        <v>3.41029E+18</v>
      </c>
      <c r="U58" s="70">
        <f t="shared" si="5"/>
        <v>22</v>
      </c>
      <c r="V58" s="70">
        <f t="shared" si="6"/>
        <v>0.3924895957</v>
      </c>
      <c r="W58" s="70" t="b">
        <v>0</v>
      </c>
      <c r="X58" s="70">
        <f t="shared" si="7"/>
        <v>0</v>
      </c>
      <c r="Y58" s="70">
        <f t="shared" si="8"/>
        <v>24.96</v>
      </c>
      <c r="Z58" s="70">
        <f t="shared" si="9"/>
        <v>94.96</v>
      </c>
    </row>
    <row r="59">
      <c r="A59" s="4"/>
      <c r="B59" s="10" t="s">
        <v>63</v>
      </c>
      <c r="C59" s="68" t="s">
        <v>245</v>
      </c>
      <c r="D59" s="69"/>
      <c r="E59" s="70" t="s">
        <v>246</v>
      </c>
      <c r="F59" s="70" t="s">
        <v>246</v>
      </c>
      <c r="G59" s="70" t="s">
        <v>246</v>
      </c>
      <c r="H59" s="70" t="s">
        <v>246</v>
      </c>
      <c r="I59" s="70" t="s">
        <v>246</v>
      </c>
      <c r="J59" s="70" t="s">
        <v>246</v>
      </c>
      <c r="K59" s="70" t="s">
        <v>382</v>
      </c>
      <c r="L59" s="70">
        <v>13.0</v>
      </c>
      <c r="M59" s="70">
        <v>1335161.701</v>
      </c>
      <c r="N59" s="70">
        <v>179901.0</v>
      </c>
      <c r="O59" s="70">
        <v>6718393.582</v>
      </c>
      <c r="P59" s="70">
        <v>179901.0</v>
      </c>
      <c r="Q59" s="71" t="str">
        <f t="shared" si="1"/>
        <v>-</v>
      </c>
      <c r="R59" s="70" t="str">
        <f t="shared" si="2"/>
        <v>-</v>
      </c>
      <c r="S59" s="70" t="str">
        <f t="shared" si="3"/>
        <v>-</v>
      </c>
      <c r="T59" s="71">
        <f t="shared" si="4"/>
        <v>1.05562E+20</v>
      </c>
      <c r="U59" s="70">
        <f t="shared" si="5"/>
        <v>113</v>
      </c>
      <c r="V59" s="70">
        <f t="shared" si="6"/>
        <v>-0.6338487941</v>
      </c>
      <c r="W59" s="70" t="b">
        <v>0</v>
      </c>
      <c r="X59" s="70">
        <f t="shared" si="7"/>
        <v>0</v>
      </c>
      <c r="Y59" s="70">
        <f t="shared" si="8"/>
        <v>3.12</v>
      </c>
      <c r="Z59" s="70">
        <f t="shared" si="9"/>
        <v>73.12</v>
      </c>
    </row>
    <row r="60">
      <c r="A60" s="4"/>
      <c r="B60" s="10" t="s">
        <v>64</v>
      </c>
      <c r="C60" s="68" t="s">
        <v>245</v>
      </c>
      <c r="D60" s="69"/>
      <c r="E60" s="70" t="s">
        <v>246</v>
      </c>
      <c r="F60" s="70" t="s">
        <v>246</v>
      </c>
      <c r="G60" s="70" t="s">
        <v>246</v>
      </c>
      <c r="H60" s="70" t="s">
        <v>246</v>
      </c>
      <c r="I60" s="70" t="s">
        <v>246</v>
      </c>
      <c r="J60" s="70" t="s">
        <v>246</v>
      </c>
      <c r="K60" s="70" t="s">
        <v>382</v>
      </c>
      <c r="L60" s="70">
        <v>10.0</v>
      </c>
      <c r="M60" s="70">
        <v>400107.1415</v>
      </c>
      <c r="N60" s="70">
        <v>273180.0</v>
      </c>
      <c r="O60" s="70">
        <v>2113185.542</v>
      </c>
      <c r="P60" s="70">
        <v>273180.0</v>
      </c>
      <c r="Q60" s="71" t="str">
        <f t="shared" si="1"/>
        <v>-</v>
      </c>
      <c r="R60" s="70" t="str">
        <f t="shared" si="2"/>
        <v>-</v>
      </c>
      <c r="S60" s="70" t="str">
        <f t="shared" si="3"/>
        <v>-</v>
      </c>
      <c r="T60" s="71">
        <f t="shared" si="4"/>
        <v>1.2199E+19</v>
      </c>
      <c r="U60" s="70">
        <f t="shared" si="5"/>
        <v>68</v>
      </c>
      <c r="V60" s="70">
        <f t="shared" si="6"/>
        <v>0.3041877214</v>
      </c>
      <c r="W60" s="70" t="b">
        <v>0</v>
      </c>
      <c r="X60" s="70">
        <f t="shared" si="7"/>
        <v>0</v>
      </c>
      <c r="Y60" s="70">
        <f t="shared" si="8"/>
        <v>13.92</v>
      </c>
      <c r="Z60" s="70">
        <f t="shared" si="9"/>
        <v>83.92</v>
      </c>
    </row>
    <row r="61">
      <c r="A61" s="4"/>
      <c r="B61" s="10" t="s">
        <v>65</v>
      </c>
      <c r="C61" s="68" t="s">
        <v>251</v>
      </c>
      <c r="D61" s="69"/>
      <c r="E61" s="70" t="s">
        <v>246</v>
      </c>
      <c r="F61" s="70" t="s">
        <v>246</v>
      </c>
      <c r="G61" s="70" t="s">
        <v>246</v>
      </c>
      <c r="H61" s="70" t="s">
        <v>246</v>
      </c>
      <c r="I61" s="70" t="s">
        <v>246</v>
      </c>
      <c r="J61" s="70" t="s">
        <v>246</v>
      </c>
      <c r="K61" s="70" t="s">
        <v>382</v>
      </c>
      <c r="L61" s="70">
        <v>12.0</v>
      </c>
      <c r="M61" s="70">
        <v>444570.1975</v>
      </c>
      <c r="N61" s="70">
        <v>539245.0</v>
      </c>
      <c r="O61" s="70">
        <v>1637933.757</v>
      </c>
      <c r="P61" s="70">
        <v>539245.0</v>
      </c>
      <c r="Q61" s="71" t="str">
        <f t="shared" si="1"/>
        <v>-</v>
      </c>
      <c r="R61" s="70" t="str">
        <f t="shared" si="2"/>
        <v>-</v>
      </c>
      <c r="S61" s="70" t="str">
        <f t="shared" si="3"/>
        <v>-</v>
      </c>
      <c r="T61" s="71">
        <f t="shared" si="4"/>
        <v>1.73604E+19</v>
      </c>
      <c r="U61" s="70">
        <f t="shared" si="5"/>
        <v>80</v>
      </c>
      <c r="V61" s="70">
        <f t="shared" si="6"/>
        <v>0.252329999</v>
      </c>
      <c r="W61" s="70" t="b">
        <v>0</v>
      </c>
      <c r="X61" s="70">
        <f t="shared" si="7"/>
        <v>0</v>
      </c>
      <c r="Y61" s="70">
        <f t="shared" si="8"/>
        <v>11.04</v>
      </c>
      <c r="Z61" s="70">
        <f t="shared" si="9"/>
        <v>56.73</v>
      </c>
    </row>
    <row r="62">
      <c r="A62" s="5"/>
      <c r="B62" s="10" t="s">
        <v>66</v>
      </c>
      <c r="C62" s="68" t="s">
        <v>245</v>
      </c>
      <c r="D62" s="69"/>
      <c r="E62" s="70" t="s">
        <v>246</v>
      </c>
      <c r="F62" s="70" t="s">
        <v>246</v>
      </c>
      <c r="G62" s="70" t="s">
        <v>246</v>
      </c>
      <c r="H62" s="70" t="s">
        <v>246</v>
      </c>
      <c r="I62" s="70" t="s">
        <v>246</v>
      </c>
      <c r="J62" s="70" t="s">
        <v>246</v>
      </c>
      <c r="K62" s="70" t="s">
        <v>382</v>
      </c>
      <c r="L62" s="70">
        <v>11.0</v>
      </c>
      <c r="M62" s="70">
        <v>450330.8806</v>
      </c>
      <c r="N62" s="70">
        <v>173059.0</v>
      </c>
      <c r="O62" s="70">
        <v>2437116.758</v>
      </c>
      <c r="P62" s="70">
        <v>173059.0</v>
      </c>
      <c r="Q62" s="71" t="str">
        <f t="shared" si="1"/>
        <v>-</v>
      </c>
      <c r="R62" s="70" t="str">
        <f t="shared" si="2"/>
        <v>-</v>
      </c>
      <c r="S62" s="70" t="str">
        <f t="shared" si="3"/>
        <v>-</v>
      </c>
      <c r="T62" s="71">
        <f t="shared" si="4"/>
        <v>1.13068E+19</v>
      </c>
      <c r="U62" s="70">
        <f t="shared" si="5"/>
        <v>65</v>
      </c>
      <c r="V62" s="70">
        <f t="shared" si="6"/>
        <v>0.3131518493</v>
      </c>
      <c r="W62" s="70" t="b">
        <v>0</v>
      </c>
      <c r="X62" s="70">
        <f t="shared" si="7"/>
        <v>0</v>
      </c>
      <c r="Y62" s="70">
        <f t="shared" si="8"/>
        <v>14.64</v>
      </c>
      <c r="Z62" s="70">
        <f t="shared" si="9"/>
        <v>84.64</v>
      </c>
    </row>
    <row r="63">
      <c r="A63" s="13" t="s">
        <v>67</v>
      </c>
      <c r="B63" s="14" t="s">
        <v>68</v>
      </c>
      <c r="C63" s="68" t="s">
        <v>251</v>
      </c>
      <c r="D63" s="69"/>
      <c r="E63" s="70" t="s">
        <v>246</v>
      </c>
      <c r="F63" s="70" t="s">
        <v>246</v>
      </c>
      <c r="G63" s="70" t="s">
        <v>246</v>
      </c>
      <c r="H63" s="70" t="s">
        <v>246</v>
      </c>
      <c r="I63" s="70" t="s">
        <v>246</v>
      </c>
      <c r="J63" s="70" t="s">
        <v>246</v>
      </c>
      <c r="K63" s="70" t="s">
        <v>382</v>
      </c>
      <c r="L63" s="70">
        <v>10.0</v>
      </c>
      <c r="M63" s="70">
        <v>861318.5433</v>
      </c>
      <c r="N63" s="70">
        <v>112162.0</v>
      </c>
      <c r="O63" s="70">
        <v>3230111.018</v>
      </c>
      <c r="P63" s="70">
        <v>112162.0</v>
      </c>
      <c r="Q63" s="71" t="str">
        <f t="shared" si="1"/>
        <v>-</v>
      </c>
      <c r="R63" s="70" t="str">
        <f t="shared" si="2"/>
        <v>-</v>
      </c>
      <c r="S63" s="70" t="str">
        <f t="shared" si="3"/>
        <v>-</v>
      </c>
      <c r="T63" s="71">
        <f t="shared" si="4"/>
        <v>1.17026E+19</v>
      </c>
      <c r="U63" s="70">
        <f t="shared" si="5"/>
        <v>66</v>
      </c>
      <c r="V63" s="70">
        <f t="shared" si="6"/>
        <v>0.3091755931</v>
      </c>
      <c r="W63" s="70" t="b">
        <v>0</v>
      </c>
      <c r="X63" s="70">
        <f t="shared" si="7"/>
        <v>0</v>
      </c>
      <c r="Y63" s="70">
        <f t="shared" si="8"/>
        <v>14.4</v>
      </c>
      <c r="Z63" s="70">
        <f t="shared" si="9"/>
        <v>59.08</v>
      </c>
    </row>
    <row r="64">
      <c r="A64" s="4"/>
      <c r="B64" s="14" t="s">
        <v>69</v>
      </c>
      <c r="C64" s="68" t="s">
        <v>245</v>
      </c>
      <c r="D64" s="69"/>
      <c r="E64" s="70" t="s">
        <v>246</v>
      </c>
      <c r="F64" s="70" t="s">
        <v>246</v>
      </c>
      <c r="G64" s="70" t="s">
        <v>246</v>
      </c>
      <c r="H64" s="70" t="s">
        <v>246</v>
      </c>
      <c r="I64" s="70" t="s">
        <v>246</v>
      </c>
      <c r="J64" s="70" t="s">
        <v>246</v>
      </c>
      <c r="K64" s="70" t="s">
        <v>382</v>
      </c>
      <c r="L64" s="70">
        <v>14.0</v>
      </c>
      <c r="M64" s="70">
        <v>1223365.655</v>
      </c>
      <c r="N64" s="70">
        <v>112580.0</v>
      </c>
      <c r="O64" s="70">
        <v>4949905.854</v>
      </c>
      <c r="P64" s="70">
        <v>112580.0</v>
      </c>
      <c r="Q64" s="71" t="str">
        <f t="shared" si="1"/>
        <v>-</v>
      </c>
      <c r="R64" s="70" t="str">
        <f t="shared" si="2"/>
        <v>-</v>
      </c>
      <c r="S64" s="70" t="str">
        <f t="shared" si="3"/>
        <v>-</v>
      </c>
      <c r="T64" s="71">
        <f t="shared" si="4"/>
        <v>3.86174E+19</v>
      </c>
      <c r="U64" s="70">
        <f t="shared" si="5"/>
        <v>96</v>
      </c>
      <c r="V64" s="70">
        <f t="shared" si="6"/>
        <v>0.03875684856</v>
      </c>
      <c r="W64" s="70" t="b">
        <v>0</v>
      </c>
      <c r="X64" s="70">
        <f t="shared" si="7"/>
        <v>0</v>
      </c>
      <c r="Y64" s="70">
        <f t="shared" si="8"/>
        <v>7.2</v>
      </c>
      <c r="Z64" s="70">
        <f t="shared" si="9"/>
        <v>77.2</v>
      </c>
    </row>
    <row r="65">
      <c r="A65" s="4"/>
      <c r="B65" s="135" t="s">
        <v>70</v>
      </c>
      <c r="C65" s="68" t="s">
        <v>247</v>
      </c>
      <c r="D65" s="70" t="s">
        <v>248</v>
      </c>
      <c r="E65" s="70" t="s">
        <v>247</v>
      </c>
      <c r="F65" s="69"/>
      <c r="G65" s="69"/>
      <c r="H65" s="69"/>
      <c r="I65" s="348"/>
      <c r="J65" s="69"/>
      <c r="K65" s="69"/>
      <c r="L65" s="69"/>
      <c r="M65" s="69"/>
      <c r="N65" s="69"/>
      <c r="O65" s="69"/>
      <c r="P65" s="69"/>
      <c r="Q65" s="71" t="str">
        <f t="shared" si="1"/>
        <v>-</v>
      </c>
      <c r="R65" s="70" t="str">
        <f t="shared" si="2"/>
        <v>-</v>
      </c>
      <c r="S65" s="70" t="str">
        <f t="shared" si="3"/>
        <v>-</v>
      </c>
      <c r="T65" s="71" t="str">
        <f t="shared" si="4"/>
        <v>-</v>
      </c>
      <c r="U65" s="70" t="str">
        <f t="shared" si="5"/>
        <v>-</v>
      </c>
      <c r="V65" s="70" t="str">
        <f t="shared" si="6"/>
        <v>-</v>
      </c>
      <c r="W65" s="70" t="b">
        <v>0</v>
      </c>
      <c r="X65" s="70">
        <f t="shared" si="7"/>
        <v>0</v>
      </c>
      <c r="Y65" s="70">
        <f t="shared" si="8"/>
        <v>0</v>
      </c>
      <c r="Z65" s="70">
        <f t="shared" si="9"/>
        <v>0</v>
      </c>
    </row>
    <row r="66">
      <c r="A66" s="4"/>
      <c r="B66" s="134" t="s">
        <v>71</v>
      </c>
      <c r="C66" s="68" t="s">
        <v>247</v>
      </c>
      <c r="D66" s="70" t="s">
        <v>248</v>
      </c>
      <c r="E66" s="70" t="s">
        <v>247</v>
      </c>
      <c r="F66" s="69"/>
      <c r="G66" s="69"/>
      <c r="H66" s="69"/>
      <c r="I66" s="348"/>
      <c r="J66" s="69"/>
      <c r="K66" s="69"/>
      <c r="L66" s="69"/>
      <c r="M66" s="69"/>
      <c r="N66" s="69"/>
      <c r="O66" s="69"/>
      <c r="P66" s="69"/>
      <c r="Q66" s="71" t="str">
        <f t="shared" si="1"/>
        <v>-</v>
      </c>
      <c r="R66" s="70" t="str">
        <f t="shared" si="2"/>
        <v>-</v>
      </c>
      <c r="S66" s="70" t="str">
        <f t="shared" si="3"/>
        <v>-</v>
      </c>
      <c r="T66" s="71" t="str">
        <f t="shared" si="4"/>
        <v>-</v>
      </c>
      <c r="U66" s="70" t="str">
        <f t="shared" si="5"/>
        <v>-</v>
      </c>
      <c r="V66" s="70" t="str">
        <f t="shared" si="6"/>
        <v>-</v>
      </c>
      <c r="W66" s="70" t="b">
        <v>0</v>
      </c>
      <c r="X66" s="70">
        <f t="shared" si="7"/>
        <v>0</v>
      </c>
      <c r="Y66" s="70">
        <f t="shared" si="8"/>
        <v>0</v>
      </c>
      <c r="Z66" s="70">
        <f t="shared" si="9"/>
        <v>0</v>
      </c>
    </row>
    <row r="67">
      <c r="A67" s="4"/>
      <c r="B67" s="14" t="s">
        <v>72</v>
      </c>
      <c r="C67" s="68" t="s">
        <v>247</v>
      </c>
      <c r="D67" s="70" t="s">
        <v>248</v>
      </c>
      <c r="E67" s="70" t="s">
        <v>247</v>
      </c>
      <c r="F67" s="69"/>
      <c r="G67" s="69"/>
      <c r="H67" s="69"/>
      <c r="I67" s="348"/>
      <c r="J67" s="69"/>
      <c r="K67" s="69"/>
      <c r="L67" s="69"/>
      <c r="M67" s="69"/>
      <c r="N67" s="69"/>
      <c r="O67" s="69"/>
      <c r="P67" s="69"/>
      <c r="Q67" s="71" t="str">
        <f t="shared" si="1"/>
        <v>-</v>
      </c>
      <c r="R67" s="70" t="str">
        <f t="shared" si="2"/>
        <v>-</v>
      </c>
      <c r="S67" s="70" t="str">
        <f t="shared" si="3"/>
        <v>-</v>
      </c>
      <c r="T67" s="71" t="str">
        <f t="shared" si="4"/>
        <v>-</v>
      </c>
      <c r="U67" s="70" t="str">
        <f t="shared" si="5"/>
        <v>-</v>
      </c>
      <c r="V67" s="70" t="str">
        <f t="shared" si="6"/>
        <v>-</v>
      </c>
      <c r="W67" s="70" t="b">
        <v>0</v>
      </c>
      <c r="X67" s="70">
        <f t="shared" si="7"/>
        <v>0</v>
      </c>
      <c r="Y67" s="70">
        <f t="shared" si="8"/>
        <v>0</v>
      </c>
      <c r="Z67" s="70">
        <f t="shared" si="9"/>
        <v>0</v>
      </c>
    </row>
    <row r="68">
      <c r="A68" s="4"/>
      <c r="B68" s="135" t="s">
        <v>73</v>
      </c>
      <c r="C68" s="68" t="s">
        <v>247</v>
      </c>
      <c r="D68" s="70" t="s">
        <v>248</v>
      </c>
      <c r="E68" s="70" t="s">
        <v>247</v>
      </c>
      <c r="F68" s="69"/>
      <c r="G68" s="69"/>
      <c r="H68" s="69"/>
      <c r="I68" s="348"/>
      <c r="J68" s="69"/>
      <c r="K68" s="69"/>
      <c r="L68" s="69"/>
      <c r="M68" s="69"/>
      <c r="N68" s="69"/>
      <c r="O68" s="69"/>
      <c r="P68" s="69"/>
      <c r="Q68" s="71" t="str">
        <f t="shared" si="1"/>
        <v>-</v>
      </c>
      <c r="R68" s="70" t="str">
        <f t="shared" si="2"/>
        <v>-</v>
      </c>
      <c r="S68" s="70" t="str">
        <f t="shared" si="3"/>
        <v>-</v>
      </c>
      <c r="T68" s="71" t="str">
        <f t="shared" si="4"/>
        <v>-</v>
      </c>
      <c r="U68" s="70" t="str">
        <f t="shared" si="5"/>
        <v>-</v>
      </c>
      <c r="V68" s="70" t="str">
        <f t="shared" si="6"/>
        <v>-</v>
      </c>
      <c r="W68" s="70" t="b">
        <v>0</v>
      </c>
      <c r="X68" s="70">
        <f t="shared" si="7"/>
        <v>0</v>
      </c>
      <c r="Y68" s="70">
        <f t="shared" si="8"/>
        <v>0</v>
      </c>
      <c r="Z68" s="70">
        <f t="shared" si="9"/>
        <v>0</v>
      </c>
    </row>
    <row r="69">
      <c r="A69" s="4"/>
      <c r="B69" s="14" t="s">
        <v>74</v>
      </c>
      <c r="C69" s="68" t="s">
        <v>247</v>
      </c>
      <c r="D69" s="70" t="s">
        <v>248</v>
      </c>
      <c r="E69" s="70" t="s">
        <v>247</v>
      </c>
      <c r="F69" s="69"/>
      <c r="G69" s="69"/>
      <c r="H69" s="69"/>
      <c r="I69" s="348"/>
      <c r="J69" s="69"/>
      <c r="K69" s="69"/>
      <c r="L69" s="69"/>
      <c r="M69" s="69"/>
      <c r="N69" s="69"/>
      <c r="O69" s="69"/>
      <c r="P69" s="69"/>
      <c r="Q69" s="71" t="str">
        <f t="shared" si="1"/>
        <v>-</v>
      </c>
      <c r="R69" s="70" t="str">
        <f t="shared" si="2"/>
        <v>-</v>
      </c>
      <c r="S69" s="70" t="str">
        <f t="shared" si="3"/>
        <v>-</v>
      </c>
      <c r="T69" s="71" t="str">
        <f t="shared" si="4"/>
        <v>-</v>
      </c>
      <c r="U69" s="70" t="str">
        <f t="shared" si="5"/>
        <v>-</v>
      </c>
      <c r="V69" s="70" t="str">
        <f t="shared" si="6"/>
        <v>-</v>
      </c>
      <c r="W69" s="70" t="b">
        <v>0</v>
      </c>
      <c r="X69" s="70">
        <f t="shared" si="7"/>
        <v>0</v>
      </c>
      <c r="Y69" s="70">
        <f t="shared" si="8"/>
        <v>0</v>
      </c>
      <c r="Z69" s="70">
        <f t="shared" si="9"/>
        <v>0</v>
      </c>
    </row>
    <row r="70">
      <c r="A70" s="4"/>
      <c r="B70" s="14" t="s">
        <v>75</v>
      </c>
      <c r="C70" s="68" t="s">
        <v>245</v>
      </c>
      <c r="D70" s="69"/>
      <c r="E70" s="70" t="s">
        <v>246</v>
      </c>
      <c r="F70" s="70" t="s">
        <v>246</v>
      </c>
      <c r="G70" s="70" t="s">
        <v>246</v>
      </c>
      <c r="H70" s="70" t="s">
        <v>246</v>
      </c>
      <c r="I70" s="70" t="s">
        <v>246</v>
      </c>
      <c r="J70" s="70" t="s">
        <v>246</v>
      </c>
      <c r="K70" s="70" t="s">
        <v>382</v>
      </c>
      <c r="L70" s="70">
        <v>10.0</v>
      </c>
      <c r="M70" s="70">
        <v>415809.7641</v>
      </c>
      <c r="N70" s="70">
        <v>296550.0</v>
      </c>
      <c r="O70" s="70">
        <v>1571322.842</v>
      </c>
      <c r="P70" s="70">
        <v>296550.0</v>
      </c>
      <c r="Q70" s="71" t="str">
        <f t="shared" si="1"/>
        <v>-</v>
      </c>
      <c r="R70" s="70" t="str">
        <f t="shared" si="2"/>
        <v>-</v>
      </c>
      <c r="S70" s="70" t="str">
        <f t="shared" si="3"/>
        <v>-</v>
      </c>
      <c r="T70" s="71">
        <f t="shared" si="4"/>
        <v>7.32198E+18</v>
      </c>
      <c r="U70" s="70">
        <f t="shared" si="5"/>
        <v>49</v>
      </c>
      <c r="V70" s="70">
        <f t="shared" si="6"/>
        <v>0.3531880184</v>
      </c>
      <c r="W70" s="70" t="b">
        <v>0</v>
      </c>
      <c r="X70" s="70">
        <f t="shared" si="7"/>
        <v>0</v>
      </c>
      <c r="Y70" s="70">
        <f t="shared" si="8"/>
        <v>18.48</v>
      </c>
      <c r="Z70" s="70">
        <f t="shared" si="9"/>
        <v>88.48</v>
      </c>
    </row>
    <row r="71">
      <c r="A71" s="4"/>
      <c r="B71" s="14" t="s">
        <v>76</v>
      </c>
      <c r="C71" s="68" t="s">
        <v>247</v>
      </c>
      <c r="D71" s="70" t="s">
        <v>248</v>
      </c>
      <c r="E71" s="70" t="s">
        <v>247</v>
      </c>
      <c r="F71" s="69"/>
      <c r="G71" s="69"/>
      <c r="H71" s="69"/>
      <c r="I71" s="348"/>
      <c r="J71" s="69"/>
      <c r="K71" s="69"/>
      <c r="L71" s="69"/>
      <c r="M71" s="69"/>
      <c r="N71" s="69"/>
      <c r="O71" s="69"/>
      <c r="P71" s="69"/>
      <c r="Q71" s="71" t="str">
        <f t="shared" si="1"/>
        <v>-</v>
      </c>
      <c r="R71" s="70" t="str">
        <f t="shared" si="2"/>
        <v>-</v>
      </c>
      <c r="S71" s="70" t="str">
        <f t="shared" si="3"/>
        <v>-</v>
      </c>
      <c r="T71" s="71" t="str">
        <f t="shared" si="4"/>
        <v>-</v>
      </c>
      <c r="U71" s="70" t="str">
        <f t="shared" si="5"/>
        <v>-</v>
      </c>
      <c r="V71" s="70" t="str">
        <f t="shared" si="6"/>
        <v>-</v>
      </c>
      <c r="W71" s="70" t="b">
        <v>0</v>
      </c>
      <c r="X71" s="70">
        <f t="shared" si="7"/>
        <v>0</v>
      </c>
      <c r="Y71" s="70">
        <f t="shared" si="8"/>
        <v>0</v>
      </c>
      <c r="Z71" s="70">
        <f t="shared" si="9"/>
        <v>0</v>
      </c>
    </row>
    <row r="72">
      <c r="A72" s="4"/>
      <c r="B72" s="14" t="s">
        <v>77</v>
      </c>
      <c r="C72" s="349" t="s">
        <v>245</v>
      </c>
      <c r="D72" s="69"/>
      <c r="E72" s="253" t="s">
        <v>246</v>
      </c>
      <c r="F72" s="253" t="s">
        <v>246</v>
      </c>
      <c r="G72" s="253" t="s">
        <v>246</v>
      </c>
      <c r="H72" s="253" t="s">
        <v>246</v>
      </c>
      <c r="I72" s="349" t="s">
        <v>246</v>
      </c>
      <c r="J72" s="253" t="s">
        <v>246</v>
      </c>
      <c r="K72" s="253" t="s">
        <v>382</v>
      </c>
      <c r="L72" s="70">
        <v>17.0</v>
      </c>
      <c r="M72" s="70">
        <v>411478.2891</v>
      </c>
      <c r="N72" s="70">
        <v>380846.0</v>
      </c>
      <c r="O72" s="70">
        <v>1565613.41</v>
      </c>
      <c r="P72" s="70">
        <v>380846.0</v>
      </c>
      <c r="Q72" s="71" t="str">
        <f t="shared" si="1"/>
        <v>-</v>
      </c>
      <c r="R72" s="70" t="str">
        <f t="shared" si="2"/>
        <v>-</v>
      </c>
      <c r="S72" s="70" t="str">
        <f t="shared" si="3"/>
        <v>-</v>
      </c>
      <c r="T72" s="71">
        <f t="shared" si="4"/>
        <v>1.58697E+19</v>
      </c>
      <c r="U72" s="70">
        <f t="shared" si="5"/>
        <v>78</v>
      </c>
      <c r="V72" s="70">
        <f t="shared" si="6"/>
        <v>0.2673079628</v>
      </c>
      <c r="W72" s="70" t="b">
        <v>0</v>
      </c>
      <c r="X72" s="70">
        <f t="shared" si="7"/>
        <v>0</v>
      </c>
      <c r="Y72" s="70">
        <f t="shared" si="8"/>
        <v>11.52</v>
      </c>
      <c r="Z72" s="70">
        <f t="shared" si="9"/>
        <v>81.52</v>
      </c>
    </row>
    <row r="73">
      <c r="A73" s="4"/>
      <c r="B73" s="14" t="s">
        <v>78</v>
      </c>
      <c r="C73" s="68" t="s">
        <v>245</v>
      </c>
      <c r="D73" s="69"/>
      <c r="E73" s="70" t="s">
        <v>246</v>
      </c>
      <c r="F73" s="70" t="s">
        <v>246</v>
      </c>
      <c r="G73" s="70" t="s">
        <v>246</v>
      </c>
      <c r="H73" s="70" t="s">
        <v>246</v>
      </c>
      <c r="I73" s="70" t="s">
        <v>246</v>
      </c>
      <c r="J73" s="70" t="s">
        <v>246</v>
      </c>
      <c r="K73" s="70" t="s">
        <v>382</v>
      </c>
      <c r="L73" s="70">
        <v>10.0</v>
      </c>
      <c r="M73" s="70">
        <v>367444.3557</v>
      </c>
      <c r="N73" s="70">
        <v>179656.0</v>
      </c>
      <c r="O73" s="70">
        <v>2233142.586</v>
      </c>
      <c r="P73" s="70">
        <v>179656.0</v>
      </c>
      <c r="Q73" s="71" t="str">
        <f t="shared" si="1"/>
        <v>-</v>
      </c>
      <c r="R73" s="70" t="str">
        <f t="shared" si="2"/>
        <v>-</v>
      </c>
      <c r="S73" s="70" t="str">
        <f t="shared" si="3"/>
        <v>-</v>
      </c>
      <c r="T73" s="71">
        <f t="shared" si="4"/>
        <v>8.95931E+18</v>
      </c>
      <c r="U73" s="70">
        <f t="shared" si="5"/>
        <v>54</v>
      </c>
      <c r="V73" s="70">
        <f t="shared" si="6"/>
        <v>0.3367374752</v>
      </c>
      <c r="W73" s="70" t="b">
        <v>0</v>
      </c>
      <c r="X73" s="70">
        <f t="shared" si="7"/>
        <v>0</v>
      </c>
      <c r="Y73" s="70">
        <f t="shared" si="8"/>
        <v>17.28</v>
      </c>
      <c r="Z73" s="70">
        <f t="shared" si="9"/>
        <v>87.28</v>
      </c>
    </row>
    <row r="74">
      <c r="A74" s="4"/>
      <c r="B74" s="14" t="s">
        <v>79</v>
      </c>
      <c r="C74" s="68" t="s">
        <v>245</v>
      </c>
      <c r="D74" s="69"/>
      <c r="E74" s="70" t="s">
        <v>246</v>
      </c>
      <c r="F74" s="70" t="s">
        <v>246</v>
      </c>
      <c r="G74" s="70" t="s">
        <v>246</v>
      </c>
      <c r="H74" s="70" t="s">
        <v>246</v>
      </c>
      <c r="I74" s="70" t="s">
        <v>246</v>
      </c>
      <c r="J74" s="70" t="s">
        <v>246</v>
      </c>
      <c r="K74" s="70" t="s">
        <v>382</v>
      </c>
      <c r="L74" s="70">
        <v>12.0</v>
      </c>
      <c r="M74" s="70">
        <v>791680.8573</v>
      </c>
      <c r="N74" s="70">
        <v>131680.0</v>
      </c>
      <c r="O74" s="70">
        <v>2663102.765</v>
      </c>
      <c r="P74" s="70">
        <v>131680.0</v>
      </c>
      <c r="Q74" s="71" t="str">
        <f t="shared" si="1"/>
        <v>-</v>
      </c>
      <c r="R74" s="70" t="str">
        <f t="shared" si="2"/>
        <v>-</v>
      </c>
      <c r="S74" s="70" t="str">
        <f t="shared" si="3"/>
        <v>-</v>
      </c>
      <c r="T74" s="71">
        <f t="shared" si="4"/>
        <v>1.12067E+19</v>
      </c>
      <c r="U74" s="70">
        <f t="shared" si="5"/>
        <v>64</v>
      </c>
      <c r="V74" s="70">
        <f t="shared" si="6"/>
        <v>0.3141577461</v>
      </c>
      <c r="W74" s="70" t="b">
        <v>0</v>
      </c>
      <c r="X74" s="70">
        <f t="shared" si="7"/>
        <v>0</v>
      </c>
      <c r="Y74" s="70">
        <f t="shared" si="8"/>
        <v>14.88</v>
      </c>
      <c r="Z74" s="70">
        <f t="shared" si="9"/>
        <v>84.88</v>
      </c>
    </row>
    <row r="75">
      <c r="A75" s="4"/>
      <c r="B75" s="14" t="s">
        <v>80</v>
      </c>
      <c r="C75" s="68" t="s">
        <v>245</v>
      </c>
      <c r="D75" s="69"/>
      <c r="E75" s="70" t="s">
        <v>246</v>
      </c>
      <c r="F75" s="70" t="s">
        <v>246</v>
      </c>
      <c r="G75" s="70" t="s">
        <v>246</v>
      </c>
      <c r="H75" s="70" t="s">
        <v>246</v>
      </c>
      <c r="I75" s="70" t="s">
        <v>246</v>
      </c>
      <c r="J75" s="70" t="s">
        <v>246</v>
      </c>
      <c r="K75" s="70" t="s">
        <v>382</v>
      </c>
      <c r="L75" s="70">
        <v>8.1</v>
      </c>
      <c r="M75" s="70">
        <v>262093.1765</v>
      </c>
      <c r="N75" s="70">
        <v>146308.0</v>
      </c>
      <c r="O75" s="70">
        <v>1191765.222</v>
      </c>
      <c r="P75" s="70">
        <v>146308.0</v>
      </c>
      <c r="Q75" s="71" t="str">
        <f t="shared" si="1"/>
        <v>-</v>
      </c>
      <c r="R75" s="70" t="str">
        <f t="shared" si="2"/>
        <v>-</v>
      </c>
      <c r="S75" s="70" t="str">
        <f t="shared" si="3"/>
        <v>-</v>
      </c>
      <c r="T75" s="71">
        <f t="shared" si="4"/>
        <v>1.6832E+18</v>
      </c>
      <c r="U75" s="70">
        <f t="shared" si="5"/>
        <v>7</v>
      </c>
      <c r="V75" s="70">
        <f t="shared" si="6"/>
        <v>0.4098420118</v>
      </c>
      <c r="W75" s="70" t="b">
        <v>0</v>
      </c>
      <c r="X75" s="70">
        <f t="shared" si="7"/>
        <v>0</v>
      </c>
      <c r="Y75" s="70">
        <f t="shared" si="8"/>
        <v>28.56</v>
      </c>
      <c r="Z75" s="70">
        <f t="shared" si="9"/>
        <v>98.56</v>
      </c>
    </row>
    <row r="76">
      <c r="A76" s="4"/>
      <c r="B76" s="14" t="s">
        <v>81</v>
      </c>
      <c r="C76" s="68" t="s">
        <v>251</v>
      </c>
      <c r="D76" s="69"/>
      <c r="E76" s="70" t="s">
        <v>246</v>
      </c>
      <c r="F76" s="70" t="s">
        <v>246</v>
      </c>
      <c r="G76" s="70" t="s">
        <v>246</v>
      </c>
      <c r="H76" s="70" t="s">
        <v>246</v>
      </c>
      <c r="I76" s="70" t="s">
        <v>246</v>
      </c>
      <c r="J76" s="70" t="s">
        <v>246</v>
      </c>
      <c r="K76" s="70" t="s">
        <v>382</v>
      </c>
      <c r="L76" s="70">
        <v>10.0</v>
      </c>
      <c r="M76" s="70">
        <v>551729.6672</v>
      </c>
      <c r="N76" s="70">
        <v>239258.0</v>
      </c>
      <c r="O76" s="70">
        <v>2538995.516</v>
      </c>
      <c r="P76" s="70">
        <v>239258.0</v>
      </c>
      <c r="Q76" s="71" t="str">
        <f t="shared" si="1"/>
        <v>-</v>
      </c>
      <c r="R76" s="70" t="str">
        <f t="shared" si="2"/>
        <v>-</v>
      </c>
      <c r="S76" s="70" t="str">
        <f t="shared" si="3"/>
        <v>-</v>
      </c>
      <c r="T76" s="71">
        <f t="shared" si="4"/>
        <v>1.54238E+19</v>
      </c>
      <c r="U76" s="70">
        <f t="shared" si="5"/>
        <v>77</v>
      </c>
      <c r="V76" s="70">
        <f t="shared" si="6"/>
        <v>0.2717878912</v>
      </c>
      <c r="W76" s="70" t="b">
        <v>0</v>
      </c>
      <c r="X76" s="70">
        <f t="shared" si="7"/>
        <v>0</v>
      </c>
      <c r="Y76" s="70">
        <f t="shared" si="8"/>
        <v>11.76</v>
      </c>
      <c r="Z76" s="70">
        <f t="shared" si="9"/>
        <v>57.23</v>
      </c>
    </row>
    <row r="77">
      <c r="A77" s="4"/>
      <c r="B77" s="14" t="s">
        <v>82</v>
      </c>
      <c r="C77" s="68" t="s">
        <v>245</v>
      </c>
      <c r="D77" s="69"/>
      <c r="E77" s="70" t="s">
        <v>246</v>
      </c>
      <c r="F77" s="70" t="s">
        <v>246</v>
      </c>
      <c r="G77" s="70" t="s">
        <v>246</v>
      </c>
      <c r="H77" s="70" t="s">
        <v>246</v>
      </c>
      <c r="I77" s="70" t="s">
        <v>246</v>
      </c>
      <c r="J77" s="70" t="s">
        <v>246</v>
      </c>
      <c r="K77" s="70" t="s">
        <v>382</v>
      </c>
      <c r="L77" s="70">
        <v>15.0</v>
      </c>
      <c r="M77" s="70">
        <v>1141257.825</v>
      </c>
      <c r="N77" s="70">
        <v>498648.0</v>
      </c>
      <c r="O77" s="70">
        <v>5917167.036</v>
      </c>
      <c r="P77" s="70">
        <v>498648.0</v>
      </c>
      <c r="Q77" s="71" t="str">
        <f t="shared" si="1"/>
        <v>-</v>
      </c>
      <c r="R77" s="70" t="str">
        <f t="shared" si="2"/>
        <v>-</v>
      </c>
      <c r="S77" s="70" t="str">
        <f t="shared" si="3"/>
        <v>-</v>
      </c>
      <c r="T77" s="71">
        <f t="shared" si="4"/>
        <v>2.61886E+20</v>
      </c>
      <c r="U77" s="70">
        <f t="shared" si="5"/>
        <v>122</v>
      </c>
      <c r="V77" s="70">
        <f t="shared" si="6"/>
        <v>-2.204469893</v>
      </c>
      <c r="W77" s="70" t="b">
        <v>0</v>
      </c>
      <c r="X77" s="70">
        <f t="shared" si="7"/>
        <v>0</v>
      </c>
      <c r="Y77" s="70">
        <f t="shared" si="8"/>
        <v>0.96</v>
      </c>
      <c r="Z77" s="70">
        <f t="shared" si="9"/>
        <v>70.96</v>
      </c>
    </row>
    <row r="78">
      <c r="A78" s="4"/>
      <c r="B78" s="14" t="s">
        <v>83</v>
      </c>
      <c r="C78" s="68" t="s">
        <v>245</v>
      </c>
      <c r="D78" s="69"/>
      <c r="E78" s="70" t="s">
        <v>246</v>
      </c>
      <c r="F78" s="69"/>
      <c r="G78" s="69"/>
      <c r="H78" s="69"/>
      <c r="I78" s="70" t="s">
        <v>246</v>
      </c>
      <c r="J78" s="70" t="s">
        <v>246</v>
      </c>
      <c r="K78" s="70" t="s">
        <v>0</v>
      </c>
      <c r="L78" s="70">
        <v>14.0</v>
      </c>
      <c r="M78" s="70">
        <v>0.0</v>
      </c>
      <c r="N78" s="70">
        <v>0.0</v>
      </c>
      <c r="O78" s="70">
        <v>4111904.12</v>
      </c>
      <c r="P78" s="70">
        <v>85148.0</v>
      </c>
      <c r="Q78" s="71">
        <f t="shared" si="1"/>
        <v>2.01553E+19</v>
      </c>
      <c r="R78" s="70">
        <f t="shared" si="2"/>
        <v>9</v>
      </c>
      <c r="S78" s="70">
        <f t="shared" si="3"/>
        <v>-1.337746869</v>
      </c>
      <c r="T78" s="71" t="str">
        <f t="shared" si="4"/>
        <v>-</v>
      </c>
      <c r="U78" s="70" t="str">
        <f t="shared" si="5"/>
        <v>-</v>
      </c>
      <c r="V78" s="70" t="str">
        <f t="shared" si="6"/>
        <v>-</v>
      </c>
      <c r="W78" s="70" t="b">
        <v>0</v>
      </c>
      <c r="X78" s="70">
        <f t="shared" si="7"/>
        <v>1.11</v>
      </c>
      <c r="Y78" s="70">
        <f t="shared" si="8"/>
        <v>0</v>
      </c>
      <c r="Z78" s="70">
        <f t="shared" si="9"/>
        <v>61.11</v>
      </c>
    </row>
    <row r="79">
      <c r="A79" s="4"/>
      <c r="B79" s="14" t="s">
        <v>84</v>
      </c>
      <c r="C79" s="68" t="s">
        <v>247</v>
      </c>
      <c r="D79" s="70" t="s">
        <v>248</v>
      </c>
      <c r="E79" s="70" t="s">
        <v>247</v>
      </c>
      <c r="F79" s="69"/>
      <c r="G79" s="69"/>
      <c r="H79" s="69"/>
      <c r="I79" s="348"/>
      <c r="J79" s="69"/>
      <c r="K79" s="69"/>
      <c r="L79" s="69"/>
      <c r="M79" s="69"/>
      <c r="N79" s="69"/>
      <c r="O79" s="69"/>
      <c r="P79" s="69"/>
      <c r="Q79" s="71" t="str">
        <f t="shared" si="1"/>
        <v>-</v>
      </c>
      <c r="R79" s="70" t="str">
        <f t="shared" si="2"/>
        <v>-</v>
      </c>
      <c r="S79" s="70" t="str">
        <f t="shared" si="3"/>
        <v>-</v>
      </c>
      <c r="T79" s="71" t="str">
        <f t="shared" si="4"/>
        <v>-</v>
      </c>
      <c r="U79" s="70" t="str">
        <f t="shared" si="5"/>
        <v>-</v>
      </c>
      <c r="V79" s="70" t="str">
        <f t="shared" si="6"/>
        <v>-</v>
      </c>
      <c r="W79" s="70" t="b">
        <v>0</v>
      </c>
      <c r="X79" s="70">
        <f t="shared" si="7"/>
        <v>0</v>
      </c>
      <c r="Y79" s="70">
        <f t="shared" si="8"/>
        <v>0</v>
      </c>
      <c r="Z79" s="70">
        <f t="shared" si="9"/>
        <v>0</v>
      </c>
    </row>
    <row r="80">
      <c r="A80" s="4"/>
      <c r="B80" s="14" t="s">
        <v>85</v>
      </c>
      <c r="C80" s="68" t="s">
        <v>245</v>
      </c>
      <c r="D80" s="69"/>
      <c r="E80" s="70" t="s">
        <v>246</v>
      </c>
      <c r="F80" s="70" t="s">
        <v>246</v>
      </c>
      <c r="G80" s="70" t="s">
        <v>246</v>
      </c>
      <c r="H80" s="70" t="s">
        <v>246</v>
      </c>
      <c r="I80" s="70" t="s">
        <v>246</v>
      </c>
      <c r="J80" s="70" t="s">
        <v>246</v>
      </c>
      <c r="K80" s="70" t="s">
        <v>382</v>
      </c>
      <c r="L80" s="70">
        <v>15.0</v>
      </c>
      <c r="M80" s="70">
        <v>777599.5861</v>
      </c>
      <c r="N80" s="70">
        <v>207110.0</v>
      </c>
      <c r="O80" s="70">
        <v>3505331.498</v>
      </c>
      <c r="P80" s="70">
        <v>207110.0</v>
      </c>
      <c r="Q80" s="71" t="str">
        <f t="shared" si="1"/>
        <v>-</v>
      </c>
      <c r="R80" s="70" t="str">
        <f t="shared" si="2"/>
        <v>-</v>
      </c>
      <c r="S80" s="70" t="str">
        <f t="shared" si="3"/>
        <v>-</v>
      </c>
      <c r="T80" s="71">
        <f t="shared" si="4"/>
        <v>3.81725E+19</v>
      </c>
      <c r="U80" s="70">
        <f t="shared" si="5"/>
        <v>95</v>
      </c>
      <c r="V80" s="70">
        <f t="shared" si="6"/>
        <v>0.04322703326</v>
      </c>
      <c r="W80" s="70" t="b">
        <v>0</v>
      </c>
      <c r="X80" s="70">
        <f t="shared" si="7"/>
        <v>0</v>
      </c>
      <c r="Y80" s="70">
        <f t="shared" si="8"/>
        <v>7.44</v>
      </c>
      <c r="Z80" s="70">
        <f t="shared" si="9"/>
        <v>77.44</v>
      </c>
    </row>
    <row r="81">
      <c r="A81" s="4"/>
      <c r="B81" s="14" t="s">
        <v>86</v>
      </c>
      <c r="C81" s="68" t="s">
        <v>245</v>
      </c>
      <c r="D81" s="69"/>
      <c r="E81" s="70" t="s">
        <v>246</v>
      </c>
      <c r="F81" s="70" t="s">
        <v>246</v>
      </c>
      <c r="G81" s="70" t="s">
        <v>246</v>
      </c>
      <c r="H81" s="70" t="s">
        <v>246</v>
      </c>
      <c r="I81" s="70" t="s">
        <v>246</v>
      </c>
      <c r="J81" s="70" t="s">
        <v>246</v>
      </c>
      <c r="K81" s="70" t="s">
        <v>382</v>
      </c>
      <c r="L81" s="70">
        <v>8.5</v>
      </c>
      <c r="M81" s="70">
        <v>465226.7522</v>
      </c>
      <c r="N81" s="70">
        <v>189997.0</v>
      </c>
      <c r="O81" s="70">
        <v>1798441.924</v>
      </c>
      <c r="P81" s="70">
        <v>189997.0</v>
      </c>
      <c r="Q81" s="71" t="str">
        <f t="shared" si="1"/>
        <v>-</v>
      </c>
      <c r="R81" s="70" t="str">
        <f t="shared" si="2"/>
        <v>-</v>
      </c>
      <c r="S81" s="70" t="str">
        <f t="shared" si="3"/>
        <v>-</v>
      </c>
      <c r="T81" s="71">
        <f t="shared" si="4"/>
        <v>5.22346E+18</v>
      </c>
      <c r="U81" s="70">
        <f t="shared" si="5"/>
        <v>35</v>
      </c>
      <c r="V81" s="70">
        <f t="shared" si="6"/>
        <v>0.3742722642</v>
      </c>
      <c r="W81" s="70" t="b">
        <v>0</v>
      </c>
      <c r="X81" s="70">
        <f t="shared" si="7"/>
        <v>0</v>
      </c>
      <c r="Y81" s="70">
        <f t="shared" si="8"/>
        <v>21.84</v>
      </c>
      <c r="Z81" s="70">
        <f t="shared" si="9"/>
        <v>91.84</v>
      </c>
    </row>
    <row r="82">
      <c r="A82" s="5"/>
      <c r="B82" s="14" t="s">
        <v>87</v>
      </c>
      <c r="C82" s="349" t="s">
        <v>245</v>
      </c>
      <c r="D82" s="69"/>
      <c r="E82" s="253" t="s">
        <v>246</v>
      </c>
      <c r="F82" s="253" t="s">
        <v>246</v>
      </c>
      <c r="G82" s="253" t="s">
        <v>246</v>
      </c>
      <c r="H82" s="253" t="s">
        <v>246</v>
      </c>
      <c r="I82" s="349" t="s">
        <v>246</v>
      </c>
      <c r="J82" s="253" t="s">
        <v>246</v>
      </c>
      <c r="K82" s="253" t="s">
        <v>382</v>
      </c>
      <c r="L82" s="70">
        <v>13.0</v>
      </c>
      <c r="M82" s="70">
        <v>1003173.493</v>
      </c>
      <c r="N82" s="70">
        <v>32381.0</v>
      </c>
      <c r="O82" s="70">
        <v>2943077.492</v>
      </c>
      <c r="P82" s="70">
        <v>32381.0</v>
      </c>
      <c r="Q82" s="71" t="str">
        <f t="shared" si="1"/>
        <v>-</v>
      </c>
      <c r="R82" s="70" t="str">
        <f t="shared" si="2"/>
        <v>-</v>
      </c>
      <c r="S82" s="70" t="str">
        <f t="shared" si="3"/>
        <v>-</v>
      </c>
      <c r="T82" s="71">
        <f t="shared" si="4"/>
        <v>3.64617E+18</v>
      </c>
      <c r="U82" s="70">
        <f t="shared" si="5"/>
        <v>25</v>
      </c>
      <c r="V82" s="70">
        <f t="shared" si="6"/>
        <v>0.3901196202</v>
      </c>
      <c r="W82" s="70" t="b">
        <v>0</v>
      </c>
      <c r="X82" s="70">
        <f t="shared" si="7"/>
        <v>0</v>
      </c>
      <c r="Y82" s="70">
        <f t="shared" si="8"/>
        <v>24.24</v>
      </c>
      <c r="Z82" s="70">
        <f t="shared" si="9"/>
        <v>94.24</v>
      </c>
    </row>
    <row r="83">
      <c r="A83" s="15" t="s">
        <v>88</v>
      </c>
      <c r="B83" s="16" t="s">
        <v>89</v>
      </c>
      <c r="C83" s="68" t="s">
        <v>245</v>
      </c>
      <c r="D83" s="69"/>
      <c r="E83" s="70" t="s">
        <v>246</v>
      </c>
      <c r="F83" s="70" t="s">
        <v>246</v>
      </c>
      <c r="G83" s="70" t="s">
        <v>246</v>
      </c>
      <c r="H83" s="70" t="s">
        <v>246</v>
      </c>
      <c r="I83" s="70" t="s">
        <v>246</v>
      </c>
      <c r="J83" s="70" t="s">
        <v>246</v>
      </c>
      <c r="K83" s="70" t="s">
        <v>382</v>
      </c>
      <c r="L83" s="70">
        <v>13.0</v>
      </c>
      <c r="M83" s="70">
        <v>311876.2387</v>
      </c>
      <c r="N83" s="70">
        <v>292842.0</v>
      </c>
      <c r="O83" s="70">
        <v>1470961.569</v>
      </c>
      <c r="P83" s="70">
        <v>292842.0</v>
      </c>
      <c r="Q83" s="71" t="str">
        <f t="shared" si="1"/>
        <v>-</v>
      </c>
      <c r="R83" s="70" t="str">
        <f t="shared" si="2"/>
        <v>-</v>
      </c>
      <c r="S83" s="70" t="str">
        <f t="shared" si="3"/>
        <v>-</v>
      </c>
      <c r="T83" s="71">
        <f t="shared" si="4"/>
        <v>8.2372E+18</v>
      </c>
      <c r="U83" s="70">
        <f t="shared" si="5"/>
        <v>51</v>
      </c>
      <c r="V83" s="70">
        <f t="shared" si="6"/>
        <v>0.3439927136</v>
      </c>
      <c r="W83" s="70" t="b">
        <v>0</v>
      </c>
      <c r="X83" s="70">
        <f t="shared" si="7"/>
        <v>0</v>
      </c>
      <c r="Y83" s="70">
        <f t="shared" si="8"/>
        <v>18</v>
      </c>
      <c r="Z83" s="70">
        <f t="shared" si="9"/>
        <v>88</v>
      </c>
    </row>
    <row r="84">
      <c r="A84" s="4"/>
      <c r="B84" s="16" t="s">
        <v>90</v>
      </c>
      <c r="C84" s="68" t="s">
        <v>245</v>
      </c>
      <c r="D84" s="69"/>
      <c r="E84" s="70" t="s">
        <v>246</v>
      </c>
      <c r="F84" s="70" t="s">
        <v>246</v>
      </c>
      <c r="G84" s="70" t="s">
        <v>246</v>
      </c>
      <c r="H84" s="70" t="s">
        <v>246</v>
      </c>
      <c r="I84" s="70" t="s">
        <v>246</v>
      </c>
      <c r="J84" s="70" t="s">
        <v>246</v>
      </c>
      <c r="K84" s="70" t="s">
        <v>382</v>
      </c>
      <c r="L84" s="70">
        <v>13.0</v>
      </c>
      <c r="M84" s="70">
        <v>753380.1867</v>
      </c>
      <c r="N84" s="70">
        <v>193855.0</v>
      </c>
      <c r="O84" s="70">
        <v>4272271.87</v>
      </c>
      <c r="P84" s="70">
        <v>193855.0</v>
      </c>
      <c r="Q84" s="71" t="str">
        <f t="shared" si="1"/>
        <v>-</v>
      </c>
      <c r="R84" s="70" t="str">
        <f t="shared" si="2"/>
        <v>-</v>
      </c>
      <c r="S84" s="70" t="str">
        <f t="shared" si="3"/>
        <v>-</v>
      </c>
      <c r="T84" s="71">
        <f t="shared" si="4"/>
        <v>4.59979E+19</v>
      </c>
      <c r="U84" s="70">
        <f t="shared" si="5"/>
        <v>101</v>
      </c>
      <c r="V84" s="70">
        <f t="shared" si="6"/>
        <v>-0.03539646462</v>
      </c>
      <c r="W84" s="70" t="b">
        <v>0</v>
      </c>
      <c r="X84" s="70">
        <f t="shared" si="7"/>
        <v>0</v>
      </c>
      <c r="Y84" s="70">
        <f t="shared" si="8"/>
        <v>6</v>
      </c>
      <c r="Z84" s="70">
        <f t="shared" si="9"/>
        <v>76</v>
      </c>
    </row>
    <row r="85">
      <c r="A85" s="4"/>
      <c r="B85" s="16" t="s">
        <v>91</v>
      </c>
      <c r="C85" s="68" t="s">
        <v>251</v>
      </c>
      <c r="D85" s="69"/>
      <c r="E85" s="70" t="s">
        <v>246</v>
      </c>
      <c r="F85" s="70" t="s">
        <v>246</v>
      </c>
      <c r="G85" s="70" t="s">
        <v>246</v>
      </c>
      <c r="H85" s="70" t="s">
        <v>246</v>
      </c>
      <c r="I85" s="70" t="s">
        <v>246</v>
      </c>
      <c r="J85" s="70" t="s">
        <v>246</v>
      </c>
      <c r="K85" s="70" t="s">
        <v>382</v>
      </c>
      <c r="L85" s="70">
        <v>18.5</v>
      </c>
      <c r="M85" s="70">
        <v>1268395.614</v>
      </c>
      <c r="N85" s="70">
        <v>19939.0</v>
      </c>
      <c r="O85" s="70">
        <v>4679856.596</v>
      </c>
      <c r="P85" s="70">
        <v>19939.0</v>
      </c>
      <c r="Q85" s="71" t="str">
        <f t="shared" si="1"/>
        <v>-</v>
      </c>
      <c r="R85" s="70" t="str">
        <f t="shared" si="2"/>
        <v>-</v>
      </c>
      <c r="S85" s="70" t="str">
        <f t="shared" si="3"/>
        <v>-</v>
      </c>
      <c r="T85" s="71">
        <f t="shared" si="4"/>
        <v>8.07868E+18</v>
      </c>
      <c r="U85" s="70">
        <f t="shared" si="5"/>
        <v>50</v>
      </c>
      <c r="V85" s="70">
        <f t="shared" si="6"/>
        <v>0.3455853883</v>
      </c>
      <c r="W85" s="70" t="b">
        <v>0</v>
      </c>
      <c r="X85" s="70">
        <f t="shared" si="7"/>
        <v>0</v>
      </c>
      <c r="Y85" s="70">
        <f t="shared" si="8"/>
        <v>18.24</v>
      </c>
      <c r="Z85" s="70">
        <f t="shared" si="9"/>
        <v>61.77</v>
      </c>
    </row>
    <row r="86">
      <c r="A86" s="4"/>
      <c r="B86" s="16" t="s">
        <v>92</v>
      </c>
      <c r="C86" s="68" t="s">
        <v>245</v>
      </c>
      <c r="D86" s="69"/>
      <c r="E86" s="70" t="s">
        <v>246</v>
      </c>
      <c r="F86" s="70" t="s">
        <v>246</v>
      </c>
      <c r="G86" s="70" t="s">
        <v>246</v>
      </c>
      <c r="H86" s="70" t="s">
        <v>246</v>
      </c>
      <c r="I86" s="70" t="s">
        <v>246</v>
      </c>
      <c r="J86" s="70" t="s">
        <v>246</v>
      </c>
      <c r="K86" s="70" t="s">
        <v>382</v>
      </c>
      <c r="L86" s="70">
        <v>8.0</v>
      </c>
      <c r="M86" s="70">
        <v>266165.6467</v>
      </c>
      <c r="N86" s="70">
        <v>228268.0</v>
      </c>
      <c r="O86" s="70">
        <v>1348918.996</v>
      </c>
      <c r="P86" s="70">
        <v>228268.0</v>
      </c>
      <c r="Q86" s="71" t="str">
        <f t="shared" si="1"/>
        <v>-</v>
      </c>
      <c r="R86" s="70" t="str">
        <f t="shared" si="2"/>
        <v>-</v>
      </c>
      <c r="S86" s="70" t="str">
        <f t="shared" si="3"/>
        <v>-</v>
      </c>
      <c r="T86" s="71">
        <f t="shared" si="4"/>
        <v>3.32282E+18</v>
      </c>
      <c r="U86" s="70">
        <f t="shared" si="5"/>
        <v>20</v>
      </c>
      <c r="V86" s="70">
        <f t="shared" si="6"/>
        <v>0.3933683916</v>
      </c>
      <c r="W86" s="70" t="b">
        <v>0</v>
      </c>
      <c r="X86" s="70">
        <f t="shared" si="7"/>
        <v>0</v>
      </c>
      <c r="Y86" s="70">
        <f t="shared" si="8"/>
        <v>25.44</v>
      </c>
      <c r="Z86" s="70">
        <f t="shared" si="9"/>
        <v>95.44</v>
      </c>
    </row>
    <row r="87">
      <c r="A87" s="4"/>
      <c r="B87" s="16" t="s">
        <v>93</v>
      </c>
      <c r="C87" s="68" t="s">
        <v>251</v>
      </c>
      <c r="D87" s="69"/>
      <c r="E87" s="70" t="s">
        <v>246</v>
      </c>
      <c r="F87" s="70" t="s">
        <v>246</v>
      </c>
      <c r="G87" s="70" t="s">
        <v>246</v>
      </c>
      <c r="H87" s="70" t="s">
        <v>246</v>
      </c>
      <c r="I87" s="70" t="s">
        <v>246</v>
      </c>
      <c r="J87" s="70" t="s">
        <v>246</v>
      </c>
      <c r="K87" s="70" t="s">
        <v>382</v>
      </c>
      <c r="L87" s="70">
        <v>10.0</v>
      </c>
      <c r="M87" s="70">
        <v>771113.4283</v>
      </c>
      <c r="N87" s="70">
        <v>201209.0</v>
      </c>
      <c r="O87" s="70">
        <v>2971650.7</v>
      </c>
      <c r="P87" s="70">
        <v>201209.0</v>
      </c>
      <c r="Q87" s="71" t="str">
        <f t="shared" si="1"/>
        <v>-</v>
      </c>
      <c r="R87" s="70" t="str">
        <f t="shared" si="2"/>
        <v>-</v>
      </c>
      <c r="S87" s="70" t="str">
        <f t="shared" si="3"/>
        <v>-</v>
      </c>
      <c r="T87" s="71">
        <f t="shared" si="4"/>
        <v>1.77682E+19</v>
      </c>
      <c r="U87" s="70">
        <f t="shared" si="5"/>
        <v>81</v>
      </c>
      <c r="V87" s="70">
        <f t="shared" si="6"/>
        <v>0.2482330904</v>
      </c>
      <c r="W87" s="70" t="b">
        <v>0</v>
      </c>
      <c r="X87" s="70">
        <f t="shared" si="7"/>
        <v>0</v>
      </c>
      <c r="Y87" s="70">
        <f t="shared" si="8"/>
        <v>10.8</v>
      </c>
      <c r="Z87" s="70">
        <f t="shared" si="9"/>
        <v>56.56</v>
      </c>
    </row>
    <row r="88">
      <c r="A88" s="4"/>
      <c r="B88" s="16" t="s">
        <v>94</v>
      </c>
      <c r="C88" s="68" t="s">
        <v>245</v>
      </c>
      <c r="D88" s="69"/>
      <c r="E88" s="70" t="s">
        <v>246</v>
      </c>
      <c r="F88" s="70" t="s">
        <v>246</v>
      </c>
      <c r="G88" s="70" t="s">
        <v>246</v>
      </c>
      <c r="H88" s="70" t="s">
        <v>246</v>
      </c>
      <c r="I88" s="70" t="s">
        <v>246</v>
      </c>
      <c r="J88" s="70" t="s">
        <v>246</v>
      </c>
      <c r="K88" s="70" t="s">
        <v>382</v>
      </c>
      <c r="L88" s="70">
        <v>9.8</v>
      </c>
      <c r="M88" s="70">
        <v>840728.3386</v>
      </c>
      <c r="N88" s="70">
        <v>88590.0</v>
      </c>
      <c r="O88" s="70">
        <v>2790212.734</v>
      </c>
      <c r="P88" s="70">
        <v>88590.0</v>
      </c>
      <c r="Q88" s="71" t="str">
        <f t="shared" si="1"/>
        <v>-</v>
      </c>
      <c r="R88" s="70" t="str">
        <f t="shared" si="2"/>
        <v>-</v>
      </c>
      <c r="S88" s="70" t="str">
        <f t="shared" si="3"/>
        <v>-</v>
      </c>
      <c r="T88" s="71">
        <f t="shared" si="4"/>
        <v>6.75905E+18</v>
      </c>
      <c r="U88" s="70">
        <f t="shared" si="5"/>
        <v>42</v>
      </c>
      <c r="V88" s="70">
        <f t="shared" si="6"/>
        <v>0.3588439634</v>
      </c>
      <c r="W88" s="70" t="b">
        <v>0</v>
      </c>
      <c r="X88" s="70">
        <f t="shared" si="7"/>
        <v>0</v>
      </c>
      <c r="Y88" s="70">
        <f t="shared" si="8"/>
        <v>20.16</v>
      </c>
      <c r="Z88" s="70">
        <f t="shared" si="9"/>
        <v>90.16</v>
      </c>
    </row>
    <row r="89">
      <c r="A89" s="4"/>
      <c r="B89" s="16" t="s">
        <v>95</v>
      </c>
      <c r="C89" s="68" t="s">
        <v>247</v>
      </c>
      <c r="D89" s="70" t="s">
        <v>248</v>
      </c>
      <c r="E89" s="70" t="s">
        <v>247</v>
      </c>
      <c r="F89" s="69"/>
      <c r="G89" s="69"/>
      <c r="H89" s="69"/>
      <c r="I89" s="348"/>
      <c r="J89" s="69"/>
      <c r="K89" s="69"/>
      <c r="L89" s="69"/>
      <c r="M89" s="69"/>
      <c r="N89" s="69"/>
      <c r="O89" s="69"/>
      <c r="P89" s="69"/>
      <c r="Q89" s="71" t="str">
        <f t="shared" si="1"/>
        <v>-</v>
      </c>
      <c r="R89" s="70" t="str">
        <f t="shared" si="2"/>
        <v>-</v>
      </c>
      <c r="S89" s="70" t="str">
        <f t="shared" si="3"/>
        <v>-</v>
      </c>
      <c r="T89" s="71" t="str">
        <f t="shared" si="4"/>
        <v>-</v>
      </c>
      <c r="U89" s="70" t="str">
        <f t="shared" si="5"/>
        <v>-</v>
      </c>
      <c r="V89" s="70" t="str">
        <f t="shared" si="6"/>
        <v>-</v>
      </c>
      <c r="W89" s="70" t="b">
        <v>0</v>
      </c>
      <c r="X89" s="70">
        <f t="shared" si="7"/>
        <v>0</v>
      </c>
      <c r="Y89" s="70">
        <f t="shared" si="8"/>
        <v>0</v>
      </c>
      <c r="Z89" s="70">
        <f t="shared" si="9"/>
        <v>0</v>
      </c>
    </row>
    <row r="90">
      <c r="A90" s="4"/>
      <c r="B90" s="16" t="s">
        <v>96</v>
      </c>
      <c r="C90" s="68" t="s">
        <v>245</v>
      </c>
      <c r="D90" s="69"/>
      <c r="E90" s="70" t="s">
        <v>246</v>
      </c>
      <c r="F90" s="70" t="s">
        <v>246</v>
      </c>
      <c r="G90" s="70" t="s">
        <v>246</v>
      </c>
      <c r="H90" s="70" t="s">
        <v>246</v>
      </c>
      <c r="I90" s="70" t="s">
        <v>246</v>
      </c>
      <c r="J90" s="70" t="s">
        <v>246</v>
      </c>
      <c r="K90" s="70" t="s">
        <v>382</v>
      </c>
      <c r="L90" s="70">
        <v>20.0</v>
      </c>
      <c r="M90" s="70">
        <v>1027498.534</v>
      </c>
      <c r="N90" s="70">
        <v>55278.0</v>
      </c>
      <c r="O90" s="70">
        <v>5456776.141</v>
      </c>
      <c r="P90" s="70">
        <v>55278.0</v>
      </c>
      <c r="Q90" s="71" t="str">
        <f t="shared" si="1"/>
        <v>-</v>
      </c>
      <c r="R90" s="70" t="str">
        <f t="shared" si="2"/>
        <v>-</v>
      </c>
      <c r="S90" s="70" t="str">
        <f t="shared" si="3"/>
        <v>-</v>
      </c>
      <c r="T90" s="71">
        <f t="shared" si="4"/>
        <v>3.29196E+19</v>
      </c>
      <c r="U90" s="70">
        <f t="shared" si="5"/>
        <v>91</v>
      </c>
      <c r="V90" s="70">
        <f t="shared" si="6"/>
        <v>0.09600382052</v>
      </c>
      <c r="W90" s="70" t="b">
        <v>0</v>
      </c>
      <c r="X90" s="70">
        <f t="shared" si="7"/>
        <v>0</v>
      </c>
      <c r="Y90" s="70">
        <f t="shared" si="8"/>
        <v>8.4</v>
      </c>
      <c r="Z90" s="70">
        <f t="shared" si="9"/>
        <v>78.4</v>
      </c>
    </row>
    <row r="91">
      <c r="A91" s="4"/>
      <c r="B91" s="16" t="s">
        <v>97</v>
      </c>
      <c r="C91" s="68" t="s">
        <v>245</v>
      </c>
      <c r="D91" s="69"/>
      <c r="E91" s="70" t="s">
        <v>246</v>
      </c>
      <c r="F91" s="70" t="s">
        <v>246</v>
      </c>
      <c r="G91" s="70" t="s">
        <v>246</v>
      </c>
      <c r="H91" s="70" t="s">
        <v>246</v>
      </c>
      <c r="I91" s="70" t="s">
        <v>246</v>
      </c>
      <c r="J91" s="70" t="s">
        <v>246</v>
      </c>
      <c r="K91" s="70" t="s">
        <v>382</v>
      </c>
      <c r="L91" s="70">
        <v>15.0</v>
      </c>
      <c r="M91" s="70">
        <v>744607.9449</v>
      </c>
      <c r="N91" s="70">
        <v>194311.0</v>
      </c>
      <c r="O91" s="70">
        <v>4716386.486</v>
      </c>
      <c r="P91" s="70">
        <v>194311.0</v>
      </c>
      <c r="Q91" s="71" t="str">
        <f t="shared" si="1"/>
        <v>-</v>
      </c>
      <c r="R91" s="70" t="str">
        <f t="shared" si="2"/>
        <v>-</v>
      </c>
      <c r="S91" s="70" t="str">
        <f t="shared" si="3"/>
        <v>-</v>
      </c>
      <c r="T91" s="71">
        <f t="shared" si="4"/>
        <v>6.48347E+19</v>
      </c>
      <c r="U91" s="70">
        <f t="shared" si="5"/>
        <v>107</v>
      </c>
      <c r="V91" s="70">
        <f t="shared" si="6"/>
        <v>-0.2246531566</v>
      </c>
      <c r="W91" s="70" t="b">
        <v>0</v>
      </c>
      <c r="X91" s="70">
        <f t="shared" si="7"/>
        <v>0</v>
      </c>
      <c r="Y91" s="70">
        <f t="shared" si="8"/>
        <v>4.56</v>
      </c>
      <c r="Z91" s="70">
        <f t="shared" si="9"/>
        <v>74.56</v>
      </c>
    </row>
    <row r="92">
      <c r="A92" s="4"/>
      <c r="B92" s="16" t="s">
        <v>98</v>
      </c>
      <c r="C92" s="349" t="s">
        <v>245</v>
      </c>
      <c r="D92" s="69"/>
      <c r="E92" s="253" t="s">
        <v>246</v>
      </c>
      <c r="F92" s="253" t="s">
        <v>246</v>
      </c>
      <c r="G92" s="253" t="s">
        <v>246</v>
      </c>
      <c r="H92" s="253" t="s">
        <v>246</v>
      </c>
      <c r="I92" s="253" t="s">
        <v>246</v>
      </c>
      <c r="J92" s="253" t="s">
        <v>246</v>
      </c>
      <c r="K92" s="253" t="s">
        <v>382</v>
      </c>
      <c r="L92" s="70">
        <v>8.2</v>
      </c>
      <c r="M92" s="70">
        <v>639608.6683</v>
      </c>
      <c r="N92" s="70">
        <v>167390.0</v>
      </c>
      <c r="O92" s="70">
        <v>2615337.816</v>
      </c>
      <c r="P92" s="70">
        <v>167390.0</v>
      </c>
      <c r="Q92" s="71" t="str">
        <f t="shared" si="1"/>
        <v>-</v>
      </c>
      <c r="R92" s="70" t="str">
        <f t="shared" si="2"/>
        <v>-</v>
      </c>
      <c r="S92" s="70" t="str">
        <f t="shared" si="3"/>
        <v>-</v>
      </c>
      <c r="T92" s="71">
        <f t="shared" si="4"/>
        <v>9.38856E+18</v>
      </c>
      <c r="U92" s="70">
        <f t="shared" si="5"/>
        <v>56</v>
      </c>
      <c r="V92" s="70">
        <f t="shared" si="6"/>
        <v>0.3324247405</v>
      </c>
      <c r="W92" s="70" t="b">
        <v>0</v>
      </c>
      <c r="X92" s="70">
        <f t="shared" si="7"/>
        <v>0</v>
      </c>
      <c r="Y92" s="70">
        <f t="shared" si="8"/>
        <v>16.8</v>
      </c>
      <c r="Z92" s="70">
        <f t="shared" si="9"/>
        <v>86.8</v>
      </c>
    </row>
    <row r="93">
      <c r="A93" s="4"/>
      <c r="B93" s="16" t="s">
        <v>99</v>
      </c>
      <c r="C93" s="68" t="s">
        <v>251</v>
      </c>
      <c r="D93" s="69"/>
      <c r="E93" s="70" t="s">
        <v>246</v>
      </c>
      <c r="F93" s="70" t="s">
        <v>246</v>
      </c>
      <c r="G93" s="70" t="s">
        <v>246</v>
      </c>
      <c r="H93" s="70" t="s">
        <v>246</v>
      </c>
      <c r="I93" s="70" t="s">
        <v>246</v>
      </c>
      <c r="J93" s="70" t="s">
        <v>246</v>
      </c>
      <c r="K93" s="70" t="s">
        <v>382</v>
      </c>
      <c r="L93" s="70">
        <v>15.0</v>
      </c>
      <c r="M93" s="70">
        <v>936763.7165</v>
      </c>
      <c r="N93" s="70">
        <v>30613.0</v>
      </c>
      <c r="O93" s="70">
        <v>3715501.404</v>
      </c>
      <c r="P93" s="70">
        <v>30613.0</v>
      </c>
      <c r="Q93" s="71" t="str">
        <f t="shared" si="1"/>
        <v>-</v>
      </c>
      <c r="R93" s="70" t="str">
        <f t="shared" si="2"/>
        <v>-</v>
      </c>
      <c r="S93" s="70" t="str">
        <f t="shared" si="3"/>
        <v>-</v>
      </c>
      <c r="T93" s="71">
        <f t="shared" si="4"/>
        <v>6.33916E+18</v>
      </c>
      <c r="U93" s="70">
        <f t="shared" si="5"/>
        <v>38</v>
      </c>
      <c r="V93" s="70">
        <f t="shared" si="6"/>
        <v>0.3630625965</v>
      </c>
      <c r="W93" s="70" t="b">
        <v>0</v>
      </c>
      <c r="X93" s="70">
        <f t="shared" si="7"/>
        <v>0</v>
      </c>
      <c r="Y93" s="70">
        <f t="shared" si="8"/>
        <v>21.12</v>
      </c>
      <c r="Z93" s="70">
        <f t="shared" si="9"/>
        <v>63.78</v>
      </c>
    </row>
    <row r="94">
      <c r="A94" s="4"/>
      <c r="B94" s="16" t="s">
        <v>100</v>
      </c>
      <c r="C94" s="68" t="s">
        <v>245</v>
      </c>
      <c r="D94" s="69"/>
      <c r="E94" s="70" t="s">
        <v>246</v>
      </c>
      <c r="F94" s="70" t="s">
        <v>246</v>
      </c>
      <c r="G94" s="70" t="s">
        <v>246</v>
      </c>
      <c r="H94" s="70" t="s">
        <v>246</v>
      </c>
      <c r="I94" s="70" t="s">
        <v>246</v>
      </c>
      <c r="J94" s="70" t="s">
        <v>246</v>
      </c>
      <c r="K94" s="70" t="s">
        <v>382</v>
      </c>
      <c r="L94" s="70">
        <v>10.0</v>
      </c>
      <c r="M94" s="70">
        <v>1053001.557</v>
      </c>
      <c r="N94" s="70">
        <v>26781.0</v>
      </c>
      <c r="O94" s="70">
        <v>3265081.2</v>
      </c>
      <c r="P94" s="70">
        <v>26781.0</v>
      </c>
      <c r="Q94" s="71" t="str">
        <f t="shared" si="1"/>
        <v>-</v>
      </c>
      <c r="R94" s="70" t="str">
        <f t="shared" si="2"/>
        <v>-</v>
      </c>
      <c r="S94" s="70" t="str">
        <f t="shared" si="3"/>
        <v>-</v>
      </c>
      <c r="T94" s="71">
        <f t="shared" si="4"/>
        <v>2.85506E+18</v>
      </c>
      <c r="U94" s="70">
        <f t="shared" si="5"/>
        <v>16</v>
      </c>
      <c r="V94" s="70">
        <f t="shared" si="6"/>
        <v>0.3980680935</v>
      </c>
      <c r="W94" s="70" t="b">
        <v>0</v>
      </c>
      <c r="X94" s="70">
        <f t="shared" si="7"/>
        <v>0</v>
      </c>
      <c r="Y94" s="70">
        <f t="shared" si="8"/>
        <v>26.4</v>
      </c>
      <c r="Z94" s="70">
        <f t="shared" si="9"/>
        <v>96.4</v>
      </c>
    </row>
    <row r="95">
      <c r="A95" s="4"/>
      <c r="B95" s="16" t="s">
        <v>101</v>
      </c>
      <c r="C95" s="68" t="s">
        <v>247</v>
      </c>
      <c r="D95" s="70" t="s">
        <v>248</v>
      </c>
      <c r="E95" s="70" t="s">
        <v>247</v>
      </c>
      <c r="F95" s="69"/>
      <c r="G95" s="69"/>
      <c r="H95" s="69"/>
      <c r="I95" s="348"/>
      <c r="J95" s="69"/>
      <c r="K95" s="69"/>
      <c r="L95" s="69"/>
      <c r="M95" s="69"/>
      <c r="N95" s="69"/>
      <c r="O95" s="69"/>
      <c r="P95" s="69"/>
      <c r="Q95" s="71" t="str">
        <f t="shared" si="1"/>
        <v>-</v>
      </c>
      <c r="R95" s="70" t="str">
        <f t="shared" si="2"/>
        <v>-</v>
      </c>
      <c r="S95" s="70" t="str">
        <f t="shared" si="3"/>
        <v>-</v>
      </c>
      <c r="T95" s="71" t="str">
        <f t="shared" si="4"/>
        <v>-</v>
      </c>
      <c r="U95" s="70" t="str">
        <f t="shared" si="5"/>
        <v>-</v>
      </c>
      <c r="V95" s="70" t="str">
        <f t="shared" si="6"/>
        <v>-</v>
      </c>
      <c r="W95" s="70" t="b">
        <v>0</v>
      </c>
      <c r="X95" s="70">
        <f t="shared" si="7"/>
        <v>0</v>
      </c>
      <c r="Y95" s="70">
        <f t="shared" si="8"/>
        <v>0</v>
      </c>
      <c r="Z95" s="70">
        <f t="shared" si="9"/>
        <v>0</v>
      </c>
    </row>
    <row r="96">
      <c r="A96" s="4"/>
      <c r="B96" s="16" t="s">
        <v>102</v>
      </c>
      <c r="C96" s="68" t="s">
        <v>245</v>
      </c>
      <c r="D96" s="69"/>
      <c r="E96" s="70" t="s">
        <v>246</v>
      </c>
      <c r="F96" s="70" t="s">
        <v>246</v>
      </c>
      <c r="G96" s="70" t="s">
        <v>246</v>
      </c>
      <c r="H96" s="70" t="s">
        <v>246</v>
      </c>
      <c r="I96" s="70" t="s">
        <v>246</v>
      </c>
      <c r="J96" s="70" t="s">
        <v>246</v>
      </c>
      <c r="K96" s="70" t="s">
        <v>382</v>
      </c>
      <c r="L96" s="70">
        <v>9.0</v>
      </c>
      <c r="M96" s="70">
        <v>1001089.95</v>
      </c>
      <c r="N96" s="70">
        <v>41203.0</v>
      </c>
      <c r="O96" s="70">
        <v>3107423.359</v>
      </c>
      <c r="P96" s="70">
        <v>41203.0</v>
      </c>
      <c r="Q96" s="71" t="str">
        <f t="shared" si="1"/>
        <v>-</v>
      </c>
      <c r="R96" s="70" t="str">
        <f t="shared" si="2"/>
        <v>-</v>
      </c>
      <c r="S96" s="70" t="str">
        <f t="shared" si="3"/>
        <v>-</v>
      </c>
      <c r="T96" s="71">
        <f t="shared" si="4"/>
        <v>3.58074E+18</v>
      </c>
      <c r="U96" s="70">
        <f t="shared" si="5"/>
        <v>24</v>
      </c>
      <c r="V96" s="70">
        <f t="shared" si="6"/>
        <v>0.3907770643</v>
      </c>
      <c r="W96" s="70" t="b">
        <v>0</v>
      </c>
      <c r="X96" s="70">
        <f t="shared" si="7"/>
        <v>0</v>
      </c>
      <c r="Y96" s="70">
        <f t="shared" si="8"/>
        <v>24.48</v>
      </c>
      <c r="Z96" s="70">
        <f t="shared" si="9"/>
        <v>94.48</v>
      </c>
    </row>
    <row r="97">
      <c r="A97" s="4"/>
      <c r="B97" s="134" t="s">
        <v>103</v>
      </c>
      <c r="C97" s="68" t="s">
        <v>247</v>
      </c>
      <c r="D97" s="70" t="s">
        <v>248</v>
      </c>
      <c r="E97" s="70" t="s">
        <v>247</v>
      </c>
      <c r="F97" s="69"/>
      <c r="G97" s="69"/>
      <c r="H97" s="69"/>
      <c r="I97" s="348"/>
      <c r="J97" s="69"/>
      <c r="K97" s="69"/>
      <c r="L97" s="69"/>
      <c r="M97" s="69"/>
      <c r="N97" s="69"/>
      <c r="O97" s="69"/>
      <c r="P97" s="69"/>
      <c r="Q97" s="71" t="str">
        <f t="shared" si="1"/>
        <v>-</v>
      </c>
      <c r="R97" s="70" t="str">
        <f t="shared" si="2"/>
        <v>-</v>
      </c>
      <c r="S97" s="70" t="str">
        <f t="shared" si="3"/>
        <v>-</v>
      </c>
      <c r="T97" s="71" t="str">
        <f t="shared" si="4"/>
        <v>-</v>
      </c>
      <c r="U97" s="70" t="str">
        <f t="shared" si="5"/>
        <v>-</v>
      </c>
      <c r="V97" s="70" t="str">
        <f t="shared" si="6"/>
        <v>-</v>
      </c>
      <c r="W97" s="70" t="b">
        <v>0</v>
      </c>
      <c r="X97" s="70">
        <f t="shared" si="7"/>
        <v>0</v>
      </c>
      <c r="Y97" s="70">
        <f t="shared" si="8"/>
        <v>0</v>
      </c>
      <c r="Z97" s="70">
        <f t="shared" si="9"/>
        <v>0</v>
      </c>
    </row>
    <row r="98">
      <c r="A98" s="4"/>
      <c r="B98" s="16" t="s">
        <v>104</v>
      </c>
      <c r="C98" s="68" t="s">
        <v>245</v>
      </c>
      <c r="D98" s="69"/>
      <c r="E98" s="70" t="s">
        <v>246</v>
      </c>
      <c r="F98" s="70" t="s">
        <v>246</v>
      </c>
      <c r="G98" s="70" t="s">
        <v>246</v>
      </c>
      <c r="H98" s="70" t="s">
        <v>246</v>
      </c>
      <c r="I98" s="70" t="s">
        <v>246</v>
      </c>
      <c r="J98" s="70" t="s">
        <v>246</v>
      </c>
      <c r="K98" s="70" t="s">
        <v>382</v>
      </c>
      <c r="L98" s="70">
        <v>10.0</v>
      </c>
      <c r="M98" s="70">
        <v>361173.7404</v>
      </c>
      <c r="N98" s="70">
        <v>140170.0</v>
      </c>
      <c r="O98" s="70">
        <v>1716257.204</v>
      </c>
      <c r="P98" s="70">
        <v>140170.0</v>
      </c>
      <c r="Q98" s="71" t="str">
        <f t="shared" si="1"/>
        <v>-</v>
      </c>
      <c r="R98" s="70" t="str">
        <f t="shared" si="2"/>
        <v>-</v>
      </c>
      <c r="S98" s="70" t="str">
        <f t="shared" si="3"/>
        <v>-</v>
      </c>
      <c r="T98" s="71">
        <f t="shared" si="4"/>
        <v>4.12876E+18</v>
      </c>
      <c r="U98" s="70">
        <f t="shared" si="5"/>
        <v>28</v>
      </c>
      <c r="V98" s="70">
        <f t="shared" si="6"/>
        <v>0.3852709361</v>
      </c>
      <c r="W98" s="70" t="b">
        <v>0</v>
      </c>
      <c r="X98" s="70">
        <f t="shared" si="7"/>
        <v>0</v>
      </c>
      <c r="Y98" s="70">
        <f t="shared" si="8"/>
        <v>23.52</v>
      </c>
      <c r="Z98" s="70">
        <f t="shared" si="9"/>
        <v>93.52</v>
      </c>
    </row>
    <row r="99">
      <c r="A99" s="4"/>
      <c r="B99" s="16" t="s">
        <v>105</v>
      </c>
      <c r="C99" s="68" t="s">
        <v>245</v>
      </c>
      <c r="D99" s="69"/>
      <c r="E99" s="70" t="s">
        <v>246</v>
      </c>
      <c r="F99" s="70" t="s">
        <v>246</v>
      </c>
      <c r="G99" s="70" t="s">
        <v>246</v>
      </c>
      <c r="H99" s="70" t="s">
        <v>246</v>
      </c>
      <c r="I99" s="70" t="s">
        <v>246</v>
      </c>
      <c r="J99" s="70" t="s">
        <v>246</v>
      </c>
      <c r="K99" s="70" t="s">
        <v>382</v>
      </c>
      <c r="L99" s="70">
        <v>15.0</v>
      </c>
      <c r="M99" s="70">
        <v>776874.6325</v>
      </c>
      <c r="N99" s="70">
        <v>206338.0</v>
      </c>
      <c r="O99" s="70">
        <v>2992180.81</v>
      </c>
      <c r="P99" s="70">
        <v>206338.0</v>
      </c>
      <c r="Q99" s="71" t="str">
        <f t="shared" si="1"/>
        <v>-</v>
      </c>
      <c r="R99" s="70" t="str">
        <f t="shared" si="2"/>
        <v>-</v>
      </c>
      <c r="S99" s="70" t="str">
        <f t="shared" si="3"/>
        <v>-</v>
      </c>
      <c r="T99" s="71">
        <f t="shared" si="4"/>
        <v>2.77106E+19</v>
      </c>
      <c r="U99" s="70">
        <f t="shared" si="5"/>
        <v>87</v>
      </c>
      <c r="V99" s="70">
        <f t="shared" si="6"/>
        <v>0.1483395403</v>
      </c>
      <c r="W99" s="70" t="b">
        <v>0</v>
      </c>
      <c r="X99" s="70">
        <f t="shared" si="7"/>
        <v>0</v>
      </c>
      <c r="Y99" s="70">
        <f t="shared" si="8"/>
        <v>9.36</v>
      </c>
      <c r="Z99" s="70">
        <f t="shared" si="9"/>
        <v>79.36</v>
      </c>
    </row>
    <row r="100">
      <c r="A100" s="4"/>
      <c r="B100" s="16" t="s">
        <v>106</v>
      </c>
      <c r="C100" s="68" t="s">
        <v>245</v>
      </c>
      <c r="D100" s="69"/>
      <c r="E100" s="70" t="s">
        <v>246</v>
      </c>
      <c r="F100" s="70" t="s">
        <v>246</v>
      </c>
      <c r="G100" s="70" t="s">
        <v>246</v>
      </c>
      <c r="H100" s="70" t="s">
        <v>246</v>
      </c>
      <c r="I100" s="70" t="s">
        <v>246</v>
      </c>
      <c r="J100" s="70" t="s">
        <v>246</v>
      </c>
      <c r="K100" s="70" t="s">
        <v>382</v>
      </c>
      <c r="L100" s="70">
        <v>8.0</v>
      </c>
      <c r="M100" s="70">
        <v>343449.1292</v>
      </c>
      <c r="N100" s="70">
        <v>332676.0</v>
      </c>
      <c r="O100" s="70">
        <v>1399392.824</v>
      </c>
      <c r="P100" s="70">
        <v>332676.0</v>
      </c>
      <c r="Q100" s="71" t="str">
        <f t="shared" si="1"/>
        <v>-</v>
      </c>
      <c r="R100" s="70" t="str">
        <f t="shared" si="2"/>
        <v>-</v>
      </c>
      <c r="S100" s="70" t="str">
        <f t="shared" si="3"/>
        <v>-</v>
      </c>
      <c r="T100" s="71">
        <f t="shared" si="4"/>
        <v>5.21184E+18</v>
      </c>
      <c r="U100" s="70">
        <f t="shared" si="5"/>
        <v>34</v>
      </c>
      <c r="V100" s="70">
        <f t="shared" si="6"/>
        <v>0.3743890806</v>
      </c>
      <c r="W100" s="70" t="b">
        <v>0</v>
      </c>
      <c r="X100" s="70">
        <f t="shared" si="7"/>
        <v>0</v>
      </c>
      <c r="Y100" s="70">
        <f t="shared" si="8"/>
        <v>22.08</v>
      </c>
      <c r="Z100" s="70">
        <f t="shared" si="9"/>
        <v>92.08</v>
      </c>
    </row>
    <row r="101">
      <c r="A101" s="4"/>
      <c r="B101" s="16" t="s">
        <v>107</v>
      </c>
      <c r="C101" s="68" t="s">
        <v>247</v>
      </c>
      <c r="D101" s="70" t="s">
        <v>248</v>
      </c>
      <c r="E101" s="70" t="s">
        <v>247</v>
      </c>
      <c r="F101" s="69"/>
      <c r="G101" s="69"/>
      <c r="H101" s="69"/>
      <c r="I101" s="348"/>
      <c r="J101" s="69"/>
      <c r="K101" s="69"/>
      <c r="L101" s="69"/>
      <c r="M101" s="69"/>
      <c r="N101" s="69"/>
      <c r="O101" s="69"/>
      <c r="P101" s="69"/>
      <c r="Q101" s="71" t="str">
        <f t="shared" si="1"/>
        <v>-</v>
      </c>
      <c r="R101" s="70" t="str">
        <f t="shared" si="2"/>
        <v>-</v>
      </c>
      <c r="S101" s="70" t="str">
        <f t="shared" si="3"/>
        <v>-</v>
      </c>
      <c r="T101" s="71" t="str">
        <f t="shared" si="4"/>
        <v>-</v>
      </c>
      <c r="U101" s="70" t="str">
        <f t="shared" si="5"/>
        <v>-</v>
      </c>
      <c r="V101" s="70" t="str">
        <f t="shared" si="6"/>
        <v>-</v>
      </c>
      <c r="W101" s="70" t="b">
        <v>0</v>
      </c>
      <c r="X101" s="70">
        <f t="shared" si="7"/>
        <v>0</v>
      </c>
      <c r="Y101" s="70">
        <f t="shared" si="8"/>
        <v>0</v>
      </c>
      <c r="Z101" s="70">
        <f t="shared" si="9"/>
        <v>0</v>
      </c>
    </row>
    <row r="102">
      <c r="A102" s="5"/>
      <c r="B102" s="16" t="s">
        <v>108</v>
      </c>
      <c r="C102" s="68" t="s">
        <v>245</v>
      </c>
      <c r="D102" s="69"/>
      <c r="E102" s="70" t="s">
        <v>246</v>
      </c>
      <c r="F102" s="69"/>
      <c r="G102" s="69"/>
      <c r="H102" s="69"/>
      <c r="I102" s="70" t="s">
        <v>246</v>
      </c>
      <c r="J102" s="70" t="s">
        <v>246</v>
      </c>
      <c r="K102" s="70" t="s">
        <v>0</v>
      </c>
      <c r="L102" s="70">
        <v>15.0</v>
      </c>
      <c r="M102" s="70">
        <v>0.0</v>
      </c>
      <c r="N102" s="70">
        <v>0.0</v>
      </c>
      <c r="O102" s="70">
        <v>3351638.854</v>
      </c>
      <c r="P102" s="70">
        <v>85148.0</v>
      </c>
      <c r="Q102" s="71">
        <f t="shared" si="1"/>
        <v>1.43476E+19</v>
      </c>
      <c r="R102" s="70">
        <f t="shared" si="2"/>
        <v>5</v>
      </c>
      <c r="S102" s="70">
        <f t="shared" si="3"/>
        <v>-0.225708242</v>
      </c>
      <c r="T102" s="71" t="str">
        <f t="shared" si="4"/>
        <v>-</v>
      </c>
      <c r="U102" s="70" t="str">
        <f t="shared" si="5"/>
        <v>-</v>
      </c>
      <c r="V102" s="70" t="str">
        <f t="shared" si="6"/>
        <v>-</v>
      </c>
      <c r="W102" s="70" t="b">
        <v>0</v>
      </c>
      <c r="X102" s="70">
        <f t="shared" si="7"/>
        <v>5.56</v>
      </c>
      <c r="Y102" s="70">
        <f t="shared" si="8"/>
        <v>0</v>
      </c>
      <c r="Z102" s="70">
        <f t="shared" si="9"/>
        <v>65.56</v>
      </c>
    </row>
    <row r="103">
      <c r="A103" s="17" t="s">
        <v>109</v>
      </c>
      <c r="B103" s="18" t="s">
        <v>110</v>
      </c>
      <c r="C103" s="68" t="s">
        <v>245</v>
      </c>
      <c r="D103" s="69"/>
      <c r="E103" s="70" t="s">
        <v>246</v>
      </c>
      <c r="F103" s="70" t="s">
        <v>246</v>
      </c>
      <c r="G103" s="70" t="s">
        <v>246</v>
      </c>
      <c r="H103" s="70" t="s">
        <v>246</v>
      </c>
      <c r="I103" s="70" t="s">
        <v>246</v>
      </c>
      <c r="J103" s="70" t="s">
        <v>246</v>
      </c>
      <c r="K103" s="70" t="s">
        <v>382</v>
      </c>
      <c r="L103" s="70">
        <v>8.8</v>
      </c>
      <c r="M103" s="70">
        <v>435095.9809</v>
      </c>
      <c r="N103" s="70">
        <v>341242.0</v>
      </c>
      <c r="O103" s="70">
        <v>1716257.204</v>
      </c>
      <c r="P103" s="70">
        <v>341242.0</v>
      </c>
      <c r="Q103" s="71" t="str">
        <f t="shared" si="1"/>
        <v>-</v>
      </c>
      <c r="R103" s="70" t="str">
        <f t="shared" si="2"/>
        <v>-</v>
      </c>
      <c r="S103" s="70" t="str">
        <f t="shared" si="3"/>
        <v>-</v>
      </c>
      <c r="T103" s="71">
        <f t="shared" si="4"/>
        <v>8.84525E+18</v>
      </c>
      <c r="U103" s="70">
        <f t="shared" si="5"/>
        <v>53</v>
      </c>
      <c r="V103" s="70">
        <f t="shared" si="6"/>
        <v>0.3378835163</v>
      </c>
      <c r="W103" s="70" t="b">
        <v>0</v>
      </c>
      <c r="X103" s="70">
        <f t="shared" si="7"/>
        <v>0</v>
      </c>
      <c r="Y103" s="70">
        <f t="shared" si="8"/>
        <v>17.52</v>
      </c>
      <c r="Z103" s="70">
        <f t="shared" si="9"/>
        <v>87.52</v>
      </c>
    </row>
    <row r="104">
      <c r="A104" s="4"/>
      <c r="B104" s="18" t="s">
        <v>111</v>
      </c>
      <c r="C104" s="68" t="s">
        <v>245</v>
      </c>
      <c r="D104" s="69"/>
      <c r="E104" s="70" t="s">
        <v>246</v>
      </c>
      <c r="F104" s="70" t="s">
        <v>246</v>
      </c>
      <c r="G104" s="70" t="s">
        <v>246</v>
      </c>
      <c r="H104" s="70" t="s">
        <v>246</v>
      </c>
      <c r="I104" s="70" t="s">
        <v>246</v>
      </c>
      <c r="J104" s="70" t="s">
        <v>246</v>
      </c>
      <c r="K104" s="70" t="s">
        <v>382</v>
      </c>
      <c r="L104" s="70">
        <v>9.0</v>
      </c>
      <c r="M104" s="70">
        <v>634840.2232</v>
      </c>
      <c r="N104" s="70">
        <v>167523.0</v>
      </c>
      <c r="O104" s="70">
        <v>2599330.755</v>
      </c>
      <c r="P104" s="70">
        <v>167523.0</v>
      </c>
      <c r="Q104" s="71" t="str">
        <f t="shared" si="1"/>
        <v>-</v>
      </c>
      <c r="R104" s="70" t="str">
        <f t="shared" si="2"/>
        <v>-</v>
      </c>
      <c r="S104" s="70" t="str">
        <f t="shared" si="3"/>
        <v>-</v>
      </c>
      <c r="T104" s="71">
        <f t="shared" si="4"/>
        <v>1.01869E+19</v>
      </c>
      <c r="U104" s="70">
        <f t="shared" si="5"/>
        <v>58</v>
      </c>
      <c r="V104" s="70">
        <f t="shared" si="6"/>
        <v>0.3244041287</v>
      </c>
      <c r="W104" s="70" t="b">
        <v>0</v>
      </c>
      <c r="X104" s="70">
        <f t="shared" si="7"/>
        <v>0</v>
      </c>
      <c r="Y104" s="70">
        <f t="shared" si="8"/>
        <v>16.32</v>
      </c>
      <c r="Z104" s="70">
        <f t="shared" si="9"/>
        <v>86.32</v>
      </c>
    </row>
    <row r="105">
      <c r="A105" s="4"/>
      <c r="B105" s="18" t="s">
        <v>112</v>
      </c>
      <c r="C105" s="68" t="s">
        <v>245</v>
      </c>
      <c r="D105" s="69"/>
      <c r="E105" s="70" t="s">
        <v>246</v>
      </c>
      <c r="F105" s="70" t="s">
        <v>246</v>
      </c>
      <c r="G105" s="70" t="s">
        <v>246</v>
      </c>
      <c r="H105" s="70" t="s">
        <v>246</v>
      </c>
      <c r="I105" s="70" t="s">
        <v>246</v>
      </c>
      <c r="J105" s="70" t="s">
        <v>246</v>
      </c>
      <c r="K105" s="70" t="s">
        <v>382</v>
      </c>
      <c r="L105" s="70">
        <v>20.0</v>
      </c>
      <c r="M105" s="70">
        <v>669669.9176</v>
      </c>
      <c r="N105" s="70">
        <v>192711.0</v>
      </c>
      <c r="O105" s="70">
        <v>4368183.6</v>
      </c>
      <c r="P105" s="70">
        <v>192711.0</v>
      </c>
      <c r="Q105" s="71" t="str">
        <f t="shared" si="1"/>
        <v>-</v>
      </c>
      <c r="R105" s="70" t="str">
        <f t="shared" si="2"/>
        <v>-</v>
      </c>
      <c r="S105" s="70" t="str">
        <f t="shared" si="3"/>
        <v>-</v>
      </c>
      <c r="T105" s="71">
        <f t="shared" si="4"/>
        <v>7.35425E+19</v>
      </c>
      <c r="U105" s="70">
        <f t="shared" si="5"/>
        <v>108</v>
      </c>
      <c r="V105" s="70">
        <f t="shared" si="6"/>
        <v>-0.3121420217</v>
      </c>
      <c r="W105" s="70" t="b">
        <v>0</v>
      </c>
      <c r="X105" s="70">
        <f t="shared" si="7"/>
        <v>0</v>
      </c>
      <c r="Y105" s="70">
        <f t="shared" si="8"/>
        <v>4.32</v>
      </c>
      <c r="Z105" s="70">
        <f t="shared" si="9"/>
        <v>74.32</v>
      </c>
    </row>
    <row r="106">
      <c r="A106" s="4"/>
      <c r="B106" s="18" t="s">
        <v>113</v>
      </c>
      <c r="C106" s="151" t="s">
        <v>284</v>
      </c>
      <c r="D106" s="70"/>
      <c r="E106" s="152" t="s">
        <v>246</v>
      </c>
      <c r="F106" s="152" t="s">
        <v>246</v>
      </c>
      <c r="G106" s="152" t="s">
        <v>246</v>
      </c>
      <c r="H106" s="152" t="s">
        <v>246</v>
      </c>
      <c r="I106" s="151" t="s">
        <v>246</v>
      </c>
      <c r="J106" s="152" t="s">
        <v>246</v>
      </c>
      <c r="K106" s="152" t="s">
        <v>382</v>
      </c>
      <c r="L106" s="152">
        <v>15.0</v>
      </c>
      <c r="M106" s="152">
        <v>611522.9664</v>
      </c>
      <c r="N106" s="152">
        <v>168906.0</v>
      </c>
      <c r="O106" s="152">
        <v>3269947.481</v>
      </c>
      <c r="P106" s="152">
        <v>168906.0</v>
      </c>
      <c r="Q106" s="153" t="s">
        <v>289</v>
      </c>
      <c r="R106" s="152" t="s">
        <v>289</v>
      </c>
      <c r="S106" s="152" t="s">
        <v>289</v>
      </c>
      <c r="T106" s="153" t="s">
        <v>289</v>
      </c>
      <c r="U106" s="152" t="s">
        <v>289</v>
      </c>
      <c r="V106" s="152" t="s">
        <v>289</v>
      </c>
      <c r="W106" s="152" t="b">
        <v>0</v>
      </c>
      <c r="X106" s="152">
        <v>0.0</v>
      </c>
      <c r="Y106" s="152">
        <v>0.0</v>
      </c>
      <c r="Z106" s="152">
        <v>35.0</v>
      </c>
    </row>
    <row r="107">
      <c r="A107" s="4"/>
      <c r="B107" s="18" t="s">
        <v>114</v>
      </c>
      <c r="C107" s="68" t="s">
        <v>245</v>
      </c>
      <c r="D107" s="69"/>
      <c r="E107" s="70" t="s">
        <v>246</v>
      </c>
      <c r="F107" s="70" t="s">
        <v>246</v>
      </c>
      <c r="G107" s="70" t="s">
        <v>246</v>
      </c>
      <c r="H107" s="70" t="s">
        <v>246</v>
      </c>
      <c r="I107" s="70" t="s">
        <v>246</v>
      </c>
      <c r="J107" s="70" t="s">
        <v>246</v>
      </c>
      <c r="K107" s="70" t="s">
        <v>382</v>
      </c>
      <c r="L107" s="70">
        <v>20.0</v>
      </c>
      <c r="M107" s="70">
        <v>1127308.455</v>
      </c>
      <c r="N107" s="70">
        <v>82738.0</v>
      </c>
      <c r="O107" s="70">
        <v>8156357.523</v>
      </c>
      <c r="P107" s="70">
        <v>82738.0</v>
      </c>
      <c r="Q107" s="71" t="str">
        <f t="shared" ref="Q107:Q173" si="10">IF(AND(OR(C107="1st_demo",C107="2nd_demo"),NOT(OR(0,O107="")), K107="TA"),(L107*O107*O107*P107),"-")</f>
        <v>-</v>
      </c>
      <c r="R107" s="70" t="str">
        <f t="shared" ref="R107:R173" si="11">IF(Q107&lt;&gt;"-",RANK(Q107,$Q$3:$Q$175,1),"-")</f>
        <v>-</v>
      </c>
      <c r="S107" s="70" t="str">
        <f t="shared" ref="S107:S173" si="12">IF(Q107&lt;&gt;"-", -(Q107- AVERAGE($Q$3:$Q$175))/_xlfn.STDEV.P($Q$3:$Q$175),"-")</f>
        <v>-</v>
      </c>
      <c r="T107" s="71">
        <f t="shared" ref="T107:T173" si="13">IF(AND(OR(C107="1st_demo",C107="2nd_demo"),NOT(OR(0,O107="")), K107="ME"),(L107*O107*O107*P107),"-")</f>
        <v>1.10085E+20</v>
      </c>
      <c r="U107" s="70">
        <f t="shared" ref="U107:U173" si="14">IF(T107&lt;&gt;"-",RANK(T107,$T$3:$T$175,1),"-")</f>
        <v>114</v>
      </c>
      <c r="V107" s="70">
        <f t="shared" ref="V107:V173" si="15">IF(T107&lt;&gt;"-", -(T107- AVERAGE($T$3:$T$175))/_xlfn.STDEV.P($T$3:$T$175),"-")</f>
        <v>-0.6792901549</v>
      </c>
      <c r="W107" s="70" t="b">
        <v>0</v>
      </c>
      <c r="X107" s="70">
        <f t="shared" ref="X107:X173" si="16">IF(R107&lt;&gt;"-",ROUND(10*(COUNTIFS(C:C, "1st_demo", K:K, "TA") + COUNTIFS(C:C, "2nd_demo", K:K, "TA") + 1 - R107) / (COUNTIFS(C:C, "1st_demo", K:K, "TA") + COUNTIFS(C:C, "2nd_demo", K:K, "TA")), 2), 0)
</f>
        <v>0</v>
      </c>
      <c r="Y107" s="70">
        <f t="shared" ref="Y107:Y173" si="17">IF(U107&lt;&gt;"-",ROUND(30*(COUNTIFS(C:C, "1st_demo", K:K, "ME") + COUNTIFS(C:C, "2nd_demo", K:K, "ME") + 1 - U107) / (COUNTIFS(C:C, "1st_demo", K:K, "ME") + COUNTIFS(C:C, "2nd_demo", K:K, "ME")), 2), 0)
</f>
        <v>2.88</v>
      </c>
      <c r="Z107" s="70">
        <f t="shared" ref="Z107:Z173" si="18">ROUND(
  IF(W107=FALSE,
    IFS(
      C107="1st_demo", IF(K107="TA", 60+X107+Y107, 70+X107+Y107),
      C107="2nd_demo", IF(K107="TA", (60+X107+Y107)*0.7, (70+X107+Y107)*0.7),
      TRUE, 0
    ),
    IFS(
      C107="1st_demo", IF(K107="TA", 60+X107+Y107, 70+X107+Y107),
      C107="2nd_demo", IF(K107="TA", (60+X107+Y107)*0.7, (70+X107+Y107)*0.7),
      TRUE, 0
    ) - 10
  ), 2)
</f>
        <v>72.88</v>
      </c>
    </row>
    <row r="108">
      <c r="A108" s="4"/>
      <c r="B108" s="18" t="s">
        <v>115</v>
      </c>
      <c r="C108" s="68" t="s">
        <v>245</v>
      </c>
      <c r="D108" s="69"/>
      <c r="E108" s="70" t="s">
        <v>246</v>
      </c>
      <c r="F108" s="70" t="s">
        <v>246</v>
      </c>
      <c r="G108" s="70" t="s">
        <v>246</v>
      </c>
      <c r="H108" s="70" t="s">
        <v>246</v>
      </c>
      <c r="I108" s="70" t="s">
        <v>246</v>
      </c>
      <c r="J108" s="70" t="s">
        <v>246</v>
      </c>
      <c r="K108" s="70" t="s">
        <v>382</v>
      </c>
      <c r="L108" s="70">
        <v>12.0</v>
      </c>
      <c r="M108" s="70">
        <v>770675.8647</v>
      </c>
      <c r="N108" s="70">
        <v>265096.0</v>
      </c>
      <c r="O108" s="70">
        <v>5935266.98</v>
      </c>
      <c r="P108" s="70">
        <v>265096.0</v>
      </c>
      <c r="Q108" s="71" t="str">
        <f t="shared" si="10"/>
        <v>-</v>
      </c>
      <c r="R108" s="70" t="str">
        <f t="shared" si="11"/>
        <v>-</v>
      </c>
      <c r="S108" s="70" t="str">
        <f t="shared" si="12"/>
        <v>-</v>
      </c>
      <c r="T108" s="71">
        <f t="shared" si="13"/>
        <v>1.12064E+20</v>
      </c>
      <c r="U108" s="70">
        <f t="shared" si="14"/>
        <v>115</v>
      </c>
      <c r="V108" s="70">
        <f t="shared" si="15"/>
        <v>-0.6991720755</v>
      </c>
      <c r="W108" s="70" t="b">
        <v>0</v>
      </c>
      <c r="X108" s="70">
        <f t="shared" si="16"/>
        <v>0</v>
      </c>
      <c r="Y108" s="70">
        <f t="shared" si="17"/>
        <v>2.64</v>
      </c>
      <c r="Z108" s="70">
        <f t="shared" si="18"/>
        <v>72.64</v>
      </c>
    </row>
    <row r="109">
      <c r="A109" s="4"/>
      <c r="B109" s="18" t="s">
        <v>116</v>
      </c>
      <c r="C109" s="68" t="s">
        <v>245</v>
      </c>
      <c r="D109" s="69"/>
      <c r="E109" s="70" t="s">
        <v>246</v>
      </c>
      <c r="F109" s="70" t="s">
        <v>246</v>
      </c>
      <c r="G109" s="70" t="s">
        <v>246</v>
      </c>
      <c r="H109" s="70" t="s">
        <v>246</v>
      </c>
      <c r="I109" s="70" t="s">
        <v>246</v>
      </c>
      <c r="J109" s="70" t="s">
        <v>246</v>
      </c>
      <c r="K109" s="70" t="s">
        <v>382</v>
      </c>
      <c r="L109" s="70">
        <v>17.0</v>
      </c>
      <c r="M109" s="70">
        <v>986848.0103</v>
      </c>
      <c r="N109" s="70">
        <v>22246.0</v>
      </c>
      <c r="O109" s="70">
        <v>3326424.62</v>
      </c>
      <c r="P109" s="70">
        <v>22246.0</v>
      </c>
      <c r="Q109" s="71" t="str">
        <f t="shared" si="10"/>
        <v>-</v>
      </c>
      <c r="R109" s="70" t="str">
        <f t="shared" si="11"/>
        <v>-</v>
      </c>
      <c r="S109" s="70" t="str">
        <f t="shared" si="12"/>
        <v>-</v>
      </c>
      <c r="T109" s="71">
        <f t="shared" si="13"/>
        <v>4.18462E+18</v>
      </c>
      <c r="U109" s="70">
        <f t="shared" si="14"/>
        <v>29</v>
      </c>
      <c r="V109" s="70">
        <f t="shared" si="15"/>
        <v>0.3847096978</v>
      </c>
      <c r="W109" s="70" t="b">
        <v>0</v>
      </c>
      <c r="X109" s="70">
        <f t="shared" si="16"/>
        <v>0</v>
      </c>
      <c r="Y109" s="70">
        <f t="shared" si="17"/>
        <v>23.28</v>
      </c>
      <c r="Z109" s="70">
        <f t="shared" si="18"/>
        <v>93.28</v>
      </c>
    </row>
    <row r="110">
      <c r="A110" s="4"/>
      <c r="B110" s="18" t="s">
        <v>117</v>
      </c>
      <c r="C110" s="68" t="s">
        <v>251</v>
      </c>
      <c r="D110" s="69"/>
      <c r="E110" s="70" t="s">
        <v>246</v>
      </c>
      <c r="F110" s="70" t="s">
        <v>246</v>
      </c>
      <c r="G110" s="70" t="s">
        <v>246</v>
      </c>
      <c r="H110" s="70" t="s">
        <v>246</v>
      </c>
      <c r="I110" s="70" t="s">
        <v>246</v>
      </c>
      <c r="J110" s="70" t="s">
        <v>246</v>
      </c>
      <c r="K110" s="70" t="s">
        <v>382</v>
      </c>
      <c r="L110" s="70">
        <v>10.5</v>
      </c>
      <c r="M110" s="70">
        <v>1092456.875</v>
      </c>
      <c r="N110" s="70">
        <v>31611.0</v>
      </c>
      <c r="O110" s="70">
        <v>4568248.784</v>
      </c>
      <c r="P110" s="70">
        <v>31611.0</v>
      </c>
      <c r="Q110" s="71" t="str">
        <f t="shared" si="10"/>
        <v>-</v>
      </c>
      <c r="R110" s="70" t="str">
        <f t="shared" si="11"/>
        <v>-</v>
      </c>
      <c r="S110" s="70" t="str">
        <f t="shared" si="12"/>
        <v>-</v>
      </c>
      <c r="T110" s="71">
        <f t="shared" si="13"/>
        <v>6.92671E+18</v>
      </c>
      <c r="U110" s="70">
        <f t="shared" si="14"/>
        <v>43</v>
      </c>
      <c r="V110" s="70">
        <f t="shared" si="15"/>
        <v>0.3571594086</v>
      </c>
      <c r="W110" s="70" t="b">
        <v>0</v>
      </c>
      <c r="X110" s="70">
        <f t="shared" si="16"/>
        <v>0</v>
      </c>
      <c r="Y110" s="70">
        <f t="shared" si="17"/>
        <v>19.92</v>
      </c>
      <c r="Z110" s="70">
        <f t="shared" si="18"/>
        <v>62.94</v>
      </c>
    </row>
    <row r="111">
      <c r="A111" s="4"/>
      <c r="B111" s="18" t="s">
        <v>118</v>
      </c>
      <c r="C111" s="68" t="s">
        <v>251</v>
      </c>
      <c r="D111" s="69"/>
      <c r="E111" s="70" t="s">
        <v>246</v>
      </c>
      <c r="F111" s="70" t="s">
        <v>246</v>
      </c>
      <c r="G111" s="70" t="s">
        <v>246</v>
      </c>
      <c r="H111" s="70" t="s">
        <v>246</v>
      </c>
      <c r="I111" s="70" t="s">
        <v>246</v>
      </c>
      <c r="J111" s="70" t="s">
        <v>246</v>
      </c>
      <c r="K111" s="70" t="s">
        <v>382</v>
      </c>
      <c r="L111" s="70">
        <v>12.0</v>
      </c>
      <c r="M111" s="70">
        <v>588899.9359</v>
      </c>
      <c r="N111" s="70">
        <v>69139.0</v>
      </c>
      <c r="O111" s="70">
        <v>3552549.458</v>
      </c>
      <c r="P111" s="70">
        <v>69139.0</v>
      </c>
      <c r="Q111" s="71" t="str">
        <f t="shared" si="10"/>
        <v>-</v>
      </c>
      <c r="R111" s="70" t="str">
        <f t="shared" si="11"/>
        <v>-</v>
      </c>
      <c r="S111" s="70" t="str">
        <f t="shared" si="12"/>
        <v>-</v>
      </c>
      <c r="T111" s="71">
        <f t="shared" si="13"/>
        <v>1.04709E+19</v>
      </c>
      <c r="U111" s="70">
        <f t="shared" si="14"/>
        <v>61</v>
      </c>
      <c r="V111" s="70">
        <f t="shared" si="15"/>
        <v>0.3215501107</v>
      </c>
      <c r="W111" s="70" t="b">
        <v>0</v>
      </c>
      <c r="X111" s="70">
        <f t="shared" si="16"/>
        <v>0</v>
      </c>
      <c r="Y111" s="70">
        <f t="shared" si="17"/>
        <v>15.6</v>
      </c>
      <c r="Z111" s="70">
        <f t="shared" si="18"/>
        <v>59.92</v>
      </c>
    </row>
    <row r="112">
      <c r="A112" s="4"/>
      <c r="B112" s="18" t="s">
        <v>119</v>
      </c>
      <c r="C112" s="68" t="s">
        <v>245</v>
      </c>
      <c r="D112" s="69"/>
      <c r="E112" s="70" t="s">
        <v>246</v>
      </c>
      <c r="F112" s="70" t="s">
        <v>246</v>
      </c>
      <c r="G112" s="70" t="s">
        <v>246</v>
      </c>
      <c r="H112" s="70" t="s">
        <v>246</v>
      </c>
      <c r="I112" s="70" t="s">
        <v>246</v>
      </c>
      <c r="J112" s="70" t="s">
        <v>246</v>
      </c>
      <c r="K112" s="70" t="s">
        <v>382</v>
      </c>
      <c r="L112" s="70">
        <v>10.0</v>
      </c>
      <c r="M112" s="70">
        <v>977178.982</v>
      </c>
      <c r="N112" s="70">
        <v>66272.0</v>
      </c>
      <c r="O112" s="70">
        <v>2697983.642</v>
      </c>
      <c r="P112" s="70">
        <v>66272.0</v>
      </c>
      <c r="Q112" s="71" t="str">
        <f t="shared" si="10"/>
        <v>-</v>
      </c>
      <c r="R112" s="70" t="str">
        <f t="shared" si="11"/>
        <v>-</v>
      </c>
      <c r="S112" s="70" t="str">
        <f t="shared" si="12"/>
        <v>-</v>
      </c>
      <c r="T112" s="71">
        <f t="shared" si="13"/>
        <v>4.82402E+18</v>
      </c>
      <c r="U112" s="70">
        <f t="shared" si="14"/>
        <v>31</v>
      </c>
      <c r="V112" s="70">
        <f t="shared" si="15"/>
        <v>0.3782855871</v>
      </c>
      <c r="W112" s="70" t="b">
        <v>0</v>
      </c>
      <c r="X112" s="70">
        <f t="shared" si="16"/>
        <v>0</v>
      </c>
      <c r="Y112" s="70">
        <f t="shared" si="17"/>
        <v>22.8</v>
      </c>
      <c r="Z112" s="70">
        <f t="shared" si="18"/>
        <v>92.8</v>
      </c>
    </row>
    <row r="113">
      <c r="A113" s="4"/>
      <c r="B113" s="18" t="s">
        <v>120</v>
      </c>
      <c r="C113" s="68" t="s">
        <v>245</v>
      </c>
      <c r="D113" s="69"/>
      <c r="E113" s="70" t="s">
        <v>246</v>
      </c>
      <c r="F113" s="70" t="s">
        <v>246</v>
      </c>
      <c r="G113" s="70" t="s">
        <v>246</v>
      </c>
      <c r="H113" s="70" t="s">
        <v>246</v>
      </c>
      <c r="I113" s="70" t="s">
        <v>246</v>
      </c>
      <c r="J113" s="70" t="s">
        <v>246</v>
      </c>
      <c r="K113" s="70" t="s">
        <v>382</v>
      </c>
      <c r="L113" s="70">
        <v>13.0</v>
      </c>
      <c r="M113" s="70">
        <v>1064088.052</v>
      </c>
      <c r="N113" s="70">
        <v>103918.0</v>
      </c>
      <c r="O113" s="70">
        <v>7817502.029</v>
      </c>
      <c r="P113" s="70">
        <v>103918.0</v>
      </c>
      <c r="Q113" s="71" t="str">
        <f t="shared" si="10"/>
        <v>-</v>
      </c>
      <c r="R113" s="70" t="str">
        <f t="shared" si="11"/>
        <v>-</v>
      </c>
      <c r="S113" s="70" t="str">
        <f t="shared" si="12"/>
        <v>-</v>
      </c>
      <c r="T113" s="71">
        <f t="shared" si="13"/>
        <v>8.25601E+19</v>
      </c>
      <c r="U113" s="70">
        <f t="shared" si="14"/>
        <v>109</v>
      </c>
      <c r="V113" s="70">
        <f t="shared" si="15"/>
        <v>-0.4027436468</v>
      </c>
      <c r="W113" s="70" t="b">
        <v>0</v>
      </c>
      <c r="X113" s="70">
        <f t="shared" si="16"/>
        <v>0</v>
      </c>
      <c r="Y113" s="70">
        <f t="shared" si="17"/>
        <v>4.08</v>
      </c>
      <c r="Z113" s="70">
        <f t="shared" si="18"/>
        <v>74.08</v>
      </c>
    </row>
    <row r="114">
      <c r="A114" s="4"/>
      <c r="B114" s="18" t="s">
        <v>121</v>
      </c>
      <c r="C114" s="68" t="s">
        <v>245</v>
      </c>
      <c r="D114" s="69"/>
      <c r="E114" s="70" t="s">
        <v>246</v>
      </c>
      <c r="F114" s="70" t="s">
        <v>246</v>
      </c>
      <c r="G114" s="70" t="s">
        <v>246</v>
      </c>
      <c r="H114" s="70" t="s">
        <v>246</v>
      </c>
      <c r="I114" s="70" t="s">
        <v>246</v>
      </c>
      <c r="J114" s="70" t="s">
        <v>246</v>
      </c>
      <c r="K114" s="70" t="s">
        <v>382</v>
      </c>
      <c r="L114" s="70">
        <v>8.0</v>
      </c>
      <c r="M114" s="70">
        <v>295045.864</v>
      </c>
      <c r="N114" s="70">
        <v>94407.0</v>
      </c>
      <c r="O114" s="70">
        <v>1219357.249</v>
      </c>
      <c r="P114" s="70">
        <v>94407.0</v>
      </c>
      <c r="Q114" s="71" t="str">
        <f t="shared" si="10"/>
        <v>-</v>
      </c>
      <c r="R114" s="70" t="str">
        <f t="shared" si="11"/>
        <v>-</v>
      </c>
      <c r="S114" s="70" t="str">
        <f t="shared" si="12"/>
        <v>-</v>
      </c>
      <c r="T114" s="71">
        <f t="shared" si="13"/>
        <v>1.12294E+18</v>
      </c>
      <c r="U114" s="70">
        <f t="shared" si="14"/>
        <v>3</v>
      </c>
      <c r="V114" s="70">
        <f t="shared" si="15"/>
        <v>0.4154710158</v>
      </c>
      <c r="W114" s="70" t="b">
        <v>0</v>
      </c>
      <c r="X114" s="70">
        <f t="shared" si="16"/>
        <v>0</v>
      </c>
      <c r="Y114" s="70">
        <f t="shared" si="17"/>
        <v>29.52</v>
      </c>
      <c r="Z114" s="70">
        <f t="shared" si="18"/>
        <v>99.52</v>
      </c>
    </row>
    <row r="115">
      <c r="A115" s="4"/>
      <c r="B115" s="18" t="s">
        <v>122</v>
      </c>
      <c r="C115" s="68" t="s">
        <v>245</v>
      </c>
      <c r="D115" s="69"/>
      <c r="E115" s="70" t="s">
        <v>246</v>
      </c>
      <c r="F115" s="70" t="s">
        <v>246</v>
      </c>
      <c r="G115" s="70" t="s">
        <v>246</v>
      </c>
      <c r="H115" s="70" t="s">
        <v>246</v>
      </c>
      <c r="I115" s="70" t="s">
        <v>246</v>
      </c>
      <c r="J115" s="70" t="s">
        <v>246</v>
      </c>
      <c r="K115" s="70" t="s">
        <v>382</v>
      </c>
      <c r="L115" s="70">
        <v>11.0</v>
      </c>
      <c r="M115" s="70">
        <v>1135103.73</v>
      </c>
      <c r="N115" s="70">
        <v>20618.0</v>
      </c>
      <c r="O115" s="70">
        <v>3961686.962</v>
      </c>
      <c r="P115" s="70">
        <v>20618.0</v>
      </c>
      <c r="Q115" s="71" t="str">
        <f t="shared" si="10"/>
        <v>-</v>
      </c>
      <c r="R115" s="70" t="str">
        <f t="shared" si="11"/>
        <v>-</v>
      </c>
      <c r="S115" s="70" t="str">
        <f t="shared" si="12"/>
        <v>-</v>
      </c>
      <c r="T115" s="71">
        <f t="shared" si="13"/>
        <v>3.55959E+18</v>
      </c>
      <c r="U115" s="70">
        <f t="shared" si="14"/>
        <v>23</v>
      </c>
      <c r="V115" s="70">
        <f t="shared" si="15"/>
        <v>0.3909895504</v>
      </c>
      <c r="W115" s="70" t="b">
        <v>0</v>
      </c>
      <c r="X115" s="70">
        <f t="shared" si="16"/>
        <v>0</v>
      </c>
      <c r="Y115" s="70">
        <f t="shared" si="17"/>
        <v>24.72</v>
      </c>
      <c r="Z115" s="70">
        <f t="shared" si="18"/>
        <v>94.72</v>
      </c>
    </row>
    <row r="116">
      <c r="A116" s="4"/>
      <c r="B116" s="18" t="s">
        <v>123</v>
      </c>
      <c r="C116" s="68" t="s">
        <v>245</v>
      </c>
      <c r="D116" s="69"/>
      <c r="E116" s="70" t="s">
        <v>246</v>
      </c>
      <c r="F116" s="70" t="s">
        <v>246</v>
      </c>
      <c r="G116" s="70" t="s">
        <v>246</v>
      </c>
      <c r="H116" s="70" t="s">
        <v>246</v>
      </c>
      <c r="I116" s="70" t="s">
        <v>246</v>
      </c>
      <c r="J116" s="70" t="s">
        <v>246</v>
      </c>
      <c r="K116" s="70" t="s">
        <v>382</v>
      </c>
      <c r="L116" s="70">
        <v>12.0</v>
      </c>
      <c r="M116" s="70">
        <v>429318.536</v>
      </c>
      <c r="N116" s="70">
        <v>158097.0</v>
      </c>
      <c r="O116" s="70">
        <v>1939165.642</v>
      </c>
      <c r="P116" s="70">
        <v>158097.0</v>
      </c>
      <c r="Q116" s="71" t="str">
        <f t="shared" si="10"/>
        <v>-</v>
      </c>
      <c r="R116" s="70" t="str">
        <f t="shared" si="11"/>
        <v>-</v>
      </c>
      <c r="S116" s="70" t="str">
        <f t="shared" si="12"/>
        <v>-</v>
      </c>
      <c r="T116" s="71">
        <f t="shared" si="13"/>
        <v>7.13403E+18</v>
      </c>
      <c r="U116" s="70">
        <f t="shared" si="14"/>
        <v>45</v>
      </c>
      <c r="V116" s="70">
        <f t="shared" si="15"/>
        <v>0.3550764682</v>
      </c>
      <c r="W116" s="70" t="b">
        <v>0</v>
      </c>
      <c r="X116" s="70">
        <f t="shared" si="16"/>
        <v>0</v>
      </c>
      <c r="Y116" s="70">
        <f t="shared" si="17"/>
        <v>19.44</v>
      </c>
      <c r="Z116" s="70">
        <f t="shared" si="18"/>
        <v>89.44</v>
      </c>
    </row>
    <row r="117">
      <c r="A117" s="4"/>
      <c r="B117" s="18" t="s">
        <v>124</v>
      </c>
      <c r="C117" s="68" t="s">
        <v>245</v>
      </c>
      <c r="D117" s="69"/>
      <c r="E117" s="70" t="s">
        <v>246</v>
      </c>
      <c r="F117" s="70" t="s">
        <v>246</v>
      </c>
      <c r="G117" s="70" t="s">
        <v>246</v>
      </c>
      <c r="H117" s="70" t="s">
        <v>246</v>
      </c>
      <c r="I117" s="70" t="s">
        <v>246</v>
      </c>
      <c r="J117" s="70" t="s">
        <v>246</v>
      </c>
      <c r="K117" s="70" t="s">
        <v>382</v>
      </c>
      <c r="L117" s="70">
        <v>10.0</v>
      </c>
      <c r="M117" s="70">
        <v>1337509.525</v>
      </c>
      <c r="N117" s="70">
        <v>17981.0</v>
      </c>
      <c r="O117" s="70">
        <v>5965778.582</v>
      </c>
      <c r="P117" s="70">
        <v>17981.0</v>
      </c>
      <c r="Q117" s="71" t="str">
        <f t="shared" si="10"/>
        <v>-</v>
      </c>
      <c r="R117" s="70" t="str">
        <f t="shared" si="11"/>
        <v>-</v>
      </c>
      <c r="S117" s="70" t="str">
        <f t="shared" si="12"/>
        <v>-</v>
      </c>
      <c r="T117" s="71">
        <f t="shared" si="13"/>
        <v>6.39953E+18</v>
      </c>
      <c r="U117" s="70">
        <f t="shared" si="14"/>
        <v>40</v>
      </c>
      <c r="V117" s="70">
        <f t="shared" si="15"/>
        <v>0.3624560876</v>
      </c>
      <c r="W117" s="70" t="b">
        <v>0</v>
      </c>
      <c r="X117" s="70">
        <f t="shared" si="16"/>
        <v>0</v>
      </c>
      <c r="Y117" s="70">
        <f t="shared" si="17"/>
        <v>20.64</v>
      </c>
      <c r="Z117" s="70">
        <f t="shared" si="18"/>
        <v>90.64</v>
      </c>
    </row>
    <row r="118">
      <c r="A118" s="5"/>
      <c r="B118" s="18" t="s">
        <v>125</v>
      </c>
      <c r="C118" s="68" t="s">
        <v>245</v>
      </c>
      <c r="D118" s="69"/>
      <c r="E118" s="70" t="s">
        <v>246</v>
      </c>
      <c r="F118" s="70" t="s">
        <v>246</v>
      </c>
      <c r="G118" s="70" t="s">
        <v>246</v>
      </c>
      <c r="H118" s="70" t="s">
        <v>246</v>
      </c>
      <c r="I118" s="70" t="s">
        <v>246</v>
      </c>
      <c r="J118" s="70" t="s">
        <v>246</v>
      </c>
      <c r="K118" s="70" t="s">
        <v>382</v>
      </c>
      <c r="L118" s="70">
        <v>9.0</v>
      </c>
      <c r="M118" s="70">
        <v>1359706.054</v>
      </c>
      <c r="N118" s="70">
        <v>19230.0</v>
      </c>
      <c r="O118" s="70">
        <v>3550968.482</v>
      </c>
      <c r="P118" s="70">
        <v>19230.0</v>
      </c>
      <c r="Q118" s="71" t="str">
        <f t="shared" si="10"/>
        <v>-</v>
      </c>
      <c r="R118" s="70" t="str">
        <f t="shared" si="11"/>
        <v>-</v>
      </c>
      <c r="S118" s="70" t="str">
        <f t="shared" si="12"/>
        <v>-</v>
      </c>
      <c r="T118" s="71">
        <f t="shared" si="13"/>
        <v>2.1823E+18</v>
      </c>
      <c r="U118" s="70">
        <f t="shared" si="14"/>
        <v>11</v>
      </c>
      <c r="V118" s="70">
        <f t="shared" si="15"/>
        <v>0.4048273617</v>
      </c>
      <c r="W118" s="70" t="b">
        <v>0</v>
      </c>
      <c r="X118" s="70">
        <f t="shared" si="16"/>
        <v>0</v>
      </c>
      <c r="Y118" s="70">
        <f t="shared" si="17"/>
        <v>27.6</v>
      </c>
      <c r="Z118" s="70">
        <f t="shared" si="18"/>
        <v>97.6</v>
      </c>
    </row>
    <row r="119">
      <c r="A119" s="19" t="s">
        <v>126</v>
      </c>
      <c r="B119" s="20" t="s">
        <v>127</v>
      </c>
      <c r="C119" s="68" t="s">
        <v>247</v>
      </c>
      <c r="D119" s="70" t="s">
        <v>248</v>
      </c>
      <c r="E119" s="70" t="s">
        <v>247</v>
      </c>
      <c r="F119" s="69"/>
      <c r="G119" s="69"/>
      <c r="H119" s="69"/>
      <c r="I119" s="348"/>
      <c r="J119" s="69"/>
      <c r="K119" s="69"/>
      <c r="L119" s="69"/>
      <c r="M119" s="69"/>
      <c r="N119" s="69"/>
      <c r="O119" s="69"/>
      <c r="P119" s="69"/>
      <c r="Q119" s="71" t="str">
        <f t="shared" si="10"/>
        <v>-</v>
      </c>
      <c r="R119" s="70" t="str">
        <f t="shared" si="11"/>
        <v>-</v>
      </c>
      <c r="S119" s="70" t="str">
        <f t="shared" si="12"/>
        <v>-</v>
      </c>
      <c r="T119" s="71" t="str">
        <f t="shared" si="13"/>
        <v>-</v>
      </c>
      <c r="U119" s="70" t="str">
        <f t="shared" si="14"/>
        <v>-</v>
      </c>
      <c r="V119" s="70" t="str">
        <f t="shared" si="15"/>
        <v>-</v>
      </c>
      <c r="W119" s="70" t="b">
        <v>0</v>
      </c>
      <c r="X119" s="70">
        <f t="shared" si="16"/>
        <v>0</v>
      </c>
      <c r="Y119" s="70">
        <f t="shared" si="17"/>
        <v>0</v>
      </c>
      <c r="Z119" s="70">
        <f t="shared" si="18"/>
        <v>0</v>
      </c>
    </row>
    <row r="120">
      <c r="A120" s="4"/>
      <c r="B120" s="20" t="s">
        <v>128</v>
      </c>
      <c r="C120" s="68" t="s">
        <v>245</v>
      </c>
      <c r="D120" s="69"/>
      <c r="E120" s="70" t="s">
        <v>246</v>
      </c>
      <c r="F120" s="70" t="s">
        <v>246</v>
      </c>
      <c r="G120" s="70" t="s">
        <v>246</v>
      </c>
      <c r="H120" s="70" t="s">
        <v>246</v>
      </c>
      <c r="I120" s="70" t="s">
        <v>246</v>
      </c>
      <c r="J120" s="70" t="s">
        <v>246</v>
      </c>
      <c r="K120" s="70" t="s">
        <v>382</v>
      </c>
      <c r="L120" s="70">
        <v>12.0</v>
      </c>
      <c r="M120" s="70">
        <v>1257492.459</v>
      </c>
      <c r="N120" s="70">
        <v>222056.0</v>
      </c>
      <c r="O120" s="70">
        <v>3887577.27</v>
      </c>
      <c r="P120" s="70">
        <v>222056.0</v>
      </c>
      <c r="Q120" s="71" t="str">
        <f t="shared" si="10"/>
        <v>-</v>
      </c>
      <c r="R120" s="70" t="str">
        <f t="shared" si="11"/>
        <v>-</v>
      </c>
      <c r="S120" s="70" t="str">
        <f t="shared" si="12"/>
        <v>-</v>
      </c>
      <c r="T120" s="71">
        <f t="shared" si="13"/>
        <v>4.02719E+19</v>
      </c>
      <c r="U120" s="70">
        <f t="shared" si="14"/>
        <v>98</v>
      </c>
      <c r="V120" s="70">
        <f t="shared" si="15"/>
        <v>0.02213415566</v>
      </c>
      <c r="W120" s="70" t="b">
        <v>0</v>
      </c>
      <c r="X120" s="70">
        <f t="shared" si="16"/>
        <v>0</v>
      </c>
      <c r="Y120" s="70">
        <f t="shared" si="17"/>
        <v>6.72</v>
      </c>
      <c r="Z120" s="70">
        <f t="shared" si="18"/>
        <v>76.72</v>
      </c>
    </row>
    <row r="121">
      <c r="A121" s="4"/>
      <c r="B121" s="20" t="s">
        <v>129</v>
      </c>
      <c r="C121" s="68" t="s">
        <v>245</v>
      </c>
      <c r="D121" s="69"/>
      <c r="E121" s="70" t="s">
        <v>246</v>
      </c>
      <c r="F121" s="70" t="s">
        <v>246</v>
      </c>
      <c r="G121" s="70" t="s">
        <v>246</v>
      </c>
      <c r="H121" s="70" t="s">
        <v>246</v>
      </c>
      <c r="I121" s="70" t="s">
        <v>246</v>
      </c>
      <c r="J121" s="70" t="s">
        <v>246</v>
      </c>
      <c r="K121" s="70" t="s">
        <v>382</v>
      </c>
      <c r="L121" s="70">
        <v>15.0</v>
      </c>
      <c r="M121" s="70">
        <v>1078836.825</v>
      </c>
      <c r="N121" s="70">
        <v>203564.0</v>
      </c>
      <c r="O121" s="70">
        <v>3161852.986</v>
      </c>
      <c r="P121" s="70">
        <v>203564.0</v>
      </c>
      <c r="Q121" s="71" t="str">
        <f t="shared" si="10"/>
        <v>-</v>
      </c>
      <c r="R121" s="70" t="str">
        <f t="shared" si="11"/>
        <v>-</v>
      </c>
      <c r="S121" s="70" t="str">
        <f t="shared" si="12"/>
        <v>-</v>
      </c>
      <c r="T121" s="71">
        <f t="shared" si="13"/>
        <v>3.05264E+19</v>
      </c>
      <c r="U121" s="70">
        <f t="shared" si="14"/>
        <v>88</v>
      </c>
      <c r="V121" s="70">
        <f t="shared" si="15"/>
        <v>0.1200488</v>
      </c>
      <c r="W121" s="70" t="b">
        <v>0</v>
      </c>
      <c r="X121" s="70">
        <f t="shared" si="16"/>
        <v>0</v>
      </c>
      <c r="Y121" s="70">
        <f t="shared" si="17"/>
        <v>9.12</v>
      </c>
      <c r="Z121" s="70">
        <f t="shared" si="18"/>
        <v>79.12</v>
      </c>
    </row>
    <row r="122">
      <c r="A122" s="4"/>
      <c r="B122" s="20" t="s">
        <v>130</v>
      </c>
      <c r="C122" s="68" t="s">
        <v>245</v>
      </c>
      <c r="D122" s="69"/>
      <c r="E122" s="70" t="s">
        <v>246</v>
      </c>
      <c r="F122" s="70" t="s">
        <v>246</v>
      </c>
      <c r="G122" s="70" t="s">
        <v>246</v>
      </c>
      <c r="H122" s="70" t="s">
        <v>246</v>
      </c>
      <c r="I122" s="70" t="s">
        <v>246</v>
      </c>
      <c r="J122" s="70" t="s">
        <v>246</v>
      </c>
      <c r="K122" s="70" t="s">
        <v>382</v>
      </c>
      <c r="L122" s="70">
        <v>7.6</v>
      </c>
      <c r="M122" s="70">
        <v>258690.4704</v>
      </c>
      <c r="N122" s="70">
        <v>102888.0</v>
      </c>
      <c r="O122" s="70">
        <v>1107559.419</v>
      </c>
      <c r="P122" s="70">
        <v>102888.0</v>
      </c>
      <c r="Q122" s="71" t="str">
        <f t="shared" si="10"/>
        <v>-</v>
      </c>
      <c r="R122" s="70" t="str">
        <f t="shared" si="11"/>
        <v>-</v>
      </c>
      <c r="S122" s="70" t="str">
        <f t="shared" si="12"/>
        <v>-</v>
      </c>
      <c r="T122" s="71">
        <f t="shared" si="13"/>
        <v>9.59207E+17</v>
      </c>
      <c r="U122" s="70">
        <f t="shared" si="14"/>
        <v>1</v>
      </c>
      <c r="V122" s="70">
        <f t="shared" si="15"/>
        <v>0.4171160602</v>
      </c>
      <c r="W122" s="70" t="b">
        <v>0</v>
      </c>
      <c r="X122" s="70">
        <f t="shared" si="16"/>
        <v>0</v>
      </c>
      <c r="Y122" s="70">
        <f t="shared" si="17"/>
        <v>30</v>
      </c>
      <c r="Z122" s="70">
        <f t="shared" si="18"/>
        <v>100</v>
      </c>
    </row>
    <row r="123">
      <c r="A123" s="4"/>
      <c r="B123" s="20" t="s">
        <v>131</v>
      </c>
      <c r="C123" s="68" t="s">
        <v>245</v>
      </c>
      <c r="D123" s="69"/>
      <c r="E123" s="70" t="s">
        <v>246</v>
      </c>
      <c r="F123" s="70" t="s">
        <v>246</v>
      </c>
      <c r="G123" s="70" t="s">
        <v>246</v>
      </c>
      <c r="H123" s="70" t="s">
        <v>246</v>
      </c>
      <c r="I123" s="70" t="s">
        <v>246</v>
      </c>
      <c r="J123" s="70" t="s">
        <v>246</v>
      </c>
      <c r="K123" s="70" t="s">
        <v>382</v>
      </c>
      <c r="L123" s="70">
        <v>12.1</v>
      </c>
      <c r="M123" s="70">
        <v>687017.8559</v>
      </c>
      <c r="N123" s="70">
        <v>445742.0</v>
      </c>
      <c r="O123" s="70">
        <v>4359418.896</v>
      </c>
      <c r="P123" s="70">
        <v>445742.0</v>
      </c>
      <c r="Q123" s="71" t="str">
        <f t="shared" si="10"/>
        <v>-</v>
      </c>
      <c r="R123" s="70" t="str">
        <f t="shared" si="11"/>
        <v>-</v>
      </c>
      <c r="S123" s="70" t="str">
        <f t="shared" si="12"/>
        <v>-</v>
      </c>
      <c r="T123" s="71">
        <f t="shared" si="13"/>
        <v>1.02501E+20</v>
      </c>
      <c r="U123" s="70">
        <f t="shared" si="14"/>
        <v>112</v>
      </c>
      <c r="V123" s="70">
        <f t="shared" si="15"/>
        <v>-0.6030891675</v>
      </c>
      <c r="W123" s="70" t="b">
        <v>0</v>
      </c>
      <c r="X123" s="70">
        <f t="shared" si="16"/>
        <v>0</v>
      </c>
      <c r="Y123" s="70">
        <f t="shared" si="17"/>
        <v>3.36</v>
      </c>
      <c r="Z123" s="70">
        <f t="shared" si="18"/>
        <v>73.36</v>
      </c>
    </row>
    <row r="124">
      <c r="A124" s="4"/>
      <c r="B124" s="20" t="s">
        <v>132</v>
      </c>
      <c r="C124" s="68" t="s">
        <v>245</v>
      </c>
      <c r="D124" s="69"/>
      <c r="E124" s="70" t="s">
        <v>246</v>
      </c>
      <c r="F124" s="70" t="s">
        <v>246</v>
      </c>
      <c r="G124" s="70" t="s">
        <v>246</v>
      </c>
      <c r="H124" s="70" t="s">
        <v>246</v>
      </c>
      <c r="I124" s="70" t="s">
        <v>246</v>
      </c>
      <c r="J124" s="70" t="s">
        <v>246</v>
      </c>
      <c r="K124" s="70" t="s">
        <v>382</v>
      </c>
      <c r="L124" s="70">
        <v>20.0</v>
      </c>
      <c r="M124" s="70">
        <v>904773.622</v>
      </c>
      <c r="N124" s="70">
        <v>181976.0</v>
      </c>
      <c r="O124" s="70">
        <v>3350505.395</v>
      </c>
      <c r="P124" s="70">
        <v>181976.0</v>
      </c>
      <c r="Q124" s="71" t="str">
        <f t="shared" si="10"/>
        <v>-</v>
      </c>
      <c r="R124" s="70" t="str">
        <f t="shared" si="11"/>
        <v>-</v>
      </c>
      <c r="S124" s="70" t="str">
        <f t="shared" si="12"/>
        <v>-</v>
      </c>
      <c r="T124" s="71">
        <f t="shared" si="13"/>
        <v>4.08568E+19</v>
      </c>
      <c r="U124" s="70">
        <f t="shared" si="14"/>
        <v>99</v>
      </c>
      <c r="V124" s="70">
        <f t="shared" si="15"/>
        <v>0.01625689752</v>
      </c>
      <c r="W124" s="70" t="b">
        <v>0</v>
      </c>
      <c r="X124" s="70">
        <f t="shared" si="16"/>
        <v>0</v>
      </c>
      <c r="Y124" s="70">
        <f t="shared" si="17"/>
        <v>6.48</v>
      </c>
      <c r="Z124" s="70">
        <f t="shared" si="18"/>
        <v>76.48</v>
      </c>
    </row>
    <row r="125">
      <c r="A125" s="4"/>
      <c r="B125" s="20" t="s">
        <v>133</v>
      </c>
      <c r="C125" s="68" t="s">
        <v>251</v>
      </c>
      <c r="D125" s="69"/>
      <c r="E125" s="70" t="s">
        <v>246</v>
      </c>
      <c r="F125" s="70" t="s">
        <v>246</v>
      </c>
      <c r="G125" s="70" t="s">
        <v>246</v>
      </c>
      <c r="H125" s="70" t="s">
        <v>246</v>
      </c>
      <c r="I125" s="70" t="s">
        <v>246</v>
      </c>
      <c r="J125" s="70" t="s">
        <v>246</v>
      </c>
      <c r="K125" s="70" t="s">
        <v>382</v>
      </c>
      <c r="L125" s="70">
        <v>15.0</v>
      </c>
      <c r="M125" s="70">
        <v>642956.6473</v>
      </c>
      <c r="N125" s="70">
        <v>315943.0</v>
      </c>
      <c r="O125" s="70">
        <v>2662438.968</v>
      </c>
      <c r="P125" s="70">
        <v>315943.0</v>
      </c>
      <c r="Q125" s="71" t="str">
        <f t="shared" si="10"/>
        <v>-</v>
      </c>
      <c r="R125" s="70" t="str">
        <f t="shared" si="11"/>
        <v>-</v>
      </c>
      <c r="S125" s="70" t="str">
        <f t="shared" si="12"/>
        <v>-</v>
      </c>
      <c r="T125" s="71">
        <f t="shared" si="13"/>
        <v>3.35938E+19</v>
      </c>
      <c r="U125" s="70">
        <f t="shared" si="14"/>
        <v>92</v>
      </c>
      <c r="V125" s="70">
        <f t="shared" si="15"/>
        <v>0.08922989135</v>
      </c>
      <c r="W125" s="70" t="b">
        <v>0</v>
      </c>
      <c r="X125" s="70">
        <f t="shared" si="16"/>
        <v>0</v>
      </c>
      <c r="Y125" s="70">
        <f t="shared" si="17"/>
        <v>8.16</v>
      </c>
      <c r="Z125" s="70">
        <f t="shared" si="18"/>
        <v>54.71</v>
      </c>
    </row>
    <row r="126">
      <c r="A126" s="4"/>
      <c r="B126" s="20" t="s">
        <v>134</v>
      </c>
      <c r="C126" s="68" t="s">
        <v>247</v>
      </c>
      <c r="D126" s="70" t="s">
        <v>248</v>
      </c>
      <c r="E126" s="70" t="s">
        <v>247</v>
      </c>
      <c r="F126" s="69"/>
      <c r="G126" s="69"/>
      <c r="H126" s="69"/>
      <c r="I126" s="348"/>
      <c r="J126" s="69"/>
      <c r="K126" s="69"/>
      <c r="L126" s="69"/>
      <c r="M126" s="69"/>
      <c r="N126" s="69"/>
      <c r="O126" s="69"/>
      <c r="P126" s="69"/>
      <c r="Q126" s="71" t="str">
        <f t="shared" si="10"/>
        <v>-</v>
      </c>
      <c r="R126" s="70" t="str">
        <f t="shared" si="11"/>
        <v>-</v>
      </c>
      <c r="S126" s="70" t="str">
        <f t="shared" si="12"/>
        <v>-</v>
      </c>
      <c r="T126" s="71" t="str">
        <f t="shared" si="13"/>
        <v>-</v>
      </c>
      <c r="U126" s="70" t="str">
        <f t="shared" si="14"/>
        <v>-</v>
      </c>
      <c r="V126" s="70" t="str">
        <f t="shared" si="15"/>
        <v>-</v>
      </c>
      <c r="W126" s="70" t="b">
        <v>0</v>
      </c>
      <c r="X126" s="70">
        <f t="shared" si="16"/>
        <v>0</v>
      </c>
      <c r="Y126" s="70">
        <f t="shared" si="17"/>
        <v>0</v>
      </c>
      <c r="Z126" s="70">
        <f t="shared" si="18"/>
        <v>0</v>
      </c>
    </row>
    <row r="127">
      <c r="A127" s="4"/>
      <c r="B127" s="20" t="s">
        <v>135</v>
      </c>
      <c r="C127" s="68" t="s">
        <v>245</v>
      </c>
      <c r="D127" s="69"/>
      <c r="E127" s="70" t="s">
        <v>246</v>
      </c>
      <c r="F127" s="70" t="s">
        <v>246</v>
      </c>
      <c r="G127" s="70" t="s">
        <v>246</v>
      </c>
      <c r="H127" s="70" t="s">
        <v>246</v>
      </c>
      <c r="I127" s="70" t="s">
        <v>246</v>
      </c>
      <c r="J127" s="70" t="s">
        <v>246</v>
      </c>
      <c r="K127" s="70" t="s">
        <v>382</v>
      </c>
      <c r="L127" s="70">
        <v>16.0</v>
      </c>
      <c r="M127" s="70">
        <v>1170303.484</v>
      </c>
      <c r="N127" s="70">
        <v>23187.0</v>
      </c>
      <c r="O127" s="70">
        <v>4385311.534</v>
      </c>
      <c r="P127" s="70">
        <v>23187.0</v>
      </c>
      <c r="Q127" s="71" t="str">
        <f t="shared" si="10"/>
        <v>-</v>
      </c>
      <c r="R127" s="70" t="str">
        <f t="shared" si="11"/>
        <v>-</v>
      </c>
      <c r="S127" s="70" t="str">
        <f t="shared" si="12"/>
        <v>-</v>
      </c>
      <c r="T127" s="71">
        <f t="shared" si="13"/>
        <v>7.13453E+18</v>
      </c>
      <c r="U127" s="70">
        <f t="shared" si="14"/>
        <v>46</v>
      </c>
      <c r="V127" s="70">
        <f t="shared" si="15"/>
        <v>0.3550713918</v>
      </c>
      <c r="W127" s="70" t="b">
        <v>0</v>
      </c>
      <c r="X127" s="70">
        <f t="shared" si="16"/>
        <v>0</v>
      </c>
      <c r="Y127" s="70">
        <f t="shared" si="17"/>
        <v>19.2</v>
      </c>
      <c r="Z127" s="70">
        <f t="shared" si="18"/>
        <v>89.2</v>
      </c>
    </row>
    <row r="128">
      <c r="A128" s="4"/>
      <c r="B128" s="20" t="s">
        <v>136</v>
      </c>
      <c r="C128" s="68" t="s">
        <v>251</v>
      </c>
      <c r="D128" s="69"/>
      <c r="E128" s="70" t="s">
        <v>246</v>
      </c>
      <c r="F128" s="70" t="s">
        <v>246</v>
      </c>
      <c r="G128" s="70" t="s">
        <v>246</v>
      </c>
      <c r="H128" s="70" t="s">
        <v>246</v>
      </c>
      <c r="I128" s="70" t="s">
        <v>246</v>
      </c>
      <c r="J128" s="70" t="s">
        <v>246</v>
      </c>
      <c r="K128" s="70" t="s">
        <v>382</v>
      </c>
      <c r="L128" s="70">
        <v>11.5</v>
      </c>
      <c r="M128" s="70">
        <v>633190.6479</v>
      </c>
      <c r="N128" s="70">
        <v>133657.0</v>
      </c>
      <c r="O128" s="70">
        <v>2692618.446</v>
      </c>
      <c r="P128" s="70">
        <v>133657.0</v>
      </c>
      <c r="Q128" s="71" t="str">
        <f t="shared" si="10"/>
        <v>-</v>
      </c>
      <c r="R128" s="70" t="str">
        <f t="shared" si="11"/>
        <v>-</v>
      </c>
      <c r="S128" s="70" t="str">
        <f t="shared" si="12"/>
        <v>-</v>
      </c>
      <c r="T128" s="71">
        <f t="shared" si="13"/>
        <v>1.1144E+19</v>
      </c>
      <c r="U128" s="70">
        <f t="shared" si="14"/>
        <v>63</v>
      </c>
      <c r="V128" s="70">
        <f t="shared" si="15"/>
        <v>0.3147879847</v>
      </c>
      <c r="W128" s="70" t="b">
        <v>0</v>
      </c>
      <c r="X128" s="70">
        <f t="shared" si="16"/>
        <v>0</v>
      </c>
      <c r="Y128" s="70">
        <f t="shared" si="17"/>
        <v>15.12</v>
      </c>
      <c r="Z128" s="70">
        <f t="shared" si="18"/>
        <v>59.58</v>
      </c>
    </row>
    <row r="129">
      <c r="A129" s="4"/>
      <c r="B129" s="20" t="s">
        <v>137</v>
      </c>
      <c r="C129" s="68" t="s">
        <v>247</v>
      </c>
      <c r="D129" s="70" t="s">
        <v>248</v>
      </c>
      <c r="E129" s="70" t="s">
        <v>247</v>
      </c>
      <c r="F129" s="69"/>
      <c r="G129" s="69"/>
      <c r="H129" s="69"/>
      <c r="I129" s="348"/>
      <c r="J129" s="69"/>
      <c r="K129" s="69"/>
      <c r="L129" s="69"/>
      <c r="M129" s="69"/>
      <c r="N129" s="69"/>
      <c r="O129" s="69"/>
      <c r="P129" s="69"/>
      <c r="Q129" s="71" t="str">
        <f t="shared" si="10"/>
        <v>-</v>
      </c>
      <c r="R129" s="70" t="str">
        <f t="shared" si="11"/>
        <v>-</v>
      </c>
      <c r="S129" s="70" t="str">
        <f t="shared" si="12"/>
        <v>-</v>
      </c>
      <c r="T129" s="71" t="str">
        <f t="shared" si="13"/>
        <v>-</v>
      </c>
      <c r="U129" s="70" t="str">
        <f t="shared" si="14"/>
        <v>-</v>
      </c>
      <c r="V129" s="70" t="str">
        <f t="shared" si="15"/>
        <v>-</v>
      </c>
      <c r="W129" s="70" t="b">
        <v>0</v>
      </c>
      <c r="X129" s="70">
        <f t="shared" si="16"/>
        <v>0</v>
      </c>
      <c r="Y129" s="70">
        <f t="shared" si="17"/>
        <v>0</v>
      </c>
      <c r="Z129" s="70">
        <f t="shared" si="18"/>
        <v>0</v>
      </c>
    </row>
    <row r="130">
      <c r="A130" s="4"/>
      <c r="B130" s="20" t="s">
        <v>138</v>
      </c>
      <c r="C130" s="68" t="s">
        <v>247</v>
      </c>
      <c r="D130" s="70" t="s">
        <v>248</v>
      </c>
      <c r="E130" s="70" t="s">
        <v>247</v>
      </c>
      <c r="F130" s="69"/>
      <c r="G130" s="69"/>
      <c r="H130" s="69"/>
      <c r="I130" s="348"/>
      <c r="J130" s="69"/>
      <c r="K130" s="69"/>
      <c r="L130" s="69"/>
      <c r="M130" s="69"/>
      <c r="N130" s="69"/>
      <c r="O130" s="69"/>
      <c r="P130" s="69"/>
      <c r="Q130" s="71" t="str">
        <f t="shared" si="10"/>
        <v>-</v>
      </c>
      <c r="R130" s="70" t="str">
        <f t="shared" si="11"/>
        <v>-</v>
      </c>
      <c r="S130" s="70" t="str">
        <f t="shared" si="12"/>
        <v>-</v>
      </c>
      <c r="T130" s="71" t="str">
        <f t="shared" si="13"/>
        <v>-</v>
      </c>
      <c r="U130" s="70" t="str">
        <f t="shared" si="14"/>
        <v>-</v>
      </c>
      <c r="V130" s="70" t="str">
        <f t="shared" si="15"/>
        <v>-</v>
      </c>
      <c r="W130" s="70" t="b">
        <v>0</v>
      </c>
      <c r="X130" s="70">
        <f t="shared" si="16"/>
        <v>0</v>
      </c>
      <c r="Y130" s="70">
        <f t="shared" si="17"/>
        <v>0</v>
      </c>
      <c r="Z130" s="70">
        <f t="shared" si="18"/>
        <v>0</v>
      </c>
    </row>
    <row r="131">
      <c r="A131" s="4"/>
      <c r="B131" s="20" t="s">
        <v>139</v>
      </c>
      <c r="C131" s="68" t="s">
        <v>247</v>
      </c>
      <c r="D131" s="70" t="s">
        <v>248</v>
      </c>
      <c r="E131" s="70" t="s">
        <v>247</v>
      </c>
      <c r="F131" s="69"/>
      <c r="G131" s="69"/>
      <c r="H131" s="69"/>
      <c r="I131" s="348"/>
      <c r="J131" s="69"/>
      <c r="K131" s="69"/>
      <c r="L131" s="69"/>
      <c r="M131" s="69"/>
      <c r="N131" s="69"/>
      <c r="O131" s="69"/>
      <c r="P131" s="69"/>
      <c r="Q131" s="71" t="str">
        <f t="shared" si="10"/>
        <v>-</v>
      </c>
      <c r="R131" s="70" t="str">
        <f t="shared" si="11"/>
        <v>-</v>
      </c>
      <c r="S131" s="70" t="str">
        <f t="shared" si="12"/>
        <v>-</v>
      </c>
      <c r="T131" s="71" t="str">
        <f t="shared" si="13"/>
        <v>-</v>
      </c>
      <c r="U131" s="70" t="str">
        <f t="shared" si="14"/>
        <v>-</v>
      </c>
      <c r="V131" s="70" t="str">
        <f t="shared" si="15"/>
        <v>-</v>
      </c>
      <c r="W131" s="70" t="b">
        <v>0</v>
      </c>
      <c r="X131" s="70">
        <f t="shared" si="16"/>
        <v>0</v>
      </c>
      <c r="Y131" s="70">
        <f t="shared" si="17"/>
        <v>0</v>
      </c>
      <c r="Z131" s="70">
        <f t="shared" si="18"/>
        <v>0</v>
      </c>
    </row>
    <row r="132">
      <c r="A132" s="4"/>
      <c r="B132" s="20" t="s">
        <v>140</v>
      </c>
      <c r="C132" s="68" t="s">
        <v>245</v>
      </c>
      <c r="D132" s="69"/>
      <c r="E132" s="70" t="s">
        <v>246</v>
      </c>
      <c r="F132" s="70" t="s">
        <v>246</v>
      </c>
      <c r="G132" s="70" t="s">
        <v>246</v>
      </c>
      <c r="H132" s="70" t="s">
        <v>246</v>
      </c>
      <c r="I132" s="70" t="s">
        <v>246</v>
      </c>
      <c r="J132" s="70" t="s">
        <v>246</v>
      </c>
      <c r="K132" s="70" t="s">
        <v>382</v>
      </c>
      <c r="L132" s="70">
        <v>20.0</v>
      </c>
      <c r="M132" s="70">
        <v>834648.8307</v>
      </c>
      <c r="N132" s="70">
        <v>70994.0</v>
      </c>
      <c r="O132" s="70">
        <v>3153608.672</v>
      </c>
      <c r="P132" s="70">
        <v>70994.0</v>
      </c>
      <c r="Q132" s="71" t="str">
        <f t="shared" si="10"/>
        <v>-</v>
      </c>
      <c r="R132" s="70" t="str">
        <f t="shared" si="11"/>
        <v>-</v>
      </c>
      <c r="S132" s="70" t="str">
        <f t="shared" si="12"/>
        <v>-</v>
      </c>
      <c r="T132" s="71">
        <f t="shared" si="13"/>
        <v>1.41211E+19</v>
      </c>
      <c r="U132" s="70">
        <f t="shared" si="14"/>
        <v>72</v>
      </c>
      <c r="V132" s="70">
        <f t="shared" si="15"/>
        <v>0.2848764135</v>
      </c>
      <c r="W132" s="70" t="b">
        <v>0</v>
      </c>
      <c r="X132" s="70">
        <f t="shared" si="16"/>
        <v>0</v>
      </c>
      <c r="Y132" s="70">
        <f t="shared" si="17"/>
        <v>12.96</v>
      </c>
      <c r="Z132" s="70">
        <f t="shared" si="18"/>
        <v>82.96</v>
      </c>
    </row>
    <row r="133">
      <c r="A133" s="4"/>
      <c r="B133" s="20" t="s">
        <v>141</v>
      </c>
      <c r="C133" s="68" t="s">
        <v>245</v>
      </c>
      <c r="D133" s="69"/>
      <c r="E133" s="70" t="s">
        <v>246</v>
      </c>
      <c r="F133" s="70" t="s">
        <v>246</v>
      </c>
      <c r="G133" s="70" t="s">
        <v>246</v>
      </c>
      <c r="H133" s="70" t="s">
        <v>246</v>
      </c>
      <c r="I133" s="70" t="s">
        <v>246</v>
      </c>
      <c r="J133" s="70" t="s">
        <v>246</v>
      </c>
      <c r="K133" s="70" t="s">
        <v>382</v>
      </c>
      <c r="L133" s="70">
        <v>8.9</v>
      </c>
      <c r="M133" s="70">
        <v>606052.1106</v>
      </c>
      <c r="N133" s="70">
        <v>191682.0</v>
      </c>
      <c r="O133" s="70">
        <v>2058306.702</v>
      </c>
      <c r="P133" s="70">
        <v>191682.0</v>
      </c>
      <c r="Q133" s="71" t="str">
        <f t="shared" si="10"/>
        <v>-</v>
      </c>
      <c r="R133" s="70" t="str">
        <f t="shared" si="11"/>
        <v>-</v>
      </c>
      <c r="S133" s="70" t="str">
        <f t="shared" si="12"/>
        <v>-</v>
      </c>
      <c r="T133" s="71">
        <f t="shared" si="13"/>
        <v>7.22756E+18</v>
      </c>
      <c r="U133" s="70">
        <f t="shared" si="14"/>
        <v>48</v>
      </c>
      <c r="V133" s="70">
        <f t="shared" si="15"/>
        <v>0.3541367464</v>
      </c>
      <c r="W133" s="70" t="b">
        <v>0</v>
      </c>
      <c r="X133" s="70">
        <f t="shared" si="16"/>
        <v>0</v>
      </c>
      <c r="Y133" s="70">
        <f t="shared" si="17"/>
        <v>18.72</v>
      </c>
      <c r="Z133" s="70">
        <f t="shared" si="18"/>
        <v>88.72</v>
      </c>
    </row>
    <row r="134">
      <c r="A134" s="5"/>
      <c r="B134" s="20" t="s">
        <v>142</v>
      </c>
      <c r="C134" s="68" t="s">
        <v>247</v>
      </c>
      <c r="D134" s="70" t="s">
        <v>248</v>
      </c>
      <c r="E134" s="70" t="s">
        <v>247</v>
      </c>
      <c r="F134" s="69"/>
      <c r="G134" s="69"/>
      <c r="H134" s="69"/>
      <c r="I134" s="348"/>
      <c r="J134" s="69"/>
      <c r="K134" s="69"/>
      <c r="L134" s="69"/>
      <c r="M134" s="69"/>
      <c r="N134" s="69"/>
      <c r="O134" s="69"/>
      <c r="P134" s="69"/>
      <c r="Q134" s="71" t="str">
        <f t="shared" si="10"/>
        <v>-</v>
      </c>
      <c r="R134" s="70" t="str">
        <f t="shared" si="11"/>
        <v>-</v>
      </c>
      <c r="S134" s="70" t="str">
        <f t="shared" si="12"/>
        <v>-</v>
      </c>
      <c r="T134" s="71" t="str">
        <f t="shared" si="13"/>
        <v>-</v>
      </c>
      <c r="U134" s="70" t="str">
        <f t="shared" si="14"/>
        <v>-</v>
      </c>
      <c r="V134" s="70" t="str">
        <f t="shared" si="15"/>
        <v>-</v>
      </c>
      <c r="W134" s="70" t="b">
        <v>0</v>
      </c>
      <c r="X134" s="70">
        <f t="shared" si="16"/>
        <v>0</v>
      </c>
      <c r="Y134" s="70">
        <f t="shared" si="17"/>
        <v>0</v>
      </c>
      <c r="Z134" s="70">
        <f t="shared" si="18"/>
        <v>0</v>
      </c>
    </row>
    <row r="135">
      <c r="A135" s="119" t="s">
        <v>143</v>
      </c>
      <c r="B135" s="138" t="s">
        <v>144</v>
      </c>
      <c r="C135" s="68" t="s">
        <v>245</v>
      </c>
      <c r="D135" s="69"/>
      <c r="E135" s="70" t="s">
        <v>246</v>
      </c>
      <c r="F135" s="70" t="s">
        <v>246</v>
      </c>
      <c r="G135" s="70" t="s">
        <v>246</v>
      </c>
      <c r="H135" s="70" t="s">
        <v>246</v>
      </c>
      <c r="I135" s="70" t="s">
        <v>246</v>
      </c>
      <c r="J135" s="70" t="s">
        <v>246</v>
      </c>
      <c r="K135" s="70" t="s">
        <v>382</v>
      </c>
      <c r="L135" s="70">
        <v>15.0</v>
      </c>
      <c r="M135" s="70">
        <v>374914.342</v>
      </c>
      <c r="N135" s="70">
        <v>247093.0</v>
      </c>
      <c r="O135" s="70">
        <v>2014412.49</v>
      </c>
      <c r="P135" s="70">
        <v>247093.0</v>
      </c>
      <c r="Q135" s="71" t="str">
        <f t="shared" si="10"/>
        <v>-</v>
      </c>
      <c r="R135" s="70" t="str">
        <f t="shared" si="11"/>
        <v>-</v>
      </c>
      <c r="S135" s="70" t="str">
        <f t="shared" si="12"/>
        <v>-</v>
      </c>
      <c r="T135" s="71">
        <f t="shared" si="13"/>
        <v>1.504E+19</v>
      </c>
      <c r="U135" s="70">
        <f t="shared" si="14"/>
        <v>74</v>
      </c>
      <c r="V135" s="70">
        <f t="shared" si="15"/>
        <v>0.2756433938</v>
      </c>
      <c r="W135" s="70" t="b">
        <v>0</v>
      </c>
      <c r="X135" s="70">
        <f t="shared" si="16"/>
        <v>0</v>
      </c>
      <c r="Y135" s="70">
        <f t="shared" si="17"/>
        <v>12.48</v>
      </c>
      <c r="Z135" s="70">
        <f t="shared" si="18"/>
        <v>82.48</v>
      </c>
    </row>
    <row r="136">
      <c r="A136" s="4"/>
      <c r="B136" s="139" t="s">
        <v>145</v>
      </c>
      <c r="C136" s="68" t="s">
        <v>247</v>
      </c>
      <c r="D136" s="70" t="s">
        <v>248</v>
      </c>
      <c r="E136" s="70" t="s">
        <v>247</v>
      </c>
      <c r="F136" s="69"/>
      <c r="G136" s="69"/>
      <c r="H136" s="69"/>
      <c r="I136" s="348"/>
      <c r="J136" s="69"/>
      <c r="K136" s="69"/>
      <c r="L136" s="69"/>
      <c r="M136" s="69"/>
      <c r="N136" s="69"/>
      <c r="O136" s="69"/>
      <c r="P136" s="69"/>
      <c r="Q136" s="71" t="str">
        <f t="shared" si="10"/>
        <v>-</v>
      </c>
      <c r="R136" s="70" t="str">
        <f t="shared" si="11"/>
        <v>-</v>
      </c>
      <c r="S136" s="70" t="str">
        <f t="shared" si="12"/>
        <v>-</v>
      </c>
      <c r="T136" s="71" t="str">
        <f t="shared" si="13"/>
        <v>-</v>
      </c>
      <c r="U136" s="70" t="str">
        <f t="shared" si="14"/>
        <v>-</v>
      </c>
      <c r="V136" s="70" t="str">
        <f t="shared" si="15"/>
        <v>-</v>
      </c>
      <c r="W136" s="70" t="b">
        <v>0</v>
      </c>
      <c r="X136" s="70">
        <f t="shared" si="16"/>
        <v>0</v>
      </c>
      <c r="Y136" s="70">
        <f t="shared" si="17"/>
        <v>0</v>
      </c>
      <c r="Z136" s="70">
        <f t="shared" si="18"/>
        <v>0</v>
      </c>
    </row>
    <row r="137">
      <c r="A137" s="4"/>
      <c r="B137" s="138" t="s">
        <v>146</v>
      </c>
      <c r="C137" s="68" t="s">
        <v>245</v>
      </c>
      <c r="D137" s="69"/>
      <c r="E137" s="70" t="s">
        <v>246</v>
      </c>
      <c r="F137" s="70" t="s">
        <v>246</v>
      </c>
      <c r="G137" s="70" t="s">
        <v>246</v>
      </c>
      <c r="H137" s="70" t="s">
        <v>246</v>
      </c>
      <c r="I137" s="70" t="s">
        <v>246</v>
      </c>
      <c r="J137" s="70" t="s">
        <v>246</v>
      </c>
      <c r="K137" s="70" t="s">
        <v>382</v>
      </c>
      <c r="L137" s="70">
        <v>20.0</v>
      </c>
      <c r="M137" s="70">
        <v>987627.6942</v>
      </c>
      <c r="N137" s="70">
        <v>231274.0</v>
      </c>
      <c r="O137" s="70">
        <v>7315366.806</v>
      </c>
      <c r="P137" s="70">
        <v>231274.0</v>
      </c>
      <c r="Q137" s="71" t="str">
        <f t="shared" si="10"/>
        <v>-</v>
      </c>
      <c r="R137" s="70" t="str">
        <f t="shared" si="11"/>
        <v>-</v>
      </c>
      <c r="S137" s="70" t="str">
        <f t="shared" si="12"/>
        <v>-</v>
      </c>
      <c r="T137" s="71">
        <f t="shared" si="13"/>
        <v>2.47531E+20</v>
      </c>
      <c r="U137" s="70">
        <f t="shared" si="14"/>
        <v>121</v>
      </c>
      <c r="V137" s="70">
        <f t="shared" si="15"/>
        <v>-2.060234821</v>
      </c>
      <c r="W137" s="70" t="b">
        <v>0</v>
      </c>
      <c r="X137" s="70">
        <f t="shared" si="16"/>
        <v>0</v>
      </c>
      <c r="Y137" s="70">
        <f t="shared" si="17"/>
        <v>1.2</v>
      </c>
      <c r="Z137" s="70">
        <f t="shared" si="18"/>
        <v>71.2</v>
      </c>
    </row>
    <row r="138">
      <c r="A138" s="4"/>
      <c r="B138" s="139" t="s">
        <v>148</v>
      </c>
      <c r="C138" s="68" t="s">
        <v>247</v>
      </c>
      <c r="D138" s="70" t="s">
        <v>248</v>
      </c>
      <c r="E138" s="70" t="s">
        <v>247</v>
      </c>
      <c r="F138" s="69"/>
      <c r="G138" s="69"/>
      <c r="H138" s="69"/>
      <c r="I138" s="348"/>
      <c r="J138" s="69"/>
      <c r="K138" s="69"/>
      <c r="L138" s="69"/>
      <c r="M138" s="69"/>
      <c r="N138" s="69"/>
      <c r="O138" s="69"/>
      <c r="P138" s="69"/>
      <c r="Q138" s="71" t="str">
        <f t="shared" si="10"/>
        <v>-</v>
      </c>
      <c r="R138" s="70" t="str">
        <f t="shared" si="11"/>
        <v>-</v>
      </c>
      <c r="S138" s="70" t="str">
        <f t="shared" si="12"/>
        <v>-</v>
      </c>
      <c r="T138" s="71" t="str">
        <f t="shared" si="13"/>
        <v>-</v>
      </c>
      <c r="U138" s="70" t="str">
        <f t="shared" si="14"/>
        <v>-</v>
      </c>
      <c r="V138" s="70" t="str">
        <f t="shared" si="15"/>
        <v>-</v>
      </c>
      <c r="W138" s="70" t="b">
        <v>0</v>
      </c>
      <c r="X138" s="70">
        <f t="shared" si="16"/>
        <v>0</v>
      </c>
      <c r="Y138" s="70">
        <f t="shared" si="17"/>
        <v>0</v>
      </c>
      <c r="Z138" s="70">
        <f t="shared" si="18"/>
        <v>0</v>
      </c>
    </row>
    <row r="139">
      <c r="A139" s="4"/>
      <c r="B139" s="139" t="s">
        <v>149</v>
      </c>
      <c r="C139" s="68" t="s">
        <v>247</v>
      </c>
      <c r="D139" s="70" t="s">
        <v>248</v>
      </c>
      <c r="E139" s="70" t="s">
        <v>247</v>
      </c>
      <c r="F139" s="69"/>
      <c r="G139" s="69"/>
      <c r="H139" s="69"/>
      <c r="I139" s="348"/>
      <c r="J139" s="69"/>
      <c r="K139" s="69"/>
      <c r="L139" s="69"/>
      <c r="M139" s="69"/>
      <c r="N139" s="69"/>
      <c r="O139" s="69"/>
      <c r="P139" s="69"/>
      <c r="Q139" s="71" t="str">
        <f t="shared" si="10"/>
        <v>-</v>
      </c>
      <c r="R139" s="70" t="str">
        <f t="shared" si="11"/>
        <v>-</v>
      </c>
      <c r="S139" s="70" t="str">
        <f t="shared" si="12"/>
        <v>-</v>
      </c>
      <c r="T139" s="71" t="str">
        <f t="shared" si="13"/>
        <v>-</v>
      </c>
      <c r="U139" s="70" t="str">
        <f t="shared" si="14"/>
        <v>-</v>
      </c>
      <c r="V139" s="70" t="str">
        <f t="shared" si="15"/>
        <v>-</v>
      </c>
      <c r="W139" s="70" t="b">
        <v>0</v>
      </c>
      <c r="X139" s="70">
        <f t="shared" si="16"/>
        <v>0</v>
      </c>
      <c r="Y139" s="70">
        <f t="shared" si="17"/>
        <v>0</v>
      </c>
      <c r="Z139" s="70">
        <f t="shared" si="18"/>
        <v>0</v>
      </c>
    </row>
    <row r="140">
      <c r="A140" s="4"/>
      <c r="B140" s="138" t="s">
        <v>150</v>
      </c>
      <c r="C140" s="68" t="s">
        <v>245</v>
      </c>
      <c r="D140" s="69"/>
      <c r="E140" s="70" t="s">
        <v>246</v>
      </c>
      <c r="F140" s="70" t="s">
        <v>246</v>
      </c>
      <c r="G140" s="70" t="s">
        <v>246</v>
      </c>
      <c r="H140" s="70" t="s">
        <v>246</v>
      </c>
      <c r="I140" s="70" t="s">
        <v>246</v>
      </c>
      <c r="J140" s="70" t="s">
        <v>246</v>
      </c>
      <c r="K140" s="70" t="s">
        <v>382</v>
      </c>
      <c r="L140" s="70">
        <v>12.0</v>
      </c>
      <c r="M140" s="70">
        <v>765475.363</v>
      </c>
      <c r="N140" s="70">
        <v>122108.0</v>
      </c>
      <c r="O140" s="70">
        <v>2954436.97</v>
      </c>
      <c r="P140" s="70">
        <v>122108.0</v>
      </c>
      <c r="Q140" s="71" t="str">
        <f t="shared" si="10"/>
        <v>-</v>
      </c>
      <c r="R140" s="70" t="str">
        <f t="shared" si="11"/>
        <v>-</v>
      </c>
      <c r="S140" s="70" t="str">
        <f t="shared" si="12"/>
        <v>-</v>
      </c>
      <c r="T140" s="71">
        <f t="shared" si="13"/>
        <v>1.27901E+19</v>
      </c>
      <c r="U140" s="70">
        <f t="shared" si="14"/>
        <v>70</v>
      </c>
      <c r="V140" s="70">
        <f t="shared" si="15"/>
        <v>0.2982485455</v>
      </c>
      <c r="W140" s="70" t="b">
        <v>0</v>
      </c>
      <c r="X140" s="70">
        <f t="shared" si="16"/>
        <v>0</v>
      </c>
      <c r="Y140" s="70">
        <f t="shared" si="17"/>
        <v>13.44</v>
      </c>
      <c r="Z140" s="70">
        <f t="shared" si="18"/>
        <v>83.44</v>
      </c>
    </row>
    <row r="141">
      <c r="A141" s="4"/>
      <c r="B141" s="138" t="s">
        <v>151</v>
      </c>
      <c r="C141" s="68" t="s">
        <v>245</v>
      </c>
      <c r="D141" s="69"/>
      <c r="E141" s="70" t="s">
        <v>246</v>
      </c>
      <c r="F141" s="70" t="s">
        <v>246</v>
      </c>
      <c r="G141" s="70" t="s">
        <v>246</v>
      </c>
      <c r="H141" s="70" t="s">
        <v>246</v>
      </c>
      <c r="I141" s="70" t="s">
        <v>246</v>
      </c>
      <c r="J141" s="70" t="s">
        <v>246</v>
      </c>
      <c r="K141" s="70" t="s">
        <v>382</v>
      </c>
      <c r="L141" s="70">
        <v>10.0</v>
      </c>
      <c r="M141" s="70">
        <v>423034.6338</v>
      </c>
      <c r="N141" s="70">
        <v>358654.0</v>
      </c>
      <c r="O141" s="70">
        <v>1585828.659</v>
      </c>
      <c r="P141" s="70">
        <v>358654.0</v>
      </c>
      <c r="Q141" s="71" t="str">
        <f t="shared" si="10"/>
        <v>-</v>
      </c>
      <c r="R141" s="70" t="str">
        <f t="shared" si="11"/>
        <v>-</v>
      </c>
      <c r="S141" s="70" t="str">
        <f t="shared" si="12"/>
        <v>-</v>
      </c>
      <c r="T141" s="71">
        <f t="shared" si="13"/>
        <v>9.01962E+18</v>
      </c>
      <c r="U141" s="70">
        <f t="shared" si="14"/>
        <v>55</v>
      </c>
      <c r="V141" s="70">
        <f t="shared" si="15"/>
        <v>0.3361315514</v>
      </c>
      <c r="W141" s="70" t="b">
        <v>0</v>
      </c>
      <c r="X141" s="70">
        <f t="shared" si="16"/>
        <v>0</v>
      </c>
      <c r="Y141" s="70">
        <f t="shared" si="17"/>
        <v>17.04</v>
      </c>
      <c r="Z141" s="70">
        <f t="shared" si="18"/>
        <v>87.04</v>
      </c>
    </row>
    <row r="142">
      <c r="A142" s="4"/>
      <c r="B142" s="138" t="s">
        <v>152</v>
      </c>
      <c r="C142" s="68" t="s">
        <v>245</v>
      </c>
      <c r="D142" s="69"/>
      <c r="E142" s="70" t="s">
        <v>246</v>
      </c>
      <c r="F142" s="70" t="s">
        <v>246</v>
      </c>
      <c r="G142" s="70" t="s">
        <v>246</v>
      </c>
      <c r="H142" s="70" t="s">
        <v>246</v>
      </c>
      <c r="I142" s="70" t="s">
        <v>246</v>
      </c>
      <c r="J142" s="70" t="s">
        <v>246</v>
      </c>
      <c r="K142" s="70" t="s">
        <v>382</v>
      </c>
      <c r="L142" s="70">
        <v>9.0</v>
      </c>
      <c r="M142" s="70">
        <v>506517.5095</v>
      </c>
      <c r="N142" s="70">
        <v>152447.0</v>
      </c>
      <c r="O142" s="70">
        <v>1775827.039</v>
      </c>
      <c r="P142" s="70">
        <v>152447.0</v>
      </c>
      <c r="Q142" s="71" t="str">
        <f t="shared" si="10"/>
        <v>-</v>
      </c>
      <c r="R142" s="70" t="str">
        <f t="shared" si="11"/>
        <v>-</v>
      </c>
      <c r="S142" s="70" t="str">
        <f t="shared" si="12"/>
        <v>-</v>
      </c>
      <c r="T142" s="71">
        <f t="shared" si="13"/>
        <v>4.32676E+18</v>
      </c>
      <c r="U142" s="70">
        <f t="shared" si="14"/>
        <v>30</v>
      </c>
      <c r="V142" s="70">
        <f t="shared" si="15"/>
        <v>0.383281618</v>
      </c>
      <c r="W142" s="70" t="b">
        <v>0</v>
      </c>
      <c r="X142" s="70">
        <f t="shared" si="16"/>
        <v>0</v>
      </c>
      <c r="Y142" s="70">
        <f t="shared" si="17"/>
        <v>23.04</v>
      </c>
      <c r="Z142" s="70">
        <f t="shared" si="18"/>
        <v>93.04</v>
      </c>
    </row>
    <row r="143">
      <c r="A143" s="4"/>
      <c r="B143" s="138" t="s">
        <v>153</v>
      </c>
      <c r="C143" s="68" t="s">
        <v>245</v>
      </c>
      <c r="D143" s="69"/>
      <c r="E143" s="70" t="s">
        <v>246</v>
      </c>
      <c r="F143" s="70" t="s">
        <v>246</v>
      </c>
      <c r="G143" s="70" t="s">
        <v>246</v>
      </c>
      <c r="H143" s="70" t="s">
        <v>246</v>
      </c>
      <c r="I143" s="70" t="s">
        <v>246</v>
      </c>
      <c r="J143" s="70" t="s">
        <v>246</v>
      </c>
      <c r="K143" s="70" t="s">
        <v>382</v>
      </c>
      <c r="L143" s="70">
        <v>10.0</v>
      </c>
      <c r="M143" s="70">
        <v>714413.0049</v>
      </c>
      <c r="N143" s="70">
        <v>155560.0</v>
      </c>
      <c r="O143" s="70">
        <v>4563851.273</v>
      </c>
      <c r="P143" s="70">
        <v>155560.0</v>
      </c>
      <c r="Q143" s="71" t="str">
        <f t="shared" si="10"/>
        <v>-</v>
      </c>
      <c r="R143" s="70" t="str">
        <f t="shared" si="11"/>
        <v>-</v>
      </c>
      <c r="S143" s="70" t="str">
        <f t="shared" si="12"/>
        <v>-</v>
      </c>
      <c r="T143" s="71">
        <f t="shared" si="13"/>
        <v>3.24012E+19</v>
      </c>
      <c r="U143" s="70">
        <f t="shared" si="14"/>
        <v>89</v>
      </c>
      <c r="V143" s="70">
        <f t="shared" si="15"/>
        <v>0.1012124631</v>
      </c>
      <c r="W143" s="70" t="b">
        <v>0</v>
      </c>
      <c r="X143" s="70">
        <f t="shared" si="16"/>
        <v>0</v>
      </c>
      <c r="Y143" s="70">
        <f t="shared" si="17"/>
        <v>8.88</v>
      </c>
      <c r="Z143" s="70">
        <f t="shared" si="18"/>
        <v>78.88</v>
      </c>
    </row>
    <row r="144">
      <c r="A144" s="4"/>
      <c r="B144" s="138" t="s">
        <v>154</v>
      </c>
      <c r="C144" s="68" t="s">
        <v>245</v>
      </c>
      <c r="D144" s="69"/>
      <c r="E144" s="70" t="s">
        <v>246</v>
      </c>
      <c r="F144" s="70" t="s">
        <v>246</v>
      </c>
      <c r="G144" s="70" t="s">
        <v>246</v>
      </c>
      <c r="H144" s="70" t="s">
        <v>246</v>
      </c>
      <c r="I144" s="70" t="s">
        <v>246</v>
      </c>
      <c r="J144" s="70" t="s">
        <v>246</v>
      </c>
      <c r="K144" s="70" t="s">
        <v>382</v>
      </c>
      <c r="L144" s="70">
        <v>10.0</v>
      </c>
      <c r="M144" s="70">
        <v>464080.4006</v>
      </c>
      <c r="N144" s="70">
        <v>284454.0</v>
      </c>
      <c r="O144" s="70">
        <v>1762613.599</v>
      </c>
      <c r="P144" s="70">
        <v>284454.0</v>
      </c>
      <c r="Q144" s="71" t="str">
        <f t="shared" si="10"/>
        <v>-</v>
      </c>
      <c r="R144" s="70" t="str">
        <f t="shared" si="11"/>
        <v>-</v>
      </c>
      <c r="S144" s="70" t="str">
        <f t="shared" si="12"/>
        <v>-</v>
      </c>
      <c r="T144" s="71">
        <f t="shared" si="13"/>
        <v>8.83744E+18</v>
      </c>
      <c r="U144" s="70">
        <f t="shared" si="14"/>
        <v>52</v>
      </c>
      <c r="V144" s="70">
        <f t="shared" si="15"/>
        <v>0.3379619818</v>
      </c>
      <c r="W144" s="70" t="b">
        <v>0</v>
      </c>
      <c r="X144" s="70">
        <f t="shared" si="16"/>
        <v>0</v>
      </c>
      <c r="Y144" s="70">
        <f t="shared" si="17"/>
        <v>17.76</v>
      </c>
      <c r="Z144" s="70">
        <f t="shared" si="18"/>
        <v>87.76</v>
      </c>
    </row>
    <row r="145">
      <c r="A145" s="4"/>
      <c r="B145" s="138" t="s">
        <v>155</v>
      </c>
      <c r="C145" s="68" t="s">
        <v>245</v>
      </c>
      <c r="D145" s="69"/>
      <c r="E145" s="70" t="s">
        <v>246</v>
      </c>
      <c r="F145" s="70" t="s">
        <v>246</v>
      </c>
      <c r="G145" s="70" t="s">
        <v>246</v>
      </c>
      <c r="H145" s="70" t="s">
        <v>246</v>
      </c>
      <c r="I145" s="70" t="s">
        <v>246</v>
      </c>
      <c r="J145" s="70" t="s">
        <v>246</v>
      </c>
      <c r="K145" s="70" t="s">
        <v>382</v>
      </c>
      <c r="L145" s="70">
        <v>20.0</v>
      </c>
      <c r="M145" s="70">
        <v>1415656.203</v>
      </c>
      <c r="N145" s="70">
        <v>193258.0</v>
      </c>
      <c r="O145" s="70">
        <v>6218701.978</v>
      </c>
      <c r="P145" s="70">
        <v>193258.0</v>
      </c>
      <c r="Q145" s="71" t="str">
        <f t="shared" si="10"/>
        <v>-</v>
      </c>
      <c r="R145" s="70" t="str">
        <f t="shared" si="11"/>
        <v>-</v>
      </c>
      <c r="S145" s="70" t="str">
        <f t="shared" si="12"/>
        <v>-</v>
      </c>
      <c r="T145" s="71">
        <f t="shared" si="13"/>
        <v>1.49474E+20</v>
      </c>
      <c r="U145" s="70">
        <f t="shared" si="14"/>
        <v>119</v>
      </c>
      <c r="V145" s="70">
        <f t="shared" si="15"/>
        <v>-1.075045119</v>
      </c>
      <c r="W145" s="70" t="b">
        <v>0</v>
      </c>
      <c r="X145" s="70">
        <f t="shared" si="16"/>
        <v>0</v>
      </c>
      <c r="Y145" s="70">
        <f t="shared" si="17"/>
        <v>1.68</v>
      </c>
      <c r="Z145" s="70">
        <f t="shared" si="18"/>
        <v>71.68</v>
      </c>
    </row>
    <row r="146">
      <c r="A146" s="4"/>
      <c r="B146" s="139" t="s">
        <v>156</v>
      </c>
      <c r="C146" s="68" t="s">
        <v>247</v>
      </c>
      <c r="D146" s="70" t="s">
        <v>248</v>
      </c>
      <c r="E146" s="70" t="s">
        <v>247</v>
      </c>
      <c r="F146" s="69"/>
      <c r="G146" s="69"/>
      <c r="H146" s="69"/>
      <c r="I146" s="348"/>
      <c r="J146" s="69"/>
      <c r="K146" s="69"/>
      <c r="L146" s="69"/>
      <c r="M146" s="69"/>
      <c r="N146" s="69"/>
      <c r="O146" s="69"/>
      <c r="P146" s="69"/>
      <c r="Q146" s="71" t="str">
        <f t="shared" si="10"/>
        <v>-</v>
      </c>
      <c r="R146" s="70" t="str">
        <f t="shared" si="11"/>
        <v>-</v>
      </c>
      <c r="S146" s="70" t="str">
        <f t="shared" si="12"/>
        <v>-</v>
      </c>
      <c r="T146" s="71" t="str">
        <f t="shared" si="13"/>
        <v>-</v>
      </c>
      <c r="U146" s="70" t="str">
        <f t="shared" si="14"/>
        <v>-</v>
      </c>
      <c r="V146" s="70" t="str">
        <f t="shared" si="15"/>
        <v>-</v>
      </c>
      <c r="W146" s="70" t="b">
        <v>0</v>
      </c>
      <c r="X146" s="70">
        <f t="shared" si="16"/>
        <v>0</v>
      </c>
      <c r="Y146" s="70">
        <f t="shared" si="17"/>
        <v>0</v>
      </c>
      <c r="Z146" s="70">
        <f t="shared" si="18"/>
        <v>0</v>
      </c>
    </row>
    <row r="147">
      <c r="A147" s="4"/>
      <c r="B147" s="138" t="s">
        <v>157</v>
      </c>
      <c r="C147" s="68" t="s">
        <v>245</v>
      </c>
      <c r="D147" s="69"/>
      <c r="E147" s="70" t="s">
        <v>246</v>
      </c>
      <c r="F147" s="70" t="s">
        <v>246</v>
      </c>
      <c r="G147" s="70" t="s">
        <v>246</v>
      </c>
      <c r="H147" s="70" t="s">
        <v>246</v>
      </c>
      <c r="I147" s="70" t="s">
        <v>246</v>
      </c>
      <c r="J147" s="70" t="s">
        <v>246</v>
      </c>
      <c r="K147" s="70" t="s">
        <v>382</v>
      </c>
      <c r="L147" s="70">
        <v>12.0</v>
      </c>
      <c r="M147" s="70">
        <v>359990.4666</v>
      </c>
      <c r="N147" s="70">
        <v>68134.0</v>
      </c>
      <c r="O147" s="70">
        <v>1716257.204</v>
      </c>
      <c r="P147" s="70">
        <v>68134.0</v>
      </c>
      <c r="Q147" s="71" t="str">
        <f t="shared" si="10"/>
        <v>-</v>
      </c>
      <c r="R147" s="70" t="str">
        <f t="shared" si="11"/>
        <v>-</v>
      </c>
      <c r="S147" s="70" t="str">
        <f t="shared" si="12"/>
        <v>-</v>
      </c>
      <c r="T147" s="71">
        <f t="shared" si="13"/>
        <v>2.4083E+18</v>
      </c>
      <c r="U147" s="70">
        <f t="shared" si="14"/>
        <v>13</v>
      </c>
      <c r="V147" s="70">
        <f t="shared" si="15"/>
        <v>0.4025567849</v>
      </c>
      <c r="W147" s="70" t="b">
        <v>0</v>
      </c>
      <c r="X147" s="70">
        <f t="shared" si="16"/>
        <v>0</v>
      </c>
      <c r="Y147" s="70">
        <f t="shared" si="17"/>
        <v>27.12</v>
      </c>
      <c r="Z147" s="70">
        <f t="shared" si="18"/>
        <v>97.12</v>
      </c>
    </row>
    <row r="148">
      <c r="A148" s="4"/>
      <c r="B148" s="138" t="s">
        <v>158</v>
      </c>
      <c r="C148" s="68" t="s">
        <v>245</v>
      </c>
      <c r="D148" s="69"/>
      <c r="E148" s="70" t="s">
        <v>246</v>
      </c>
      <c r="F148" s="70" t="s">
        <v>246</v>
      </c>
      <c r="G148" s="70" t="s">
        <v>246</v>
      </c>
      <c r="H148" s="70" t="s">
        <v>246</v>
      </c>
      <c r="I148" s="70" t="s">
        <v>246</v>
      </c>
      <c r="J148" s="70" t="s">
        <v>246</v>
      </c>
      <c r="K148" s="70" t="s">
        <v>382</v>
      </c>
      <c r="L148" s="70">
        <v>17.0</v>
      </c>
      <c r="M148" s="70">
        <v>830472.9613</v>
      </c>
      <c r="N148" s="70">
        <v>353929.0</v>
      </c>
      <c r="O148" s="70">
        <v>4447965.36</v>
      </c>
      <c r="P148" s="70">
        <v>353929.0</v>
      </c>
      <c r="Q148" s="71" t="str">
        <f t="shared" si="10"/>
        <v>-</v>
      </c>
      <c r="R148" s="70" t="str">
        <f t="shared" si="11"/>
        <v>-</v>
      </c>
      <c r="S148" s="70" t="str">
        <f t="shared" si="12"/>
        <v>-</v>
      </c>
      <c r="T148" s="71">
        <f t="shared" si="13"/>
        <v>1.19039E+20</v>
      </c>
      <c r="U148" s="70">
        <f t="shared" si="14"/>
        <v>116</v>
      </c>
      <c r="V148" s="70">
        <f t="shared" si="15"/>
        <v>-0.7692504281</v>
      </c>
      <c r="W148" s="70" t="b">
        <v>0</v>
      </c>
      <c r="X148" s="70">
        <f t="shared" si="16"/>
        <v>0</v>
      </c>
      <c r="Y148" s="70">
        <f t="shared" si="17"/>
        <v>2.4</v>
      </c>
      <c r="Z148" s="70">
        <f t="shared" si="18"/>
        <v>72.4</v>
      </c>
    </row>
    <row r="149">
      <c r="A149" s="89"/>
      <c r="B149" s="138" t="s">
        <v>159</v>
      </c>
      <c r="C149" s="90" t="s">
        <v>245</v>
      </c>
      <c r="D149" s="91"/>
      <c r="E149" s="92" t="s">
        <v>246</v>
      </c>
      <c r="F149" s="92" t="s">
        <v>246</v>
      </c>
      <c r="G149" s="92" t="s">
        <v>246</v>
      </c>
      <c r="H149" s="92" t="s">
        <v>246</v>
      </c>
      <c r="I149" s="347" t="s">
        <v>246</v>
      </c>
      <c r="J149" s="347" t="s">
        <v>246</v>
      </c>
      <c r="K149" s="347" t="s">
        <v>382</v>
      </c>
      <c r="L149" s="92">
        <v>13.0</v>
      </c>
      <c r="M149" s="92">
        <v>780843.1294</v>
      </c>
      <c r="N149" s="92">
        <v>185127.0</v>
      </c>
      <c r="O149" s="92">
        <v>2662379.622</v>
      </c>
      <c r="P149" s="92">
        <v>185127.0</v>
      </c>
      <c r="Q149" s="71" t="str">
        <f t="shared" si="10"/>
        <v>-</v>
      </c>
      <c r="R149" s="70" t="str">
        <f t="shared" si="11"/>
        <v>-</v>
      </c>
      <c r="S149" s="70" t="str">
        <f t="shared" si="12"/>
        <v>-</v>
      </c>
      <c r="T149" s="71">
        <f t="shared" si="13"/>
        <v>1.7059E+19</v>
      </c>
      <c r="U149" s="70">
        <f t="shared" si="14"/>
        <v>79</v>
      </c>
      <c r="V149" s="70">
        <f t="shared" si="15"/>
        <v>0.2553585426</v>
      </c>
      <c r="W149" s="70" t="b">
        <v>0</v>
      </c>
      <c r="X149" s="70">
        <f t="shared" si="16"/>
        <v>0</v>
      </c>
      <c r="Y149" s="70">
        <f t="shared" si="17"/>
        <v>11.28</v>
      </c>
      <c r="Z149" s="70">
        <f t="shared" si="18"/>
        <v>81.28</v>
      </c>
    </row>
    <row r="150">
      <c r="A150" s="93"/>
      <c r="B150" s="138" t="s">
        <v>160</v>
      </c>
      <c r="C150" s="94" t="s">
        <v>245</v>
      </c>
      <c r="D150" s="95"/>
      <c r="E150" s="96" t="s">
        <v>246</v>
      </c>
      <c r="F150" s="96" t="s">
        <v>246</v>
      </c>
      <c r="G150" s="96" t="s">
        <v>246</v>
      </c>
      <c r="H150" s="96" t="s">
        <v>246</v>
      </c>
      <c r="I150" s="160" t="s">
        <v>246</v>
      </c>
      <c r="J150" s="160" t="s">
        <v>246</v>
      </c>
      <c r="K150" s="159" t="s">
        <v>0</v>
      </c>
      <c r="L150" s="96">
        <v>12.0</v>
      </c>
      <c r="M150" s="350">
        <v>0.0</v>
      </c>
      <c r="N150" s="350">
        <v>0.0</v>
      </c>
      <c r="O150" s="96">
        <v>2305127.661</v>
      </c>
      <c r="P150" s="96">
        <v>85148.0</v>
      </c>
      <c r="Q150" s="71">
        <f t="shared" si="10"/>
        <v>5.42932E+18</v>
      </c>
      <c r="R150" s="70">
        <f t="shared" si="11"/>
        <v>1</v>
      </c>
      <c r="S150" s="70">
        <f t="shared" si="12"/>
        <v>1.481958485</v>
      </c>
      <c r="T150" s="71" t="str">
        <f t="shared" si="13"/>
        <v>-</v>
      </c>
      <c r="U150" s="70" t="str">
        <f t="shared" si="14"/>
        <v>-</v>
      </c>
      <c r="V150" s="70" t="str">
        <f t="shared" si="15"/>
        <v>-</v>
      </c>
      <c r="W150" s="70" t="b">
        <v>0</v>
      </c>
      <c r="X150" s="70">
        <f t="shared" si="16"/>
        <v>10</v>
      </c>
      <c r="Y150" s="70">
        <f t="shared" si="17"/>
        <v>0</v>
      </c>
      <c r="Z150" s="70">
        <f t="shared" si="18"/>
        <v>70</v>
      </c>
    </row>
    <row r="151">
      <c r="A151" s="89"/>
      <c r="B151" s="138" t="s">
        <v>161</v>
      </c>
      <c r="C151" s="90" t="s">
        <v>245</v>
      </c>
      <c r="D151" s="91"/>
      <c r="E151" s="92" t="s">
        <v>246</v>
      </c>
      <c r="F151" s="92" t="s">
        <v>246</v>
      </c>
      <c r="G151" s="92" t="s">
        <v>246</v>
      </c>
      <c r="H151" s="92" t="s">
        <v>246</v>
      </c>
      <c r="I151" s="347" t="s">
        <v>246</v>
      </c>
      <c r="J151" s="347" t="s">
        <v>246</v>
      </c>
      <c r="K151" s="347" t="s">
        <v>382</v>
      </c>
      <c r="L151" s="92">
        <v>8.5</v>
      </c>
      <c r="M151" s="92">
        <v>326432.8087</v>
      </c>
      <c r="N151" s="92">
        <v>277004.0</v>
      </c>
      <c r="O151" s="92">
        <v>1304814.006</v>
      </c>
      <c r="P151" s="92">
        <v>277004.0</v>
      </c>
      <c r="Q151" s="71" t="str">
        <f t="shared" si="10"/>
        <v>-</v>
      </c>
      <c r="R151" s="70" t="str">
        <f t="shared" si="11"/>
        <v>-</v>
      </c>
      <c r="S151" s="70" t="str">
        <f t="shared" si="12"/>
        <v>-</v>
      </c>
      <c r="T151" s="71">
        <f t="shared" si="13"/>
        <v>4.00869E+18</v>
      </c>
      <c r="U151" s="70">
        <f t="shared" si="14"/>
        <v>27</v>
      </c>
      <c r="V151" s="70">
        <f t="shared" si="15"/>
        <v>0.3864773464</v>
      </c>
      <c r="W151" s="70" t="b">
        <v>0</v>
      </c>
      <c r="X151" s="70">
        <f t="shared" si="16"/>
        <v>0</v>
      </c>
      <c r="Y151" s="70">
        <f t="shared" si="17"/>
        <v>23.76</v>
      </c>
      <c r="Z151" s="70">
        <f t="shared" si="18"/>
        <v>93.76</v>
      </c>
    </row>
    <row r="152">
      <c r="A152" s="93"/>
      <c r="B152" s="138" t="s">
        <v>162</v>
      </c>
      <c r="C152" s="94" t="s">
        <v>245</v>
      </c>
      <c r="D152" s="95"/>
      <c r="E152" s="96" t="s">
        <v>246</v>
      </c>
      <c r="F152" s="96" t="s">
        <v>246</v>
      </c>
      <c r="G152" s="96" t="s">
        <v>246</v>
      </c>
      <c r="H152" s="96" t="s">
        <v>246</v>
      </c>
      <c r="I152" s="160" t="s">
        <v>246</v>
      </c>
      <c r="J152" s="160" t="s">
        <v>246</v>
      </c>
      <c r="K152" s="160" t="s">
        <v>382</v>
      </c>
      <c r="L152" s="96">
        <v>11.6</v>
      </c>
      <c r="M152" s="96">
        <v>340857.3165</v>
      </c>
      <c r="N152" s="96">
        <v>66618.0</v>
      </c>
      <c r="O152" s="96">
        <v>1975963.188</v>
      </c>
      <c r="P152" s="96">
        <v>66618.0</v>
      </c>
      <c r="Q152" s="71" t="str">
        <f t="shared" si="10"/>
        <v>-</v>
      </c>
      <c r="R152" s="70" t="str">
        <f t="shared" si="11"/>
        <v>-</v>
      </c>
      <c r="S152" s="70" t="str">
        <f t="shared" si="12"/>
        <v>-</v>
      </c>
      <c r="T152" s="71">
        <f t="shared" si="13"/>
        <v>3.01722E+18</v>
      </c>
      <c r="U152" s="70">
        <f t="shared" si="14"/>
        <v>19</v>
      </c>
      <c r="V152" s="70">
        <f t="shared" si="15"/>
        <v>0.3964387883</v>
      </c>
      <c r="W152" s="70" t="b">
        <v>0</v>
      </c>
      <c r="X152" s="70">
        <f t="shared" si="16"/>
        <v>0</v>
      </c>
      <c r="Y152" s="70">
        <f t="shared" si="17"/>
        <v>25.68</v>
      </c>
      <c r="Z152" s="70">
        <f t="shared" si="18"/>
        <v>95.68</v>
      </c>
    </row>
    <row r="153">
      <c r="A153" s="89"/>
      <c r="B153" s="138" t="s">
        <v>163</v>
      </c>
      <c r="C153" s="90" t="s">
        <v>247</v>
      </c>
      <c r="D153" s="347" t="s">
        <v>248</v>
      </c>
      <c r="E153" s="92" t="s">
        <v>247</v>
      </c>
      <c r="F153" s="91"/>
      <c r="G153" s="91"/>
      <c r="H153" s="91"/>
      <c r="I153" s="351"/>
      <c r="J153" s="91"/>
      <c r="K153" s="91"/>
      <c r="L153" s="91"/>
      <c r="M153" s="91"/>
      <c r="N153" s="91"/>
      <c r="O153" s="91"/>
      <c r="P153" s="91"/>
      <c r="Q153" s="71" t="str">
        <f t="shared" si="10"/>
        <v>-</v>
      </c>
      <c r="R153" s="70" t="str">
        <f t="shared" si="11"/>
        <v>-</v>
      </c>
      <c r="S153" s="70" t="str">
        <f t="shared" si="12"/>
        <v>-</v>
      </c>
      <c r="T153" s="71" t="str">
        <f t="shared" si="13"/>
        <v>-</v>
      </c>
      <c r="U153" s="70" t="str">
        <f t="shared" si="14"/>
        <v>-</v>
      </c>
      <c r="V153" s="70" t="str">
        <f t="shared" si="15"/>
        <v>-</v>
      </c>
      <c r="W153" s="70" t="b">
        <v>0</v>
      </c>
      <c r="X153" s="70">
        <f t="shared" si="16"/>
        <v>0</v>
      </c>
      <c r="Y153" s="70">
        <f t="shared" si="17"/>
        <v>0</v>
      </c>
      <c r="Z153" s="70">
        <f t="shared" si="18"/>
        <v>0</v>
      </c>
    </row>
    <row r="154">
      <c r="A154" s="93"/>
      <c r="B154" s="139" t="s">
        <v>164</v>
      </c>
      <c r="C154" s="94" t="s">
        <v>247</v>
      </c>
      <c r="D154" s="160" t="s">
        <v>248</v>
      </c>
      <c r="E154" s="96" t="s">
        <v>247</v>
      </c>
      <c r="F154" s="95"/>
      <c r="G154" s="95"/>
      <c r="H154" s="95"/>
      <c r="I154" s="352"/>
      <c r="J154" s="95"/>
      <c r="K154" s="95"/>
      <c r="L154" s="95"/>
      <c r="M154" s="95"/>
      <c r="N154" s="95"/>
      <c r="O154" s="95"/>
      <c r="P154" s="95"/>
      <c r="Q154" s="71" t="str">
        <f t="shared" si="10"/>
        <v>-</v>
      </c>
      <c r="R154" s="70" t="str">
        <f t="shared" si="11"/>
        <v>-</v>
      </c>
      <c r="S154" s="70" t="str">
        <f t="shared" si="12"/>
        <v>-</v>
      </c>
      <c r="T154" s="71" t="str">
        <f t="shared" si="13"/>
        <v>-</v>
      </c>
      <c r="U154" s="70" t="str">
        <f t="shared" si="14"/>
        <v>-</v>
      </c>
      <c r="V154" s="70" t="str">
        <f t="shared" si="15"/>
        <v>-</v>
      </c>
      <c r="W154" s="70" t="b">
        <v>0</v>
      </c>
      <c r="X154" s="70">
        <f t="shared" si="16"/>
        <v>0</v>
      </c>
      <c r="Y154" s="70">
        <f t="shared" si="17"/>
        <v>0</v>
      </c>
      <c r="Z154" s="70">
        <f t="shared" si="18"/>
        <v>0</v>
      </c>
    </row>
    <row r="155">
      <c r="A155" s="89"/>
      <c r="B155" s="138" t="s">
        <v>165</v>
      </c>
      <c r="C155" s="90" t="s">
        <v>245</v>
      </c>
      <c r="D155" s="91"/>
      <c r="E155" s="92" t="s">
        <v>246</v>
      </c>
      <c r="F155" s="91"/>
      <c r="G155" s="91"/>
      <c r="H155" s="91"/>
      <c r="I155" s="347" t="s">
        <v>246</v>
      </c>
      <c r="J155" s="347" t="s">
        <v>246</v>
      </c>
      <c r="K155" s="347" t="s">
        <v>0</v>
      </c>
      <c r="L155" s="92">
        <v>13.0</v>
      </c>
      <c r="M155" s="92">
        <v>0.0</v>
      </c>
      <c r="N155" s="92">
        <v>0.0</v>
      </c>
      <c r="O155" s="92">
        <v>4061837.16</v>
      </c>
      <c r="P155" s="92">
        <v>85148.0</v>
      </c>
      <c r="Q155" s="71">
        <f t="shared" si="10"/>
        <v>1.82626E+19</v>
      </c>
      <c r="R155" s="70">
        <f t="shared" si="11"/>
        <v>7</v>
      </c>
      <c r="S155" s="70">
        <f t="shared" si="12"/>
        <v>-0.9753439335</v>
      </c>
      <c r="T155" s="71" t="str">
        <f t="shared" si="13"/>
        <v>-</v>
      </c>
      <c r="U155" s="70" t="str">
        <f t="shared" si="14"/>
        <v>-</v>
      </c>
      <c r="V155" s="70" t="str">
        <f t="shared" si="15"/>
        <v>-</v>
      </c>
      <c r="W155" s="70" t="b">
        <v>0</v>
      </c>
      <c r="X155" s="70">
        <f t="shared" si="16"/>
        <v>3.33</v>
      </c>
      <c r="Y155" s="70">
        <f t="shared" si="17"/>
        <v>0</v>
      </c>
      <c r="Z155" s="70">
        <f t="shared" si="18"/>
        <v>63.33</v>
      </c>
    </row>
    <row r="156">
      <c r="A156" s="93"/>
      <c r="B156" s="138" t="s">
        <v>166</v>
      </c>
      <c r="C156" s="353" t="s">
        <v>251</v>
      </c>
      <c r="D156" s="95"/>
      <c r="E156" s="96" t="s">
        <v>246</v>
      </c>
      <c r="F156" s="96" t="s">
        <v>246</v>
      </c>
      <c r="G156" s="96" t="s">
        <v>246</v>
      </c>
      <c r="H156" s="96" t="s">
        <v>246</v>
      </c>
      <c r="I156" s="94" t="s">
        <v>246</v>
      </c>
      <c r="J156" s="160" t="s">
        <v>246</v>
      </c>
      <c r="K156" s="160" t="s">
        <v>382</v>
      </c>
      <c r="L156" s="96">
        <v>11.3</v>
      </c>
      <c r="M156" s="96">
        <v>354534.5665</v>
      </c>
      <c r="N156" s="96">
        <v>70985.0</v>
      </c>
      <c r="O156" s="96">
        <v>2058306.702</v>
      </c>
      <c r="P156" s="96">
        <v>70985.0</v>
      </c>
      <c r="Q156" s="71" t="str">
        <f t="shared" si="10"/>
        <v>-</v>
      </c>
      <c r="R156" s="70" t="str">
        <f t="shared" si="11"/>
        <v>-</v>
      </c>
      <c r="S156" s="70" t="str">
        <f t="shared" si="12"/>
        <v>-</v>
      </c>
      <c r="T156" s="71">
        <f t="shared" si="13"/>
        <v>3.39833E+18</v>
      </c>
      <c r="U156" s="70">
        <f t="shared" si="14"/>
        <v>21</v>
      </c>
      <c r="V156" s="70">
        <f t="shared" si="15"/>
        <v>0.3926097509</v>
      </c>
      <c r="W156" s="70" t="b">
        <v>0</v>
      </c>
      <c r="X156" s="70">
        <f t="shared" si="16"/>
        <v>0</v>
      </c>
      <c r="Y156" s="70">
        <f t="shared" si="17"/>
        <v>25.2</v>
      </c>
      <c r="Z156" s="70">
        <f t="shared" si="18"/>
        <v>66.64</v>
      </c>
    </row>
    <row r="157">
      <c r="A157" s="89"/>
      <c r="B157" s="138" t="s">
        <v>167</v>
      </c>
      <c r="C157" s="90" t="s">
        <v>245</v>
      </c>
      <c r="D157" s="91"/>
      <c r="E157" s="92" t="s">
        <v>246</v>
      </c>
      <c r="F157" s="92" t="s">
        <v>246</v>
      </c>
      <c r="G157" s="92" t="s">
        <v>246</v>
      </c>
      <c r="H157" s="92" t="s">
        <v>246</v>
      </c>
      <c r="I157" s="347" t="s">
        <v>246</v>
      </c>
      <c r="J157" s="347" t="s">
        <v>246</v>
      </c>
      <c r="K157" s="347" t="s">
        <v>382</v>
      </c>
      <c r="L157" s="92">
        <v>12.0</v>
      </c>
      <c r="M157" s="92">
        <v>799442.1982</v>
      </c>
      <c r="N157" s="92">
        <v>73104.0</v>
      </c>
      <c r="O157" s="92">
        <v>2683244.407</v>
      </c>
      <c r="P157" s="92">
        <v>73104.0</v>
      </c>
      <c r="Q157" s="71" t="str">
        <f t="shared" si="10"/>
        <v>-</v>
      </c>
      <c r="R157" s="70" t="str">
        <f t="shared" si="11"/>
        <v>-</v>
      </c>
      <c r="S157" s="70" t="str">
        <f t="shared" si="12"/>
        <v>-</v>
      </c>
      <c r="T157" s="71">
        <f t="shared" si="13"/>
        <v>6.31601E+18</v>
      </c>
      <c r="U157" s="70">
        <f t="shared" si="14"/>
        <v>37</v>
      </c>
      <c r="V157" s="70">
        <f t="shared" si="15"/>
        <v>0.3632952262</v>
      </c>
      <c r="W157" s="70" t="b">
        <v>0</v>
      </c>
      <c r="X157" s="70">
        <f t="shared" si="16"/>
        <v>0</v>
      </c>
      <c r="Y157" s="70">
        <f t="shared" si="17"/>
        <v>21.36</v>
      </c>
      <c r="Z157" s="70">
        <f t="shared" si="18"/>
        <v>91.36</v>
      </c>
    </row>
    <row r="158">
      <c r="A158" s="93"/>
      <c r="B158" s="138" t="s">
        <v>168</v>
      </c>
      <c r="C158" s="94" t="s">
        <v>245</v>
      </c>
      <c r="D158" s="95"/>
      <c r="E158" s="96" t="s">
        <v>246</v>
      </c>
      <c r="F158" s="96" t="s">
        <v>246</v>
      </c>
      <c r="G158" s="96" t="s">
        <v>246</v>
      </c>
      <c r="H158" s="96" t="s">
        <v>246</v>
      </c>
      <c r="I158" s="94" t="s">
        <v>246</v>
      </c>
      <c r="J158" s="160" t="s">
        <v>246</v>
      </c>
      <c r="K158" s="160" t="s">
        <v>382</v>
      </c>
      <c r="L158" s="96">
        <v>20.0</v>
      </c>
      <c r="M158" s="96">
        <v>1496000.488</v>
      </c>
      <c r="N158" s="96">
        <v>342575.0</v>
      </c>
      <c r="O158" s="96">
        <v>3777158.842</v>
      </c>
      <c r="P158" s="96">
        <v>342575.0</v>
      </c>
      <c r="Q158" s="71" t="str">
        <f t="shared" si="10"/>
        <v>-</v>
      </c>
      <c r="R158" s="70" t="str">
        <f t="shared" si="11"/>
        <v>-</v>
      </c>
      <c r="S158" s="70" t="str">
        <f t="shared" si="12"/>
        <v>-</v>
      </c>
      <c r="T158" s="71">
        <f t="shared" si="13"/>
        <v>9.77499E+19</v>
      </c>
      <c r="U158" s="70">
        <f t="shared" si="14"/>
        <v>111</v>
      </c>
      <c r="V158" s="70">
        <f t="shared" si="15"/>
        <v>-0.5553582578</v>
      </c>
      <c r="W158" s="70" t="b">
        <v>0</v>
      </c>
      <c r="X158" s="70">
        <f t="shared" si="16"/>
        <v>0</v>
      </c>
      <c r="Y158" s="70">
        <f t="shared" si="17"/>
        <v>3.6</v>
      </c>
      <c r="Z158" s="70">
        <f t="shared" si="18"/>
        <v>73.6</v>
      </c>
    </row>
    <row r="159">
      <c r="A159" s="89"/>
      <c r="B159" s="138" t="s">
        <v>169</v>
      </c>
      <c r="C159" s="90" t="s">
        <v>251</v>
      </c>
      <c r="D159" s="91"/>
      <c r="E159" s="92" t="s">
        <v>246</v>
      </c>
      <c r="F159" s="92" t="s">
        <v>246</v>
      </c>
      <c r="G159" s="92" t="s">
        <v>246</v>
      </c>
      <c r="H159" s="92" t="s">
        <v>246</v>
      </c>
      <c r="I159" s="90" t="s">
        <v>246</v>
      </c>
      <c r="J159" s="347" t="s">
        <v>246</v>
      </c>
      <c r="K159" s="347" t="s">
        <v>382</v>
      </c>
      <c r="L159" s="92">
        <v>20.0</v>
      </c>
      <c r="M159" s="92">
        <v>1427876.721</v>
      </c>
      <c r="N159" s="92">
        <v>370188.0</v>
      </c>
      <c r="O159" s="92">
        <v>9177194.591</v>
      </c>
      <c r="P159" s="92">
        <v>370188.0</v>
      </c>
      <c r="Q159" s="71" t="str">
        <f t="shared" si="10"/>
        <v>-</v>
      </c>
      <c r="R159" s="70" t="str">
        <f t="shared" si="11"/>
        <v>-</v>
      </c>
      <c r="S159" s="70" t="str">
        <f t="shared" si="12"/>
        <v>-</v>
      </c>
      <c r="T159" s="71">
        <f t="shared" si="13"/>
        <v>6.23551E+20</v>
      </c>
      <c r="U159" s="70">
        <f t="shared" si="14"/>
        <v>124</v>
      </c>
      <c r="V159" s="70">
        <f t="shared" si="15"/>
        <v>-5.838186646</v>
      </c>
      <c r="W159" s="70" t="b">
        <v>0</v>
      </c>
      <c r="X159" s="70">
        <f t="shared" si="16"/>
        <v>0</v>
      </c>
      <c r="Y159" s="70">
        <f t="shared" si="17"/>
        <v>0.48</v>
      </c>
      <c r="Z159" s="70">
        <f t="shared" si="18"/>
        <v>49.34</v>
      </c>
    </row>
    <row r="160">
      <c r="A160" s="93"/>
      <c r="B160" s="138" t="s">
        <v>170</v>
      </c>
      <c r="C160" s="94" t="s">
        <v>245</v>
      </c>
      <c r="D160" s="95"/>
      <c r="E160" s="96" t="s">
        <v>246</v>
      </c>
      <c r="F160" s="96" t="s">
        <v>246</v>
      </c>
      <c r="G160" s="96" t="s">
        <v>246</v>
      </c>
      <c r="H160" s="96" t="s">
        <v>246</v>
      </c>
      <c r="I160" s="160" t="s">
        <v>246</v>
      </c>
      <c r="J160" s="160" t="s">
        <v>246</v>
      </c>
      <c r="K160" s="160" t="s">
        <v>382</v>
      </c>
      <c r="L160" s="96">
        <v>20.0</v>
      </c>
      <c r="M160" s="96">
        <v>1222827.604</v>
      </c>
      <c r="N160" s="96">
        <v>69923.0</v>
      </c>
      <c r="O160" s="96">
        <v>6429611.916</v>
      </c>
      <c r="P160" s="96">
        <v>69923.0</v>
      </c>
      <c r="Q160" s="71" t="str">
        <f t="shared" si="10"/>
        <v>-</v>
      </c>
      <c r="R160" s="70" t="str">
        <f t="shared" si="11"/>
        <v>-</v>
      </c>
      <c r="S160" s="70" t="str">
        <f t="shared" si="12"/>
        <v>-</v>
      </c>
      <c r="T160" s="71">
        <f t="shared" si="13"/>
        <v>5.78122E+19</v>
      </c>
      <c r="U160" s="70">
        <f t="shared" si="14"/>
        <v>102</v>
      </c>
      <c r="V160" s="70">
        <f t="shared" si="15"/>
        <v>-0.1540969782</v>
      </c>
      <c r="W160" s="70" t="b">
        <v>0</v>
      </c>
      <c r="X160" s="70">
        <f t="shared" si="16"/>
        <v>0</v>
      </c>
      <c r="Y160" s="70">
        <f t="shared" si="17"/>
        <v>5.76</v>
      </c>
      <c r="Z160" s="70">
        <f t="shared" si="18"/>
        <v>75.76</v>
      </c>
    </row>
    <row r="161">
      <c r="A161" s="89"/>
      <c r="B161" s="138" t="s">
        <v>171</v>
      </c>
      <c r="C161" s="354" t="s">
        <v>245</v>
      </c>
      <c r="D161" s="91"/>
      <c r="E161" s="355" t="s">
        <v>246</v>
      </c>
      <c r="F161" s="355" t="s">
        <v>246</v>
      </c>
      <c r="G161" s="355" t="s">
        <v>246</v>
      </c>
      <c r="H161" s="355" t="s">
        <v>246</v>
      </c>
      <c r="I161" s="354" t="s">
        <v>246</v>
      </c>
      <c r="J161" s="356" t="s">
        <v>246</v>
      </c>
      <c r="K161" s="356" t="s">
        <v>382</v>
      </c>
      <c r="L161" s="92">
        <v>13.6</v>
      </c>
      <c r="M161" s="92">
        <v>1094148.629</v>
      </c>
      <c r="N161" s="92">
        <v>99938.0</v>
      </c>
      <c r="O161" s="92">
        <v>3179721.014</v>
      </c>
      <c r="P161" s="92">
        <v>99938.0</v>
      </c>
      <c r="Q161" s="71" t="str">
        <f t="shared" si="10"/>
        <v>-</v>
      </c>
      <c r="R161" s="70" t="str">
        <f t="shared" si="11"/>
        <v>-</v>
      </c>
      <c r="S161" s="70" t="str">
        <f t="shared" si="12"/>
        <v>-</v>
      </c>
      <c r="T161" s="71">
        <f t="shared" si="13"/>
        <v>1.37419E+19</v>
      </c>
      <c r="U161" s="70">
        <f t="shared" si="14"/>
        <v>71</v>
      </c>
      <c r="V161" s="70">
        <f t="shared" si="15"/>
        <v>0.2886856309</v>
      </c>
      <c r="W161" s="70" t="b">
        <v>0</v>
      </c>
      <c r="X161" s="70">
        <f t="shared" si="16"/>
        <v>0</v>
      </c>
      <c r="Y161" s="70">
        <f t="shared" si="17"/>
        <v>13.2</v>
      </c>
      <c r="Z161" s="70">
        <f t="shared" si="18"/>
        <v>83.2</v>
      </c>
    </row>
    <row r="162">
      <c r="A162" s="93"/>
      <c r="B162" s="138" t="s">
        <v>172</v>
      </c>
      <c r="C162" s="94" t="s">
        <v>245</v>
      </c>
      <c r="D162" s="95"/>
      <c r="E162" s="96" t="s">
        <v>246</v>
      </c>
      <c r="F162" s="96" t="s">
        <v>246</v>
      </c>
      <c r="G162" s="96" t="s">
        <v>246</v>
      </c>
      <c r="H162" s="96" t="s">
        <v>246</v>
      </c>
      <c r="I162" s="160" t="s">
        <v>246</v>
      </c>
      <c r="J162" s="160" t="s">
        <v>246</v>
      </c>
      <c r="K162" s="160" t="s">
        <v>382</v>
      </c>
      <c r="L162" s="96">
        <v>11.6</v>
      </c>
      <c r="M162" s="96">
        <v>312827.8608</v>
      </c>
      <c r="N162" s="96">
        <v>65967.0</v>
      </c>
      <c r="O162" s="96">
        <v>1328409.52</v>
      </c>
      <c r="P162" s="96">
        <v>65967.0</v>
      </c>
      <c r="Q162" s="71" t="str">
        <f t="shared" si="10"/>
        <v>-</v>
      </c>
      <c r="R162" s="70" t="str">
        <f t="shared" si="11"/>
        <v>-</v>
      </c>
      <c r="S162" s="70" t="str">
        <f t="shared" si="12"/>
        <v>-</v>
      </c>
      <c r="T162" s="71">
        <f t="shared" si="13"/>
        <v>1.35036E+18</v>
      </c>
      <c r="U162" s="70">
        <f t="shared" si="14"/>
        <v>4</v>
      </c>
      <c r="V162" s="70">
        <f t="shared" si="15"/>
        <v>0.4131860995</v>
      </c>
      <c r="W162" s="70" t="b">
        <v>0</v>
      </c>
      <c r="X162" s="70">
        <f t="shared" si="16"/>
        <v>0</v>
      </c>
      <c r="Y162" s="70">
        <f t="shared" si="17"/>
        <v>29.28</v>
      </c>
      <c r="Z162" s="70">
        <f t="shared" si="18"/>
        <v>99.28</v>
      </c>
    </row>
    <row r="163">
      <c r="A163" s="89"/>
      <c r="B163" s="138" t="s">
        <v>173</v>
      </c>
      <c r="C163" s="90" t="s">
        <v>245</v>
      </c>
      <c r="D163" s="91"/>
      <c r="E163" s="92" t="s">
        <v>246</v>
      </c>
      <c r="F163" s="92" t="s">
        <v>246</v>
      </c>
      <c r="G163" s="92" t="s">
        <v>246</v>
      </c>
      <c r="H163" s="92" t="s">
        <v>246</v>
      </c>
      <c r="I163" s="347" t="s">
        <v>246</v>
      </c>
      <c r="J163" s="347" t="s">
        <v>246</v>
      </c>
      <c r="K163" s="347" t="s">
        <v>382</v>
      </c>
      <c r="L163" s="92">
        <v>18.0</v>
      </c>
      <c r="M163" s="92">
        <v>1328954.931</v>
      </c>
      <c r="N163" s="92">
        <v>203507.0</v>
      </c>
      <c r="O163" s="92">
        <v>4064336.64</v>
      </c>
      <c r="P163" s="92">
        <v>203507.0</v>
      </c>
      <c r="Q163" s="71" t="str">
        <f t="shared" si="10"/>
        <v>-</v>
      </c>
      <c r="R163" s="70" t="str">
        <f t="shared" si="11"/>
        <v>-</v>
      </c>
      <c r="S163" s="70" t="str">
        <f t="shared" si="12"/>
        <v>-</v>
      </c>
      <c r="T163" s="71">
        <f t="shared" si="13"/>
        <v>6.05106E+19</v>
      </c>
      <c r="U163" s="70">
        <f t="shared" si="14"/>
        <v>105</v>
      </c>
      <c r="V163" s="70">
        <f t="shared" si="15"/>
        <v>-0.181207864</v>
      </c>
      <c r="W163" s="70" t="b">
        <v>0</v>
      </c>
      <c r="X163" s="70">
        <f t="shared" si="16"/>
        <v>0</v>
      </c>
      <c r="Y163" s="70">
        <f t="shared" si="17"/>
        <v>5.04</v>
      </c>
      <c r="Z163" s="70">
        <f t="shared" si="18"/>
        <v>75.04</v>
      </c>
    </row>
    <row r="164">
      <c r="A164" s="93"/>
      <c r="B164" s="138" t="s">
        <v>174</v>
      </c>
      <c r="C164" s="94" t="s">
        <v>251</v>
      </c>
      <c r="D164" s="95"/>
      <c r="E164" s="96" t="s">
        <v>246</v>
      </c>
      <c r="F164" s="96" t="s">
        <v>246</v>
      </c>
      <c r="G164" s="96" t="s">
        <v>246</v>
      </c>
      <c r="H164" s="96" t="s">
        <v>246</v>
      </c>
      <c r="I164" s="94" t="s">
        <v>246</v>
      </c>
      <c r="J164" s="160" t="s">
        <v>246</v>
      </c>
      <c r="K164" s="160" t="s">
        <v>382</v>
      </c>
      <c r="L164" s="96">
        <v>15.0</v>
      </c>
      <c r="M164" s="96">
        <v>1160281.605</v>
      </c>
      <c r="N164" s="96">
        <v>67741.0</v>
      </c>
      <c r="O164" s="96">
        <v>4286409.829</v>
      </c>
      <c r="P164" s="96">
        <v>67741.0</v>
      </c>
      <c r="Q164" s="71" t="str">
        <f t="shared" si="10"/>
        <v>-</v>
      </c>
      <c r="R164" s="70" t="str">
        <f t="shared" si="11"/>
        <v>-</v>
      </c>
      <c r="S164" s="70" t="str">
        <f t="shared" si="12"/>
        <v>-</v>
      </c>
      <c r="T164" s="71">
        <f t="shared" si="13"/>
        <v>1.86694E+19</v>
      </c>
      <c r="U164" s="70">
        <f t="shared" si="14"/>
        <v>83</v>
      </c>
      <c r="V164" s="70">
        <f t="shared" si="15"/>
        <v>0.2391783993</v>
      </c>
      <c r="W164" s="70" t="b">
        <v>0</v>
      </c>
      <c r="X164" s="70">
        <f t="shared" si="16"/>
        <v>0</v>
      </c>
      <c r="Y164" s="70">
        <f t="shared" si="17"/>
        <v>10.32</v>
      </c>
      <c r="Z164" s="70">
        <f t="shared" si="18"/>
        <v>56.22</v>
      </c>
    </row>
    <row r="165">
      <c r="A165" s="89"/>
      <c r="B165" s="138" t="s">
        <v>175</v>
      </c>
      <c r="C165" s="90" t="s">
        <v>245</v>
      </c>
      <c r="D165" s="91"/>
      <c r="E165" s="92" t="s">
        <v>246</v>
      </c>
      <c r="F165" s="92" t="s">
        <v>246</v>
      </c>
      <c r="G165" s="92" t="s">
        <v>246</v>
      </c>
      <c r="H165" s="92" t="s">
        <v>246</v>
      </c>
      <c r="I165" s="347" t="s">
        <v>246</v>
      </c>
      <c r="J165" s="347" t="s">
        <v>246</v>
      </c>
      <c r="K165" s="347" t="s">
        <v>382</v>
      </c>
      <c r="L165" s="92">
        <v>10.0</v>
      </c>
      <c r="M165" s="92">
        <v>799632.8125</v>
      </c>
      <c r="N165" s="92">
        <v>158558.0</v>
      </c>
      <c r="O165" s="92">
        <v>2531026.446</v>
      </c>
      <c r="P165" s="92">
        <v>158558.0</v>
      </c>
      <c r="Q165" s="71" t="str">
        <f t="shared" si="10"/>
        <v>-</v>
      </c>
      <c r="R165" s="70" t="str">
        <f t="shared" si="11"/>
        <v>-</v>
      </c>
      <c r="S165" s="70" t="str">
        <f t="shared" si="12"/>
        <v>-</v>
      </c>
      <c r="T165" s="71">
        <f t="shared" si="13"/>
        <v>1.01574E+19</v>
      </c>
      <c r="U165" s="70">
        <f t="shared" si="14"/>
        <v>57</v>
      </c>
      <c r="V165" s="70">
        <f t="shared" si="15"/>
        <v>0.3247002913</v>
      </c>
      <c r="W165" s="70" t="b">
        <v>0</v>
      </c>
      <c r="X165" s="70">
        <f t="shared" si="16"/>
        <v>0</v>
      </c>
      <c r="Y165" s="70">
        <f t="shared" si="17"/>
        <v>16.56</v>
      </c>
      <c r="Z165" s="70">
        <f t="shared" si="18"/>
        <v>86.56</v>
      </c>
    </row>
    <row r="166">
      <c r="A166" s="93"/>
      <c r="B166" s="138" t="s">
        <v>176</v>
      </c>
      <c r="C166" s="94" t="s">
        <v>245</v>
      </c>
      <c r="D166" s="95"/>
      <c r="E166" s="96" t="s">
        <v>246</v>
      </c>
      <c r="F166" s="96" t="s">
        <v>246</v>
      </c>
      <c r="G166" s="96" t="s">
        <v>246</v>
      </c>
      <c r="H166" s="96" t="s">
        <v>246</v>
      </c>
      <c r="I166" s="160" t="s">
        <v>246</v>
      </c>
      <c r="J166" s="160" t="s">
        <v>246</v>
      </c>
      <c r="K166" s="160" t="s">
        <v>382</v>
      </c>
      <c r="L166" s="96">
        <v>11.0</v>
      </c>
      <c r="M166" s="96">
        <v>498718.216</v>
      </c>
      <c r="N166" s="96">
        <v>559058.0</v>
      </c>
      <c r="O166" s="96">
        <v>3161852.986</v>
      </c>
      <c r="P166" s="96">
        <v>559058.0</v>
      </c>
      <c r="Q166" s="71" t="str">
        <f t="shared" si="10"/>
        <v>-</v>
      </c>
      <c r="R166" s="70" t="str">
        <f t="shared" si="11"/>
        <v>-</v>
      </c>
      <c r="S166" s="70" t="str">
        <f t="shared" si="12"/>
        <v>-</v>
      </c>
      <c r="T166" s="71">
        <f t="shared" si="13"/>
        <v>6.14799E+19</v>
      </c>
      <c r="U166" s="70">
        <f t="shared" si="14"/>
        <v>106</v>
      </c>
      <c r="V166" s="70">
        <f t="shared" si="15"/>
        <v>-0.1909466051</v>
      </c>
      <c r="W166" s="70" t="b">
        <v>0</v>
      </c>
      <c r="X166" s="70">
        <f t="shared" si="16"/>
        <v>0</v>
      </c>
      <c r="Y166" s="70">
        <f t="shared" si="17"/>
        <v>4.8</v>
      </c>
      <c r="Z166" s="70">
        <f t="shared" si="18"/>
        <v>74.8</v>
      </c>
    </row>
    <row r="167">
      <c r="A167" s="89"/>
      <c r="B167" s="138" t="s">
        <v>177</v>
      </c>
      <c r="C167" s="90" t="s">
        <v>251</v>
      </c>
      <c r="D167" s="91"/>
      <c r="E167" s="92" t="s">
        <v>246</v>
      </c>
      <c r="F167" s="92" t="s">
        <v>246</v>
      </c>
      <c r="G167" s="92" t="s">
        <v>246</v>
      </c>
      <c r="H167" s="92" t="s">
        <v>246</v>
      </c>
      <c r="I167" s="90" t="s">
        <v>246</v>
      </c>
      <c r="J167" s="347" t="s">
        <v>246</v>
      </c>
      <c r="K167" s="347" t="s">
        <v>382</v>
      </c>
      <c r="L167" s="92">
        <v>12.5</v>
      </c>
      <c r="M167" s="92">
        <v>490702.8958</v>
      </c>
      <c r="N167" s="92">
        <v>186309.0</v>
      </c>
      <c r="O167" s="92">
        <v>1741130.55</v>
      </c>
      <c r="P167" s="92">
        <v>186309.0</v>
      </c>
      <c r="Q167" s="71" t="str">
        <f t="shared" si="10"/>
        <v>-</v>
      </c>
      <c r="R167" s="70" t="str">
        <f t="shared" si="11"/>
        <v>-</v>
      </c>
      <c r="S167" s="70" t="str">
        <f t="shared" si="12"/>
        <v>-</v>
      </c>
      <c r="T167" s="71">
        <f t="shared" si="13"/>
        <v>7.06003E+18</v>
      </c>
      <c r="U167" s="70">
        <f t="shared" si="14"/>
        <v>44</v>
      </c>
      <c r="V167" s="70">
        <f t="shared" si="15"/>
        <v>0.3558199251</v>
      </c>
      <c r="W167" s="70" t="b">
        <v>0</v>
      </c>
      <c r="X167" s="70">
        <f t="shared" si="16"/>
        <v>0</v>
      </c>
      <c r="Y167" s="70">
        <f t="shared" si="17"/>
        <v>19.68</v>
      </c>
      <c r="Z167" s="70">
        <f t="shared" si="18"/>
        <v>62.78</v>
      </c>
    </row>
    <row r="168">
      <c r="A168" s="93"/>
      <c r="B168" s="138" t="s">
        <v>178</v>
      </c>
      <c r="C168" s="94" t="s">
        <v>245</v>
      </c>
      <c r="D168" s="95"/>
      <c r="E168" s="96" t="s">
        <v>246</v>
      </c>
      <c r="F168" s="96" t="s">
        <v>246</v>
      </c>
      <c r="G168" s="96" t="s">
        <v>246</v>
      </c>
      <c r="H168" s="96" t="s">
        <v>246</v>
      </c>
      <c r="I168" s="160" t="s">
        <v>246</v>
      </c>
      <c r="J168" s="160" t="s">
        <v>246</v>
      </c>
      <c r="K168" s="160" t="s">
        <v>382</v>
      </c>
      <c r="L168" s="96">
        <v>10.1</v>
      </c>
      <c r="M168" s="96">
        <v>577780.9596</v>
      </c>
      <c r="N168" s="96">
        <v>559058.0</v>
      </c>
      <c r="O168" s="96">
        <v>1647249.926</v>
      </c>
      <c r="P168" s="96">
        <v>559058.0</v>
      </c>
      <c r="Q168" s="71" t="str">
        <f t="shared" si="10"/>
        <v>-</v>
      </c>
      <c r="R168" s="70" t="str">
        <f t="shared" si="11"/>
        <v>-</v>
      </c>
      <c r="S168" s="70" t="str">
        <f t="shared" si="12"/>
        <v>-</v>
      </c>
      <c r="T168" s="71">
        <f t="shared" si="13"/>
        <v>1.53214E+19</v>
      </c>
      <c r="U168" s="70">
        <f t="shared" si="14"/>
        <v>76</v>
      </c>
      <c r="V168" s="70">
        <f t="shared" si="15"/>
        <v>0.2728167807</v>
      </c>
      <c r="W168" s="70" t="b">
        <v>0</v>
      </c>
      <c r="X168" s="70">
        <f t="shared" si="16"/>
        <v>0</v>
      </c>
      <c r="Y168" s="70">
        <f t="shared" si="17"/>
        <v>12</v>
      </c>
      <c r="Z168" s="70">
        <f t="shared" si="18"/>
        <v>82</v>
      </c>
    </row>
    <row r="169">
      <c r="A169" s="89"/>
      <c r="B169" s="138" t="s">
        <v>179</v>
      </c>
      <c r="C169" s="90" t="s">
        <v>245</v>
      </c>
      <c r="D169" s="91"/>
      <c r="E169" s="92" t="s">
        <v>246</v>
      </c>
      <c r="F169" s="92" t="s">
        <v>246</v>
      </c>
      <c r="G169" s="92" t="s">
        <v>246</v>
      </c>
      <c r="H169" s="92" t="s">
        <v>246</v>
      </c>
      <c r="I169" s="347" t="s">
        <v>246</v>
      </c>
      <c r="J169" s="347" t="s">
        <v>246</v>
      </c>
      <c r="K169" s="347" t="s">
        <v>382</v>
      </c>
      <c r="L169" s="92">
        <v>15.0</v>
      </c>
      <c r="M169" s="92">
        <v>827773.1337</v>
      </c>
      <c r="N169" s="92">
        <v>256192.0</v>
      </c>
      <c r="O169" s="92">
        <v>3129919.266</v>
      </c>
      <c r="P169" s="92">
        <v>256192.0</v>
      </c>
      <c r="Q169" s="71" t="str">
        <f t="shared" si="10"/>
        <v>-</v>
      </c>
      <c r="R169" s="70" t="str">
        <f t="shared" si="11"/>
        <v>-</v>
      </c>
      <c r="S169" s="70" t="str">
        <f t="shared" si="12"/>
        <v>-</v>
      </c>
      <c r="T169" s="71">
        <f t="shared" si="13"/>
        <v>3.76464E+19</v>
      </c>
      <c r="U169" s="70">
        <f t="shared" si="14"/>
        <v>94</v>
      </c>
      <c r="V169" s="70">
        <f t="shared" si="15"/>
        <v>0.04851309782</v>
      </c>
      <c r="W169" s="70" t="b">
        <v>0</v>
      </c>
      <c r="X169" s="70">
        <f t="shared" si="16"/>
        <v>0</v>
      </c>
      <c r="Y169" s="70">
        <f t="shared" si="17"/>
        <v>7.68</v>
      </c>
      <c r="Z169" s="70">
        <f t="shared" si="18"/>
        <v>77.68</v>
      </c>
    </row>
    <row r="170">
      <c r="A170" s="93"/>
      <c r="B170" s="139" t="s">
        <v>180</v>
      </c>
      <c r="C170" s="94" t="s">
        <v>247</v>
      </c>
      <c r="D170" s="160" t="s">
        <v>248</v>
      </c>
      <c r="E170" s="96" t="s">
        <v>247</v>
      </c>
      <c r="F170" s="95"/>
      <c r="G170" s="95"/>
      <c r="H170" s="95"/>
      <c r="I170" s="352"/>
      <c r="J170" s="95"/>
      <c r="K170" s="95"/>
      <c r="L170" s="95"/>
      <c r="M170" s="95"/>
      <c r="N170" s="95"/>
      <c r="O170" s="95"/>
      <c r="P170" s="95"/>
      <c r="Q170" s="71" t="str">
        <f t="shared" si="10"/>
        <v>-</v>
      </c>
      <c r="R170" s="70" t="str">
        <f t="shared" si="11"/>
        <v>-</v>
      </c>
      <c r="S170" s="70" t="str">
        <f t="shared" si="12"/>
        <v>-</v>
      </c>
      <c r="T170" s="71" t="str">
        <f t="shared" si="13"/>
        <v>-</v>
      </c>
      <c r="U170" s="70" t="str">
        <f t="shared" si="14"/>
        <v>-</v>
      </c>
      <c r="V170" s="70" t="str">
        <f t="shared" si="15"/>
        <v>-</v>
      </c>
      <c r="W170" s="70" t="b">
        <v>0</v>
      </c>
      <c r="X170" s="70">
        <f t="shared" si="16"/>
        <v>0</v>
      </c>
      <c r="Y170" s="70">
        <f t="shared" si="17"/>
        <v>0</v>
      </c>
      <c r="Z170" s="70">
        <f t="shared" si="18"/>
        <v>0</v>
      </c>
    </row>
    <row r="171">
      <c r="A171" s="4"/>
      <c r="B171" s="138" t="s">
        <v>181</v>
      </c>
      <c r="C171" s="90" t="s">
        <v>251</v>
      </c>
      <c r="D171" s="91"/>
      <c r="E171" s="357" t="s">
        <v>246</v>
      </c>
      <c r="F171" s="357" t="s">
        <v>246</v>
      </c>
      <c r="G171" s="357" t="s">
        <v>246</v>
      </c>
      <c r="H171" s="357" t="s">
        <v>246</v>
      </c>
      <c r="I171" s="94" t="s">
        <v>246</v>
      </c>
      <c r="J171" s="70" t="s">
        <v>246</v>
      </c>
      <c r="K171" s="70" t="s">
        <v>382</v>
      </c>
      <c r="L171" s="357">
        <v>11.0</v>
      </c>
      <c r="M171" s="357">
        <v>299581.4022</v>
      </c>
      <c r="N171" s="357">
        <v>145716.0</v>
      </c>
      <c r="O171" s="357">
        <v>1326366.822</v>
      </c>
      <c r="P171" s="357">
        <v>145716.0</v>
      </c>
      <c r="Q171" s="71" t="str">
        <f t="shared" si="10"/>
        <v>-</v>
      </c>
      <c r="R171" s="70" t="str">
        <f t="shared" si="11"/>
        <v>-</v>
      </c>
      <c r="S171" s="70" t="str">
        <f t="shared" si="12"/>
        <v>-</v>
      </c>
      <c r="T171" s="71">
        <f t="shared" si="13"/>
        <v>2.81986E+18</v>
      </c>
      <c r="U171" s="70">
        <f t="shared" si="14"/>
        <v>15</v>
      </c>
      <c r="V171" s="70">
        <f t="shared" si="15"/>
        <v>0.3984217441</v>
      </c>
      <c r="W171" s="70" t="b">
        <v>0</v>
      </c>
      <c r="X171" s="70">
        <f t="shared" si="16"/>
        <v>0</v>
      </c>
      <c r="Y171" s="70">
        <f t="shared" si="17"/>
        <v>26.64</v>
      </c>
      <c r="Z171" s="70">
        <f t="shared" si="18"/>
        <v>67.65</v>
      </c>
    </row>
    <row r="172">
      <c r="A172" s="4"/>
      <c r="B172" s="138" t="s">
        <v>182</v>
      </c>
      <c r="C172" s="90" t="s">
        <v>251</v>
      </c>
      <c r="D172" s="91"/>
      <c r="E172" s="357" t="s">
        <v>246</v>
      </c>
      <c r="F172" s="357" t="s">
        <v>246</v>
      </c>
      <c r="G172" s="357" t="s">
        <v>246</v>
      </c>
      <c r="H172" s="357" t="s">
        <v>246</v>
      </c>
      <c r="I172" s="94" t="s">
        <v>246</v>
      </c>
      <c r="J172" s="70" t="s">
        <v>246</v>
      </c>
      <c r="K172" s="70" t="s">
        <v>382</v>
      </c>
      <c r="L172" s="357">
        <v>11.3</v>
      </c>
      <c r="M172" s="357">
        <v>341141.6733</v>
      </c>
      <c r="N172" s="357">
        <v>67699.0</v>
      </c>
      <c r="O172" s="357">
        <v>1556705.382</v>
      </c>
      <c r="P172" s="357">
        <v>67699.0</v>
      </c>
      <c r="Q172" s="71" t="str">
        <f t="shared" si="10"/>
        <v>-</v>
      </c>
      <c r="R172" s="70" t="str">
        <f t="shared" si="11"/>
        <v>-</v>
      </c>
      <c r="S172" s="70" t="str">
        <f t="shared" si="12"/>
        <v>-</v>
      </c>
      <c r="T172" s="71">
        <f t="shared" si="13"/>
        <v>1.85385E+18</v>
      </c>
      <c r="U172" s="70">
        <f t="shared" si="14"/>
        <v>9</v>
      </c>
      <c r="V172" s="70">
        <f t="shared" si="15"/>
        <v>0.4081274558</v>
      </c>
      <c r="W172" s="70" t="b">
        <v>0</v>
      </c>
      <c r="X172" s="70">
        <f t="shared" si="16"/>
        <v>0</v>
      </c>
      <c r="Y172" s="70">
        <f t="shared" si="17"/>
        <v>28.08</v>
      </c>
      <c r="Z172" s="70">
        <f t="shared" si="18"/>
        <v>68.66</v>
      </c>
    </row>
    <row r="173">
      <c r="A173" s="4"/>
      <c r="B173" s="138" t="s">
        <v>184</v>
      </c>
      <c r="C173" s="90" t="s">
        <v>251</v>
      </c>
      <c r="D173" s="91"/>
      <c r="E173" s="357" t="s">
        <v>246</v>
      </c>
      <c r="F173" s="97"/>
      <c r="G173" s="97"/>
      <c r="H173" s="97"/>
      <c r="I173" s="347" t="s">
        <v>246</v>
      </c>
      <c r="J173" s="70" t="s">
        <v>246</v>
      </c>
      <c r="K173" s="70" t="s">
        <v>0</v>
      </c>
      <c r="L173" s="357">
        <v>20.0</v>
      </c>
      <c r="M173" s="357">
        <v>0.0</v>
      </c>
      <c r="N173" s="357">
        <v>0.0</v>
      </c>
      <c r="O173" s="357">
        <v>2542509.913</v>
      </c>
      <c r="P173" s="357">
        <v>85148.0</v>
      </c>
      <c r="Q173" s="71">
        <f t="shared" si="10"/>
        <v>1.10085E+19</v>
      </c>
      <c r="R173" s="70">
        <f t="shared" si="11"/>
        <v>4</v>
      </c>
      <c r="S173" s="70">
        <f t="shared" si="12"/>
        <v>0.4136564348</v>
      </c>
      <c r="T173" s="71" t="str">
        <f t="shared" si="13"/>
        <v>-</v>
      </c>
      <c r="U173" s="70" t="str">
        <f t="shared" si="14"/>
        <v>-</v>
      </c>
      <c r="V173" s="70" t="str">
        <f t="shared" si="15"/>
        <v>-</v>
      </c>
      <c r="W173" s="70" t="b">
        <v>0</v>
      </c>
      <c r="X173" s="70">
        <f t="shared" si="16"/>
        <v>6.67</v>
      </c>
      <c r="Y173" s="70">
        <f t="shared" si="17"/>
        <v>0</v>
      </c>
      <c r="Z173" s="70">
        <f t="shared" si="18"/>
        <v>46.67</v>
      </c>
    </row>
    <row r="174">
      <c r="A174" s="4"/>
      <c r="B174" s="138" t="s">
        <v>185</v>
      </c>
      <c r="C174" s="358" t="s">
        <v>284</v>
      </c>
      <c r="D174" s="347"/>
      <c r="E174" s="161" t="s">
        <v>246</v>
      </c>
      <c r="F174" s="161" t="s">
        <v>246</v>
      </c>
      <c r="G174" s="161" t="s">
        <v>246</v>
      </c>
      <c r="H174" s="161" t="s">
        <v>246</v>
      </c>
      <c r="I174" s="157" t="s">
        <v>246</v>
      </c>
      <c r="J174" s="152" t="s">
        <v>246</v>
      </c>
      <c r="K174" s="152" t="s">
        <v>382</v>
      </c>
      <c r="L174" s="161">
        <v>15.0</v>
      </c>
      <c r="M174" s="161">
        <v>1126039.783</v>
      </c>
      <c r="N174" s="161">
        <v>240779.0</v>
      </c>
      <c r="O174" s="161">
        <v>3930804.935</v>
      </c>
      <c r="P174" s="161">
        <v>240779.0</v>
      </c>
      <c r="Q174" s="153" t="s">
        <v>289</v>
      </c>
      <c r="R174" s="152" t="s">
        <v>289</v>
      </c>
      <c r="S174" s="152" t="s">
        <v>289</v>
      </c>
      <c r="T174" s="153" t="s">
        <v>289</v>
      </c>
      <c r="U174" s="152" t="s">
        <v>289</v>
      </c>
      <c r="V174" s="152" t="s">
        <v>289</v>
      </c>
      <c r="W174" s="152" t="b">
        <v>0</v>
      </c>
      <c r="X174" s="152">
        <v>0.0</v>
      </c>
      <c r="Y174" s="152">
        <v>0.0</v>
      </c>
      <c r="Z174" s="152">
        <v>35.0</v>
      </c>
    </row>
    <row r="175">
      <c r="A175" s="5"/>
      <c r="B175" s="138" t="s">
        <v>186</v>
      </c>
      <c r="C175" s="357" t="s">
        <v>245</v>
      </c>
      <c r="D175" s="69"/>
      <c r="E175" s="357" t="s">
        <v>246</v>
      </c>
      <c r="F175" s="357" t="s">
        <v>246</v>
      </c>
      <c r="G175" s="357" t="s">
        <v>246</v>
      </c>
      <c r="H175" s="357" t="s">
        <v>246</v>
      </c>
      <c r="I175" s="70" t="s">
        <v>246</v>
      </c>
      <c r="J175" s="70" t="s">
        <v>246</v>
      </c>
      <c r="K175" s="70" t="s">
        <v>382</v>
      </c>
      <c r="L175" s="357">
        <v>14.0</v>
      </c>
      <c r="M175" s="357">
        <v>761732.7571</v>
      </c>
      <c r="N175" s="357">
        <v>87515.0</v>
      </c>
      <c r="O175" s="357">
        <v>3524984.986</v>
      </c>
      <c r="P175" s="357">
        <v>87515.0</v>
      </c>
      <c r="Q175" s="71" t="str">
        <f>IF(AND(OR(C175="1st_demo",C175="2nd_demo"),NOT(OR(0,O175="")), K175="TA"),(L175*O175*O175*P175),"-")</f>
        <v>-</v>
      </c>
      <c r="R175" s="70" t="str">
        <f>IF(Q175&lt;&gt;"-",RANK(Q175,$Q$3:$Q$175,1),"-")</f>
        <v>-</v>
      </c>
      <c r="S175" s="70" t="str">
        <f>IF(Q175&lt;&gt;"-", -(Q175- AVERAGE($Q$3:$Q$175))/_xlfn.STDEV.P($Q$3:$Q$175),"-")</f>
        <v>-</v>
      </c>
      <c r="T175" s="71">
        <f>IF(AND(OR(C175="1st_demo",C175="2nd_demo"),NOT(OR(0,O175="")), K175="ME"),(L175*O175*O175*P175),"-")</f>
        <v>1.52239E+19</v>
      </c>
      <c r="U175" s="70">
        <f>IF(T175&lt;&gt;"-",RANK(T175,$T$3:$T$175,1),"-")</f>
        <v>75</v>
      </c>
      <c r="V175" s="70">
        <f>IF(T175&lt;&gt;"-", -(T175- AVERAGE($T$3:$T$175))/_xlfn.STDEV.P($T$3:$T$175),"-")</f>
        <v>0.2737962487</v>
      </c>
      <c r="W175" s="70" t="b">
        <v>0</v>
      </c>
      <c r="X175" s="70">
        <f>IF(R175&lt;&gt;"-",ROUND(10*(COUNTIFS(C:C, "1st_demo", K:K, "TA") + COUNTIFS(C:C, "2nd_demo", K:K, "TA") + 1 - R175) / (COUNTIFS(C:C, "1st_demo", K:K, "TA") + COUNTIFS(C:C, "2nd_demo", K:K, "TA")), 2), 0)
</f>
        <v>0</v>
      </c>
      <c r="Y175" s="70">
        <f>IF(U175&lt;&gt;"-",ROUND(30*(COUNTIFS(C:C, "1st_demo", K:K, "ME") + COUNTIFS(C:C, "2nd_demo", K:K, "ME") + 1 - U175) / (COUNTIFS(C:C, "1st_demo", K:K, "ME") + COUNTIFS(C:C, "2nd_demo", K:K, "ME")), 2), 0)
</f>
        <v>12.24</v>
      </c>
      <c r="Z175" s="70">
        <f>ROUND(
  IF(W175=FALSE,
    IFS(
      C175="1st_demo", IF(K175="TA", 60+X175+Y175, 70+X175+Y175),
      C175="2nd_demo", IF(K175="TA", (60+X175+Y175)*0.7, (70+X175+Y175)*0.7),
      TRUE, 0
    ),
    IFS(
      C175="1st_demo", IF(K175="TA", 60+X175+Y175, 70+X175+Y175),
      C175="2nd_demo", IF(K175="TA", (60+X175+Y175)*0.7, (70+X175+Y175)*0.7),
      TRUE, 0
    ) - 10
  ), 2)
</f>
        <v>82.24</v>
      </c>
    </row>
    <row r="176">
      <c r="B176" s="50" t="s">
        <v>245</v>
      </c>
    </row>
    <row r="177">
      <c r="B177" s="50" t="s">
        <v>250</v>
      </c>
    </row>
  </sheetData>
  <mergeCells count="14">
    <mergeCell ref="A23:A42"/>
    <mergeCell ref="A43:A62"/>
    <mergeCell ref="A63:A82"/>
    <mergeCell ref="A83:A102"/>
    <mergeCell ref="A103:A118"/>
    <mergeCell ref="A119:A134"/>
    <mergeCell ref="A135:A175"/>
    <mergeCell ref="A1:A2"/>
    <mergeCell ref="B1:B2"/>
    <mergeCell ref="C1:D1"/>
    <mergeCell ref="E1:K1"/>
    <mergeCell ref="L1:V1"/>
    <mergeCell ref="X1:Z1"/>
    <mergeCell ref="A3:A22"/>
  </mergeCells>
  <drawing r:id="rId1"/>
  <tableParts count="8"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0</v>
      </c>
      <c r="B1" s="129" t="s">
        <v>2</v>
      </c>
      <c r="C1" s="53" t="s">
        <v>366</v>
      </c>
      <c r="D1" s="54"/>
      <c r="E1" s="359" t="s">
        <v>383</v>
      </c>
      <c r="F1" s="271"/>
      <c r="G1" s="271"/>
      <c r="H1" s="271"/>
      <c r="I1" s="360"/>
      <c r="J1" s="57" t="s">
        <v>384</v>
      </c>
      <c r="K1" s="56"/>
      <c r="L1" s="56"/>
      <c r="M1" s="56"/>
      <c r="N1" s="56"/>
      <c r="O1" s="56"/>
      <c r="P1" s="56"/>
      <c r="Q1" s="56"/>
      <c r="R1" s="56"/>
      <c r="S1" s="56"/>
      <c r="T1" s="54"/>
      <c r="U1" s="361" t="s">
        <v>385</v>
      </c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360"/>
      <c r="AL1" s="362" t="s">
        <v>386</v>
      </c>
      <c r="AM1" s="271"/>
      <c r="AN1" s="271"/>
      <c r="AO1" s="271"/>
      <c r="AP1" s="271"/>
      <c r="AQ1" s="271"/>
      <c r="AR1" s="271"/>
      <c r="AS1" s="271"/>
    </row>
    <row r="2">
      <c r="C2" s="60" t="s">
        <v>230</v>
      </c>
      <c r="D2" s="61" t="s">
        <v>231</v>
      </c>
      <c r="E2" s="62" t="s">
        <v>387</v>
      </c>
      <c r="F2" s="62" t="s">
        <v>388</v>
      </c>
      <c r="G2" s="62" t="s">
        <v>389</v>
      </c>
      <c r="H2" s="62" t="s">
        <v>390</v>
      </c>
      <c r="I2" s="62" t="s">
        <v>391</v>
      </c>
      <c r="J2" s="63" t="s">
        <v>392</v>
      </c>
      <c r="K2" s="63" t="s">
        <v>393</v>
      </c>
      <c r="L2" s="63" t="s">
        <v>394</v>
      </c>
      <c r="M2" s="63" t="s">
        <v>395</v>
      </c>
      <c r="N2" s="63" t="s">
        <v>396</v>
      </c>
      <c r="O2" s="63" t="s">
        <v>397</v>
      </c>
      <c r="P2" s="63" t="s">
        <v>398</v>
      </c>
      <c r="Q2" s="63" t="s">
        <v>399</v>
      </c>
      <c r="R2" s="63" t="s">
        <v>400</v>
      </c>
      <c r="S2" s="63" t="s">
        <v>401</v>
      </c>
      <c r="T2" s="63" t="s">
        <v>391</v>
      </c>
      <c r="U2" s="65" t="s">
        <v>402</v>
      </c>
      <c r="V2" s="65" t="s">
        <v>403</v>
      </c>
      <c r="W2" s="65" t="s">
        <v>404</v>
      </c>
      <c r="X2" s="65" t="s">
        <v>405</v>
      </c>
      <c r="Y2" s="65" t="s">
        <v>406</v>
      </c>
      <c r="Z2" s="65" t="s">
        <v>407</v>
      </c>
      <c r="AA2" s="65" t="s">
        <v>408</v>
      </c>
      <c r="AB2" s="65" t="s">
        <v>409</v>
      </c>
      <c r="AC2" s="65" t="s">
        <v>410</v>
      </c>
      <c r="AD2" s="65" t="s">
        <v>411</v>
      </c>
      <c r="AE2" s="65" t="s">
        <v>412</v>
      </c>
      <c r="AF2" s="65" t="s">
        <v>413</v>
      </c>
      <c r="AG2" s="65" t="s">
        <v>414</v>
      </c>
      <c r="AH2" s="65" t="s">
        <v>415</v>
      </c>
      <c r="AI2" s="65" t="s">
        <v>416</v>
      </c>
      <c r="AJ2" s="65" t="s">
        <v>417</v>
      </c>
      <c r="AK2" s="65" t="s">
        <v>391</v>
      </c>
      <c r="AL2" s="363" t="s">
        <v>418</v>
      </c>
      <c r="AM2" s="363" t="s">
        <v>419</v>
      </c>
      <c r="AN2" s="363" t="s">
        <v>420</v>
      </c>
      <c r="AO2" s="363" t="s">
        <v>421</v>
      </c>
      <c r="AP2" s="363" t="s">
        <v>422</v>
      </c>
      <c r="AQ2" s="363" t="s">
        <v>423</v>
      </c>
      <c r="AR2" s="363" t="s">
        <v>424</v>
      </c>
      <c r="AS2" s="363" t="s">
        <v>391</v>
      </c>
    </row>
    <row r="3">
      <c r="A3" s="2" t="s">
        <v>3</v>
      </c>
      <c r="B3" s="3" t="s">
        <v>4</v>
      </c>
      <c r="C3" s="68" t="s">
        <v>245</v>
      </c>
      <c r="D3" s="69"/>
      <c r="E3" s="70">
        <v>102.32</v>
      </c>
      <c r="F3" s="70">
        <v>100.68</v>
      </c>
      <c r="G3" s="70">
        <v>100.44</v>
      </c>
      <c r="H3" s="70">
        <v>100.44</v>
      </c>
      <c r="I3" s="364" t="s">
        <v>246</v>
      </c>
      <c r="J3" s="70" t="s">
        <v>425</v>
      </c>
      <c r="K3" s="70">
        <v>5.0</v>
      </c>
      <c r="L3" s="70" t="s">
        <v>246</v>
      </c>
      <c r="M3" s="70" t="s">
        <v>246</v>
      </c>
      <c r="N3" s="70" t="s">
        <v>246</v>
      </c>
      <c r="O3" s="70">
        <v>4.0</v>
      </c>
      <c r="P3" s="70">
        <v>100.0</v>
      </c>
      <c r="Q3" s="70">
        <v>4.0</v>
      </c>
      <c r="R3" s="70">
        <v>100.0</v>
      </c>
      <c r="S3" s="70" t="s">
        <v>246</v>
      </c>
      <c r="T3" s="365" t="s">
        <v>246</v>
      </c>
      <c r="U3" s="70">
        <v>0.613</v>
      </c>
      <c r="V3" s="70">
        <v>0.0</v>
      </c>
      <c r="W3" s="70" t="s">
        <v>246</v>
      </c>
      <c r="X3" s="70">
        <v>0.0</v>
      </c>
      <c r="Y3" s="70">
        <v>0.0</v>
      </c>
      <c r="Z3" s="70" t="s">
        <v>246</v>
      </c>
      <c r="AA3" s="70" t="s">
        <v>246</v>
      </c>
      <c r="AB3" s="70" t="s">
        <v>246</v>
      </c>
      <c r="AC3" s="70" t="s">
        <v>246</v>
      </c>
      <c r="AD3" s="70" t="s">
        <v>246</v>
      </c>
      <c r="AE3" s="70" t="s">
        <v>246</v>
      </c>
      <c r="AF3" s="70" t="s">
        <v>246</v>
      </c>
      <c r="AG3" s="70" t="s">
        <v>246</v>
      </c>
      <c r="AH3" s="70" t="s">
        <v>246</v>
      </c>
      <c r="AI3" s="70" t="s">
        <v>246</v>
      </c>
      <c r="AJ3" s="70" t="s">
        <v>246</v>
      </c>
      <c r="AK3" s="366" t="s">
        <v>246</v>
      </c>
      <c r="AL3" s="70">
        <v>25.0</v>
      </c>
      <c r="AM3" s="70">
        <v>2.0</v>
      </c>
      <c r="AN3" s="70">
        <v>8.0</v>
      </c>
      <c r="AO3" s="70">
        <v>8.0</v>
      </c>
      <c r="AP3" s="70">
        <v>8.0</v>
      </c>
      <c r="AQ3" s="70">
        <v>8.0</v>
      </c>
      <c r="AR3" s="70" t="s">
        <v>246</v>
      </c>
      <c r="AS3" s="367" t="s">
        <v>246</v>
      </c>
    </row>
    <row r="4">
      <c r="A4" s="4"/>
      <c r="B4" s="3" t="s">
        <v>5</v>
      </c>
      <c r="C4" s="68" t="s">
        <v>245</v>
      </c>
      <c r="D4" s="69"/>
      <c r="E4" s="70">
        <v>120.4</v>
      </c>
      <c r="F4" s="70">
        <v>120.84</v>
      </c>
      <c r="G4" s="70">
        <v>120.28</v>
      </c>
      <c r="H4" s="70">
        <v>120.28</v>
      </c>
      <c r="I4" s="364" t="s">
        <v>246</v>
      </c>
      <c r="J4" s="70" t="s">
        <v>425</v>
      </c>
      <c r="K4" s="70">
        <v>5.0</v>
      </c>
      <c r="L4" s="70" t="s">
        <v>246</v>
      </c>
      <c r="M4" s="70" t="s">
        <v>246</v>
      </c>
      <c r="N4" s="70" t="s">
        <v>246</v>
      </c>
      <c r="O4" s="70">
        <v>4.0</v>
      </c>
      <c r="P4" s="70">
        <v>100.0</v>
      </c>
      <c r="Q4" s="70">
        <v>4.0</v>
      </c>
      <c r="R4" s="70">
        <v>100.0</v>
      </c>
      <c r="S4" s="70" t="s">
        <v>246</v>
      </c>
      <c r="T4" s="365" t="s">
        <v>246</v>
      </c>
      <c r="U4" s="70">
        <v>0.009</v>
      </c>
      <c r="V4" s="70">
        <v>0.0</v>
      </c>
      <c r="W4" s="70" t="s">
        <v>246</v>
      </c>
      <c r="X4" s="70">
        <v>0.004</v>
      </c>
      <c r="Y4" s="70">
        <v>0.0</v>
      </c>
      <c r="Z4" s="70" t="s">
        <v>246</v>
      </c>
      <c r="AA4" s="70" t="s">
        <v>246</v>
      </c>
      <c r="AB4" s="70" t="s">
        <v>246</v>
      </c>
      <c r="AC4" s="70" t="s">
        <v>246</v>
      </c>
      <c r="AD4" s="70" t="s">
        <v>246</v>
      </c>
      <c r="AE4" s="70" t="s">
        <v>246</v>
      </c>
      <c r="AF4" s="70" t="s">
        <v>246</v>
      </c>
      <c r="AG4" s="70" t="s">
        <v>246</v>
      </c>
      <c r="AH4" s="70" t="s">
        <v>246</v>
      </c>
      <c r="AI4" s="70" t="s">
        <v>246</v>
      </c>
      <c r="AJ4" s="70" t="s">
        <v>246</v>
      </c>
      <c r="AK4" s="366" t="s">
        <v>246</v>
      </c>
      <c r="AL4" s="70">
        <v>25.0</v>
      </c>
      <c r="AM4" s="70">
        <v>2.0</v>
      </c>
      <c r="AN4" s="70">
        <v>2.0</v>
      </c>
      <c r="AO4" s="70">
        <v>2.0</v>
      </c>
      <c r="AP4" s="70">
        <v>4.0</v>
      </c>
      <c r="AQ4" s="70">
        <v>4.0</v>
      </c>
      <c r="AR4" s="70" t="s">
        <v>246</v>
      </c>
      <c r="AS4" s="367" t="s">
        <v>246</v>
      </c>
    </row>
    <row r="5">
      <c r="A5" s="4"/>
      <c r="B5" s="3" t="s">
        <v>6</v>
      </c>
      <c r="C5" s="68" t="s">
        <v>245</v>
      </c>
      <c r="D5" s="69"/>
      <c r="E5" s="70">
        <v>100.24</v>
      </c>
      <c r="F5" s="70">
        <v>100.68</v>
      </c>
      <c r="G5" s="70">
        <v>100.44</v>
      </c>
      <c r="H5" s="70">
        <v>100.44</v>
      </c>
      <c r="I5" s="364" t="s">
        <v>246</v>
      </c>
      <c r="J5" s="70" t="s">
        <v>425</v>
      </c>
      <c r="K5" s="70">
        <v>5.0</v>
      </c>
      <c r="L5" s="70" t="s">
        <v>246</v>
      </c>
      <c r="M5" s="70" t="s">
        <v>246</v>
      </c>
      <c r="N5" s="70" t="s">
        <v>246</v>
      </c>
      <c r="O5" s="70">
        <v>4.0</v>
      </c>
      <c r="P5" s="70">
        <v>100.0</v>
      </c>
      <c r="Q5" s="70">
        <v>4.0</v>
      </c>
      <c r="R5" s="70">
        <v>100.0</v>
      </c>
      <c r="S5" s="70" t="s">
        <v>246</v>
      </c>
      <c r="T5" s="365" t="s">
        <v>246</v>
      </c>
      <c r="U5" s="70">
        <v>0.107</v>
      </c>
      <c r="V5" s="70">
        <v>0.0</v>
      </c>
      <c r="W5" s="70" t="s">
        <v>246</v>
      </c>
      <c r="X5" s="70">
        <v>0.003</v>
      </c>
      <c r="Y5" s="70">
        <v>0.0</v>
      </c>
      <c r="Z5" s="70" t="s">
        <v>246</v>
      </c>
      <c r="AA5" s="70" t="s">
        <v>246</v>
      </c>
      <c r="AB5" s="70" t="s">
        <v>246</v>
      </c>
      <c r="AC5" s="70" t="s">
        <v>246</v>
      </c>
      <c r="AD5" s="70" t="s">
        <v>246</v>
      </c>
      <c r="AE5" s="70" t="s">
        <v>246</v>
      </c>
      <c r="AF5" s="70" t="s">
        <v>246</v>
      </c>
      <c r="AG5" s="70" t="s">
        <v>246</v>
      </c>
      <c r="AH5" s="70" t="s">
        <v>246</v>
      </c>
      <c r="AI5" s="70" t="s">
        <v>246</v>
      </c>
      <c r="AJ5" s="70" t="s">
        <v>246</v>
      </c>
      <c r="AK5" s="366" t="s">
        <v>246</v>
      </c>
      <c r="AL5" s="70">
        <v>25.0</v>
      </c>
      <c r="AM5" s="70">
        <v>2.0</v>
      </c>
      <c r="AN5" s="70">
        <v>7.0</v>
      </c>
      <c r="AO5" s="70">
        <v>7.0</v>
      </c>
      <c r="AP5" s="70">
        <v>7.0</v>
      </c>
      <c r="AQ5" s="70">
        <v>7.0</v>
      </c>
      <c r="AR5" s="70" t="s">
        <v>246</v>
      </c>
      <c r="AS5" s="367" t="s">
        <v>246</v>
      </c>
    </row>
    <row r="6">
      <c r="A6" s="4"/>
      <c r="B6" s="3" t="s">
        <v>7</v>
      </c>
      <c r="C6" s="68" t="s">
        <v>245</v>
      </c>
      <c r="D6" s="69"/>
      <c r="E6" s="70">
        <v>101.56</v>
      </c>
      <c r="F6" s="70">
        <v>100.68</v>
      </c>
      <c r="G6" s="70">
        <v>100.44</v>
      </c>
      <c r="H6" s="70">
        <v>100.44</v>
      </c>
      <c r="I6" s="364" t="s">
        <v>246</v>
      </c>
      <c r="J6" s="70" t="s">
        <v>425</v>
      </c>
      <c r="K6" s="70">
        <v>5.0</v>
      </c>
      <c r="L6" s="70" t="s">
        <v>246</v>
      </c>
      <c r="M6" s="70" t="s">
        <v>246</v>
      </c>
      <c r="N6" s="70" t="s">
        <v>246</v>
      </c>
      <c r="O6" s="70">
        <v>4.0</v>
      </c>
      <c r="P6" s="70">
        <v>100.0</v>
      </c>
      <c r="Q6" s="70">
        <v>4.0</v>
      </c>
      <c r="R6" s="70">
        <v>100.0</v>
      </c>
      <c r="S6" s="70" t="s">
        <v>246</v>
      </c>
      <c r="T6" s="365" t="s">
        <v>246</v>
      </c>
      <c r="U6" s="70">
        <v>0.174</v>
      </c>
      <c r="V6" s="70">
        <v>0.0</v>
      </c>
      <c r="W6" s="70" t="s">
        <v>246</v>
      </c>
      <c r="X6" s="70">
        <v>0.003</v>
      </c>
      <c r="Y6" s="70">
        <v>0.0</v>
      </c>
      <c r="Z6" s="70" t="s">
        <v>246</v>
      </c>
      <c r="AA6" s="70" t="s">
        <v>246</v>
      </c>
      <c r="AB6" s="70" t="s">
        <v>246</v>
      </c>
      <c r="AC6" s="70" t="s">
        <v>246</v>
      </c>
      <c r="AD6" s="70" t="s">
        <v>246</v>
      </c>
      <c r="AE6" s="70" t="s">
        <v>246</v>
      </c>
      <c r="AF6" s="70" t="s">
        <v>246</v>
      </c>
      <c r="AG6" s="70" t="s">
        <v>246</v>
      </c>
      <c r="AH6" s="70" t="s">
        <v>246</v>
      </c>
      <c r="AI6" s="70" t="s">
        <v>246</v>
      </c>
      <c r="AJ6" s="70" t="s">
        <v>246</v>
      </c>
      <c r="AK6" s="366" t="s">
        <v>246</v>
      </c>
      <c r="AL6" s="70">
        <v>25.0</v>
      </c>
      <c r="AM6" s="70">
        <v>2.0</v>
      </c>
      <c r="AN6" s="70">
        <v>9.0</v>
      </c>
      <c r="AO6" s="70">
        <v>9.0</v>
      </c>
      <c r="AP6" s="70">
        <v>9.0</v>
      </c>
      <c r="AQ6" s="70">
        <v>9.0</v>
      </c>
      <c r="AR6" s="70" t="s">
        <v>246</v>
      </c>
      <c r="AS6" s="367" t="s">
        <v>246</v>
      </c>
    </row>
    <row r="7">
      <c r="A7" s="4"/>
      <c r="B7" s="3" t="s">
        <v>8</v>
      </c>
      <c r="C7" s="68" t="s">
        <v>251</v>
      </c>
      <c r="D7" s="69"/>
      <c r="E7" s="70">
        <v>100.24</v>
      </c>
      <c r="F7" s="70">
        <v>100.68</v>
      </c>
      <c r="G7" s="70">
        <v>100.44</v>
      </c>
      <c r="H7" s="70">
        <v>100.44</v>
      </c>
      <c r="I7" s="364" t="s">
        <v>246</v>
      </c>
      <c r="J7" s="70" t="s">
        <v>425</v>
      </c>
      <c r="K7" s="70">
        <v>5.0</v>
      </c>
      <c r="L7" s="70" t="s">
        <v>246</v>
      </c>
      <c r="M7" s="70" t="s">
        <v>246</v>
      </c>
      <c r="N7" s="70" t="s">
        <v>246</v>
      </c>
      <c r="O7" s="70">
        <v>4.0</v>
      </c>
      <c r="P7" s="70">
        <v>80.0</v>
      </c>
      <c r="Q7" s="70">
        <v>4.0</v>
      </c>
      <c r="R7" s="70">
        <v>80.0</v>
      </c>
      <c r="S7" s="70" t="s">
        <v>246</v>
      </c>
      <c r="T7" s="365" t="s">
        <v>246</v>
      </c>
      <c r="U7" s="70">
        <v>0.065</v>
      </c>
      <c r="V7" s="70">
        <v>0.0</v>
      </c>
      <c r="W7" s="70" t="s">
        <v>246</v>
      </c>
      <c r="X7" s="70">
        <v>0.007</v>
      </c>
      <c r="Y7" s="70">
        <v>0.0</v>
      </c>
      <c r="Z7" s="70" t="s">
        <v>246</v>
      </c>
      <c r="AA7" s="70" t="s">
        <v>246</v>
      </c>
      <c r="AB7" s="70" t="s">
        <v>246</v>
      </c>
      <c r="AC7" s="70" t="s">
        <v>246</v>
      </c>
      <c r="AD7" s="70" t="s">
        <v>246</v>
      </c>
      <c r="AE7" s="70" t="s">
        <v>246</v>
      </c>
      <c r="AF7" s="70" t="s">
        <v>246</v>
      </c>
      <c r="AG7" s="70" t="s">
        <v>246</v>
      </c>
      <c r="AH7" s="70" t="s">
        <v>246</v>
      </c>
      <c r="AI7" s="70" t="s">
        <v>246</v>
      </c>
      <c r="AJ7" s="70" t="s">
        <v>246</v>
      </c>
      <c r="AK7" s="366" t="s">
        <v>246</v>
      </c>
      <c r="AL7" s="70">
        <v>25.0</v>
      </c>
      <c r="AM7" s="70">
        <v>2.0</v>
      </c>
      <c r="AN7" s="70">
        <v>7.0</v>
      </c>
      <c r="AO7" s="70">
        <v>8.0</v>
      </c>
      <c r="AP7" s="70">
        <v>7.0</v>
      </c>
      <c r="AQ7" s="70">
        <v>7.0</v>
      </c>
      <c r="AR7" s="70" t="s">
        <v>246</v>
      </c>
      <c r="AS7" s="367" t="s">
        <v>246</v>
      </c>
    </row>
    <row r="8">
      <c r="A8" s="4"/>
      <c r="B8" s="3" t="s">
        <v>9</v>
      </c>
      <c r="C8" s="68" t="s">
        <v>245</v>
      </c>
      <c r="D8" s="69"/>
      <c r="E8" s="70">
        <v>100.24</v>
      </c>
      <c r="F8" s="70">
        <v>100.68</v>
      </c>
      <c r="G8" s="70">
        <v>100.44</v>
      </c>
      <c r="H8" s="70">
        <v>100.44</v>
      </c>
      <c r="I8" s="364" t="s">
        <v>246</v>
      </c>
      <c r="J8" s="70" t="s">
        <v>425</v>
      </c>
      <c r="K8" s="70">
        <v>5.0</v>
      </c>
      <c r="L8" s="70" t="s">
        <v>246</v>
      </c>
      <c r="M8" s="70" t="s">
        <v>246</v>
      </c>
      <c r="N8" s="70" t="s">
        <v>246</v>
      </c>
      <c r="O8" s="70">
        <v>4.0</v>
      </c>
      <c r="P8" s="70">
        <v>100.0</v>
      </c>
      <c r="Q8" s="70">
        <v>4.0</v>
      </c>
      <c r="R8" s="70">
        <v>100.0</v>
      </c>
      <c r="S8" s="70" t="s">
        <v>246</v>
      </c>
      <c r="T8" s="365" t="s">
        <v>246</v>
      </c>
      <c r="U8" s="70">
        <v>0.055</v>
      </c>
      <c r="V8" s="70">
        <v>0.0</v>
      </c>
      <c r="W8" s="70" t="s">
        <v>246</v>
      </c>
      <c r="X8" s="70">
        <v>0.003</v>
      </c>
      <c r="Y8" s="70">
        <v>0.0</v>
      </c>
      <c r="Z8" s="70" t="s">
        <v>246</v>
      </c>
      <c r="AA8" s="70" t="s">
        <v>246</v>
      </c>
      <c r="AB8" s="70" t="s">
        <v>246</v>
      </c>
      <c r="AC8" s="70" t="s">
        <v>246</v>
      </c>
      <c r="AD8" s="70" t="s">
        <v>246</v>
      </c>
      <c r="AE8" s="70" t="s">
        <v>246</v>
      </c>
      <c r="AF8" s="70" t="s">
        <v>246</v>
      </c>
      <c r="AG8" s="70" t="s">
        <v>246</v>
      </c>
      <c r="AH8" s="70" t="s">
        <v>246</v>
      </c>
      <c r="AI8" s="70" t="s">
        <v>246</v>
      </c>
      <c r="AJ8" s="70" t="s">
        <v>246</v>
      </c>
      <c r="AK8" s="366" t="s">
        <v>246</v>
      </c>
      <c r="AL8" s="70">
        <v>25.0</v>
      </c>
      <c r="AM8" s="70">
        <v>2.0</v>
      </c>
      <c r="AN8" s="70">
        <v>4.0</v>
      </c>
      <c r="AO8" s="70">
        <v>4.0</v>
      </c>
      <c r="AP8" s="70">
        <v>4.0</v>
      </c>
      <c r="AQ8" s="70">
        <v>4.0</v>
      </c>
      <c r="AR8" s="70" t="s">
        <v>246</v>
      </c>
      <c r="AS8" s="367" t="s">
        <v>246</v>
      </c>
    </row>
    <row r="9">
      <c r="A9" s="4"/>
      <c r="B9" s="134" t="s">
        <v>10</v>
      </c>
      <c r="C9" s="68" t="s">
        <v>247</v>
      </c>
      <c r="D9" s="70" t="s">
        <v>248</v>
      </c>
      <c r="E9" s="69"/>
      <c r="F9" s="69"/>
      <c r="G9" s="69"/>
      <c r="H9" s="69"/>
      <c r="I9" s="368"/>
      <c r="J9" s="69"/>
      <c r="K9" s="69"/>
      <c r="L9" s="69"/>
      <c r="M9" s="69"/>
      <c r="N9" s="69"/>
      <c r="O9" s="69"/>
      <c r="P9" s="69"/>
      <c r="Q9" s="69"/>
      <c r="R9" s="69"/>
      <c r="S9" s="69"/>
      <c r="T9" s="3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370"/>
      <c r="AL9" s="69"/>
      <c r="AM9" s="69"/>
      <c r="AN9" s="69"/>
      <c r="AO9" s="69"/>
      <c r="AP9" s="69"/>
      <c r="AQ9" s="69"/>
      <c r="AR9" s="69"/>
      <c r="AS9" s="371"/>
    </row>
    <row r="10">
      <c r="A10" s="4"/>
      <c r="B10" s="3" t="s">
        <v>11</v>
      </c>
      <c r="C10" s="68" t="s">
        <v>245</v>
      </c>
      <c r="D10" s="69"/>
      <c r="E10" s="70">
        <v>100.24</v>
      </c>
      <c r="F10" s="70">
        <v>100.68</v>
      </c>
      <c r="G10" s="70">
        <v>100.44</v>
      </c>
      <c r="H10" s="70">
        <v>100.44</v>
      </c>
      <c r="I10" s="364" t="s">
        <v>246</v>
      </c>
      <c r="J10" s="70" t="s">
        <v>425</v>
      </c>
      <c r="K10" s="70">
        <v>5.0</v>
      </c>
      <c r="L10" s="70" t="s">
        <v>246</v>
      </c>
      <c r="M10" s="70" t="s">
        <v>246</v>
      </c>
      <c r="N10" s="70" t="s">
        <v>246</v>
      </c>
      <c r="O10" s="70">
        <v>4.0</v>
      </c>
      <c r="P10" s="70">
        <v>80.0</v>
      </c>
      <c r="Q10" s="70">
        <v>4.0</v>
      </c>
      <c r="R10" s="70">
        <v>80.0</v>
      </c>
      <c r="S10" s="70" t="s">
        <v>246</v>
      </c>
      <c r="T10" s="365" t="s">
        <v>246</v>
      </c>
      <c r="U10" s="70">
        <v>0.192</v>
      </c>
      <c r="V10" s="70">
        <v>0.0</v>
      </c>
      <c r="W10" s="70" t="s">
        <v>246</v>
      </c>
      <c r="X10" s="70">
        <v>0.01</v>
      </c>
      <c r="Y10" s="70">
        <v>0.0</v>
      </c>
      <c r="Z10" s="70" t="s">
        <v>246</v>
      </c>
      <c r="AA10" s="70" t="s">
        <v>246</v>
      </c>
      <c r="AB10" s="70" t="s">
        <v>246</v>
      </c>
      <c r="AC10" s="70" t="s">
        <v>246</v>
      </c>
      <c r="AD10" s="70" t="s">
        <v>246</v>
      </c>
      <c r="AE10" s="70" t="s">
        <v>246</v>
      </c>
      <c r="AF10" s="70" t="s">
        <v>246</v>
      </c>
      <c r="AG10" s="70" t="s">
        <v>246</v>
      </c>
      <c r="AH10" s="70" t="s">
        <v>246</v>
      </c>
      <c r="AI10" s="70" t="s">
        <v>246</v>
      </c>
      <c r="AJ10" s="70" t="s">
        <v>246</v>
      </c>
      <c r="AK10" s="366" t="s">
        <v>246</v>
      </c>
      <c r="AL10" s="70">
        <v>25.0</v>
      </c>
      <c r="AM10" s="70">
        <v>2.0</v>
      </c>
      <c r="AN10" s="70">
        <v>6.0</v>
      </c>
      <c r="AO10" s="70">
        <v>6.0</v>
      </c>
      <c r="AP10" s="70">
        <v>4.0</v>
      </c>
      <c r="AQ10" s="70">
        <v>4.0</v>
      </c>
      <c r="AR10" s="70" t="s">
        <v>246</v>
      </c>
      <c r="AS10" s="367" t="s">
        <v>246</v>
      </c>
    </row>
    <row r="11">
      <c r="A11" s="4"/>
      <c r="B11" s="3" t="s">
        <v>12</v>
      </c>
      <c r="C11" s="68" t="s">
        <v>245</v>
      </c>
      <c r="D11" s="69"/>
      <c r="E11" s="70">
        <v>103.34</v>
      </c>
      <c r="F11" s="70">
        <v>100.68</v>
      </c>
      <c r="G11" s="70">
        <v>100.44</v>
      </c>
      <c r="H11" s="70">
        <v>100.44</v>
      </c>
      <c r="I11" s="364" t="s">
        <v>246</v>
      </c>
      <c r="J11" s="70" t="s">
        <v>425</v>
      </c>
      <c r="K11" s="70">
        <v>5.0</v>
      </c>
      <c r="L11" s="70" t="s">
        <v>246</v>
      </c>
      <c r="M11" s="70" t="s">
        <v>246</v>
      </c>
      <c r="N11" s="70" t="s">
        <v>246</v>
      </c>
      <c r="O11" s="70">
        <v>4.0</v>
      </c>
      <c r="P11" s="70">
        <v>100.0</v>
      </c>
      <c r="Q11" s="70">
        <v>4.0</v>
      </c>
      <c r="R11" s="70">
        <v>100.0</v>
      </c>
      <c r="S11" s="70" t="s">
        <v>246</v>
      </c>
      <c r="T11" s="365" t="s">
        <v>246</v>
      </c>
      <c r="U11" s="70">
        <v>0.161</v>
      </c>
      <c r="V11" s="70">
        <v>0.0</v>
      </c>
      <c r="W11" s="70" t="s">
        <v>246</v>
      </c>
      <c r="X11" s="70">
        <v>0.005</v>
      </c>
      <c r="Y11" s="70">
        <v>0.0</v>
      </c>
      <c r="Z11" s="70" t="s">
        <v>246</v>
      </c>
      <c r="AA11" s="70" t="s">
        <v>246</v>
      </c>
      <c r="AB11" s="70" t="s">
        <v>246</v>
      </c>
      <c r="AC11" s="70" t="s">
        <v>246</v>
      </c>
      <c r="AD11" s="70" t="s">
        <v>246</v>
      </c>
      <c r="AE11" s="70" t="s">
        <v>246</v>
      </c>
      <c r="AF11" s="70" t="s">
        <v>246</v>
      </c>
      <c r="AG11" s="70" t="s">
        <v>246</v>
      </c>
      <c r="AH11" s="70" t="s">
        <v>246</v>
      </c>
      <c r="AI11" s="70" t="s">
        <v>246</v>
      </c>
      <c r="AJ11" s="70" t="s">
        <v>246</v>
      </c>
      <c r="AK11" s="366" t="s">
        <v>246</v>
      </c>
      <c r="AL11" s="70">
        <v>25.0</v>
      </c>
      <c r="AM11" s="70">
        <v>2.0</v>
      </c>
      <c r="AN11" s="70">
        <v>6.0</v>
      </c>
      <c r="AO11" s="70">
        <v>6.0</v>
      </c>
      <c r="AP11" s="70">
        <v>5.0</v>
      </c>
      <c r="AQ11" s="70">
        <v>5.0</v>
      </c>
      <c r="AR11" s="70" t="s">
        <v>246</v>
      </c>
      <c r="AS11" s="367" t="s">
        <v>246</v>
      </c>
    </row>
    <row r="12">
      <c r="A12" s="4"/>
      <c r="B12" s="3" t="s">
        <v>13</v>
      </c>
      <c r="C12" s="68" t="s">
        <v>247</v>
      </c>
      <c r="D12" s="70" t="s">
        <v>248</v>
      </c>
      <c r="E12" s="69"/>
      <c r="F12" s="69"/>
      <c r="G12" s="69"/>
      <c r="H12" s="69"/>
      <c r="I12" s="368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3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370"/>
      <c r="AL12" s="69"/>
      <c r="AM12" s="69"/>
      <c r="AN12" s="69"/>
      <c r="AO12" s="69"/>
      <c r="AP12" s="69"/>
      <c r="AQ12" s="69"/>
      <c r="AR12" s="69"/>
      <c r="AS12" s="371"/>
    </row>
    <row r="13">
      <c r="A13" s="4"/>
      <c r="B13" s="3" t="s">
        <v>14</v>
      </c>
      <c r="C13" s="68" t="s">
        <v>251</v>
      </c>
      <c r="D13" s="69"/>
      <c r="E13" s="70">
        <v>101.56</v>
      </c>
      <c r="F13" s="70">
        <v>100.68</v>
      </c>
      <c r="G13" s="70">
        <v>100.44</v>
      </c>
      <c r="H13" s="70">
        <v>100.44</v>
      </c>
      <c r="I13" s="364" t="s">
        <v>246</v>
      </c>
      <c r="J13" s="70" t="s">
        <v>425</v>
      </c>
      <c r="K13" s="70">
        <v>5.0</v>
      </c>
      <c r="L13" s="70" t="s">
        <v>246</v>
      </c>
      <c r="M13" s="70" t="s">
        <v>246</v>
      </c>
      <c r="N13" s="70" t="s">
        <v>246</v>
      </c>
      <c r="O13" s="70">
        <v>4.0</v>
      </c>
      <c r="P13" s="70">
        <v>100.0</v>
      </c>
      <c r="Q13" s="70">
        <v>4.0</v>
      </c>
      <c r="R13" s="70">
        <v>100.0</v>
      </c>
      <c r="S13" s="70" t="s">
        <v>246</v>
      </c>
      <c r="T13" s="365" t="s">
        <v>246</v>
      </c>
      <c r="U13" s="70">
        <v>0.037</v>
      </c>
      <c r="V13" s="70">
        <v>0.0</v>
      </c>
      <c r="W13" s="70" t="s">
        <v>246</v>
      </c>
      <c r="X13" s="70">
        <v>0.002</v>
      </c>
      <c r="Y13" s="70">
        <v>0.0</v>
      </c>
      <c r="Z13" s="70" t="s">
        <v>246</v>
      </c>
      <c r="AA13" s="70" t="s">
        <v>246</v>
      </c>
      <c r="AB13" s="70" t="s">
        <v>246</v>
      </c>
      <c r="AC13" s="70" t="s">
        <v>246</v>
      </c>
      <c r="AD13" s="70" t="s">
        <v>246</v>
      </c>
      <c r="AE13" s="70" t="s">
        <v>246</v>
      </c>
      <c r="AF13" s="70" t="s">
        <v>246</v>
      </c>
      <c r="AG13" s="70" t="s">
        <v>246</v>
      </c>
      <c r="AH13" s="70" t="s">
        <v>246</v>
      </c>
      <c r="AI13" s="70" t="s">
        <v>246</v>
      </c>
      <c r="AJ13" s="70" t="s">
        <v>246</v>
      </c>
      <c r="AK13" s="366" t="s">
        <v>246</v>
      </c>
      <c r="AL13" s="70">
        <v>25.0</v>
      </c>
      <c r="AM13" s="70">
        <v>2.0</v>
      </c>
      <c r="AN13" s="70">
        <v>8.0</v>
      </c>
      <c r="AO13" s="70">
        <v>8.0</v>
      </c>
      <c r="AP13" s="70">
        <v>8.0</v>
      </c>
      <c r="AQ13" s="70">
        <v>8.0</v>
      </c>
      <c r="AR13" s="70" t="s">
        <v>246</v>
      </c>
      <c r="AS13" s="367" t="s">
        <v>246</v>
      </c>
    </row>
    <row r="14">
      <c r="A14" s="4"/>
      <c r="B14" s="3" t="s">
        <v>15</v>
      </c>
      <c r="C14" s="68" t="s">
        <v>247</v>
      </c>
      <c r="D14" s="70" t="s">
        <v>248</v>
      </c>
      <c r="E14" s="69"/>
      <c r="F14" s="69"/>
      <c r="G14" s="69"/>
      <c r="H14" s="69"/>
      <c r="I14" s="368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3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370"/>
      <c r="AL14" s="69"/>
      <c r="AM14" s="69"/>
      <c r="AN14" s="69"/>
      <c r="AO14" s="69"/>
      <c r="AP14" s="69"/>
      <c r="AQ14" s="69"/>
      <c r="AR14" s="69"/>
      <c r="AS14" s="371"/>
    </row>
    <row r="15">
      <c r="A15" s="4"/>
      <c r="B15" s="3" t="s">
        <v>16</v>
      </c>
      <c r="C15" s="68" t="s">
        <v>245</v>
      </c>
      <c r="D15" s="69"/>
      <c r="E15" s="70">
        <v>100.24</v>
      </c>
      <c r="F15" s="70">
        <v>100.68</v>
      </c>
      <c r="G15" s="70">
        <v>100.44</v>
      </c>
      <c r="H15" s="70">
        <v>100.44</v>
      </c>
      <c r="I15" s="364" t="s">
        <v>246</v>
      </c>
      <c r="J15" s="70" t="s">
        <v>425</v>
      </c>
      <c r="K15" s="70">
        <v>5.0</v>
      </c>
      <c r="L15" s="70" t="s">
        <v>246</v>
      </c>
      <c r="M15" s="70" t="s">
        <v>246</v>
      </c>
      <c r="N15" s="70" t="s">
        <v>246</v>
      </c>
      <c r="O15" s="70">
        <v>4.0</v>
      </c>
      <c r="P15" s="70">
        <v>100.0</v>
      </c>
      <c r="Q15" s="70">
        <v>4.0</v>
      </c>
      <c r="R15" s="70">
        <v>100.0</v>
      </c>
      <c r="S15" s="70" t="s">
        <v>246</v>
      </c>
      <c r="T15" s="365" t="s">
        <v>246</v>
      </c>
      <c r="U15" s="70">
        <v>0.058</v>
      </c>
      <c r="V15" s="70">
        <v>0.0</v>
      </c>
      <c r="W15" s="70" t="s">
        <v>246</v>
      </c>
      <c r="X15" s="70">
        <v>0.005</v>
      </c>
      <c r="Y15" s="70">
        <v>0.0</v>
      </c>
      <c r="Z15" s="70" t="s">
        <v>246</v>
      </c>
      <c r="AA15" s="70" t="s">
        <v>246</v>
      </c>
      <c r="AB15" s="70" t="s">
        <v>246</v>
      </c>
      <c r="AC15" s="70" t="s">
        <v>246</v>
      </c>
      <c r="AD15" s="70" t="s">
        <v>246</v>
      </c>
      <c r="AE15" s="70" t="s">
        <v>246</v>
      </c>
      <c r="AF15" s="70" t="s">
        <v>246</v>
      </c>
      <c r="AG15" s="70" t="s">
        <v>246</v>
      </c>
      <c r="AH15" s="70" t="s">
        <v>246</v>
      </c>
      <c r="AI15" s="70" t="s">
        <v>246</v>
      </c>
      <c r="AJ15" s="70" t="s">
        <v>246</v>
      </c>
      <c r="AK15" s="366" t="s">
        <v>246</v>
      </c>
      <c r="AL15" s="70">
        <v>25.0</v>
      </c>
      <c r="AM15" s="70">
        <v>2.0</v>
      </c>
      <c r="AN15" s="70">
        <v>2.0</v>
      </c>
      <c r="AO15" s="70">
        <v>2.0</v>
      </c>
      <c r="AP15" s="70">
        <v>4.0</v>
      </c>
      <c r="AQ15" s="70">
        <v>4.0</v>
      </c>
      <c r="AR15" s="70" t="s">
        <v>246</v>
      </c>
      <c r="AS15" s="367" t="s">
        <v>246</v>
      </c>
    </row>
    <row r="16">
      <c r="A16" s="4"/>
      <c r="B16" s="134" t="s">
        <v>17</v>
      </c>
      <c r="C16" s="68" t="s">
        <v>247</v>
      </c>
      <c r="D16" s="70" t="s">
        <v>248</v>
      </c>
      <c r="E16" s="69"/>
      <c r="F16" s="69"/>
      <c r="G16" s="69"/>
      <c r="H16" s="69"/>
      <c r="I16" s="368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3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370"/>
      <c r="AL16" s="69"/>
      <c r="AM16" s="69"/>
      <c r="AN16" s="69"/>
      <c r="AO16" s="69"/>
      <c r="AP16" s="69"/>
      <c r="AQ16" s="69"/>
      <c r="AR16" s="69"/>
      <c r="AS16" s="371"/>
    </row>
    <row r="17">
      <c r="A17" s="4"/>
      <c r="B17" s="3" t="s">
        <v>18</v>
      </c>
      <c r="C17" s="68" t="s">
        <v>245</v>
      </c>
      <c r="D17" s="69"/>
      <c r="E17" s="70">
        <v>100.24</v>
      </c>
      <c r="F17" s="70">
        <v>100.68</v>
      </c>
      <c r="G17" s="70">
        <v>100.44</v>
      </c>
      <c r="H17" s="70">
        <v>100.44</v>
      </c>
      <c r="I17" s="364" t="s">
        <v>246</v>
      </c>
      <c r="J17" s="70" t="s">
        <v>425</v>
      </c>
      <c r="K17" s="70">
        <v>5.0</v>
      </c>
      <c r="L17" s="70" t="s">
        <v>246</v>
      </c>
      <c r="M17" s="70" t="s">
        <v>246</v>
      </c>
      <c r="N17" s="70" t="s">
        <v>246</v>
      </c>
      <c r="O17" s="70">
        <v>4.0</v>
      </c>
      <c r="P17" s="70">
        <v>80.0</v>
      </c>
      <c r="Q17" s="70">
        <v>4.0</v>
      </c>
      <c r="R17" s="70">
        <v>80.0</v>
      </c>
      <c r="S17" s="70" t="s">
        <v>246</v>
      </c>
      <c r="T17" s="365" t="s">
        <v>246</v>
      </c>
      <c r="U17" s="70">
        <v>0.009</v>
      </c>
      <c r="V17" s="70">
        <v>0.0</v>
      </c>
      <c r="W17" s="70" t="s">
        <v>246</v>
      </c>
      <c r="X17" s="70">
        <v>0.001</v>
      </c>
      <c r="Y17" s="70">
        <v>0.0</v>
      </c>
      <c r="Z17" s="70" t="s">
        <v>246</v>
      </c>
      <c r="AA17" s="70" t="s">
        <v>246</v>
      </c>
      <c r="AB17" s="70" t="s">
        <v>246</v>
      </c>
      <c r="AC17" s="70" t="s">
        <v>246</v>
      </c>
      <c r="AD17" s="70" t="s">
        <v>246</v>
      </c>
      <c r="AE17" s="70" t="s">
        <v>246</v>
      </c>
      <c r="AF17" s="70" t="s">
        <v>246</v>
      </c>
      <c r="AG17" s="70" t="s">
        <v>246</v>
      </c>
      <c r="AH17" s="70" t="s">
        <v>246</v>
      </c>
      <c r="AI17" s="70" t="s">
        <v>246</v>
      </c>
      <c r="AJ17" s="70" t="s">
        <v>246</v>
      </c>
      <c r="AK17" s="366" t="s">
        <v>246</v>
      </c>
      <c r="AL17" s="70">
        <v>25.0</v>
      </c>
      <c r="AM17" s="70">
        <v>2.0</v>
      </c>
      <c r="AN17" s="70">
        <v>8.0</v>
      </c>
      <c r="AO17" s="70">
        <v>8.0</v>
      </c>
      <c r="AP17" s="70">
        <v>8.0</v>
      </c>
      <c r="AQ17" s="70">
        <v>8.0</v>
      </c>
      <c r="AR17" s="70" t="s">
        <v>246</v>
      </c>
      <c r="AS17" s="367" t="s">
        <v>246</v>
      </c>
    </row>
    <row r="18">
      <c r="A18" s="4"/>
      <c r="B18" s="3" t="s">
        <v>19</v>
      </c>
      <c r="C18" s="68" t="s">
        <v>245</v>
      </c>
      <c r="D18" s="69"/>
      <c r="E18" s="70">
        <v>100.24</v>
      </c>
      <c r="F18" s="70">
        <v>100.68</v>
      </c>
      <c r="G18" s="70">
        <v>100.44</v>
      </c>
      <c r="H18" s="70">
        <v>100.44</v>
      </c>
      <c r="I18" s="364" t="s">
        <v>246</v>
      </c>
      <c r="J18" s="70" t="s">
        <v>425</v>
      </c>
      <c r="K18" s="70">
        <v>5.0</v>
      </c>
      <c r="L18" s="70" t="s">
        <v>246</v>
      </c>
      <c r="M18" s="70" t="s">
        <v>246</v>
      </c>
      <c r="N18" s="70" t="s">
        <v>246</v>
      </c>
      <c r="O18" s="70">
        <v>4.0</v>
      </c>
      <c r="P18" s="70">
        <v>100.0</v>
      </c>
      <c r="Q18" s="70">
        <v>4.0</v>
      </c>
      <c r="R18" s="70">
        <v>100.0</v>
      </c>
      <c r="S18" s="70" t="s">
        <v>246</v>
      </c>
      <c r="T18" s="365" t="s">
        <v>246</v>
      </c>
      <c r="U18" s="70">
        <v>1.354</v>
      </c>
      <c r="V18" s="70">
        <v>0.0</v>
      </c>
      <c r="W18" s="70" t="s">
        <v>246</v>
      </c>
      <c r="X18" s="70">
        <v>0.002</v>
      </c>
      <c r="Y18" s="70">
        <v>0.0</v>
      </c>
      <c r="Z18" s="70" t="s">
        <v>246</v>
      </c>
      <c r="AA18" s="70" t="s">
        <v>246</v>
      </c>
      <c r="AB18" s="70" t="s">
        <v>246</v>
      </c>
      <c r="AC18" s="70" t="s">
        <v>246</v>
      </c>
      <c r="AD18" s="70" t="s">
        <v>246</v>
      </c>
      <c r="AE18" s="70" t="s">
        <v>246</v>
      </c>
      <c r="AF18" s="70" t="s">
        <v>246</v>
      </c>
      <c r="AG18" s="70" t="s">
        <v>246</v>
      </c>
      <c r="AH18" s="70" t="s">
        <v>246</v>
      </c>
      <c r="AI18" s="70" t="s">
        <v>246</v>
      </c>
      <c r="AJ18" s="70" t="s">
        <v>246</v>
      </c>
      <c r="AK18" s="366" t="s">
        <v>246</v>
      </c>
      <c r="AL18" s="70">
        <v>25.0</v>
      </c>
      <c r="AM18" s="70">
        <v>2.0</v>
      </c>
      <c r="AN18" s="70">
        <v>8.0</v>
      </c>
      <c r="AO18" s="70">
        <v>8.0</v>
      </c>
      <c r="AP18" s="70">
        <v>8.0</v>
      </c>
      <c r="AQ18" s="70">
        <v>8.0</v>
      </c>
      <c r="AR18" s="70" t="s">
        <v>246</v>
      </c>
      <c r="AS18" s="367" t="s">
        <v>246</v>
      </c>
    </row>
    <row r="19">
      <c r="A19" s="4"/>
      <c r="B19" s="3" t="s">
        <v>20</v>
      </c>
      <c r="C19" s="68" t="s">
        <v>245</v>
      </c>
      <c r="D19" s="69"/>
      <c r="E19" s="70">
        <v>101.44</v>
      </c>
      <c r="F19" s="70">
        <v>100.68</v>
      </c>
      <c r="G19" s="70">
        <v>100.44</v>
      </c>
      <c r="H19" s="70">
        <v>100.44</v>
      </c>
      <c r="I19" s="364" t="s">
        <v>246</v>
      </c>
      <c r="J19" s="70" t="s">
        <v>425</v>
      </c>
      <c r="K19" s="70">
        <v>5.0</v>
      </c>
      <c r="L19" s="70" t="s">
        <v>246</v>
      </c>
      <c r="M19" s="70" t="s">
        <v>246</v>
      </c>
      <c r="N19" s="70" t="s">
        <v>246</v>
      </c>
      <c r="O19" s="70">
        <v>4.0</v>
      </c>
      <c r="P19" s="70">
        <v>100.0</v>
      </c>
      <c r="Q19" s="70">
        <v>4.0</v>
      </c>
      <c r="R19" s="70">
        <v>100.0</v>
      </c>
      <c r="S19" s="70" t="s">
        <v>246</v>
      </c>
      <c r="T19" s="365" t="s">
        <v>246</v>
      </c>
      <c r="U19" s="70">
        <v>0.101</v>
      </c>
      <c r="V19" s="70">
        <v>0.0</v>
      </c>
      <c r="W19" s="70" t="s">
        <v>246</v>
      </c>
      <c r="X19" s="70">
        <v>0.007</v>
      </c>
      <c r="Y19" s="70">
        <v>0.0</v>
      </c>
      <c r="Z19" s="70" t="s">
        <v>246</v>
      </c>
      <c r="AA19" s="70" t="s">
        <v>246</v>
      </c>
      <c r="AB19" s="70" t="s">
        <v>246</v>
      </c>
      <c r="AC19" s="70" t="s">
        <v>246</v>
      </c>
      <c r="AD19" s="70" t="s">
        <v>246</v>
      </c>
      <c r="AE19" s="70" t="s">
        <v>246</v>
      </c>
      <c r="AF19" s="70" t="s">
        <v>246</v>
      </c>
      <c r="AG19" s="70" t="s">
        <v>246</v>
      </c>
      <c r="AH19" s="70" t="s">
        <v>246</v>
      </c>
      <c r="AI19" s="70" t="s">
        <v>246</v>
      </c>
      <c r="AJ19" s="70" t="s">
        <v>246</v>
      </c>
      <c r="AK19" s="366" t="s">
        <v>246</v>
      </c>
      <c r="AL19" s="70">
        <v>25.0</v>
      </c>
      <c r="AM19" s="70">
        <v>2.0</v>
      </c>
      <c r="AN19" s="70">
        <v>2.0</v>
      </c>
      <c r="AO19" s="70">
        <v>2.0</v>
      </c>
      <c r="AP19" s="70">
        <v>4.0</v>
      </c>
      <c r="AQ19" s="70">
        <v>4.0</v>
      </c>
      <c r="AR19" s="70" t="s">
        <v>246</v>
      </c>
      <c r="AS19" s="367" t="s">
        <v>246</v>
      </c>
    </row>
    <row r="20">
      <c r="A20" s="4"/>
      <c r="B20" s="3" t="s">
        <v>21</v>
      </c>
      <c r="C20" s="68" t="s">
        <v>245</v>
      </c>
      <c r="D20" s="69"/>
      <c r="E20" s="70">
        <v>100.24</v>
      </c>
      <c r="F20" s="70">
        <v>102.92</v>
      </c>
      <c r="G20" s="70">
        <v>100.44</v>
      </c>
      <c r="H20" s="70">
        <v>100.44</v>
      </c>
      <c r="I20" s="364" t="s">
        <v>246</v>
      </c>
      <c r="J20" s="70" t="s">
        <v>425</v>
      </c>
      <c r="K20" s="70">
        <v>5.0</v>
      </c>
      <c r="L20" s="70" t="s">
        <v>246</v>
      </c>
      <c r="M20" s="70" t="s">
        <v>246</v>
      </c>
      <c r="N20" s="70" t="s">
        <v>246</v>
      </c>
      <c r="O20" s="70">
        <v>4.0</v>
      </c>
      <c r="P20" s="70">
        <v>100.0</v>
      </c>
      <c r="Q20" s="70">
        <v>4.0</v>
      </c>
      <c r="R20" s="70">
        <v>100.0</v>
      </c>
      <c r="S20" s="70" t="s">
        <v>246</v>
      </c>
      <c r="T20" s="365" t="s">
        <v>246</v>
      </c>
      <c r="U20" s="70">
        <v>0.078</v>
      </c>
      <c r="V20" s="70">
        <v>0.0</v>
      </c>
      <c r="W20" s="70" t="s">
        <v>246</v>
      </c>
      <c r="X20" s="70">
        <v>0.001</v>
      </c>
      <c r="Y20" s="70">
        <v>0.0</v>
      </c>
      <c r="Z20" s="70" t="s">
        <v>246</v>
      </c>
      <c r="AA20" s="70" t="s">
        <v>246</v>
      </c>
      <c r="AB20" s="70" t="s">
        <v>246</v>
      </c>
      <c r="AC20" s="70" t="s">
        <v>246</v>
      </c>
      <c r="AD20" s="70" t="s">
        <v>246</v>
      </c>
      <c r="AE20" s="70" t="s">
        <v>246</v>
      </c>
      <c r="AF20" s="70" t="s">
        <v>246</v>
      </c>
      <c r="AG20" s="70" t="s">
        <v>246</v>
      </c>
      <c r="AH20" s="70" t="s">
        <v>246</v>
      </c>
      <c r="AI20" s="70" t="s">
        <v>246</v>
      </c>
      <c r="AJ20" s="70" t="s">
        <v>246</v>
      </c>
      <c r="AK20" s="366" t="s">
        <v>246</v>
      </c>
      <c r="AL20" s="70">
        <v>25.0</v>
      </c>
      <c r="AM20" s="70">
        <v>2.0</v>
      </c>
      <c r="AN20" s="70">
        <v>4.0</v>
      </c>
      <c r="AO20" s="70">
        <v>4.0</v>
      </c>
      <c r="AP20" s="70">
        <v>4.0</v>
      </c>
      <c r="AQ20" s="70">
        <v>4.0</v>
      </c>
      <c r="AR20" s="70" t="s">
        <v>246</v>
      </c>
      <c r="AS20" s="367" t="s">
        <v>246</v>
      </c>
    </row>
    <row r="21">
      <c r="A21" s="4"/>
      <c r="B21" s="3" t="s">
        <v>22</v>
      </c>
      <c r="C21" s="349" t="s">
        <v>245</v>
      </c>
      <c r="D21" s="69"/>
      <c r="E21" s="253">
        <v>100.24</v>
      </c>
      <c r="F21" s="253">
        <v>100.68</v>
      </c>
      <c r="G21" s="253">
        <v>100.44</v>
      </c>
      <c r="H21" s="253">
        <v>100.44</v>
      </c>
      <c r="I21" s="372" t="s">
        <v>246</v>
      </c>
      <c r="J21" s="253" t="s">
        <v>425</v>
      </c>
      <c r="K21" s="253">
        <v>5.0</v>
      </c>
      <c r="L21" s="253" t="s">
        <v>246</v>
      </c>
      <c r="M21" s="253" t="s">
        <v>246</v>
      </c>
      <c r="N21" s="253" t="s">
        <v>246</v>
      </c>
      <c r="O21" s="253">
        <v>4.0</v>
      </c>
      <c r="P21" s="253">
        <v>100.0</v>
      </c>
      <c r="Q21" s="253">
        <v>4.0</v>
      </c>
      <c r="R21" s="253">
        <v>100.0</v>
      </c>
      <c r="S21" s="253" t="s">
        <v>246</v>
      </c>
      <c r="T21" s="373" t="s">
        <v>246</v>
      </c>
      <c r="U21" s="253">
        <v>0.002</v>
      </c>
      <c r="V21" s="253">
        <v>0.0</v>
      </c>
      <c r="W21" s="253" t="s">
        <v>246</v>
      </c>
      <c r="X21" s="253">
        <v>0.002</v>
      </c>
      <c r="Y21" s="253">
        <v>0.0</v>
      </c>
      <c r="Z21" s="253" t="s">
        <v>246</v>
      </c>
      <c r="AA21" s="253" t="s">
        <v>246</v>
      </c>
      <c r="AB21" s="253" t="s">
        <v>246</v>
      </c>
      <c r="AC21" s="253" t="s">
        <v>246</v>
      </c>
      <c r="AD21" s="253" t="s">
        <v>246</v>
      </c>
      <c r="AE21" s="253" t="s">
        <v>246</v>
      </c>
      <c r="AF21" s="253" t="s">
        <v>246</v>
      </c>
      <c r="AG21" s="253" t="s">
        <v>246</v>
      </c>
      <c r="AH21" s="253" t="s">
        <v>246</v>
      </c>
      <c r="AI21" s="253" t="s">
        <v>246</v>
      </c>
      <c r="AJ21" s="253" t="s">
        <v>246</v>
      </c>
      <c r="AK21" s="374" t="s">
        <v>246</v>
      </c>
      <c r="AL21" s="253">
        <v>25.0</v>
      </c>
      <c r="AM21" s="253">
        <v>2.0</v>
      </c>
      <c r="AN21" s="253">
        <v>8.0</v>
      </c>
      <c r="AO21" s="253">
        <v>8.0</v>
      </c>
      <c r="AP21" s="253">
        <v>8.0</v>
      </c>
      <c r="AQ21" s="253">
        <v>8.0</v>
      </c>
      <c r="AR21" s="253" t="s">
        <v>246</v>
      </c>
      <c r="AS21" s="375" t="s">
        <v>246</v>
      </c>
    </row>
    <row r="22">
      <c r="A22" s="5"/>
      <c r="B22" s="135" t="s">
        <v>23</v>
      </c>
      <c r="C22" s="68" t="s">
        <v>247</v>
      </c>
      <c r="D22" s="70" t="s">
        <v>248</v>
      </c>
      <c r="E22" s="69"/>
      <c r="F22" s="69"/>
      <c r="G22" s="69"/>
      <c r="H22" s="69"/>
      <c r="I22" s="368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3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370"/>
      <c r="AL22" s="69"/>
      <c r="AM22" s="69"/>
      <c r="AN22" s="69"/>
      <c r="AO22" s="69"/>
      <c r="AP22" s="69"/>
      <c r="AQ22" s="69"/>
      <c r="AR22" s="69"/>
      <c r="AS22" s="371"/>
    </row>
    <row r="23">
      <c r="A23" s="6" t="s">
        <v>24</v>
      </c>
      <c r="B23" s="7" t="s">
        <v>25</v>
      </c>
      <c r="C23" s="68" t="s">
        <v>251</v>
      </c>
      <c r="D23" s="69"/>
      <c r="E23" s="70">
        <v>102.98</v>
      </c>
      <c r="F23" s="70">
        <v>100.68</v>
      </c>
      <c r="G23" s="70">
        <v>100.44</v>
      </c>
      <c r="H23" s="70">
        <v>100.44</v>
      </c>
      <c r="I23" s="364" t="s">
        <v>246</v>
      </c>
      <c r="J23" s="70" t="s">
        <v>425</v>
      </c>
      <c r="K23" s="70">
        <v>5.0</v>
      </c>
      <c r="L23" s="70" t="s">
        <v>246</v>
      </c>
      <c r="M23" s="70" t="s">
        <v>246</v>
      </c>
      <c r="N23" s="70" t="s">
        <v>246</v>
      </c>
      <c r="O23" s="70">
        <v>4.0</v>
      </c>
      <c r="P23" s="70">
        <v>100.0</v>
      </c>
      <c r="Q23" s="70">
        <v>4.0</v>
      </c>
      <c r="R23" s="70">
        <v>100.0</v>
      </c>
      <c r="S23" s="70" t="s">
        <v>246</v>
      </c>
      <c r="T23" s="365" t="s">
        <v>246</v>
      </c>
      <c r="U23" s="70">
        <v>0.138</v>
      </c>
      <c r="V23" s="70">
        <v>0.0</v>
      </c>
      <c r="W23" s="70" t="s">
        <v>246</v>
      </c>
      <c r="X23" s="70">
        <v>0.003</v>
      </c>
      <c r="Y23" s="70">
        <v>0.0</v>
      </c>
      <c r="Z23" s="70" t="s">
        <v>246</v>
      </c>
      <c r="AA23" s="70" t="s">
        <v>246</v>
      </c>
      <c r="AB23" s="70" t="s">
        <v>246</v>
      </c>
      <c r="AC23" s="70" t="s">
        <v>246</v>
      </c>
      <c r="AD23" s="70" t="s">
        <v>246</v>
      </c>
      <c r="AE23" s="70" t="s">
        <v>246</v>
      </c>
      <c r="AF23" s="70" t="s">
        <v>246</v>
      </c>
      <c r="AG23" s="70" t="s">
        <v>246</v>
      </c>
      <c r="AH23" s="70" t="s">
        <v>246</v>
      </c>
      <c r="AI23" s="70" t="s">
        <v>246</v>
      </c>
      <c r="AJ23" s="70" t="s">
        <v>246</v>
      </c>
      <c r="AK23" s="366" t="s">
        <v>246</v>
      </c>
      <c r="AL23" s="70">
        <v>25.0</v>
      </c>
      <c r="AM23" s="70">
        <v>2.0</v>
      </c>
      <c r="AN23" s="70">
        <v>4.0</v>
      </c>
      <c r="AO23" s="70">
        <v>4.0</v>
      </c>
      <c r="AP23" s="70">
        <v>8.0</v>
      </c>
      <c r="AQ23" s="70">
        <v>8.0</v>
      </c>
      <c r="AR23" s="70" t="s">
        <v>246</v>
      </c>
      <c r="AS23" s="367" t="s">
        <v>246</v>
      </c>
    </row>
    <row r="24">
      <c r="A24" s="4"/>
      <c r="B24" s="7" t="s">
        <v>26</v>
      </c>
      <c r="C24" s="68" t="s">
        <v>245</v>
      </c>
      <c r="D24" s="69"/>
      <c r="E24" s="70">
        <v>102.18</v>
      </c>
      <c r="F24" s="70">
        <v>100.68</v>
      </c>
      <c r="G24" s="70">
        <v>100.44</v>
      </c>
      <c r="H24" s="70">
        <v>100.44</v>
      </c>
      <c r="I24" s="364" t="s">
        <v>246</v>
      </c>
      <c r="J24" s="70" t="s">
        <v>425</v>
      </c>
      <c r="K24" s="70">
        <v>5.0</v>
      </c>
      <c r="L24" s="70" t="s">
        <v>246</v>
      </c>
      <c r="M24" s="70" t="s">
        <v>246</v>
      </c>
      <c r="N24" s="70" t="s">
        <v>246</v>
      </c>
      <c r="O24" s="70">
        <v>4.0</v>
      </c>
      <c r="P24" s="70">
        <v>180.0</v>
      </c>
      <c r="Q24" s="70">
        <v>4.0</v>
      </c>
      <c r="R24" s="70">
        <v>180.0</v>
      </c>
      <c r="S24" s="70" t="s">
        <v>246</v>
      </c>
      <c r="T24" s="365" t="s">
        <v>246</v>
      </c>
      <c r="U24" s="70">
        <v>0.139</v>
      </c>
      <c r="V24" s="70">
        <v>0.0</v>
      </c>
      <c r="W24" s="70" t="s">
        <v>246</v>
      </c>
      <c r="X24" s="70">
        <v>0.093</v>
      </c>
      <c r="Y24" s="70">
        <v>0.0</v>
      </c>
      <c r="Z24" s="70" t="s">
        <v>246</v>
      </c>
      <c r="AA24" s="70" t="s">
        <v>246</v>
      </c>
      <c r="AB24" s="70" t="s">
        <v>246</v>
      </c>
      <c r="AC24" s="70" t="s">
        <v>246</v>
      </c>
      <c r="AD24" s="70" t="s">
        <v>246</v>
      </c>
      <c r="AE24" s="70" t="s">
        <v>246</v>
      </c>
      <c r="AF24" s="70" t="s">
        <v>246</v>
      </c>
      <c r="AG24" s="70" t="s">
        <v>246</v>
      </c>
      <c r="AH24" s="70" t="s">
        <v>246</v>
      </c>
      <c r="AI24" s="70" t="s">
        <v>246</v>
      </c>
      <c r="AJ24" s="70" t="s">
        <v>246</v>
      </c>
      <c r="AK24" s="366" t="s">
        <v>246</v>
      </c>
      <c r="AL24" s="70">
        <v>25.0</v>
      </c>
      <c r="AM24" s="70">
        <v>2.0</v>
      </c>
      <c r="AN24" s="70">
        <v>4.0</v>
      </c>
      <c r="AO24" s="70">
        <v>4.0</v>
      </c>
      <c r="AP24" s="70">
        <v>4.0</v>
      </c>
      <c r="AQ24" s="70">
        <v>5.0</v>
      </c>
      <c r="AR24" s="70" t="s">
        <v>246</v>
      </c>
      <c r="AS24" s="367" t="s">
        <v>246</v>
      </c>
    </row>
    <row r="25">
      <c r="A25" s="4"/>
      <c r="B25" s="7" t="s">
        <v>27</v>
      </c>
      <c r="C25" s="68" t="s">
        <v>247</v>
      </c>
      <c r="D25" s="70" t="s">
        <v>248</v>
      </c>
      <c r="E25" s="69"/>
      <c r="F25" s="69"/>
      <c r="G25" s="69"/>
      <c r="H25" s="69"/>
      <c r="I25" s="368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3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370"/>
      <c r="AL25" s="69"/>
      <c r="AM25" s="69"/>
      <c r="AN25" s="69"/>
      <c r="AO25" s="69"/>
      <c r="AP25" s="69"/>
      <c r="AQ25" s="69"/>
      <c r="AR25" s="69"/>
      <c r="AS25" s="371"/>
    </row>
    <row r="26">
      <c r="A26" s="4"/>
      <c r="B26" s="7" t="s">
        <v>28</v>
      </c>
      <c r="C26" s="68" t="s">
        <v>245</v>
      </c>
      <c r="D26" s="69"/>
      <c r="E26" s="70">
        <v>100.24</v>
      </c>
      <c r="F26" s="70">
        <v>101.8</v>
      </c>
      <c r="G26" s="70">
        <v>100.44</v>
      </c>
      <c r="H26" s="70">
        <v>100.44</v>
      </c>
      <c r="I26" s="364" t="s">
        <v>246</v>
      </c>
      <c r="J26" s="70" t="s">
        <v>425</v>
      </c>
      <c r="K26" s="70">
        <v>5.0</v>
      </c>
      <c r="L26" s="70" t="s">
        <v>246</v>
      </c>
      <c r="M26" s="70" t="s">
        <v>246</v>
      </c>
      <c r="N26" s="70" t="s">
        <v>246</v>
      </c>
      <c r="O26" s="70">
        <v>4.0</v>
      </c>
      <c r="P26" s="70">
        <v>100.0</v>
      </c>
      <c r="Q26" s="70">
        <v>4.0</v>
      </c>
      <c r="R26" s="70">
        <v>100.0</v>
      </c>
      <c r="S26" s="70" t="s">
        <v>246</v>
      </c>
      <c r="T26" s="365" t="s">
        <v>246</v>
      </c>
      <c r="U26" s="70">
        <v>0.033</v>
      </c>
      <c r="V26" s="70">
        <v>0.0</v>
      </c>
      <c r="W26" s="70" t="s">
        <v>246</v>
      </c>
      <c r="X26" s="70">
        <v>0.0</v>
      </c>
      <c r="Y26" s="70">
        <v>0.0</v>
      </c>
      <c r="Z26" s="70" t="s">
        <v>246</v>
      </c>
      <c r="AA26" s="70" t="s">
        <v>246</v>
      </c>
      <c r="AB26" s="70" t="s">
        <v>246</v>
      </c>
      <c r="AC26" s="70" t="s">
        <v>246</v>
      </c>
      <c r="AD26" s="70" t="s">
        <v>246</v>
      </c>
      <c r="AE26" s="70" t="s">
        <v>246</v>
      </c>
      <c r="AF26" s="70" t="s">
        <v>246</v>
      </c>
      <c r="AG26" s="70" t="s">
        <v>246</v>
      </c>
      <c r="AH26" s="70" t="s">
        <v>246</v>
      </c>
      <c r="AI26" s="70" t="s">
        <v>246</v>
      </c>
      <c r="AJ26" s="70" t="s">
        <v>246</v>
      </c>
      <c r="AK26" s="366" t="s">
        <v>246</v>
      </c>
      <c r="AL26" s="70">
        <v>25.0</v>
      </c>
      <c r="AM26" s="70">
        <v>2.0</v>
      </c>
      <c r="AN26" s="70">
        <v>10.0</v>
      </c>
      <c r="AO26" s="70">
        <v>10.0</v>
      </c>
      <c r="AP26" s="70">
        <v>12.0</v>
      </c>
      <c r="AQ26" s="70">
        <v>12.0</v>
      </c>
      <c r="AR26" s="70" t="s">
        <v>246</v>
      </c>
      <c r="AS26" s="367" t="s">
        <v>246</v>
      </c>
    </row>
    <row r="27">
      <c r="A27" s="4"/>
      <c r="B27" s="7" t="s">
        <v>29</v>
      </c>
      <c r="C27" s="68" t="s">
        <v>247</v>
      </c>
      <c r="D27" s="70" t="s">
        <v>248</v>
      </c>
      <c r="E27" s="69"/>
      <c r="F27" s="69"/>
      <c r="G27" s="69"/>
      <c r="H27" s="69"/>
      <c r="I27" s="368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3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370"/>
      <c r="AL27" s="69"/>
      <c r="AM27" s="69"/>
      <c r="AN27" s="69"/>
      <c r="AO27" s="69"/>
      <c r="AP27" s="69"/>
      <c r="AQ27" s="69"/>
      <c r="AR27" s="69"/>
      <c r="AS27" s="371"/>
    </row>
    <row r="28">
      <c r="A28" s="4"/>
      <c r="B28" s="7" t="s">
        <v>31</v>
      </c>
      <c r="C28" s="68" t="s">
        <v>245</v>
      </c>
      <c r="D28" s="69"/>
      <c r="E28" s="70">
        <v>105.22</v>
      </c>
      <c r="F28" s="70">
        <v>100.68</v>
      </c>
      <c r="G28" s="70">
        <v>100.44</v>
      </c>
      <c r="H28" s="70">
        <v>100.44</v>
      </c>
      <c r="I28" s="364" t="s">
        <v>246</v>
      </c>
      <c r="J28" s="70" t="s">
        <v>425</v>
      </c>
      <c r="K28" s="70">
        <v>5.0</v>
      </c>
      <c r="L28" s="70" t="s">
        <v>246</v>
      </c>
      <c r="M28" s="70" t="s">
        <v>246</v>
      </c>
      <c r="N28" s="70" t="s">
        <v>246</v>
      </c>
      <c r="O28" s="70">
        <v>4.0</v>
      </c>
      <c r="P28" s="70">
        <v>100.0</v>
      </c>
      <c r="Q28" s="70">
        <v>4.0</v>
      </c>
      <c r="R28" s="70">
        <v>100.0</v>
      </c>
      <c r="S28" s="70" t="s">
        <v>246</v>
      </c>
      <c r="T28" s="365" t="s">
        <v>246</v>
      </c>
      <c r="U28" s="70">
        <v>0.316</v>
      </c>
      <c r="V28" s="70">
        <v>0.0</v>
      </c>
      <c r="W28" s="70" t="s">
        <v>246</v>
      </c>
      <c r="X28" s="70">
        <v>0.001</v>
      </c>
      <c r="Y28" s="70">
        <v>0.0</v>
      </c>
      <c r="Z28" s="70" t="s">
        <v>246</v>
      </c>
      <c r="AA28" s="70" t="s">
        <v>246</v>
      </c>
      <c r="AB28" s="70" t="s">
        <v>246</v>
      </c>
      <c r="AC28" s="70" t="s">
        <v>246</v>
      </c>
      <c r="AD28" s="70" t="s">
        <v>246</v>
      </c>
      <c r="AE28" s="70" t="s">
        <v>246</v>
      </c>
      <c r="AF28" s="70" t="s">
        <v>246</v>
      </c>
      <c r="AG28" s="70" t="s">
        <v>246</v>
      </c>
      <c r="AH28" s="70" t="s">
        <v>246</v>
      </c>
      <c r="AI28" s="70" t="s">
        <v>246</v>
      </c>
      <c r="AJ28" s="70" t="s">
        <v>246</v>
      </c>
      <c r="AK28" s="366" t="s">
        <v>246</v>
      </c>
      <c r="AL28" s="70">
        <v>25.0</v>
      </c>
      <c r="AM28" s="70">
        <v>2.0</v>
      </c>
      <c r="AN28" s="70">
        <v>14.0</v>
      </c>
      <c r="AO28" s="70">
        <v>14.0</v>
      </c>
      <c r="AP28" s="70">
        <v>11.0</v>
      </c>
      <c r="AQ28" s="70">
        <v>11.0</v>
      </c>
      <c r="AR28" s="70" t="s">
        <v>246</v>
      </c>
      <c r="AS28" s="367" t="s">
        <v>246</v>
      </c>
    </row>
    <row r="29">
      <c r="A29" s="4"/>
      <c r="B29" s="7" t="s">
        <v>32</v>
      </c>
      <c r="C29" s="68" t="s">
        <v>245</v>
      </c>
      <c r="D29" s="69"/>
      <c r="E29" s="70">
        <v>104.6</v>
      </c>
      <c r="F29" s="70">
        <v>100.68</v>
      </c>
      <c r="G29" s="70">
        <v>100.44</v>
      </c>
      <c r="H29" s="70">
        <v>100.44</v>
      </c>
      <c r="I29" s="364" t="s">
        <v>246</v>
      </c>
      <c r="J29" s="70" t="s">
        <v>425</v>
      </c>
      <c r="K29" s="70">
        <v>5.0</v>
      </c>
      <c r="L29" s="70" t="s">
        <v>246</v>
      </c>
      <c r="M29" s="70" t="s">
        <v>246</v>
      </c>
      <c r="N29" s="70" t="s">
        <v>246</v>
      </c>
      <c r="O29" s="70">
        <v>4.0</v>
      </c>
      <c r="P29" s="70">
        <v>100.0</v>
      </c>
      <c r="Q29" s="71">
        <v>4.0</v>
      </c>
      <c r="R29" s="70">
        <v>100.0</v>
      </c>
      <c r="S29" s="70" t="s">
        <v>246</v>
      </c>
      <c r="T29" s="365" t="s">
        <v>246</v>
      </c>
      <c r="U29" s="70">
        <v>0.07</v>
      </c>
      <c r="V29" s="70">
        <v>0.0</v>
      </c>
      <c r="W29" s="70" t="s">
        <v>246</v>
      </c>
      <c r="X29" s="70">
        <v>0.004</v>
      </c>
      <c r="Y29" s="70">
        <v>0.0</v>
      </c>
      <c r="Z29" s="70" t="s">
        <v>246</v>
      </c>
      <c r="AA29" s="70" t="s">
        <v>246</v>
      </c>
      <c r="AB29" s="70" t="s">
        <v>246</v>
      </c>
      <c r="AC29" s="70" t="s">
        <v>246</v>
      </c>
      <c r="AD29" s="70" t="s">
        <v>246</v>
      </c>
      <c r="AE29" s="70" t="s">
        <v>246</v>
      </c>
      <c r="AF29" s="70" t="s">
        <v>246</v>
      </c>
      <c r="AG29" s="70" t="s">
        <v>246</v>
      </c>
      <c r="AH29" s="70" t="s">
        <v>246</v>
      </c>
      <c r="AI29" s="70" t="s">
        <v>246</v>
      </c>
      <c r="AJ29" s="70" t="s">
        <v>246</v>
      </c>
      <c r="AK29" s="366" t="s">
        <v>246</v>
      </c>
      <c r="AL29" s="70">
        <v>25.0</v>
      </c>
      <c r="AM29" s="70">
        <v>2.0</v>
      </c>
      <c r="AN29" s="70">
        <v>15.0</v>
      </c>
      <c r="AO29" s="70">
        <v>15.0</v>
      </c>
      <c r="AP29" s="70">
        <v>18.0</v>
      </c>
      <c r="AQ29" s="70">
        <v>18.0</v>
      </c>
      <c r="AR29" s="70" t="s">
        <v>246</v>
      </c>
      <c r="AS29" s="367" t="s">
        <v>246</v>
      </c>
    </row>
    <row r="30">
      <c r="A30" s="4"/>
      <c r="B30" s="7" t="s">
        <v>33</v>
      </c>
      <c r="C30" s="68" t="s">
        <v>245</v>
      </c>
      <c r="D30" s="69"/>
      <c r="E30" s="70">
        <v>100.24</v>
      </c>
      <c r="F30" s="70">
        <v>100.68</v>
      </c>
      <c r="G30" s="70">
        <v>100.44</v>
      </c>
      <c r="H30" s="70">
        <v>100.44</v>
      </c>
      <c r="I30" s="364" t="s">
        <v>246</v>
      </c>
      <c r="J30" s="70" t="s">
        <v>425</v>
      </c>
      <c r="K30" s="70">
        <v>5.0</v>
      </c>
      <c r="L30" s="70" t="s">
        <v>246</v>
      </c>
      <c r="M30" s="70" t="s">
        <v>246</v>
      </c>
      <c r="N30" s="70" t="s">
        <v>246</v>
      </c>
      <c r="O30" s="70">
        <v>4.0</v>
      </c>
      <c r="P30" s="70">
        <v>100.0</v>
      </c>
      <c r="Q30" s="71">
        <v>4.0</v>
      </c>
      <c r="R30" s="70">
        <v>100.0</v>
      </c>
      <c r="S30" s="70" t="s">
        <v>246</v>
      </c>
      <c r="T30" s="365" t="s">
        <v>246</v>
      </c>
      <c r="U30" s="70">
        <v>0.157</v>
      </c>
      <c r="V30" s="70">
        <v>0.0</v>
      </c>
      <c r="W30" s="70" t="s">
        <v>246</v>
      </c>
      <c r="X30" s="70">
        <v>0.001</v>
      </c>
      <c r="Y30" s="70">
        <v>0.0</v>
      </c>
      <c r="Z30" s="70" t="s">
        <v>246</v>
      </c>
      <c r="AA30" s="70" t="s">
        <v>246</v>
      </c>
      <c r="AB30" s="70" t="s">
        <v>246</v>
      </c>
      <c r="AC30" s="70" t="s">
        <v>246</v>
      </c>
      <c r="AD30" s="70" t="s">
        <v>246</v>
      </c>
      <c r="AE30" s="70" t="s">
        <v>246</v>
      </c>
      <c r="AF30" s="70" t="s">
        <v>246</v>
      </c>
      <c r="AG30" s="70" t="s">
        <v>246</v>
      </c>
      <c r="AH30" s="70" t="s">
        <v>246</v>
      </c>
      <c r="AI30" s="70" t="s">
        <v>246</v>
      </c>
      <c r="AJ30" s="70" t="s">
        <v>246</v>
      </c>
      <c r="AK30" s="366" t="s">
        <v>246</v>
      </c>
      <c r="AL30" s="70">
        <v>25.0</v>
      </c>
      <c r="AM30" s="70">
        <v>2.0</v>
      </c>
      <c r="AN30" s="70">
        <v>2.0</v>
      </c>
      <c r="AO30" s="70">
        <v>4.0</v>
      </c>
      <c r="AP30" s="70">
        <v>4.0</v>
      </c>
      <c r="AQ30" s="70">
        <v>7.0</v>
      </c>
      <c r="AR30" s="70" t="s">
        <v>246</v>
      </c>
      <c r="AS30" s="367" t="s">
        <v>246</v>
      </c>
    </row>
    <row r="31">
      <c r="A31" s="4"/>
      <c r="B31" s="135" t="s">
        <v>34</v>
      </c>
      <c r="C31" s="68" t="s">
        <v>247</v>
      </c>
      <c r="D31" s="70" t="s">
        <v>248</v>
      </c>
      <c r="E31" s="69"/>
      <c r="F31" s="69"/>
      <c r="G31" s="69"/>
      <c r="H31" s="69"/>
      <c r="I31" s="368"/>
      <c r="J31" s="69"/>
      <c r="K31" s="69"/>
      <c r="L31" s="69"/>
      <c r="M31" s="69"/>
      <c r="N31" s="69"/>
      <c r="O31" s="69"/>
      <c r="P31" s="69"/>
      <c r="Q31" s="114"/>
      <c r="R31" s="69"/>
      <c r="S31" s="69"/>
      <c r="T31" s="3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370"/>
      <c r="AL31" s="69"/>
      <c r="AM31" s="69"/>
      <c r="AN31" s="69"/>
      <c r="AO31" s="69"/>
      <c r="AP31" s="69"/>
      <c r="AQ31" s="69"/>
      <c r="AR31" s="69"/>
      <c r="AS31" s="371"/>
    </row>
    <row r="32">
      <c r="A32" s="4"/>
      <c r="B32" s="7" t="s">
        <v>35</v>
      </c>
      <c r="C32" s="68" t="s">
        <v>245</v>
      </c>
      <c r="D32" s="69"/>
      <c r="E32" s="70">
        <v>100.24</v>
      </c>
      <c r="F32" s="70">
        <v>100.68</v>
      </c>
      <c r="G32" s="70">
        <v>100.44</v>
      </c>
      <c r="H32" s="70">
        <v>100.44</v>
      </c>
      <c r="I32" s="364" t="s">
        <v>246</v>
      </c>
      <c r="J32" s="70" t="s">
        <v>425</v>
      </c>
      <c r="K32" s="70">
        <v>5.0</v>
      </c>
      <c r="L32" s="70" t="s">
        <v>246</v>
      </c>
      <c r="M32" s="70" t="s">
        <v>246</v>
      </c>
      <c r="N32" s="70" t="s">
        <v>246</v>
      </c>
      <c r="O32" s="70">
        <v>4.0</v>
      </c>
      <c r="P32" s="70">
        <v>200.0</v>
      </c>
      <c r="Q32" s="71">
        <v>4.0</v>
      </c>
      <c r="R32" s="70">
        <v>200.0</v>
      </c>
      <c r="S32" s="70" t="s">
        <v>246</v>
      </c>
      <c r="T32" s="365" t="s">
        <v>246</v>
      </c>
      <c r="U32" s="70">
        <v>0.098</v>
      </c>
      <c r="V32" s="70">
        <v>0.0</v>
      </c>
      <c r="W32" s="70" t="s">
        <v>246</v>
      </c>
      <c r="X32" s="70">
        <v>0.0</v>
      </c>
      <c r="Y32" s="70">
        <v>0.0</v>
      </c>
      <c r="Z32" s="70" t="s">
        <v>246</v>
      </c>
      <c r="AA32" s="70" t="s">
        <v>246</v>
      </c>
      <c r="AB32" s="70" t="s">
        <v>246</v>
      </c>
      <c r="AC32" s="70" t="s">
        <v>246</v>
      </c>
      <c r="AD32" s="70" t="s">
        <v>246</v>
      </c>
      <c r="AE32" s="70" t="s">
        <v>246</v>
      </c>
      <c r="AF32" s="70" t="s">
        <v>246</v>
      </c>
      <c r="AG32" s="70" t="s">
        <v>246</v>
      </c>
      <c r="AH32" s="70" t="s">
        <v>246</v>
      </c>
      <c r="AI32" s="70" t="s">
        <v>246</v>
      </c>
      <c r="AJ32" s="70" t="s">
        <v>246</v>
      </c>
      <c r="AK32" s="366" t="s">
        <v>246</v>
      </c>
      <c r="AL32" s="70">
        <v>25.0</v>
      </c>
      <c r="AM32" s="70">
        <v>2.0</v>
      </c>
      <c r="AN32" s="70">
        <v>5.0</v>
      </c>
      <c r="AO32" s="70">
        <v>5.0</v>
      </c>
      <c r="AP32" s="70">
        <v>5.0</v>
      </c>
      <c r="AQ32" s="70">
        <v>5.0</v>
      </c>
      <c r="AR32" s="70" t="s">
        <v>246</v>
      </c>
      <c r="AS32" s="367" t="s">
        <v>246</v>
      </c>
    </row>
    <row r="33">
      <c r="A33" s="4"/>
      <c r="B33" s="7" t="s">
        <v>36</v>
      </c>
      <c r="C33" s="68" t="s">
        <v>245</v>
      </c>
      <c r="D33" s="69"/>
      <c r="E33" s="70">
        <v>100.24</v>
      </c>
      <c r="F33" s="70">
        <v>100.68</v>
      </c>
      <c r="G33" s="70">
        <v>100.44</v>
      </c>
      <c r="H33" s="70">
        <v>100.44</v>
      </c>
      <c r="I33" s="364" t="s">
        <v>246</v>
      </c>
      <c r="J33" s="70" t="s">
        <v>425</v>
      </c>
      <c r="K33" s="70">
        <v>5.0</v>
      </c>
      <c r="L33" s="70" t="s">
        <v>246</v>
      </c>
      <c r="M33" s="70" t="s">
        <v>246</v>
      </c>
      <c r="N33" s="70" t="s">
        <v>246</v>
      </c>
      <c r="O33" s="70">
        <v>4.0</v>
      </c>
      <c r="P33" s="70">
        <v>100.0</v>
      </c>
      <c r="Q33" s="71">
        <v>4.0</v>
      </c>
      <c r="R33" s="70">
        <v>100.0</v>
      </c>
      <c r="S33" s="70" t="s">
        <v>246</v>
      </c>
      <c r="T33" s="365" t="s">
        <v>246</v>
      </c>
      <c r="U33" s="70">
        <v>0.073</v>
      </c>
      <c r="V33" s="70">
        <v>0.0</v>
      </c>
      <c r="W33" s="70" t="s">
        <v>246</v>
      </c>
      <c r="X33" s="70">
        <v>0.003</v>
      </c>
      <c r="Y33" s="70">
        <v>0.0</v>
      </c>
      <c r="Z33" s="70" t="s">
        <v>246</v>
      </c>
      <c r="AA33" s="70" t="s">
        <v>246</v>
      </c>
      <c r="AB33" s="70" t="s">
        <v>246</v>
      </c>
      <c r="AC33" s="70" t="s">
        <v>246</v>
      </c>
      <c r="AD33" s="70" t="s">
        <v>246</v>
      </c>
      <c r="AE33" s="70" t="s">
        <v>246</v>
      </c>
      <c r="AF33" s="70" t="s">
        <v>246</v>
      </c>
      <c r="AG33" s="70" t="s">
        <v>246</v>
      </c>
      <c r="AH33" s="70" t="s">
        <v>246</v>
      </c>
      <c r="AI33" s="70" t="s">
        <v>246</v>
      </c>
      <c r="AJ33" s="70" t="s">
        <v>246</v>
      </c>
      <c r="AK33" s="366" t="s">
        <v>246</v>
      </c>
      <c r="AL33" s="70">
        <v>25.0</v>
      </c>
      <c r="AM33" s="70">
        <v>2.0</v>
      </c>
      <c r="AN33" s="70">
        <v>16.0</v>
      </c>
      <c r="AO33" s="70">
        <v>16.0</v>
      </c>
      <c r="AP33" s="70">
        <v>12.0</v>
      </c>
      <c r="AQ33" s="70">
        <v>12.0</v>
      </c>
      <c r="AR33" s="70" t="s">
        <v>246</v>
      </c>
      <c r="AS33" s="367" t="s">
        <v>246</v>
      </c>
    </row>
    <row r="34">
      <c r="A34" s="4"/>
      <c r="B34" s="7" t="s">
        <v>37</v>
      </c>
      <c r="C34" s="68" t="s">
        <v>251</v>
      </c>
      <c r="D34" s="69"/>
      <c r="E34" s="70">
        <v>104.1</v>
      </c>
      <c r="F34" s="70">
        <v>100.68</v>
      </c>
      <c r="G34" s="70">
        <v>100.44</v>
      </c>
      <c r="H34" s="70">
        <v>100.44</v>
      </c>
      <c r="I34" s="364" t="s">
        <v>246</v>
      </c>
      <c r="J34" s="70" t="s">
        <v>425</v>
      </c>
      <c r="K34" s="70">
        <v>5.0</v>
      </c>
      <c r="L34" s="70" t="s">
        <v>246</v>
      </c>
      <c r="M34" s="70" t="s">
        <v>246</v>
      </c>
      <c r="N34" s="70" t="s">
        <v>246</v>
      </c>
      <c r="O34" s="70">
        <v>2.0</v>
      </c>
      <c r="P34" s="70">
        <v>200.0</v>
      </c>
      <c r="Q34" s="71">
        <v>2.0</v>
      </c>
      <c r="R34" s="70">
        <v>200.0</v>
      </c>
      <c r="S34" s="70" t="s">
        <v>246</v>
      </c>
      <c r="T34" s="365" t="s">
        <v>246</v>
      </c>
      <c r="U34" s="70">
        <v>0.002</v>
      </c>
      <c r="V34" s="70">
        <v>0.0</v>
      </c>
      <c r="W34" s="70" t="s">
        <v>246</v>
      </c>
      <c r="X34" s="70">
        <v>0.001</v>
      </c>
      <c r="Y34" s="70">
        <v>0.0</v>
      </c>
      <c r="Z34" s="70" t="s">
        <v>246</v>
      </c>
      <c r="AA34" s="70" t="s">
        <v>246</v>
      </c>
      <c r="AB34" s="70" t="s">
        <v>246</v>
      </c>
      <c r="AC34" s="70" t="s">
        <v>246</v>
      </c>
      <c r="AD34" s="70" t="s">
        <v>246</v>
      </c>
      <c r="AE34" s="70" t="s">
        <v>246</v>
      </c>
      <c r="AF34" s="70" t="s">
        <v>246</v>
      </c>
      <c r="AG34" s="70" t="s">
        <v>246</v>
      </c>
      <c r="AH34" s="70" t="s">
        <v>246</v>
      </c>
      <c r="AI34" s="70" t="s">
        <v>246</v>
      </c>
      <c r="AJ34" s="70" t="s">
        <v>246</v>
      </c>
      <c r="AK34" s="366" t="s">
        <v>246</v>
      </c>
      <c r="AL34" s="70">
        <v>25.0</v>
      </c>
      <c r="AM34" s="70">
        <v>2.0</v>
      </c>
      <c r="AN34" s="70">
        <v>9.0</v>
      </c>
      <c r="AO34" s="70">
        <v>9.0</v>
      </c>
      <c r="AP34" s="70">
        <v>8.0</v>
      </c>
      <c r="AQ34" s="70">
        <v>8.0</v>
      </c>
      <c r="AR34" s="70" t="s">
        <v>246</v>
      </c>
      <c r="AS34" s="367" t="s">
        <v>246</v>
      </c>
    </row>
    <row r="35">
      <c r="A35" s="4"/>
      <c r="B35" s="7" t="s">
        <v>38</v>
      </c>
      <c r="C35" s="68" t="s">
        <v>251</v>
      </c>
      <c r="D35" s="69"/>
      <c r="E35" s="70">
        <v>102.5</v>
      </c>
      <c r="F35" s="70">
        <v>100.68</v>
      </c>
      <c r="G35" s="70">
        <v>100.44</v>
      </c>
      <c r="H35" s="70">
        <v>100.44</v>
      </c>
      <c r="I35" s="364" t="s">
        <v>246</v>
      </c>
      <c r="J35" s="70" t="s">
        <v>425</v>
      </c>
      <c r="K35" s="70">
        <v>5.0</v>
      </c>
      <c r="L35" s="70" t="s">
        <v>246</v>
      </c>
      <c r="M35" s="70" t="s">
        <v>246</v>
      </c>
      <c r="N35" s="70" t="s">
        <v>246</v>
      </c>
      <c r="O35" s="70">
        <v>4.0</v>
      </c>
      <c r="P35" s="70">
        <v>100.0</v>
      </c>
      <c r="Q35" s="71">
        <v>4.0</v>
      </c>
      <c r="R35" s="70">
        <v>100.0</v>
      </c>
      <c r="S35" s="70" t="s">
        <v>246</v>
      </c>
      <c r="T35" s="365" t="s">
        <v>246</v>
      </c>
      <c r="U35" s="70">
        <v>0.152</v>
      </c>
      <c r="V35" s="70">
        <v>0.0</v>
      </c>
      <c r="W35" s="70" t="s">
        <v>246</v>
      </c>
      <c r="X35" s="70">
        <v>0.004</v>
      </c>
      <c r="Y35" s="70">
        <v>0.0</v>
      </c>
      <c r="Z35" s="70" t="s">
        <v>246</v>
      </c>
      <c r="AA35" s="70" t="s">
        <v>246</v>
      </c>
      <c r="AB35" s="70" t="s">
        <v>246</v>
      </c>
      <c r="AC35" s="70" t="s">
        <v>246</v>
      </c>
      <c r="AD35" s="70" t="s">
        <v>246</v>
      </c>
      <c r="AE35" s="70" t="s">
        <v>246</v>
      </c>
      <c r="AF35" s="70" t="s">
        <v>246</v>
      </c>
      <c r="AG35" s="70" t="s">
        <v>246</v>
      </c>
      <c r="AH35" s="70" t="s">
        <v>246</v>
      </c>
      <c r="AI35" s="70" t="s">
        <v>246</v>
      </c>
      <c r="AJ35" s="70" t="s">
        <v>246</v>
      </c>
      <c r="AK35" s="366" t="s">
        <v>246</v>
      </c>
      <c r="AL35" s="70">
        <v>25.0</v>
      </c>
      <c r="AM35" s="70">
        <v>2.0</v>
      </c>
      <c r="AN35" s="70">
        <v>4.0</v>
      </c>
      <c r="AO35" s="70">
        <v>4.0</v>
      </c>
      <c r="AP35" s="70">
        <v>3.0</v>
      </c>
      <c r="AQ35" s="70">
        <v>3.0</v>
      </c>
      <c r="AR35" s="70" t="s">
        <v>246</v>
      </c>
      <c r="AS35" s="367" t="s">
        <v>246</v>
      </c>
    </row>
    <row r="36">
      <c r="A36" s="4"/>
      <c r="B36" s="7" t="s">
        <v>39</v>
      </c>
      <c r="C36" s="68" t="s">
        <v>245</v>
      </c>
      <c r="D36" s="69"/>
      <c r="E36" s="70">
        <v>100.44</v>
      </c>
      <c r="F36" s="70">
        <v>100.68</v>
      </c>
      <c r="G36" s="70">
        <v>100.44</v>
      </c>
      <c r="H36" s="70">
        <v>100.44</v>
      </c>
      <c r="I36" s="364" t="s">
        <v>246</v>
      </c>
      <c r="J36" s="70" t="s">
        <v>425</v>
      </c>
      <c r="K36" s="70">
        <v>5.0</v>
      </c>
      <c r="L36" s="70" t="s">
        <v>246</v>
      </c>
      <c r="M36" s="70" t="s">
        <v>246</v>
      </c>
      <c r="N36" s="70" t="s">
        <v>246</v>
      </c>
      <c r="O36" s="70">
        <v>4.0</v>
      </c>
      <c r="P36" s="70">
        <v>100.0</v>
      </c>
      <c r="Q36" s="71">
        <v>4.0</v>
      </c>
      <c r="R36" s="70">
        <v>100.0</v>
      </c>
      <c r="S36" s="70" t="s">
        <v>246</v>
      </c>
      <c r="T36" s="365" t="s">
        <v>246</v>
      </c>
      <c r="U36" s="70">
        <v>0.12</v>
      </c>
      <c r="V36" s="70">
        <v>0.0</v>
      </c>
      <c r="W36" s="70" t="s">
        <v>246</v>
      </c>
      <c r="X36" s="70">
        <v>0.005</v>
      </c>
      <c r="Y36" s="70">
        <v>0.0</v>
      </c>
      <c r="Z36" s="70" t="s">
        <v>246</v>
      </c>
      <c r="AA36" s="70" t="s">
        <v>246</v>
      </c>
      <c r="AB36" s="70" t="s">
        <v>246</v>
      </c>
      <c r="AC36" s="70" t="s">
        <v>246</v>
      </c>
      <c r="AD36" s="70" t="s">
        <v>246</v>
      </c>
      <c r="AE36" s="70" t="s">
        <v>246</v>
      </c>
      <c r="AF36" s="70" t="s">
        <v>246</v>
      </c>
      <c r="AG36" s="70" t="s">
        <v>246</v>
      </c>
      <c r="AH36" s="70" t="s">
        <v>246</v>
      </c>
      <c r="AI36" s="70" t="s">
        <v>246</v>
      </c>
      <c r="AJ36" s="70" t="s">
        <v>246</v>
      </c>
      <c r="AK36" s="366" t="s">
        <v>246</v>
      </c>
      <c r="AL36" s="70">
        <v>25.0</v>
      </c>
      <c r="AM36" s="70">
        <v>2.0</v>
      </c>
      <c r="AN36" s="70">
        <v>2.0</v>
      </c>
      <c r="AO36" s="70">
        <v>2.0</v>
      </c>
      <c r="AP36" s="70">
        <v>2.0</v>
      </c>
      <c r="AQ36" s="70">
        <v>2.0</v>
      </c>
      <c r="AR36" s="70" t="s">
        <v>246</v>
      </c>
      <c r="AS36" s="367" t="s">
        <v>246</v>
      </c>
    </row>
    <row r="37">
      <c r="A37" s="4"/>
      <c r="B37" s="135" t="s">
        <v>40</v>
      </c>
      <c r="C37" s="68" t="s">
        <v>247</v>
      </c>
      <c r="D37" s="70" t="s">
        <v>248</v>
      </c>
      <c r="E37" s="69"/>
      <c r="F37" s="69"/>
      <c r="G37" s="69"/>
      <c r="H37" s="69"/>
      <c r="I37" s="368"/>
      <c r="J37" s="69"/>
      <c r="K37" s="69"/>
      <c r="L37" s="69"/>
      <c r="M37" s="69"/>
      <c r="N37" s="69"/>
      <c r="O37" s="69"/>
      <c r="P37" s="69"/>
      <c r="Q37" s="114"/>
      <c r="R37" s="69"/>
      <c r="S37" s="69"/>
      <c r="T37" s="3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370"/>
      <c r="AL37" s="69"/>
      <c r="AM37" s="69"/>
      <c r="AN37" s="69"/>
      <c r="AO37" s="69"/>
      <c r="AP37" s="69"/>
      <c r="AQ37" s="69"/>
      <c r="AR37" s="69"/>
      <c r="AS37" s="371"/>
    </row>
    <row r="38">
      <c r="A38" s="4"/>
      <c r="B38" s="7" t="s">
        <v>41</v>
      </c>
      <c r="C38" s="68" t="s">
        <v>245</v>
      </c>
      <c r="D38" s="69"/>
      <c r="E38" s="70">
        <v>102.94</v>
      </c>
      <c r="F38" s="70">
        <v>100.68</v>
      </c>
      <c r="G38" s="70">
        <v>100.44</v>
      </c>
      <c r="H38" s="70">
        <v>100.44</v>
      </c>
      <c r="I38" s="364" t="s">
        <v>246</v>
      </c>
      <c r="J38" s="70" t="s">
        <v>425</v>
      </c>
      <c r="K38" s="70">
        <v>5.0</v>
      </c>
      <c r="L38" s="70" t="s">
        <v>246</v>
      </c>
      <c r="M38" s="70" t="s">
        <v>246</v>
      </c>
      <c r="N38" s="70" t="s">
        <v>246</v>
      </c>
      <c r="O38" s="70">
        <v>4.0</v>
      </c>
      <c r="P38" s="70">
        <v>100.0</v>
      </c>
      <c r="Q38" s="71">
        <v>4.0</v>
      </c>
      <c r="R38" s="70">
        <v>100.0</v>
      </c>
      <c r="S38" s="70" t="s">
        <v>246</v>
      </c>
      <c r="T38" s="365" t="s">
        <v>246</v>
      </c>
      <c r="U38" s="70">
        <v>0.071</v>
      </c>
      <c r="V38" s="70">
        <v>0.0</v>
      </c>
      <c r="W38" s="70" t="s">
        <v>246</v>
      </c>
      <c r="X38" s="70">
        <v>0.003</v>
      </c>
      <c r="Y38" s="70">
        <v>0.0</v>
      </c>
      <c r="Z38" s="70" t="s">
        <v>246</v>
      </c>
      <c r="AA38" s="70" t="s">
        <v>246</v>
      </c>
      <c r="AB38" s="70" t="s">
        <v>246</v>
      </c>
      <c r="AC38" s="70" t="s">
        <v>246</v>
      </c>
      <c r="AD38" s="70" t="s">
        <v>246</v>
      </c>
      <c r="AE38" s="70" t="s">
        <v>246</v>
      </c>
      <c r="AF38" s="70" t="s">
        <v>246</v>
      </c>
      <c r="AG38" s="70" t="s">
        <v>246</v>
      </c>
      <c r="AH38" s="70" t="s">
        <v>246</v>
      </c>
      <c r="AI38" s="70" t="s">
        <v>246</v>
      </c>
      <c r="AJ38" s="70" t="s">
        <v>246</v>
      </c>
      <c r="AK38" s="366" t="s">
        <v>246</v>
      </c>
      <c r="AL38" s="70">
        <v>26.0</v>
      </c>
      <c r="AM38" s="70">
        <v>2.0</v>
      </c>
      <c r="AN38" s="70">
        <v>8.0</v>
      </c>
      <c r="AO38" s="70">
        <v>8.0</v>
      </c>
      <c r="AP38" s="70">
        <v>4.0</v>
      </c>
      <c r="AQ38" s="70">
        <v>4.0</v>
      </c>
      <c r="AR38" s="70" t="s">
        <v>246</v>
      </c>
      <c r="AS38" s="367" t="s">
        <v>246</v>
      </c>
    </row>
    <row r="39">
      <c r="A39" s="4"/>
      <c r="B39" s="7" t="s">
        <v>42</v>
      </c>
      <c r="C39" s="68" t="s">
        <v>245</v>
      </c>
      <c r="D39" s="69"/>
      <c r="E39" s="70">
        <v>101.96</v>
      </c>
      <c r="F39" s="70">
        <v>100.68</v>
      </c>
      <c r="G39" s="70">
        <v>100.44</v>
      </c>
      <c r="H39" s="70">
        <v>100.44</v>
      </c>
      <c r="I39" s="364" t="s">
        <v>246</v>
      </c>
      <c r="J39" s="70" t="s">
        <v>425</v>
      </c>
      <c r="K39" s="70">
        <v>5.0</v>
      </c>
      <c r="L39" s="70" t="s">
        <v>246</v>
      </c>
      <c r="M39" s="70" t="s">
        <v>246</v>
      </c>
      <c r="N39" s="70" t="s">
        <v>246</v>
      </c>
      <c r="O39" s="70">
        <v>4.0</v>
      </c>
      <c r="P39" s="70">
        <v>100.0</v>
      </c>
      <c r="Q39" s="71">
        <v>4.0</v>
      </c>
      <c r="R39" s="70">
        <v>100.0</v>
      </c>
      <c r="S39" s="70" t="s">
        <v>246</v>
      </c>
      <c r="T39" s="365" t="s">
        <v>246</v>
      </c>
      <c r="U39" s="70">
        <v>0.134</v>
      </c>
      <c r="V39" s="70">
        <v>0.0</v>
      </c>
      <c r="W39" s="70" t="s">
        <v>246</v>
      </c>
      <c r="X39" s="70">
        <v>0.01</v>
      </c>
      <c r="Y39" s="70">
        <v>0.0</v>
      </c>
      <c r="Z39" s="70" t="s">
        <v>246</v>
      </c>
      <c r="AA39" s="70" t="s">
        <v>246</v>
      </c>
      <c r="AB39" s="70" t="s">
        <v>246</v>
      </c>
      <c r="AC39" s="70" t="s">
        <v>246</v>
      </c>
      <c r="AD39" s="70" t="s">
        <v>246</v>
      </c>
      <c r="AE39" s="70" t="s">
        <v>246</v>
      </c>
      <c r="AF39" s="70" t="s">
        <v>246</v>
      </c>
      <c r="AG39" s="70" t="s">
        <v>246</v>
      </c>
      <c r="AH39" s="70" t="s">
        <v>246</v>
      </c>
      <c r="AI39" s="70" t="s">
        <v>246</v>
      </c>
      <c r="AJ39" s="70" t="s">
        <v>246</v>
      </c>
      <c r="AK39" s="366" t="s">
        <v>246</v>
      </c>
      <c r="AL39" s="70">
        <v>25.0</v>
      </c>
      <c r="AM39" s="70">
        <v>2.0</v>
      </c>
      <c r="AN39" s="70">
        <v>9.0</v>
      </c>
      <c r="AO39" s="70">
        <v>9.0</v>
      </c>
      <c r="AP39" s="70">
        <v>5.0</v>
      </c>
      <c r="AQ39" s="70">
        <v>5.0</v>
      </c>
      <c r="AR39" s="70" t="s">
        <v>246</v>
      </c>
      <c r="AS39" s="367" t="s">
        <v>246</v>
      </c>
    </row>
    <row r="40">
      <c r="A40" s="4"/>
      <c r="B40" s="7" t="s">
        <v>43</v>
      </c>
      <c r="C40" s="68" t="s">
        <v>251</v>
      </c>
      <c r="D40" s="69"/>
      <c r="E40" s="70">
        <v>100.24</v>
      </c>
      <c r="F40" s="70">
        <v>100.68</v>
      </c>
      <c r="G40" s="70">
        <v>100.44</v>
      </c>
      <c r="H40" s="70">
        <v>100.44</v>
      </c>
      <c r="I40" s="364" t="s">
        <v>246</v>
      </c>
      <c r="J40" s="70" t="s">
        <v>425</v>
      </c>
      <c r="K40" s="70">
        <v>5.0</v>
      </c>
      <c r="L40" s="70" t="s">
        <v>246</v>
      </c>
      <c r="M40" s="70" t="s">
        <v>246</v>
      </c>
      <c r="N40" s="70" t="s">
        <v>246</v>
      </c>
      <c r="O40" s="70">
        <v>4.0</v>
      </c>
      <c r="P40" s="70">
        <v>100.0</v>
      </c>
      <c r="Q40" s="71">
        <v>4.0</v>
      </c>
      <c r="R40" s="70">
        <v>100.0</v>
      </c>
      <c r="S40" s="70" t="s">
        <v>246</v>
      </c>
      <c r="T40" s="365" t="s">
        <v>246</v>
      </c>
      <c r="U40" s="70">
        <v>0.607</v>
      </c>
      <c r="V40" s="70">
        <v>0.0</v>
      </c>
      <c r="W40" s="70" t="s">
        <v>246</v>
      </c>
      <c r="X40" s="70">
        <v>0.004</v>
      </c>
      <c r="Y40" s="70">
        <v>0.0</v>
      </c>
      <c r="Z40" s="70" t="s">
        <v>246</v>
      </c>
      <c r="AA40" s="70" t="s">
        <v>246</v>
      </c>
      <c r="AB40" s="70" t="s">
        <v>246</v>
      </c>
      <c r="AC40" s="70" t="s">
        <v>246</v>
      </c>
      <c r="AD40" s="70" t="s">
        <v>246</v>
      </c>
      <c r="AE40" s="70" t="s">
        <v>246</v>
      </c>
      <c r="AF40" s="70" t="s">
        <v>246</v>
      </c>
      <c r="AG40" s="70" t="s">
        <v>246</v>
      </c>
      <c r="AH40" s="70" t="s">
        <v>246</v>
      </c>
      <c r="AI40" s="70" t="s">
        <v>246</v>
      </c>
      <c r="AJ40" s="70" t="s">
        <v>246</v>
      </c>
      <c r="AK40" s="366" t="s">
        <v>246</v>
      </c>
      <c r="AL40" s="70">
        <v>25.0</v>
      </c>
      <c r="AM40" s="70">
        <v>2.0</v>
      </c>
      <c r="AN40" s="70">
        <v>5.0</v>
      </c>
      <c r="AO40" s="70">
        <v>5.0</v>
      </c>
      <c r="AP40" s="70">
        <v>5.0</v>
      </c>
      <c r="AQ40" s="70">
        <v>5.0</v>
      </c>
      <c r="AR40" s="70" t="s">
        <v>246</v>
      </c>
      <c r="AS40" s="367" t="s">
        <v>246</v>
      </c>
    </row>
    <row r="41">
      <c r="A41" s="4"/>
      <c r="B41" s="7" t="s">
        <v>44</v>
      </c>
      <c r="C41" s="68" t="s">
        <v>245</v>
      </c>
      <c r="D41" s="69"/>
      <c r="E41" s="70">
        <v>100.24</v>
      </c>
      <c r="F41" s="70">
        <v>101.24</v>
      </c>
      <c r="G41" s="70">
        <v>100.44</v>
      </c>
      <c r="H41" s="70">
        <v>100.44</v>
      </c>
      <c r="I41" s="364" t="s">
        <v>246</v>
      </c>
      <c r="J41" s="70" t="s">
        <v>425</v>
      </c>
      <c r="K41" s="70">
        <v>5.0</v>
      </c>
      <c r="L41" s="70" t="s">
        <v>246</v>
      </c>
      <c r="M41" s="70" t="s">
        <v>246</v>
      </c>
      <c r="N41" s="70" t="s">
        <v>246</v>
      </c>
      <c r="O41" s="70">
        <v>4.0</v>
      </c>
      <c r="P41" s="70">
        <v>150.0</v>
      </c>
      <c r="Q41" s="71">
        <v>4.0</v>
      </c>
      <c r="R41" s="70">
        <v>150.0</v>
      </c>
      <c r="S41" s="70" t="s">
        <v>246</v>
      </c>
      <c r="T41" s="365" t="s">
        <v>246</v>
      </c>
      <c r="U41" s="70">
        <v>0.076</v>
      </c>
      <c r="V41" s="70">
        <v>0.0</v>
      </c>
      <c r="W41" s="70" t="s">
        <v>246</v>
      </c>
      <c r="X41" s="70">
        <v>0.001</v>
      </c>
      <c r="Y41" s="70">
        <v>0.0</v>
      </c>
      <c r="Z41" s="70" t="s">
        <v>246</v>
      </c>
      <c r="AA41" s="70" t="s">
        <v>246</v>
      </c>
      <c r="AB41" s="70" t="s">
        <v>246</v>
      </c>
      <c r="AC41" s="70" t="s">
        <v>246</v>
      </c>
      <c r="AD41" s="70" t="s">
        <v>246</v>
      </c>
      <c r="AE41" s="70" t="s">
        <v>246</v>
      </c>
      <c r="AF41" s="70" t="s">
        <v>246</v>
      </c>
      <c r="AG41" s="70" t="s">
        <v>246</v>
      </c>
      <c r="AH41" s="70" t="s">
        <v>246</v>
      </c>
      <c r="AI41" s="70" t="s">
        <v>246</v>
      </c>
      <c r="AJ41" s="70" t="s">
        <v>246</v>
      </c>
      <c r="AK41" s="366" t="s">
        <v>246</v>
      </c>
      <c r="AL41" s="70">
        <v>25.0</v>
      </c>
      <c r="AM41" s="70">
        <v>2.0</v>
      </c>
      <c r="AN41" s="70">
        <v>5.0</v>
      </c>
      <c r="AO41" s="70">
        <v>5.0</v>
      </c>
      <c r="AP41" s="70">
        <v>5.0</v>
      </c>
      <c r="AQ41" s="70">
        <v>5.0</v>
      </c>
      <c r="AR41" s="70" t="s">
        <v>246</v>
      </c>
      <c r="AS41" s="367" t="s">
        <v>246</v>
      </c>
    </row>
    <row r="42">
      <c r="A42" s="5"/>
      <c r="B42" s="7" t="s">
        <v>45</v>
      </c>
      <c r="C42" s="68" t="s">
        <v>247</v>
      </c>
      <c r="D42" s="70" t="s">
        <v>248</v>
      </c>
      <c r="E42" s="69"/>
      <c r="F42" s="69"/>
      <c r="G42" s="69"/>
      <c r="H42" s="69"/>
      <c r="I42" s="368"/>
      <c r="J42" s="69"/>
      <c r="K42" s="69"/>
      <c r="L42" s="69"/>
      <c r="M42" s="69"/>
      <c r="N42" s="69"/>
      <c r="O42" s="69"/>
      <c r="P42" s="69"/>
      <c r="Q42" s="114"/>
      <c r="R42" s="69"/>
      <c r="S42" s="69"/>
      <c r="T42" s="3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370"/>
      <c r="AL42" s="69"/>
      <c r="AM42" s="69"/>
      <c r="AN42" s="69"/>
      <c r="AO42" s="69"/>
      <c r="AP42" s="69"/>
      <c r="AQ42" s="69"/>
      <c r="AR42" s="69"/>
      <c r="AS42" s="371"/>
    </row>
    <row r="43">
      <c r="A43" s="9" t="s">
        <v>46</v>
      </c>
      <c r="B43" s="10" t="s">
        <v>47</v>
      </c>
      <c r="C43" s="68" t="s">
        <v>251</v>
      </c>
      <c r="D43" s="69"/>
      <c r="E43" s="70">
        <v>100.24</v>
      </c>
      <c r="F43" s="70">
        <v>100.68</v>
      </c>
      <c r="G43" s="70">
        <v>100.44</v>
      </c>
      <c r="H43" s="70">
        <v>100.44</v>
      </c>
      <c r="I43" s="364" t="s">
        <v>246</v>
      </c>
      <c r="J43" s="70" t="s">
        <v>425</v>
      </c>
      <c r="K43" s="70">
        <v>5.0</v>
      </c>
      <c r="L43" s="70" t="s">
        <v>246</v>
      </c>
      <c r="M43" s="70" t="s">
        <v>246</v>
      </c>
      <c r="N43" s="70" t="s">
        <v>246</v>
      </c>
      <c r="O43" s="70">
        <v>4.0</v>
      </c>
      <c r="P43" s="70">
        <v>100.0</v>
      </c>
      <c r="Q43" s="71">
        <v>4.0</v>
      </c>
      <c r="R43" s="70">
        <v>100.0</v>
      </c>
      <c r="S43" s="70" t="s">
        <v>246</v>
      </c>
      <c r="T43" s="365" t="s">
        <v>246</v>
      </c>
      <c r="U43" s="70">
        <v>0.07</v>
      </c>
      <c r="V43" s="70">
        <v>0.0</v>
      </c>
      <c r="W43" s="70" t="s">
        <v>246</v>
      </c>
      <c r="X43" s="70">
        <v>0.003</v>
      </c>
      <c r="Y43" s="70">
        <v>0.0</v>
      </c>
      <c r="Z43" s="70" t="s">
        <v>246</v>
      </c>
      <c r="AA43" s="70" t="s">
        <v>246</v>
      </c>
      <c r="AB43" s="70" t="s">
        <v>246</v>
      </c>
      <c r="AC43" s="70" t="s">
        <v>246</v>
      </c>
      <c r="AD43" s="70" t="s">
        <v>246</v>
      </c>
      <c r="AE43" s="70" t="s">
        <v>246</v>
      </c>
      <c r="AF43" s="70" t="s">
        <v>246</v>
      </c>
      <c r="AG43" s="70" t="s">
        <v>246</v>
      </c>
      <c r="AH43" s="70" t="s">
        <v>246</v>
      </c>
      <c r="AI43" s="70" t="s">
        <v>246</v>
      </c>
      <c r="AJ43" s="70" t="s">
        <v>246</v>
      </c>
      <c r="AK43" s="366" t="s">
        <v>246</v>
      </c>
      <c r="AL43" s="70">
        <v>25.0</v>
      </c>
      <c r="AM43" s="70">
        <v>2.0</v>
      </c>
      <c r="AN43" s="70">
        <v>4.0</v>
      </c>
      <c r="AO43" s="70">
        <v>4.0</v>
      </c>
      <c r="AP43" s="70">
        <v>7.0</v>
      </c>
      <c r="AQ43" s="70">
        <v>6.0</v>
      </c>
      <c r="AR43" s="70" t="s">
        <v>246</v>
      </c>
      <c r="AS43" s="367" t="s">
        <v>246</v>
      </c>
    </row>
    <row r="44">
      <c r="A44" s="4"/>
      <c r="B44" s="10" t="s">
        <v>48</v>
      </c>
      <c r="C44" s="68" t="s">
        <v>245</v>
      </c>
      <c r="D44" s="69"/>
      <c r="E44" s="70">
        <v>102.32</v>
      </c>
      <c r="F44" s="70">
        <v>100.68</v>
      </c>
      <c r="G44" s="70">
        <v>100.44</v>
      </c>
      <c r="H44" s="70">
        <v>100.44</v>
      </c>
      <c r="I44" s="364" t="s">
        <v>246</v>
      </c>
      <c r="J44" s="70" t="s">
        <v>425</v>
      </c>
      <c r="K44" s="70">
        <v>5.0</v>
      </c>
      <c r="L44" s="70" t="s">
        <v>246</v>
      </c>
      <c r="M44" s="70" t="s">
        <v>246</v>
      </c>
      <c r="N44" s="70" t="s">
        <v>246</v>
      </c>
      <c r="O44" s="70">
        <v>4.0</v>
      </c>
      <c r="P44" s="70">
        <v>100.0</v>
      </c>
      <c r="Q44" s="71">
        <v>4.0</v>
      </c>
      <c r="R44" s="70">
        <v>100.0</v>
      </c>
      <c r="S44" s="70" t="s">
        <v>246</v>
      </c>
      <c r="T44" s="365" t="s">
        <v>246</v>
      </c>
      <c r="U44" s="70">
        <v>0.057</v>
      </c>
      <c r="V44" s="70">
        <v>0.0</v>
      </c>
      <c r="W44" s="70" t="s">
        <v>246</v>
      </c>
      <c r="X44" s="70">
        <v>0.0</v>
      </c>
      <c r="Y44" s="70">
        <v>0.0</v>
      </c>
      <c r="Z44" s="70" t="s">
        <v>246</v>
      </c>
      <c r="AA44" s="70" t="s">
        <v>246</v>
      </c>
      <c r="AB44" s="70" t="s">
        <v>246</v>
      </c>
      <c r="AC44" s="70" t="s">
        <v>246</v>
      </c>
      <c r="AD44" s="70" t="s">
        <v>246</v>
      </c>
      <c r="AE44" s="70" t="s">
        <v>246</v>
      </c>
      <c r="AF44" s="70" t="s">
        <v>246</v>
      </c>
      <c r="AG44" s="70" t="s">
        <v>246</v>
      </c>
      <c r="AH44" s="70" t="s">
        <v>246</v>
      </c>
      <c r="AI44" s="70" t="s">
        <v>246</v>
      </c>
      <c r="AJ44" s="70" t="s">
        <v>246</v>
      </c>
      <c r="AK44" s="366" t="s">
        <v>246</v>
      </c>
      <c r="AL44" s="70">
        <v>25.0</v>
      </c>
      <c r="AM44" s="70">
        <v>2.0</v>
      </c>
      <c r="AN44" s="70">
        <v>12.0</v>
      </c>
      <c r="AO44" s="70">
        <v>12.0</v>
      </c>
      <c r="AP44" s="70">
        <v>12.0</v>
      </c>
      <c r="AQ44" s="70">
        <v>12.0</v>
      </c>
      <c r="AR44" s="70" t="s">
        <v>246</v>
      </c>
      <c r="AS44" s="367" t="s">
        <v>246</v>
      </c>
    </row>
    <row r="45">
      <c r="A45" s="4"/>
      <c r="B45" s="10" t="s">
        <v>49</v>
      </c>
      <c r="C45" s="68" t="s">
        <v>247</v>
      </c>
      <c r="D45" s="70" t="s">
        <v>248</v>
      </c>
      <c r="E45" s="69"/>
      <c r="F45" s="69"/>
      <c r="G45" s="69"/>
      <c r="H45" s="69"/>
      <c r="I45" s="368"/>
      <c r="J45" s="69"/>
      <c r="K45" s="69"/>
      <c r="L45" s="69"/>
      <c r="M45" s="69"/>
      <c r="N45" s="69"/>
      <c r="O45" s="69"/>
      <c r="P45" s="69"/>
      <c r="Q45" s="114"/>
      <c r="R45" s="69"/>
      <c r="S45" s="69"/>
      <c r="T45" s="3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370"/>
      <c r="AL45" s="69"/>
      <c r="AM45" s="69"/>
      <c r="AN45" s="69"/>
      <c r="AO45" s="69"/>
      <c r="AP45" s="69"/>
      <c r="AQ45" s="69"/>
      <c r="AR45" s="69"/>
      <c r="AS45" s="371"/>
    </row>
    <row r="46">
      <c r="A46" s="4"/>
      <c r="B46" s="10" t="s">
        <v>50</v>
      </c>
      <c r="C46" s="68" t="s">
        <v>251</v>
      </c>
      <c r="D46" s="69"/>
      <c r="E46" s="70">
        <v>100.24</v>
      </c>
      <c r="F46" s="70">
        <v>100.68</v>
      </c>
      <c r="G46" s="70">
        <v>100.44</v>
      </c>
      <c r="H46" s="70">
        <v>100.44</v>
      </c>
      <c r="I46" s="364" t="s">
        <v>246</v>
      </c>
      <c r="J46" s="70" t="s">
        <v>425</v>
      </c>
      <c r="K46" s="70">
        <v>5.0</v>
      </c>
      <c r="L46" s="70" t="s">
        <v>246</v>
      </c>
      <c r="M46" s="70" t="s">
        <v>246</v>
      </c>
      <c r="N46" s="70" t="s">
        <v>246</v>
      </c>
      <c r="O46" s="70">
        <v>4.0</v>
      </c>
      <c r="P46" s="70">
        <v>100.0</v>
      </c>
      <c r="Q46" s="71">
        <v>4.0</v>
      </c>
      <c r="R46" s="70">
        <v>100.0</v>
      </c>
      <c r="S46" s="70" t="s">
        <v>246</v>
      </c>
      <c r="T46" s="365" t="s">
        <v>246</v>
      </c>
      <c r="U46" s="70">
        <v>0.052</v>
      </c>
      <c r="V46" s="70">
        <v>0.0</v>
      </c>
      <c r="W46" s="70" t="s">
        <v>246</v>
      </c>
      <c r="X46" s="70">
        <v>0.01</v>
      </c>
      <c r="Y46" s="70">
        <v>0.0</v>
      </c>
      <c r="Z46" s="70" t="s">
        <v>246</v>
      </c>
      <c r="AA46" s="70" t="s">
        <v>246</v>
      </c>
      <c r="AB46" s="70" t="s">
        <v>246</v>
      </c>
      <c r="AC46" s="70" t="s">
        <v>246</v>
      </c>
      <c r="AD46" s="70" t="s">
        <v>246</v>
      </c>
      <c r="AE46" s="70" t="s">
        <v>246</v>
      </c>
      <c r="AF46" s="70" t="s">
        <v>246</v>
      </c>
      <c r="AG46" s="70" t="s">
        <v>246</v>
      </c>
      <c r="AH46" s="70" t="s">
        <v>246</v>
      </c>
      <c r="AI46" s="70" t="s">
        <v>246</v>
      </c>
      <c r="AJ46" s="70" t="s">
        <v>246</v>
      </c>
      <c r="AK46" s="366" t="s">
        <v>246</v>
      </c>
      <c r="AL46" s="70">
        <v>25.0</v>
      </c>
      <c r="AM46" s="70">
        <v>2.0</v>
      </c>
      <c r="AN46" s="70">
        <v>4.0</v>
      </c>
      <c r="AO46" s="70">
        <v>4.0</v>
      </c>
      <c r="AP46" s="70">
        <v>4.0</v>
      </c>
      <c r="AQ46" s="70">
        <v>4.0</v>
      </c>
      <c r="AR46" s="70" t="s">
        <v>246</v>
      </c>
      <c r="AS46" s="367" t="s">
        <v>246</v>
      </c>
    </row>
    <row r="47">
      <c r="A47" s="4"/>
      <c r="B47" s="10" t="s">
        <v>51</v>
      </c>
      <c r="C47" s="68" t="s">
        <v>245</v>
      </c>
      <c r="D47" s="69"/>
      <c r="E47" s="70">
        <v>100.24</v>
      </c>
      <c r="F47" s="70">
        <v>100.68</v>
      </c>
      <c r="G47" s="70">
        <v>100.44</v>
      </c>
      <c r="H47" s="70">
        <v>100.44</v>
      </c>
      <c r="I47" s="364" t="s">
        <v>246</v>
      </c>
      <c r="J47" s="70" t="s">
        <v>425</v>
      </c>
      <c r="K47" s="70">
        <v>5.0</v>
      </c>
      <c r="L47" s="70" t="s">
        <v>246</v>
      </c>
      <c r="M47" s="70" t="s">
        <v>246</v>
      </c>
      <c r="N47" s="70" t="s">
        <v>246</v>
      </c>
      <c r="O47" s="70">
        <v>4.0</v>
      </c>
      <c r="P47" s="70">
        <v>100.0</v>
      </c>
      <c r="Q47" s="71">
        <v>4.0</v>
      </c>
      <c r="R47" s="70">
        <v>100.0</v>
      </c>
      <c r="S47" s="70" t="s">
        <v>246</v>
      </c>
      <c r="T47" s="365" t="s">
        <v>246</v>
      </c>
      <c r="U47" s="70">
        <v>0.22</v>
      </c>
      <c r="V47" s="70">
        <v>0.0</v>
      </c>
      <c r="W47" s="70" t="s">
        <v>246</v>
      </c>
      <c r="X47" s="70">
        <v>0.001</v>
      </c>
      <c r="Y47" s="70">
        <v>0.0</v>
      </c>
      <c r="Z47" s="70" t="s">
        <v>246</v>
      </c>
      <c r="AA47" s="70" t="s">
        <v>246</v>
      </c>
      <c r="AB47" s="70" t="s">
        <v>246</v>
      </c>
      <c r="AC47" s="70" t="s">
        <v>246</v>
      </c>
      <c r="AD47" s="70" t="s">
        <v>246</v>
      </c>
      <c r="AE47" s="70" t="s">
        <v>246</v>
      </c>
      <c r="AF47" s="70" t="s">
        <v>246</v>
      </c>
      <c r="AG47" s="70" t="s">
        <v>246</v>
      </c>
      <c r="AH47" s="70" t="s">
        <v>246</v>
      </c>
      <c r="AI47" s="70" t="s">
        <v>246</v>
      </c>
      <c r="AJ47" s="70" t="s">
        <v>246</v>
      </c>
      <c r="AK47" s="366" t="s">
        <v>246</v>
      </c>
      <c r="AL47" s="70">
        <v>25.0</v>
      </c>
      <c r="AM47" s="70">
        <v>2.0</v>
      </c>
      <c r="AN47" s="70">
        <v>4.0</v>
      </c>
      <c r="AO47" s="70">
        <v>4.0</v>
      </c>
      <c r="AP47" s="70">
        <v>4.0</v>
      </c>
      <c r="AQ47" s="70">
        <v>4.0</v>
      </c>
      <c r="AR47" s="70" t="s">
        <v>246</v>
      </c>
      <c r="AS47" s="367" t="s">
        <v>246</v>
      </c>
    </row>
    <row r="48">
      <c r="A48" s="4"/>
      <c r="B48" s="10" t="s">
        <v>52</v>
      </c>
      <c r="C48" s="68" t="s">
        <v>245</v>
      </c>
      <c r="D48" s="69"/>
      <c r="E48" s="70">
        <v>101.56</v>
      </c>
      <c r="F48" s="70">
        <v>100.68</v>
      </c>
      <c r="G48" s="70">
        <v>100.44</v>
      </c>
      <c r="H48" s="70">
        <v>100.44</v>
      </c>
      <c r="I48" s="364" t="s">
        <v>246</v>
      </c>
      <c r="J48" s="70" t="s">
        <v>425</v>
      </c>
      <c r="K48" s="70">
        <v>5.0</v>
      </c>
      <c r="L48" s="70" t="s">
        <v>246</v>
      </c>
      <c r="M48" s="70" t="s">
        <v>246</v>
      </c>
      <c r="N48" s="70" t="s">
        <v>246</v>
      </c>
      <c r="O48" s="70">
        <v>4.0</v>
      </c>
      <c r="P48" s="70">
        <v>100.0</v>
      </c>
      <c r="Q48" s="71">
        <v>4.0</v>
      </c>
      <c r="R48" s="70">
        <v>100.0</v>
      </c>
      <c r="S48" s="70" t="s">
        <v>246</v>
      </c>
      <c r="T48" s="365" t="s">
        <v>246</v>
      </c>
      <c r="U48" s="70">
        <v>0.079</v>
      </c>
      <c r="V48" s="70">
        <v>0.0</v>
      </c>
      <c r="W48" s="70" t="s">
        <v>246</v>
      </c>
      <c r="X48" s="70">
        <v>0.002</v>
      </c>
      <c r="Y48" s="70">
        <v>0.0</v>
      </c>
      <c r="Z48" s="70" t="s">
        <v>246</v>
      </c>
      <c r="AA48" s="70" t="s">
        <v>246</v>
      </c>
      <c r="AB48" s="70" t="s">
        <v>246</v>
      </c>
      <c r="AC48" s="70" t="s">
        <v>246</v>
      </c>
      <c r="AD48" s="70" t="s">
        <v>246</v>
      </c>
      <c r="AE48" s="70" t="s">
        <v>246</v>
      </c>
      <c r="AF48" s="70" t="s">
        <v>246</v>
      </c>
      <c r="AG48" s="70" t="s">
        <v>246</v>
      </c>
      <c r="AH48" s="70" t="s">
        <v>246</v>
      </c>
      <c r="AI48" s="70" t="s">
        <v>246</v>
      </c>
      <c r="AJ48" s="70" t="s">
        <v>246</v>
      </c>
      <c r="AK48" s="366" t="s">
        <v>246</v>
      </c>
      <c r="AL48" s="70">
        <v>25.0</v>
      </c>
      <c r="AM48" s="70">
        <v>2.0</v>
      </c>
      <c r="AN48" s="70">
        <v>9.0</v>
      </c>
      <c r="AO48" s="70">
        <v>9.0</v>
      </c>
      <c r="AP48" s="70">
        <v>9.0</v>
      </c>
      <c r="AQ48" s="70">
        <v>9.0</v>
      </c>
      <c r="AR48" s="70" t="s">
        <v>246</v>
      </c>
      <c r="AS48" s="367" t="s">
        <v>246</v>
      </c>
    </row>
    <row r="49">
      <c r="A49" s="4"/>
      <c r="B49" s="10" t="s">
        <v>53</v>
      </c>
      <c r="C49" s="68" t="s">
        <v>245</v>
      </c>
      <c r="D49" s="69"/>
      <c r="E49" s="70">
        <v>100.24</v>
      </c>
      <c r="F49" s="70">
        <v>100.68</v>
      </c>
      <c r="G49" s="70">
        <v>100.44</v>
      </c>
      <c r="H49" s="70">
        <v>100.44</v>
      </c>
      <c r="I49" s="364" t="s">
        <v>246</v>
      </c>
      <c r="J49" s="70" t="s">
        <v>425</v>
      </c>
      <c r="K49" s="70">
        <v>5.0</v>
      </c>
      <c r="L49" s="70" t="s">
        <v>246</v>
      </c>
      <c r="M49" s="70" t="s">
        <v>246</v>
      </c>
      <c r="N49" s="70" t="s">
        <v>246</v>
      </c>
      <c r="O49" s="70">
        <v>4.0</v>
      </c>
      <c r="P49" s="70">
        <v>100.0</v>
      </c>
      <c r="Q49" s="71">
        <v>4.0</v>
      </c>
      <c r="R49" s="70">
        <v>100.0</v>
      </c>
      <c r="S49" s="70" t="s">
        <v>246</v>
      </c>
      <c r="T49" s="365" t="s">
        <v>246</v>
      </c>
      <c r="U49" s="70">
        <v>0.002</v>
      </c>
      <c r="V49" s="70">
        <v>0.0</v>
      </c>
      <c r="W49" s="70" t="s">
        <v>246</v>
      </c>
      <c r="X49" s="70">
        <v>0.165</v>
      </c>
      <c r="Y49" s="70">
        <v>0.0</v>
      </c>
      <c r="Z49" s="70" t="s">
        <v>246</v>
      </c>
      <c r="AA49" s="70" t="s">
        <v>246</v>
      </c>
      <c r="AB49" s="70" t="s">
        <v>246</v>
      </c>
      <c r="AC49" s="70" t="s">
        <v>246</v>
      </c>
      <c r="AD49" s="70" t="s">
        <v>246</v>
      </c>
      <c r="AE49" s="70" t="s">
        <v>246</v>
      </c>
      <c r="AF49" s="70" t="s">
        <v>246</v>
      </c>
      <c r="AG49" s="70" t="s">
        <v>246</v>
      </c>
      <c r="AH49" s="70" t="s">
        <v>246</v>
      </c>
      <c r="AI49" s="70" t="s">
        <v>246</v>
      </c>
      <c r="AJ49" s="70" t="s">
        <v>246</v>
      </c>
      <c r="AK49" s="366" t="s">
        <v>246</v>
      </c>
      <c r="AL49" s="70">
        <v>25.0</v>
      </c>
      <c r="AM49" s="70">
        <v>2.0</v>
      </c>
      <c r="AN49" s="70">
        <v>4.0</v>
      </c>
      <c r="AO49" s="70">
        <v>4.0</v>
      </c>
      <c r="AP49" s="70">
        <v>4.0</v>
      </c>
      <c r="AQ49" s="70">
        <v>4.0</v>
      </c>
      <c r="AR49" s="70" t="s">
        <v>246</v>
      </c>
      <c r="AS49" s="367" t="s">
        <v>246</v>
      </c>
    </row>
    <row r="50">
      <c r="A50" s="4"/>
      <c r="B50" s="10" t="s">
        <v>54</v>
      </c>
      <c r="C50" s="68" t="s">
        <v>245</v>
      </c>
      <c r="D50" s="69"/>
      <c r="E50" s="70">
        <v>100.24</v>
      </c>
      <c r="F50" s="70">
        <v>100.68</v>
      </c>
      <c r="G50" s="70">
        <v>100.44</v>
      </c>
      <c r="H50" s="70">
        <v>100.44</v>
      </c>
      <c r="I50" s="364" t="s">
        <v>246</v>
      </c>
      <c r="J50" s="70" t="s">
        <v>425</v>
      </c>
      <c r="K50" s="70">
        <v>5.0</v>
      </c>
      <c r="L50" s="70" t="s">
        <v>246</v>
      </c>
      <c r="M50" s="70" t="s">
        <v>246</v>
      </c>
      <c r="N50" s="70" t="s">
        <v>246</v>
      </c>
      <c r="O50" s="70">
        <v>4.0</v>
      </c>
      <c r="P50" s="70">
        <v>100.0</v>
      </c>
      <c r="Q50" s="71">
        <v>4.0</v>
      </c>
      <c r="R50" s="70">
        <v>100.0</v>
      </c>
      <c r="S50" s="70" t="s">
        <v>246</v>
      </c>
      <c r="T50" s="365" t="s">
        <v>246</v>
      </c>
      <c r="U50" s="70">
        <v>0.029</v>
      </c>
      <c r="V50" s="70">
        <v>0.0</v>
      </c>
      <c r="W50" s="70" t="s">
        <v>246</v>
      </c>
      <c r="X50" s="70">
        <v>0.006</v>
      </c>
      <c r="Y50" s="70">
        <v>0.0</v>
      </c>
      <c r="Z50" s="70" t="s">
        <v>246</v>
      </c>
      <c r="AA50" s="70" t="s">
        <v>246</v>
      </c>
      <c r="AB50" s="70" t="s">
        <v>246</v>
      </c>
      <c r="AC50" s="70" t="s">
        <v>246</v>
      </c>
      <c r="AD50" s="70" t="s">
        <v>246</v>
      </c>
      <c r="AE50" s="70" t="s">
        <v>246</v>
      </c>
      <c r="AF50" s="70" t="s">
        <v>246</v>
      </c>
      <c r="AG50" s="70" t="s">
        <v>246</v>
      </c>
      <c r="AH50" s="70" t="s">
        <v>246</v>
      </c>
      <c r="AI50" s="70" t="s">
        <v>246</v>
      </c>
      <c r="AJ50" s="70" t="s">
        <v>246</v>
      </c>
      <c r="AK50" s="366" t="s">
        <v>246</v>
      </c>
      <c r="AL50" s="70">
        <v>25.0</v>
      </c>
      <c r="AM50" s="70">
        <v>2.0</v>
      </c>
      <c r="AN50" s="70">
        <v>8.0</v>
      </c>
      <c r="AO50" s="70">
        <v>8.0</v>
      </c>
      <c r="AP50" s="70">
        <v>8.0</v>
      </c>
      <c r="AQ50" s="70">
        <v>8.0</v>
      </c>
      <c r="AR50" s="70" t="s">
        <v>246</v>
      </c>
      <c r="AS50" s="367" t="s">
        <v>246</v>
      </c>
    </row>
    <row r="51">
      <c r="A51" s="4"/>
      <c r="B51" s="135" t="s">
        <v>55</v>
      </c>
      <c r="C51" s="68" t="s">
        <v>247</v>
      </c>
      <c r="D51" s="70" t="s">
        <v>248</v>
      </c>
      <c r="E51" s="69"/>
      <c r="F51" s="69"/>
      <c r="G51" s="69"/>
      <c r="H51" s="69"/>
      <c r="I51" s="368"/>
      <c r="J51" s="69"/>
      <c r="K51" s="69"/>
      <c r="L51" s="69"/>
      <c r="M51" s="69"/>
      <c r="N51" s="69"/>
      <c r="O51" s="69"/>
      <c r="P51" s="69"/>
      <c r="Q51" s="114"/>
      <c r="R51" s="69"/>
      <c r="S51" s="69"/>
      <c r="T51" s="3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370"/>
      <c r="AL51" s="69"/>
      <c r="AM51" s="69"/>
      <c r="AN51" s="69"/>
      <c r="AO51" s="69"/>
      <c r="AP51" s="69"/>
      <c r="AQ51" s="69"/>
      <c r="AR51" s="69"/>
      <c r="AS51" s="371"/>
    </row>
    <row r="52">
      <c r="A52" s="4"/>
      <c r="B52" s="10" t="s">
        <v>56</v>
      </c>
      <c r="C52" s="68" t="s">
        <v>245</v>
      </c>
      <c r="D52" s="69"/>
      <c r="E52" s="70">
        <v>103.82</v>
      </c>
      <c r="F52" s="70">
        <v>100.68</v>
      </c>
      <c r="G52" s="70">
        <v>100.44</v>
      </c>
      <c r="H52" s="70">
        <v>100.44</v>
      </c>
      <c r="I52" s="364" t="s">
        <v>246</v>
      </c>
      <c r="J52" s="70" t="s">
        <v>425</v>
      </c>
      <c r="K52" s="70">
        <v>5.0</v>
      </c>
      <c r="L52" s="70" t="s">
        <v>246</v>
      </c>
      <c r="M52" s="70" t="s">
        <v>246</v>
      </c>
      <c r="N52" s="70" t="s">
        <v>246</v>
      </c>
      <c r="O52" s="70">
        <v>4.0</v>
      </c>
      <c r="P52" s="70">
        <v>100.0</v>
      </c>
      <c r="Q52" s="71">
        <v>4.0</v>
      </c>
      <c r="R52" s="70">
        <v>100.0</v>
      </c>
      <c r="S52" s="70" t="s">
        <v>246</v>
      </c>
      <c r="T52" s="365" t="s">
        <v>246</v>
      </c>
      <c r="U52" s="70">
        <v>0.093</v>
      </c>
      <c r="V52" s="70">
        <v>0.0</v>
      </c>
      <c r="W52" s="70" t="s">
        <v>246</v>
      </c>
      <c r="X52" s="70">
        <v>0.004</v>
      </c>
      <c r="Y52" s="70">
        <v>0.0</v>
      </c>
      <c r="Z52" s="70" t="s">
        <v>246</v>
      </c>
      <c r="AA52" s="70" t="s">
        <v>246</v>
      </c>
      <c r="AB52" s="70" t="s">
        <v>246</v>
      </c>
      <c r="AC52" s="70" t="s">
        <v>246</v>
      </c>
      <c r="AD52" s="70" t="s">
        <v>246</v>
      </c>
      <c r="AE52" s="70" t="s">
        <v>246</v>
      </c>
      <c r="AF52" s="70" t="s">
        <v>246</v>
      </c>
      <c r="AG52" s="70" t="s">
        <v>246</v>
      </c>
      <c r="AH52" s="70" t="s">
        <v>246</v>
      </c>
      <c r="AI52" s="70" t="s">
        <v>246</v>
      </c>
      <c r="AJ52" s="70" t="s">
        <v>246</v>
      </c>
      <c r="AK52" s="366" t="s">
        <v>246</v>
      </c>
      <c r="AL52" s="70">
        <v>25.0</v>
      </c>
      <c r="AM52" s="70">
        <v>2.0</v>
      </c>
      <c r="AN52" s="70">
        <v>5.0</v>
      </c>
      <c r="AO52" s="70">
        <v>4.0</v>
      </c>
      <c r="AP52" s="70">
        <v>4.0</v>
      </c>
      <c r="AQ52" s="70">
        <v>4.0</v>
      </c>
      <c r="AR52" s="70" t="s">
        <v>246</v>
      </c>
      <c r="AS52" s="367" t="s">
        <v>246</v>
      </c>
    </row>
    <row r="53">
      <c r="A53" s="4"/>
      <c r="B53" s="10" t="s">
        <v>57</v>
      </c>
      <c r="C53" s="68" t="s">
        <v>245</v>
      </c>
      <c r="D53" s="69"/>
      <c r="E53" s="70">
        <v>100.24</v>
      </c>
      <c r="F53" s="70">
        <v>101.24</v>
      </c>
      <c r="G53" s="70">
        <v>100.44</v>
      </c>
      <c r="H53" s="70">
        <v>100.44</v>
      </c>
      <c r="I53" s="364" t="s">
        <v>246</v>
      </c>
      <c r="J53" s="70" t="s">
        <v>425</v>
      </c>
      <c r="K53" s="70">
        <v>5.0</v>
      </c>
      <c r="L53" s="70" t="s">
        <v>246</v>
      </c>
      <c r="M53" s="70" t="s">
        <v>246</v>
      </c>
      <c r="N53" s="70" t="s">
        <v>246</v>
      </c>
      <c r="O53" s="70">
        <v>4.0</v>
      </c>
      <c r="P53" s="70">
        <v>100.0</v>
      </c>
      <c r="Q53" s="71">
        <v>4.0</v>
      </c>
      <c r="R53" s="70">
        <v>100.0</v>
      </c>
      <c r="S53" s="70" t="s">
        <v>246</v>
      </c>
      <c r="T53" s="365" t="s">
        <v>246</v>
      </c>
      <c r="U53" s="70">
        <v>0.059</v>
      </c>
      <c r="V53" s="70">
        <v>0.0</v>
      </c>
      <c r="W53" s="70" t="s">
        <v>246</v>
      </c>
      <c r="X53" s="70">
        <v>0.001</v>
      </c>
      <c r="Y53" s="70">
        <v>0.0</v>
      </c>
      <c r="Z53" s="70" t="s">
        <v>246</v>
      </c>
      <c r="AA53" s="70" t="s">
        <v>246</v>
      </c>
      <c r="AB53" s="70" t="s">
        <v>246</v>
      </c>
      <c r="AC53" s="70" t="s">
        <v>246</v>
      </c>
      <c r="AD53" s="70" t="s">
        <v>246</v>
      </c>
      <c r="AE53" s="70" t="s">
        <v>246</v>
      </c>
      <c r="AF53" s="70" t="s">
        <v>246</v>
      </c>
      <c r="AG53" s="70" t="s">
        <v>246</v>
      </c>
      <c r="AH53" s="70" t="s">
        <v>246</v>
      </c>
      <c r="AI53" s="70" t="s">
        <v>246</v>
      </c>
      <c r="AJ53" s="70" t="s">
        <v>246</v>
      </c>
      <c r="AK53" s="366" t="s">
        <v>246</v>
      </c>
      <c r="AL53" s="70">
        <v>25.0</v>
      </c>
      <c r="AM53" s="70">
        <v>2.0</v>
      </c>
      <c r="AN53" s="70">
        <v>4.0</v>
      </c>
      <c r="AO53" s="70">
        <v>4.0</v>
      </c>
      <c r="AP53" s="70">
        <v>4.0</v>
      </c>
      <c r="AQ53" s="70">
        <v>4.0</v>
      </c>
      <c r="AR53" s="70" t="s">
        <v>246</v>
      </c>
      <c r="AS53" s="367" t="s">
        <v>246</v>
      </c>
    </row>
    <row r="54">
      <c r="A54" s="4"/>
      <c r="B54" s="10" t="s">
        <v>58</v>
      </c>
      <c r="C54" s="68" t="s">
        <v>251</v>
      </c>
      <c r="D54" s="69"/>
      <c r="E54" s="70">
        <v>100.24</v>
      </c>
      <c r="F54" s="70">
        <v>100.68</v>
      </c>
      <c r="G54" s="70">
        <v>100.44</v>
      </c>
      <c r="H54" s="70">
        <v>100.44</v>
      </c>
      <c r="I54" s="364" t="s">
        <v>246</v>
      </c>
      <c r="J54" s="70" t="s">
        <v>425</v>
      </c>
      <c r="K54" s="70">
        <v>5.0</v>
      </c>
      <c r="L54" s="70" t="s">
        <v>246</v>
      </c>
      <c r="M54" s="70" t="s">
        <v>246</v>
      </c>
      <c r="N54" s="70" t="s">
        <v>246</v>
      </c>
      <c r="O54" s="70">
        <v>4.0</v>
      </c>
      <c r="P54" s="70">
        <v>100.0</v>
      </c>
      <c r="Q54" s="71">
        <v>4.0</v>
      </c>
      <c r="R54" s="70">
        <v>100.0</v>
      </c>
      <c r="S54" s="70" t="s">
        <v>246</v>
      </c>
      <c r="T54" s="365" t="s">
        <v>246</v>
      </c>
      <c r="U54" s="70">
        <v>0.163</v>
      </c>
      <c r="V54" s="70">
        <v>0.0</v>
      </c>
      <c r="W54" s="70" t="s">
        <v>246</v>
      </c>
      <c r="X54" s="70">
        <v>0.002</v>
      </c>
      <c r="Y54" s="70">
        <v>0.0</v>
      </c>
      <c r="Z54" s="70" t="s">
        <v>246</v>
      </c>
      <c r="AA54" s="70" t="s">
        <v>246</v>
      </c>
      <c r="AB54" s="70" t="s">
        <v>246</v>
      </c>
      <c r="AC54" s="70" t="s">
        <v>246</v>
      </c>
      <c r="AD54" s="70" t="s">
        <v>246</v>
      </c>
      <c r="AE54" s="70" t="s">
        <v>246</v>
      </c>
      <c r="AF54" s="70" t="s">
        <v>246</v>
      </c>
      <c r="AG54" s="70" t="s">
        <v>246</v>
      </c>
      <c r="AH54" s="70" t="s">
        <v>246</v>
      </c>
      <c r="AI54" s="70" t="s">
        <v>246</v>
      </c>
      <c r="AJ54" s="70" t="s">
        <v>246</v>
      </c>
      <c r="AK54" s="366" t="s">
        <v>246</v>
      </c>
      <c r="AL54" s="70">
        <v>25.0</v>
      </c>
      <c r="AM54" s="70">
        <v>2.0</v>
      </c>
      <c r="AN54" s="70">
        <v>4.0</v>
      </c>
      <c r="AO54" s="70">
        <v>4.0</v>
      </c>
      <c r="AP54" s="70">
        <v>4.0</v>
      </c>
      <c r="AQ54" s="70">
        <v>4.0</v>
      </c>
      <c r="AR54" s="70" t="s">
        <v>246</v>
      </c>
      <c r="AS54" s="367" t="s">
        <v>246</v>
      </c>
    </row>
    <row r="55">
      <c r="A55" s="4"/>
      <c r="B55" s="10" t="s">
        <v>59</v>
      </c>
      <c r="C55" s="68" t="s">
        <v>245</v>
      </c>
      <c r="D55" s="69"/>
      <c r="E55" s="70">
        <v>100.24</v>
      </c>
      <c r="F55" s="70">
        <v>100.68</v>
      </c>
      <c r="G55" s="70">
        <v>100.44</v>
      </c>
      <c r="H55" s="70">
        <v>100.44</v>
      </c>
      <c r="I55" s="364" t="s">
        <v>246</v>
      </c>
      <c r="J55" s="70" t="s">
        <v>425</v>
      </c>
      <c r="K55" s="70">
        <v>5.0</v>
      </c>
      <c r="L55" s="70" t="s">
        <v>246</v>
      </c>
      <c r="M55" s="70" t="s">
        <v>246</v>
      </c>
      <c r="N55" s="70" t="s">
        <v>246</v>
      </c>
      <c r="O55" s="70">
        <v>4.0</v>
      </c>
      <c r="P55" s="70">
        <v>100.0</v>
      </c>
      <c r="Q55" s="71">
        <v>4.0</v>
      </c>
      <c r="R55" s="70">
        <v>100.0</v>
      </c>
      <c r="S55" s="70" t="s">
        <v>246</v>
      </c>
      <c r="T55" s="365" t="s">
        <v>246</v>
      </c>
      <c r="U55" s="70">
        <v>0.051</v>
      </c>
      <c r="V55" s="70">
        <v>0.0</v>
      </c>
      <c r="W55" s="70" t="s">
        <v>246</v>
      </c>
      <c r="X55" s="70">
        <v>0.001</v>
      </c>
      <c r="Y55" s="70">
        <v>0.0</v>
      </c>
      <c r="Z55" s="70" t="s">
        <v>246</v>
      </c>
      <c r="AA55" s="70" t="s">
        <v>246</v>
      </c>
      <c r="AB55" s="70" t="s">
        <v>246</v>
      </c>
      <c r="AC55" s="70" t="s">
        <v>246</v>
      </c>
      <c r="AD55" s="70" t="s">
        <v>246</v>
      </c>
      <c r="AE55" s="70" t="s">
        <v>246</v>
      </c>
      <c r="AF55" s="70" t="s">
        <v>246</v>
      </c>
      <c r="AG55" s="70" t="s">
        <v>246</v>
      </c>
      <c r="AH55" s="70" t="s">
        <v>246</v>
      </c>
      <c r="AI55" s="70" t="s">
        <v>246</v>
      </c>
      <c r="AJ55" s="70" t="s">
        <v>246</v>
      </c>
      <c r="AK55" s="366" t="s">
        <v>246</v>
      </c>
      <c r="AL55" s="70">
        <v>25.0</v>
      </c>
      <c r="AM55" s="70">
        <v>2.0</v>
      </c>
      <c r="AN55" s="70">
        <v>7.0</v>
      </c>
      <c r="AO55" s="70">
        <v>7.0</v>
      </c>
      <c r="AP55" s="70">
        <v>4.0</v>
      </c>
      <c r="AQ55" s="70">
        <v>4.0</v>
      </c>
      <c r="AR55" s="70" t="s">
        <v>246</v>
      </c>
      <c r="AS55" s="367" t="s">
        <v>246</v>
      </c>
    </row>
    <row r="56">
      <c r="A56" s="4"/>
      <c r="B56" s="10" t="s">
        <v>60</v>
      </c>
      <c r="C56" s="68" t="s">
        <v>247</v>
      </c>
      <c r="D56" s="70" t="s">
        <v>248</v>
      </c>
      <c r="E56" s="69"/>
      <c r="F56" s="69"/>
      <c r="G56" s="69"/>
      <c r="H56" s="69"/>
      <c r="I56" s="368"/>
      <c r="J56" s="69"/>
      <c r="K56" s="69"/>
      <c r="L56" s="69"/>
      <c r="M56" s="69"/>
      <c r="N56" s="69"/>
      <c r="O56" s="69"/>
      <c r="P56" s="69"/>
      <c r="Q56" s="114"/>
      <c r="R56" s="69"/>
      <c r="S56" s="69"/>
      <c r="T56" s="3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370"/>
      <c r="AL56" s="69"/>
      <c r="AM56" s="69"/>
      <c r="AN56" s="69"/>
      <c r="AO56" s="69"/>
      <c r="AP56" s="69"/>
      <c r="AQ56" s="69"/>
      <c r="AR56" s="69"/>
      <c r="AS56" s="371"/>
    </row>
    <row r="57">
      <c r="A57" s="4"/>
      <c r="B57" s="10" t="s">
        <v>61</v>
      </c>
      <c r="C57" s="68" t="s">
        <v>251</v>
      </c>
      <c r="D57" s="69"/>
      <c r="E57" s="70">
        <v>100.24</v>
      </c>
      <c r="F57" s="70">
        <v>101.24</v>
      </c>
      <c r="G57" s="70">
        <v>100.44</v>
      </c>
      <c r="H57" s="70">
        <v>100.44</v>
      </c>
      <c r="I57" s="364" t="s">
        <v>246</v>
      </c>
      <c r="J57" s="70" t="s">
        <v>425</v>
      </c>
      <c r="K57" s="70">
        <v>5.0</v>
      </c>
      <c r="L57" s="70" t="s">
        <v>246</v>
      </c>
      <c r="M57" s="70" t="s">
        <v>246</v>
      </c>
      <c r="N57" s="70" t="s">
        <v>246</v>
      </c>
      <c r="O57" s="70">
        <v>4.0</v>
      </c>
      <c r="P57" s="70">
        <v>100.0</v>
      </c>
      <c r="Q57" s="71">
        <v>4.0</v>
      </c>
      <c r="R57" s="70">
        <v>100.0</v>
      </c>
      <c r="S57" s="70" t="s">
        <v>246</v>
      </c>
      <c r="T57" s="365" t="s">
        <v>246</v>
      </c>
      <c r="U57" s="70">
        <v>0.046</v>
      </c>
      <c r="V57" s="70">
        <v>0.0</v>
      </c>
      <c r="W57" s="70" t="s">
        <v>246</v>
      </c>
      <c r="X57" s="70">
        <v>0.001</v>
      </c>
      <c r="Y57" s="70">
        <v>0.0</v>
      </c>
      <c r="Z57" s="70" t="s">
        <v>246</v>
      </c>
      <c r="AA57" s="70" t="s">
        <v>246</v>
      </c>
      <c r="AB57" s="70" t="s">
        <v>246</v>
      </c>
      <c r="AC57" s="70" t="s">
        <v>246</v>
      </c>
      <c r="AD57" s="70" t="s">
        <v>246</v>
      </c>
      <c r="AE57" s="70" t="s">
        <v>246</v>
      </c>
      <c r="AF57" s="70" t="s">
        <v>246</v>
      </c>
      <c r="AG57" s="70" t="s">
        <v>246</v>
      </c>
      <c r="AH57" s="70" t="s">
        <v>246</v>
      </c>
      <c r="AI57" s="70" t="s">
        <v>246</v>
      </c>
      <c r="AJ57" s="70" t="s">
        <v>246</v>
      </c>
      <c r="AK57" s="366" t="s">
        <v>246</v>
      </c>
      <c r="AL57" s="70">
        <v>25.0</v>
      </c>
      <c r="AM57" s="70">
        <v>2.0</v>
      </c>
      <c r="AN57" s="70">
        <v>2.0</v>
      </c>
      <c r="AO57" s="70">
        <v>2.0</v>
      </c>
      <c r="AP57" s="70">
        <v>3.0</v>
      </c>
      <c r="AQ57" s="70">
        <v>3.0</v>
      </c>
      <c r="AR57" s="70" t="s">
        <v>246</v>
      </c>
      <c r="AS57" s="367" t="s">
        <v>246</v>
      </c>
    </row>
    <row r="58">
      <c r="A58" s="4"/>
      <c r="B58" s="10" t="s">
        <v>62</v>
      </c>
      <c r="C58" s="68" t="s">
        <v>245</v>
      </c>
      <c r="D58" s="69"/>
      <c r="E58" s="70">
        <v>105.26</v>
      </c>
      <c r="F58" s="70">
        <v>100.68</v>
      </c>
      <c r="G58" s="70">
        <v>100.44</v>
      </c>
      <c r="H58" s="70">
        <v>100.44</v>
      </c>
      <c r="I58" s="364" t="s">
        <v>246</v>
      </c>
      <c r="J58" s="70" t="s">
        <v>425</v>
      </c>
      <c r="K58" s="70">
        <v>5.0</v>
      </c>
      <c r="L58" s="70" t="s">
        <v>246</v>
      </c>
      <c r="M58" s="70" t="s">
        <v>246</v>
      </c>
      <c r="N58" s="70" t="s">
        <v>246</v>
      </c>
      <c r="O58" s="70">
        <v>4.0</v>
      </c>
      <c r="P58" s="70">
        <v>100.0</v>
      </c>
      <c r="Q58" s="71">
        <v>4.0</v>
      </c>
      <c r="R58" s="70">
        <v>100.0</v>
      </c>
      <c r="S58" s="70" t="s">
        <v>246</v>
      </c>
      <c r="T58" s="365" t="s">
        <v>246</v>
      </c>
      <c r="U58" s="70">
        <v>0.097</v>
      </c>
      <c r="V58" s="70">
        <v>0.0</v>
      </c>
      <c r="W58" s="70" t="s">
        <v>246</v>
      </c>
      <c r="X58" s="70">
        <v>0.004</v>
      </c>
      <c r="Y58" s="70">
        <v>0.0</v>
      </c>
      <c r="Z58" s="70" t="s">
        <v>246</v>
      </c>
      <c r="AA58" s="70" t="s">
        <v>246</v>
      </c>
      <c r="AB58" s="70" t="s">
        <v>246</v>
      </c>
      <c r="AC58" s="70" t="s">
        <v>246</v>
      </c>
      <c r="AD58" s="70" t="s">
        <v>246</v>
      </c>
      <c r="AE58" s="70" t="s">
        <v>246</v>
      </c>
      <c r="AF58" s="70" t="s">
        <v>246</v>
      </c>
      <c r="AG58" s="70" t="s">
        <v>246</v>
      </c>
      <c r="AH58" s="70" t="s">
        <v>246</v>
      </c>
      <c r="AI58" s="70" t="s">
        <v>246</v>
      </c>
      <c r="AJ58" s="70" t="s">
        <v>246</v>
      </c>
      <c r="AK58" s="366" t="s">
        <v>246</v>
      </c>
      <c r="AL58" s="70">
        <v>25.0</v>
      </c>
      <c r="AM58" s="70">
        <v>2.0</v>
      </c>
      <c r="AN58" s="70">
        <v>4.0</v>
      </c>
      <c r="AO58" s="70">
        <v>4.0</v>
      </c>
      <c r="AP58" s="70">
        <v>4.0</v>
      </c>
      <c r="AQ58" s="70">
        <v>4.0</v>
      </c>
      <c r="AR58" s="70" t="s">
        <v>246</v>
      </c>
      <c r="AS58" s="367" t="s">
        <v>246</v>
      </c>
    </row>
    <row r="59">
      <c r="A59" s="4"/>
      <c r="B59" s="10" t="s">
        <v>63</v>
      </c>
      <c r="C59" s="68" t="s">
        <v>245</v>
      </c>
      <c r="D59" s="69"/>
      <c r="E59" s="70">
        <v>100.24</v>
      </c>
      <c r="F59" s="70">
        <v>101.24</v>
      </c>
      <c r="G59" s="70">
        <v>100.44</v>
      </c>
      <c r="H59" s="70">
        <v>100.44</v>
      </c>
      <c r="I59" s="364" t="s">
        <v>246</v>
      </c>
      <c r="J59" s="70" t="s">
        <v>425</v>
      </c>
      <c r="K59" s="70">
        <v>5.0</v>
      </c>
      <c r="L59" s="70" t="s">
        <v>246</v>
      </c>
      <c r="M59" s="70" t="s">
        <v>246</v>
      </c>
      <c r="N59" s="70" t="s">
        <v>246</v>
      </c>
      <c r="O59" s="70">
        <v>4.0</v>
      </c>
      <c r="P59" s="70">
        <v>100.0</v>
      </c>
      <c r="Q59" s="71">
        <v>4.0</v>
      </c>
      <c r="R59" s="70">
        <v>100.0</v>
      </c>
      <c r="S59" s="70" t="s">
        <v>246</v>
      </c>
      <c r="T59" s="365" t="s">
        <v>246</v>
      </c>
      <c r="U59" s="70">
        <v>0.101</v>
      </c>
      <c r="V59" s="70">
        <v>0.0</v>
      </c>
      <c r="W59" s="70" t="s">
        <v>246</v>
      </c>
      <c r="X59" s="70">
        <v>0.0</v>
      </c>
      <c r="Y59" s="70">
        <v>0.0</v>
      </c>
      <c r="Z59" s="70" t="s">
        <v>246</v>
      </c>
      <c r="AA59" s="70" t="s">
        <v>246</v>
      </c>
      <c r="AB59" s="70" t="s">
        <v>246</v>
      </c>
      <c r="AC59" s="70" t="s">
        <v>246</v>
      </c>
      <c r="AD59" s="70" t="s">
        <v>246</v>
      </c>
      <c r="AE59" s="70" t="s">
        <v>246</v>
      </c>
      <c r="AF59" s="70" t="s">
        <v>246</v>
      </c>
      <c r="AG59" s="70" t="s">
        <v>246</v>
      </c>
      <c r="AH59" s="70" t="s">
        <v>246</v>
      </c>
      <c r="AI59" s="70" t="s">
        <v>246</v>
      </c>
      <c r="AJ59" s="70" t="s">
        <v>246</v>
      </c>
      <c r="AK59" s="366" t="s">
        <v>246</v>
      </c>
      <c r="AL59" s="70">
        <v>26.0</v>
      </c>
      <c r="AM59" s="70">
        <v>2.0</v>
      </c>
      <c r="AN59" s="70">
        <v>8.0</v>
      </c>
      <c r="AO59" s="70">
        <v>8.0</v>
      </c>
      <c r="AP59" s="70">
        <v>8.0</v>
      </c>
      <c r="AQ59" s="70">
        <v>8.0</v>
      </c>
      <c r="AR59" s="70" t="s">
        <v>246</v>
      </c>
      <c r="AS59" s="367" t="s">
        <v>246</v>
      </c>
    </row>
    <row r="60">
      <c r="A60" s="4"/>
      <c r="B60" s="10" t="s">
        <v>64</v>
      </c>
      <c r="C60" s="68" t="s">
        <v>245</v>
      </c>
      <c r="D60" s="69"/>
      <c r="E60" s="70">
        <v>105.08</v>
      </c>
      <c r="F60" s="70">
        <v>100.68</v>
      </c>
      <c r="G60" s="70">
        <v>100.44</v>
      </c>
      <c r="H60" s="70">
        <v>100.44</v>
      </c>
      <c r="I60" s="364" t="s">
        <v>246</v>
      </c>
      <c r="J60" s="70" t="s">
        <v>425</v>
      </c>
      <c r="K60" s="70">
        <v>5.0</v>
      </c>
      <c r="L60" s="70" t="s">
        <v>246</v>
      </c>
      <c r="M60" s="70" t="s">
        <v>246</v>
      </c>
      <c r="N60" s="70" t="s">
        <v>246</v>
      </c>
      <c r="O60" s="70">
        <v>4.0</v>
      </c>
      <c r="P60" s="70">
        <v>100.0</v>
      </c>
      <c r="Q60" s="71">
        <v>4.0</v>
      </c>
      <c r="R60" s="70">
        <v>100.0</v>
      </c>
      <c r="S60" s="70" t="s">
        <v>246</v>
      </c>
      <c r="T60" s="365" t="s">
        <v>246</v>
      </c>
      <c r="U60" s="70">
        <v>0.128</v>
      </c>
      <c r="V60" s="70">
        <v>0.0</v>
      </c>
      <c r="W60" s="70" t="s">
        <v>246</v>
      </c>
      <c r="X60" s="70">
        <v>0.013</v>
      </c>
      <c r="Y60" s="70">
        <v>0.0</v>
      </c>
      <c r="Z60" s="70" t="s">
        <v>246</v>
      </c>
      <c r="AA60" s="70" t="s">
        <v>246</v>
      </c>
      <c r="AB60" s="70" t="s">
        <v>246</v>
      </c>
      <c r="AC60" s="70" t="s">
        <v>246</v>
      </c>
      <c r="AD60" s="70" t="s">
        <v>246</v>
      </c>
      <c r="AE60" s="70" t="s">
        <v>246</v>
      </c>
      <c r="AF60" s="70" t="s">
        <v>246</v>
      </c>
      <c r="AG60" s="70" t="s">
        <v>246</v>
      </c>
      <c r="AH60" s="70" t="s">
        <v>246</v>
      </c>
      <c r="AI60" s="70" t="s">
        <v>246</v>
      </c>
      <c r="AJ60" s="70" t="s">
        <v>246</v>
      </c>
      <c r="AK60" s="366" t="s">
        <v>246</v>
      </c>
      <c r="AL60" s="70">
        <v>25.0</v>
      </c>
      <c r="AM60" s="70">
        <v>2.0</v>
      </c>
      <c r="AN60" s="70">
        <v>4.0</v>
      </c>
      <c r="AO60" s="70">
        <v>4.0</v>
      </c>
      <c r="AP60" s="70">
        <v>4.0</v>
      </c>
      <c r="AQ60" s="70">
        <v>4.0</v>
      </c>
      <c r="AR60" s="70" t="s">
        <v>246</v>
      </c>
      <c r="AS60" s="367" t="s">
        <v>246</v>
      </c>
    </row>
    <row r="61">
      <c r="A61" s="4"/>
      <c r="B61" s="10" t="s">
        <v>65</v>
      </c>
      <c r="C61" s="68" t="s">
        <v>251</v>
      </c>
      <c r="D61" s="69"/>
      <c r="E61" s="70">
        <v>100.24</v>
      </c>
      <c r="F61" s="70">
        <v>100.68</v>
      </c>
      <c r="G61" s="70">
        <v>100.44</v>
      </c>
      <c r="H61" s="70">
        <v>100.44</v>
      </c>
      <c r="I61" s="364" t="s">
        <v>246</v>
      </c>
      <c r="J61" s="70" t="s">
        <v>425</v>
      </c>
      <c r="K61" s="70">
        <v>5.0</v>
      </c>
      <c r="L61" s="70" t="s">
        <v>246</v>
      </c>
      <c r="M61" s="70" t="s">
        <v>246</v>
      </c>
      <c r="N61" s="70" t="s">
        <v>246</v>
      </c>
      <c r="O61" s="70">
        <v>4.0</v>
      </c>
      <c r="P61" s="70">
        <v>100.0</v>
      </c>
      <c r="Q61" s="71">
        <v>4.0</v>
      </c>
      <c r="R61" s="70">
        <v>100.0</v>
      </c>
      <c r="S61" s="70" t="s">
        <v>246</v>
      </c>
      <c r="T61" s="365" t="s">
        <v>246</v>
      </c>
      <c r="U61" s="70">
        <v>0.082</v>
      </c>
      <c r="V61" s="70">
        <v>0.0</v>
      </c>
      <c r="W61" s="70" t="s">
        <v>246</v>
      </c>
      <c r="X61" s="70">
        <v>0.007</v>
      </c>
      <c r="Y61" s="70">
        <v>0.0</v>
      </c>
      <c r="Z61" s="70" t="s">
        <v>246</v>
      </c>
      <c r="AA61" s="70" t="s">
        <v>246</v>
      </c>
      <c r="AB61" s="70" t="s">
        <v>246</v>
      </c>
      <c r="AC61" s="70" t="s">
        <v>246</v>
      </c>
      <c r="AD61" s="70" t="s">
        <v>246</v>
      </c>
      <c r="AE61" s="70" t="s">
        <v>246</v>
      </c>
      <c r="AF61" s="70" t="s">
        <v>246</v>
      </c>
      <c r="AG61" s="70" t="s">
        <v>246</v>
      </c>
      <c r="AH61" s="70" t="s">
        <v>246</v>
      </c>
      <c r="AI61" s="70" t="s">
        <v>246</v>
      </c>
      <c r="AJ61" s="70" t="s">
        <v>246</v>
      </c>
      <c r="AK61" s="366" t="s">
        <v>246</v>
      </c>
      <c r="AL61" s="70">
        <v>25.0</v>
      </c>
      <c r="AM61" s="70">
        <v>2.0</v>
      </c>
      <c r="AN61" s="70">
        <v>2.0</v>
      </c>
      <c r="AO61" s="70">
        <v>2.0</v>
      </c>
      <c r="AP61" s="70">
        <v>4.0</v>
      </c>
      <c r="AQ61" s="70">
        <v>4.0</v>
      </c>
      <c r="AR61" s="70" t="s">
        <v>246</v>
      </c>
      <c r="AS61" s="367" t="s">
        <v>246</v>
      </c>
    </row>
    <row r="62">
      <c r="A62" s="5"/>
      <c r="B62" s="10" t="s">
        <v>66</v>
      </c>
      <c r="C62" s="68" t="s">
        <v>245</v>
      </c>
      <c r="D62" s="69"/>
      <c r="E62" s="70">
        <v>102.64</v>
      </c>
      <c r="F62" s="70">
        <v>100.68</v>
      </c>
      <c r="G62" s="70">
        <v>100.44</v>
      </c>
      <c r="H62" s="70">
        <v>100.44</v>
      </c>
      <c r="I62" s="364" t="s">
        <v>246</v>
      </c>
      <c r="J62" s="70" t="s">
        <v>425</v>
      </c>
      <c r="K62" s="70">
        <v>5.0</v>
      </c>
      <c r="L62" s="70" t="s">
        <v>246</v>
      </c>
      <c r="M62" s="70" t="s">
        <v>246</v>
      </c>
      <c r="N62" s="70" t="s">
        <v>246</v>
      </c>
      <c r="O62" s="70">
        <v>4.0</v>
      </c>
      <c r="P62" s="70">
        <v>100.0</v>
      </c>
      <c r="Q62" s="71">
        <v>4.0</v>
      </c>
      <c r="R62" s="70">
        <v>100.0</v>
      </c>
      <c r="S62" s="70" t="s">
        <v>246</v>
      </c>
      <c r="T62" s="365" t="s">
        <v>246</v>
      </c>
      <c r="U62" s="70">
        <v>0.077</v>
      </c>
      <c r="V62" s="70">
        <v>0.0</v>
      </c>
      <c r="W62" s="70" t="s">
        <v>246</v>
      </c>
      <c r="X62" s="70">
        <v>0.025</v>
      </c>
      <c r="Y62" s="70">
        <v>0.0</v>
      </c>
      <c r="Z62" s="70" t="s">
        <v>246</v>
      </c>
      <c r="AA62" s="70" t="s">
        <v>246</v>
      </c>
      <c r="AB62" s="70" t="s">
        <v>246</v>
      </c>
      <c r="AC62" s="70" t="s">
        <v>246</v>
      </c>
      <c r="AD62" s="70" t="s">
        <v>246</v>
      </c>
      <c r="AE62" s="70" t="s">
        <v>246</v>
      </c>
      <c r="AF62" s="70" t="s">
        <v>246</v>
      </c>
      <c r="AG62" s="70" t="s">
        <v>246</v>
      </c>
      <c r="AH62" s="70" t="s">
        <v>246</v>
      </c>
      <c r="AI62" s="70" t="s">
        <v>246</v>
      </c>
      <c r="AJ62" s="70" t="s">
        <v>246</v>
      </c>
      <c r="AK62" s="366" t="s">
        <v>246</v>
      </c>
      <c r="AL62" s="70">
        <v>25.0</v>
      </c>
      <c r="AM62" s="70">
        <v>2.0</v>
      </c>
      <c r="AN62" s="70">
        <v>14.0</v>
      </c>
      <c r="AO62" s="70">
        <v>14.0</v>
      </c>
      <c r="AP62" s="70">
        <v>12.0</v>
      </c>
      <c r="AQ62" s="70">
        <v>12.0</v>
      </c>
      <c r="AR62" s="70" t="s">
        <v>246</v>
      </c>
      <c r="AS62" s="367" t="s">
        <v>246</v>
      </c>
    </row>
    <row r="63">
      <c r="A63" s="13" t="s">
        <v>67</v>
      </c>
      <c r="B63" s="14" t="s">
        <v>68</v>
      </c>
      <c r="C63" s="68" t="s">
        <v>251</v>
      </c>
      <c r="D63" s="69"/>
      <c r="E63" s="70">
        <v>100.24</v>
      </c>
      <c r="F63" s="70">
        <v>100.68</v>
      </c>
      <c r="G63" s="70">
        <v>100.44</v>
      </c>
      <c r="H63" s="70">
        <v>100.44</v>
      </c>
      <c r="I63" s="364" t="s">
        <v>246</v>
      </c>
      <c r="J63" s="70" t="s">
        <v>425</v>
      </c>
      <c r="K63" s="70">
        <v>5.0</v>
      </c>
      <c r="L63" s="70" t="s">
        <v>246</v>
      </c>
      <c r="M63" s="70" t="s">
        <v>246</v>
      </c>
      <c r="N63" s="70" t="s">
        <v>246</v>
      </c>
      <c r="O63" s="70">
        <v>4.0</v>
      </c>
      <c r="P63" s="70">
        <v>100.0</v>
      </c>
      <c r="Q63" s="71">
        <v>4.0</v>
      </c>
      <c r="R63" s="70">
        <v>100.0</v>
      </c>
      <c r="S63" s="70" t="s">
        <v>246</v>
      </c>
      <c r="T63" s="365" t="s">
        <v>246</v>
      </c>
      <c r="U63" s="70">
        <v>0.03</v>
      </c>
      <c r="V63" s="70">
        <v>0.0</v>
      </c>
      <c r="W63" s="70" t="s">
        <v>246</v>
      </c>
      <c r="X63" s="70">
        <v>0.005</v>
      </c>
      <c r="Y63" s="70">
        <v>0.0</v>
      </c>
      <c r="Z63" s="70" t="s">
        <v>246</v>
      </c>
      <c r="AA63" s="70" t="s">
        <v>246</v>
      </c>
      <c r="AB63" s="70" t="s">
        <v>246</v>
      </c>
      <c r="AC63" s="70" t="s">
        <v>246</v>
      </c>
      <c r="AD63" s="70" t="s">
        <v>246</v>
      </c>
      <c r="AE63" s="70" t="s">
        <v>246</v>
      </c>
      <c r="AF63" s="70" t="s">
        <v>246</v>
      </c>
      <c r="AG63" s="70" t="s">
        <v>246</v>
      </c>
      <c r="AH63" s="70" t="s">
        <v>246</v>
      </c>
      <c r="AI63" s="70" t="s">
        <v>246</v>
      </c>
      <c r="AJ63" s="70" t="s">
        <v>246</v>
      </c>
      <c r="AK63" s="366" t="s">
        <v>246</v>
      </c>
      <c r="AL63" s="70">
        <v>25.0</v>
      </c>
      <c r="AM63" s="70">
        <v>2.0</v>
      </c>
      <c r="AN63" s="70">
        <v>4.0</v>
      </c>
      <c r="AO63" s="70">
        <v>4.0</v>
      </c>
      <c r="AP63" s="70">
        <v>4.0</v>
      </c>
      <c r="AQ63" s="70">
        <v>4.0</v>
      </c>
      <c r="AR63" s="70" t="s">
        <v>246</v>
      </c>
      <c r="AS63" s="367" t="s">
        <v>246</v>
      </c>
    </row>
    <row r="64">
      <c r="A64" s="4"/>
      <c r="B64" s="14" t="s">
        <v>69</v>
      </c>
      <c r="C64" s="68" t="s">
        <v>245</v>
      </c>
      <c r="D64" s="69"/>
      <c r="E64" s="70">
        <v>100.24</v>
      </c>
      <c r="F64" s="70">
        <v>100.68</v>
      </c>
      <c r="G64" s="70">
        <v>100.44</v>
      </c>
      <c r="H64" s="70">
        <v>100.44</v>
      </c>
      <c r="I64" s="364" t="s">
        <v>246</v>
      </c>
      <c r="J64" s="70" t="s">
        <v>425</v>
      </c>
      <c r="K64" s="70">
        <v>5.0</v>
      </c>
      <c r="L64" s="70" t="s">
        <v>246</v>
      </c>
      <c r="M64" s="70" t="s">
        <v>246</v>
      </c>
      <c r="N64" s="70" t="s">
        <v>246</v>
      </c>
      <c r="O64" s="70">
        <v>4.0</v>
      </c>
      <c r="P64" s="70">
        <v>100.0</v>
      </c>
      <c r="Q64" s="71">
        <v>4.0</v>
      </c>
      <c r="R64" s="70">
        <v>100.0</v>
      </c>
      <c r="S64" s="70" t="s">
        <v>246</v>
      </c>
      <c r="T64" s="365" t="s">
        <v>246</v>
      </c>
      <c r="U64" s="70">
        <v>0.074</v>
      </c>
      <c r="V64" s="70">
        <v>0.0</v>
      </c>
      <c r="W64" s="70" t="s">
        <v>246</v>
      </c>
      <c r="X64" s="70">
        <v>0.008</v>
      </c>
      <c r="Y64" s="70">
        <v>0.0</v>
      </c>
      <c r="Z64" s="70" t="s">
        <v>246</v>
      </c>
      <c r="AA64" s="70" t="s">
        <v>246</v>
      </c>
      <c r="AB64" s="70" t="s">
        <v>246</v>
      </c>
      <c r="AC64" s="70" t="s">
        <v>246</v>
      </c>
      <c r="AD64" s="70" t="s">
        <v>246</v>
      </c>
      <c r="AE64" s="70" t="s">
        <v>246</v>
      </c>
      <c r="AF64" s="70" t="s">
        <v>246</v>
      </c>
      <c r="AG64" s="70" t="s">
        <v>246</v>
      </c>
      <c r="AH64" s="70" t="s">
        <v>246</v>
      </c>
      <c r="AI64" s="70" t="s">
        <v>246</v>
      </c>
      <c r="AJ64" s="70" t="s">
        <v>246</v>
      </c>
      <c r="AK64" s="366" t="s">
        <v>246</v>
      </c>
      <c r="AL64" s="70">
        <v>25.0</v>
      </c>
      <c r="AM64" s="70">
        <v>2.0</v>
      </c>
      <c r="AN64" s="70">
        <v>16.0</v>
      </c>
      <c r="AO64" s="70">
        <v>16.0</v>
      </c>
      <c r="AP64" s="70">
        <v>8.0</v>
      </c>
      <c r="AQ64" s="70">
        <v>8.0</v>
      </c>
      <c r="AR64" s="70" t="s">
        <v>246</v>
      </c>
      <c r="AS64" s="367" t="s">
        <v>246</v>
      </c>
    </row>
    <row r="65">
      <c r="A65" s="4"/>
      <c r="B65" s="135" t="s">
        <v>70</v>
      </c>
      <c r="C65" s="68" t="s">
        <v>247</v>
      </c>
      <c r="D65" s="70" t="s">
        <v>248</v>
      </c>
      <c r="E65" s="69"/>
      <c r="F65" s="69"/>
      <c r="G65" s="69"/>
      <c r="H65" s="69"/>
      <c r="I65" s="368"/>
      <c r="J65" s="69"/>
      <c r="K65" s="69"/>
      <c r="L65" s="69"/>
      <c r="M65" s="69"/>
      <c r="N65" s="69"/>
      <c r="O65" s="69"/>
      <c r="P65" s="69"/>
      <c r="Q65" s="114"/>
      <c r="R65" s="69"/>
      <c r="S65" s="69"/>
      <c r="T65" s="3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370"/>
      <c r="AL65" s="69"/>
      <c r="AM65" s="69"/>
      <c r="AN65" s="69"/>
      <c r="AO65" s="69"/>
      <c r="AP65" s="69"/>
      <c r="AQ65" s="69"/>
      <c r="AR65" s="69"/>
      <c r="AS65" s="371"/>
    </row>
    <row r="66">
      <c r="A66" s="4"/>
      <c r="B66" s="134" t="s">
        <v>71</v>
      </c>
      <c r="C66" s="68" t="s">
        <v>247</v>
      </c>
      <c r="D66" s="70" t="s">
        <v>248</v>
      </c>
      <c r="E66" s="69"/>
      <c r="F66" s="69"/>
      <c r="G66" s="69"/>
      <c r="H66" s="69"/>
      <c r="I66" s="368"/>
      <c r="J66" s="69"/>
      <c r="K66" s="69"/>
      <c r="L66" s="69"/>
      <c r="M66" s="69"/>
      <c r="N66" s="69"/>
      <c r="O66" s="69"/>
      <c r="P66" s="69"/>
      <c r="Q66" s="114"/>
      <c r="R66" s="69"/>
      <c r="S66" s="69"/>
      <c r="T66" s="3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370"/>
      <c r="AL66" s="69"/>
      <c r="AM66" s="69"/>
      <c r="AN66" s="69"/>
      <c r="AO66" s="69"/>
      <c r="AP66" s="69"/>
      <c r="AQ66" s="69"/>
      <c r="AR66" s="69"/>
      <c r="AS66" s="371"/>
    </row>
    <row r="67">
      <c r="A67" s="4"/>
      <c r="B67" s="14" t="s">
        <v>72</v>
      </c>
      <c r="C67" s="68" t="s">
        <v>247</v>
      </c>
      <c r="D67" s="70" t="s">
        <v>248</v>
      </c>
      <c r="E67" s="69"/>
      <c r="F67" s="69"/>
      <c r="G67" s="69"/>
      <c r="H67" s="69"/>
      <c r="I67" s="368"/>
      <c r="J67" s="69"/>
      <c r="K67" s="69"/>
      <c r="L67" s="69"/>
      <c r="M67" s="69"/>
      <c r="N67" s="69"/>
      <c r="O67" s="69"/>
      <c r="P67" s="69"/>
      <c r="Q67" s="114"/>
      <c r="R67" s="69"/>
      <c r="S67" s="69"/>
      <c r="T67" s="3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370"/>
      <c r="AL67" s="69"/>
      <c r="AM67" s="69"/>
      <c r="AN67" s="69"/>
      <c r="AO67" s="69"/>
      <c r="AP67" s="69"/>
      <c r="AQ67" s="69"/>
      <c r="AR67" s="69"/>
      <c r="AS67" s="371"/>
    </row>
    <row r="68">
      <c r="A68" s="4"/>
      <c r="B68" s="135" t="s">
        <v>73</v>
      </c>
      <c r="C68" s="68" t="s">
        <v>247</v>
      </c>
      <c r="D68" s="70" t="s">
        <v>248</v>
      </c>
      <c r="E68" s="69"/>
      <c r="F68" s="69"/>
      <c r="G68" s="69"/>
      <c r="H68" s="69"/>
      <c r="I68" s="368"/>
      <c r="J68" s="69"/>
      <c r="K68" s="69"/>
      <c r="L68" s="69"/>
      <c r="M68" s="69"/>
      <c r="N68" s="69"/>
      <c r="O68" s="69"/>
      <c r="P68" s="69"/>
      <c r="Q68" s="114"/>
      <c r="R68" s="69"/>
      <c r="S68" s="69"/>
      <c r="T68" s="3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370"/>
      <c r="AL68" s="69"/>
      <c r="AM68" s="69"/>
      <c r="AN68" s="69"/>
      <c r="AO68" s="69"/>
      <c r="AP68" s="69"/>
      <c r="AQ68" s="69"/>
      <c r="AR68" s="69"/>
      <c r="AS68" s="371"/>
    </row>
    <row r="69">
      <c r="A69" s="4"/>
      <c r="B69" s="14" t="s">
        <v>74</v>
      </c>
      <c r="C69" s="68" t="s">
        <v>247</v>
      </c>
      <c r="D69" s="70" t="s">
        <v>248</v>
      </c>
      <c r="E69" s="69"/>
      <c r="F69" s="69"/>
      <c r="G69" s="69"/>
      <c r="H69" s="69"/>
      <c r="I69" s="368"/>
      <c r="J69" s="69"/>
      <c r="K69" s="69"/>
      <c r="L69" s="69"/>
      <c r="M69" s="69"/>
      <c r="N69" s="69"/>
      <c r="O69" s="69"/>
      <c r="P69" s="69"/>
      <c r="Q69" s="114"/>
      <c r="R69" s="69"/>
      <c r="S69" s="69"/>
      <c r="T69" s="3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370"/>
      <c r="AL69" s="69"/>
      <c r="AM69" s="69"/>
      <c r="AN69" s="69"/>
      <c r="AO69" s="69"/>
      <c r="AP69" s="69"/>
      <c r="AQ69" s="69"/>
      <c r="AR69" s="69"/>
      <c r="AS69" s="371"/>
    </row>
    <row r="70">
      <c r="A70" s="4"/>
      <c r="B70" s="14" t="s">
        <v>75</v>
      </c>
      <c r="C70" s="68" t="s">
        <v>245</v>
      </c>
      <c r="D70" s="69"/>
      <c r="E70" s="70">
        <v>100.24</v>
      </c>
      <c r="F70" s="70">
        <v>100.68</v>
      </c>
      <c r="G70" s="70">
        <v>100.44</v>
      </c>
      <c r="H70" s="70">
        <v>100.44</v>
      </c>
      <c r="I70" s="364" t="s">
        <v>246</v>
      </c>
      <c r="J70" s="70" t="s">
        <v>425</v>
      </c>
      <c r="K70" s="70">
        <v>5.0</v>
      </c>
      <c r="L70" s="70" t="s">
        <v>246</v>
      </c>
      <c r="M70" s="70" t="s">
        <v>246</v>
      </c>
      <c r="N70" s="70" t="s">
        <v>246</v>
      </c>
      <c r="O70" s="70">
        <v>4.0</v>
      </c>
      <c r="P70" s="70">
        <v>100.0</v>
      </c>
      <c r="Q70" s="71">
        <v>4.0</v>
      </c>
      <c r="R70" s="70">
        <v>100.0</v>
      </c>
      <c r="S70" s="70" t="s">
        <v>246</v>
      </c>
      <c r="T70" s="365" t="s">
        <v>246</v>
      </c>
      <c r="U70" s="70">
        <v>0.108</v>
      </c>
      <c r="V70" s="70">
        <v>0.0</v>
      </c>
      <c r="W70" s="70" t="s">
        <v>246</v>
      </c>
      <c r="X70" s="70">
        <v>0.003</v>
      </c>
      <c r="Y70" s="70">
        <v>0.0</v>
      </c>
      <c r="Z70" s="70" t="s">
        <v>246</v>
      </c>
      <c r="AA70" s="70" t="s">
        <v>246</v>
      </c>
      <c r="AB70" s="70" t="s">
        <v>246</v>
      </c>
      <c r="AC70" s="70" t="s">
        <v>246</v>
      </c>
      <c r="AD70" s="70" t="s">
        <v>246</v>
      </c>
      <c r="AE70" s="70" t="s">
        <v>246</v>
      </c>
      <c r="AF70" s="70" t="s">
        <v>246</v>
      </c>
      <c r="AG70" s="70" t="s">
        <v>246</v>
      </c>
      <c r="AH70" s="70" t="s">
        <v>246</v>
      </c>
      <c r="AI70" s="70" t="s">
        <v>246</v>
      </c>
      <c r="AJ70" s="70" t="s">
        <v>246</v>
      </c>
      <c r="AK70" s="366" t="s">
        <v>246</v>
      </c>
      <c r="AL70" s="70">
        <v>25.0</v>
      </c>
      <c r="AM70" s="70">
        <v>2.0</v>
      </c>
      <c r="AN70" s="70">
        <v>2.0</v>
      </c>
      <c r="AO70" s="70">
        <v>2.0</v>
      </c>
      <c r="AP70" s="70">
        <v>4.0</v>
      </c>
      <c r="AQ70" s="70">
        <v>4.0</v>
      </c>
      <c r="AR70" s="70" t="s">
        <v>246</v>
      </c>
      <c r="AS70" s="367" t="s">
        <v>246</v>
      </c>
    </row>
    <row r="71">
      <c r="A71" s="4"/>
      <c r="B71" s="14" t="s">
        <v>76</v>
      </c>
      <c r="C71" s="68" t="s">
        <v>247</v>
      </c>
      <c r="D71" s="70" t="s">
        <v>248</v>
      </c>
      <c r="E71" s="69"/>
      <c r="F71" s="69"/>
      <c r="G71" s="69"/>
      <c r="H71" s="69"/>
      <c r="I71" s="368"/>
      <c r="J71" s="69"/>
      <c r="K71" s="69"/>
      <c r="L71" s="69"/>
      <c r="M71" s="69"/>
      <c r="N71" s="69"/>
      <c r="O71" s="69"/>
      <c r="P71" s="69"/>
      <c r="Q71" s="114"/>
      <c r="R71" s="69"/>
      <c r="S71" s="69"/>
      <c r="T71" s="3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370"/>
      <c r="AL71" s="69"/>
      <c r="AM71" s="69"/>
      <c r="AN71" s="69"/>
      <c r="AO71" s="69"/>
      <c r="AP71" s="69"/>
      <c r="AQ71" s="69"/>
      <c r="AR71" s="69"/>
      <c r="AS71" s="371"/>
    </row>
    <row r="72">
      <c r="A72" s="4"/>
      <c r="B72" s="14" t="s">
        <v>77</v>
      </c>
      <c r="C72" s="349" t="s">
        <v>245</v>
      </c>
      <c r="D72" s="69"/>
      <c r="E72" s="253">
        <v>100.24</v>
      </c>
      <c r="F72" s="253">
        <v>101.8</v>
      </c>
      <c r="G72" s="253">
        <v>100.44</v>
      </c>
      <c r="H72" s="253">
        <v>100.44</v>
      </c>
      <c r="I72" s="372" t="s">
        <v>246</v>
      </c>
      <c r="J72" s="253" t="s">
        <v>425</v>
      </c>
      <c r="K72" s="253">
        <v>5.0</v>
      </c>
      <c r="L72" s="253" t="s">
        <v>246</v>
      </c>
      <c r="M72" s="253" t="s">
        <v>246</v>
      </c>
      <c r="N72" s="253" t="s">
        <v>246</v>
      </c>
      <c r="O72" s="253">
        <v>4.0</v>
      </c>
      <c r="P72" s="253">
        <v>150.0</v>
      </c>
      <c r="Q72" s="376">
        <v>4.0</v>
      </c>
      <c r="R72" s="253">
        <v>150.0</v>
      </c>
      <c r="S72" s="253" t="s">
        <v>246</v>
      </c>
      <c r="T72" s="373" t="s">
        <v>246</v>
      </c>
      <c r="U72" s="253">
        <v>0.058</v>
      </c>
      <c r="V72" s="253">
        <v>0.0</v>
      </c>
      <c r="W72" s="253" t="s">
        <v>246</v>
      </c>
      <c r="X72" s="253">
        <v>0.015</v>
      </c>
      <c r="Y72" s="253">
        <v>0.0</v>
      </c>
      <c r="Z72" s="253" t="s">
        <v>246</v>
      </c>
      <c r="AA72" s="253" t="s">
        <v>246</v>
      </c>
      <c r="AB72" s="253" t="s">
        <v>246</v>
      </c>
      <c r="AC72" s="253" t="s">
        <v>246</v>
      </c>
      <c r="AD72" s="253" t="s">
        <v>246</v>
      </c>
      <c r="AE72" s="253" t="s">
        <v>246</v>
      </c>
      <c r="AF72" s="253" t="s">
        <v>246</v>
      </c>
      <c r="AG72" s="253" t="s">
        <v>246</v>
      </c>
      <c r="AH72" s="253" t="s">
        <v>246</v>
      </c>
      <c r="AI72" s="253" t="s">
        <v>246</v>
      </c>
      <c r="AJ72" s="253" t="s">
        <v>246</v>
      </c>
      <c r="AK72" s="374" t="s">
        <v>246</v>
      </c>
      <c r="AL72" s="253">
        <v>25.0</v>
      </c>
      <c r="AM72" s="253">
        <v>2.0</v>
      </c>
      <c r="AN72" s="253">
        <v>10.0</v>
      </c>
      <c r="AO72" s="253">
        <v>9.0</v>
      </c>
      <c r="AP72" s="253">
        <v>2.0</v>
      </c>
      <c r="AQ72" s="253">
        <v>2.0</v>
      </c>
      <c r="AR72" s="253" t="s">
        <v>246</v>
      </c>
      <c r="AS72" s="375" t="s">
        <v>246</v>
      </c>
    </row>
    <row r="73">
      <c r="A73" s="4"/>
      <c r="B73" s="14" t="s">
        <v>78</v>
      </c>
      <c r="C73" s="68" t="s">
        <v>245</v>
      </c>
      <c r="D73" s="69"/>
      <c r="E73" s="70">
        <v>125.84</v>
      </c>
      <c r="F73" s="70">
        <v>121.4</v>
      </c>
      <c r="G73" s="70">
        <v>120.28</v>
      </c>
      <c r="H73" s="70">
        <v>120.28</v>
      </c>
      <c r="I73" s="364" t="s">
        <v>246</v>
      </c>
      <c r="J73" s="70" t="s">
        <v>425</v>
      </c>
      <c r="K73" s="70">
        <v>5.0</v>
      </c>
      <c r="L73" s="70" t="s">
        <v>246</v>
      </c>
      <c r="M73" s="70" t="s">
        <v>246</v>
      </c>
      <c r="N73" s="70" t="s">
        <v>246</v>
      </c>
      <c r="O73" s="70">
        <v>4.0</v>
      </c>
      <c r="P73" s="70">
        <v>100.0</v>
      </c>
      <c r="Q73" s="71">
        <v>4.0</v>
      </c>
      <c r="R73" s="70">
        <v>100.0</v>
      </c>
      <c r="S73" s="70" t="s">
        <v>246</v>
      </c>
      <c r="T73" s="365" t="s">
        <v>246</v>
      </c>
      <c r="U73" s="70">
        <v>0.116</v>
      </c>
      <c r="V73" s="70">
        <v>0.0</v>
      </c>
      <c r="W73" s="70" t="s">
        <v>246</v>
      </c>
      <c r="X73" s="70">
        <v>0.007</v>
      </c>
      <c r="Y73" s="70">
        <v>0.0</v>
      </c>
      <c r="Z73" s="70" t="s">
        <v>246</v>
      </c>
      <c r="AA73" s="70" t="s">
        <v>246</v>
      </c>
      <c r="AB73" s="70" t="s">
        <v>246</v>
      </c>
      <c r="AC73" s="70" t="s">
        <v>246</v>
      </c>
      <c r="AD73" s="70" t="s">
        <v>246</v>
      </c>
      <c r="AE73" s="70" t="s">
        <v>246</v>
      </c>
      <c r="AF73" s="70" t="s">
        <v>246</v>
      </c>
      <c r="AG73" s="70" t="s">
        <v>246</v>
      </c>
      <c r="AH73" s="70" t="s">
        <v>246</v>
      </c>
      <c r="AI73" s="70" t="s">
        <v>246</v>
      </c>
      <c r="AJ73" s="70" t="s">
        <v>246</v>
      </c>
      <c r="AK73" s="366" t="s">
        <v>246</v>
      </c>
      <c r="AL73" s="70">
        <v>25.0</v>
      </c>
      <c r="AM73" s="70">
        <v>2.0</v>
      </c>
      <c r="AN73" s="70">
        <v>8.0</v>
      </c>
      <c r="AO73" s="70">
        <v>8.0</v>
      </c>
      <c r="AP73" s="70">
        <v>4.0</v>
      </c>
      <c r="AQ73" s="70">
        <v>4.0</v>
      </c>
      <c r="AR73" s="70" t="s">
        <v>246</v>
      </c>
      <c r="AS73" s="367" t="s">
        <v>246</v>
      </c>
    </row>
    <row r="74">
      <c r="A74" s="4"/>
      <c r="B74" s="14" t="s">
        <v>79</v>
      </c>
      <c r="C74" s="68" t="s">
        <v>245</v>
      </c>
      <c r="D74" s="69"/>
      <c r="E74" s="70">
        <v>100.24</v>
      </c>
      <c r="F74" s="70">
        <v>102.92</v>
      </c>
      <c r="G74" s="70">
        <v>100.44</v>
      </c>
      <c r="H74" s="70">
        <v>100.44</v>
      </c>
      <c r="I74" s="364" t="s">
        <v>246</v>
      </c>
      <c r="J74" s="70" t="s">
        <v>425</v>
      </c>
      <c r="K74" s="70">
        <v>5.0</v>
      </c>
      <c r="L74" s="70" t="s">
        <v>246</v>
      </c>
      <c r="M74" s="70" t="s">
        <v>246</v>
      </c>
      <c r="N74" s="70" t="s">
        <v>246</v>
      </c>
      <c r="O74" s="70">
        <v>4.0</v>
      </c>
      <c r="P74" s="70">
        <v>100.0</v>
      </c>
      <c r="Q74" s="71">
        <v>4.0</v>
      </c>
      <c r="R74" s="70">
        <v>100.0</v>
      </c>
      <c r="S74" s="70" t="s">
        <v>246</v>
      </c>
      <c r="T74" s="365" t="s">
        <v>246</v>
      </c>
      <c r="U74" s="70">
        <v>0.152</v>
      </c>
      <c r="V74" s="70">
        <v>0.0</v>
      </c>
      <c r="W74" s="70" t="s">
        <v>246</v>
      </c>
      <c r="X74" s="70">
        <v>0.005</v>
      </c>
      <c r="Y74" s="70">
        <v>0.0</v>
      </c>
      <c r="Z74" s="70" t="s">
        <v>246</v>
      </c>
      <c r="AA74" s="70" t="s">
        <v>246</v>
      </c>
      <c r="AB74" s="70" t="s">
        <v>246</v>
      </c>
      <c r="AC74" s="70" t="s">
        <v>246</v>
      </c>
      <c r="AD74" s="70" t="s">
        <v>246</v>
      </c>
      <c r="AE74" s="70" t="s">
        <v>246</v>
      </c>
      <c r="AF74" s="70" t="s">
        <v>246</v>
      </c>
      <c r="AG74" s="70" t="s">
        <v>246</v>
      </c>
      <c r="AH74" s="70" t="s">
        <v>246</v>
      </c>
      <c r="AI74" s="70" t="s">
        <v>246</v>
      </c>
      <c r="AJ74" s="70" t="s">
        <v>246</v>
      </c>
      <c r="AK74" s="366" t="s">
        <v>246</v>
      </c>
      <c r="AL74" s="70">
        <v>25.0</v>
      </c>
      <c r="AM74" s="70">
        <v>2.0</v>
      </c>
      <c r="AN74" s="70">
        <v>4.0</v>
      </c>
      <c r="AO74" s="70">
        <v>4.0</v>
      </c>
      <c r="AP74" s="70">
        <v>4.0</v>
      </c>
      <c r="AQ74" s="70">
        <v>4.0</v>
      </c>
      <c r="AR74" s="70" t="s">
        <v>246</v>
      </c>
      <c r="AS74" s="367" t="s">
        <v>246</v>
      </c>
    </row>
    <row r="75">
      <c r="A75" s="4"/>
      <c r="B75" s="14" t="s">
        <v>80</v>
      </c>
      <c r="C75" s="68" t="s">
        <v>245</v>
      </c>
      <c r="D75" s="69"/>
      <c r="E75" s="70">
        <v>100.92</v>
      </c>
      <c r="F75" s="70">
        <v>100.68</v>
      </c>
      <c r="G75" s="70">
        <v>100.44</v>
      </c>
      <c r="H75" s="70">
        <v>100.44</v>
      </c>
      <c r="I75" s="364" t="s">
        <v>246</v>
      </c>
      <c r="J75" s="70" t="s">
        <v>425</v>
      </c>
      <c r="K75" s="70">
        <v>5.0</v>
      </c>
      <c r="L75" s="70" t="s">
        <v>246</v>
      </c>
      <c r="M75" s="70" t="s">
        <v>246</v>
      </c>
      <c r="N75" s="70" t="s">
        <v>246</v>
      </c>
      <c r="O75" s="70">
        <v>4.0</v>
      </c>
      <c r="P75" s="70">
        <v>100.0</v>
      </c>
      <c r="Q75" s="71">
        <v>4.0</v>
      </c>
      <c r="R75" s="70">
        <v>100.0</v>
      </c>
      <c r="S75" s="70" t="s">
        <v>246</v>
      </c>
      <c r="T75" s="365" t="s">
        <v>246</v>
      </c>
      <c r="U75" s="70">
        <v>0.083</v>
      </c>
      <c r="V75" s="70">
        <v>0.0</v>
      </c>
      <c r="W75" s="70" t="s">
        <v>246</v>
      </c>
      <c r="X75" s="70">
        <v>0.004</v>
      </c>
      <c r="Y75" s="70">
        <v>0.0</v>
      </c>
      <c r="Z75" s="70" t="s">
        <v>246</v>
      </c>
      <c r="AA75" s="70" t="s">
        <v>246</v>
      </c>
      <c r="AB75" s="70" t="s">
        <v>246</v>
      </c>
      <c r="AC75" s="70" t="s">
        <v>246</v>
      </c>
      <c r="AD75" s="70" t="s">
        <v>246</v>
      </c>
      <c r="AE75" s="70" t="s">
        <v>246</v>
      </c>
      <c r="AF75" s="70" t="s">
        <v>246</v>
      </c>
      <c r="AG75" s="70" t="s">
        <v>246</v>
      </c>
      <c r="AH75" s="70" t="s">
        <v>246</v>
      </c>
      <c r="AI75" s="70" t="s">
        <v>246</v>
      </c>
      <c r="AJ75" s="70" t="s">
        <v>246</v>
      </c>
      <c r="AK75" s="366" t="s">
        <v>246</v>
      </c>
      <c r="AL75" s="70">
        <v>25.0</v>
      </c>
      <c r="AM75" s="70">
        <v>2.0</v>
      </c>
      <c r="AN75" s="70">
        <v>4.0</v>
      </c>
      <c r="AO75" s="70">
        <v>4.0</v>
      </c>
      <c r="AP75" s="70">
        <v>6.0</v>
      </c>
      <c r="AQ75" s="70">
        <v>7.0</v>
      </c>
      <c r="AR75" s="70" t="s">
        <v>246</v>
      </c>
      <c r="AS75" s="367" t="s">
        <v>246</v>
      </c>
    </row>
    <row r="76">
      <c r="A76" s="4"/>
      <c r="B76" s="14" t="s">
        <v>81</v>
      </c>
      <c r="C76" s="68" t="s">
        <v>251</v>
      </c>
      <c r="D76" s="69"/>
      <c r="E76" s="70">
        <v>102.94</v>
      </c>
      <c r="F76" s="70">
        <v>100.68</v>
      </c>
      <c r="G76" s="70">
        <v>100.44</v>
      </c>
      <c r="H76" s="70">
        <v>100.44</v>
      </c>
      <c r="I76" s="364" t="s">
        <v>246</v>
      </c>
      <c r="J76" s="70" t="s">
        <v>425</v>
      </c>
      <c r="K76" s="70">
        <v>5.0</v>
      </c>
      <c r="L76" s="70" t="s">
        <v>246</v>
      </c>
      <c r="M76" s="70" t="s">
        <v>246</v>
      </c>
      <c r="N76" s="70" t="s">
        <v>246</v>
      </c>
      <c r="O76" s="70">
        <v>4.0</v>
      </c>
      <c r="P76" s="70">
        <v>100.0</v>
      </c>
      <c r="Q76" s="71">
        <v>4.0</v>
      </c>
      <c r="R76" s="70">
        <v>100.0</v>
      </c>
      <c r="S76" s="70" t="s">
        <v>246</v>
      </c>
      <c r="T76" s="365" t="s">
        <v>246</v>
      </c>
      <c r="U76" s="70">
        <v>0.204</v>
      </c>
      <c r="V76" s="70">
        <v>0.0</v>
      </c>
      <c r="W76" s="70" t="s">
        <v>246</v>
      </c>
      <c r="X76" s="70">
        <v>0.001</v>
      </c>
      <c r="Y76" s="70">
        <v>0.0</v>
      </c>
      <c r="Z76" s="70" t="s">
        <v>246</v>
      </c>
      <c r="AA76" s="70" t="s">
        <v>246</v>
      </c>
      <c r="AB76" s="70" t="s">
        <v>246</v>
      </c>
      <c r="AC76" s="70" t="s">
        <v>246</v>
      </c>
      <c r="AD76" s="70" t="s">
        <v>246</v>
      </c>
      <c r="AE76" s="70" t="s">
        <v>246</v>
      </c>
      <c r="AF76" s="70" t="s">
        <v>246</v>
      </c>
      <c r="AG76" s="70" t="s">
        <v>246</v>
      </c>
      <c r="AH76" s="70" t="s">
        <v>246</v>
      </c>
      <c r="AI76" s="70" t="s">
        <v>246</v>
      </c>
      <c r="AJ76" s="70" t="s">
        <v>246</v>
      </c>
      <c r="AK76" s="366" t="s">
        <v>246</v>
      </c>
      <c r="AL76" s="70">
        <v>25.0</v>
      </c>
      <c r="AM76" s="70">
        <v>2.0</v>
      </c>
      <c r="AN76" s="70">
        <v>6.0</v>
      </c>
      <c r="AO76" s="70">
        <v>6.0</v>
      </c>
      <c r="AP76" s="70">
        <v>6.0</v>
      </c>
      <c r="AQ76" s="70">
        <v>6.0</v>
      </c>
      <c r="AR76" s="70" t="s">
        <v>246</v>
      </c>
      <c r="AS76" s="367" t="s">
        <v>246</v>
      </c>
    </row>
    <row r="77">
      <c r="A77" s="4"/>
      <c r="B77" s="14" t="s">
        <v>82</v>
      </c>
      <c r="C77" s="68" t="s">
        <v>245</v>
      </c>
      <c r="D77" s="69"/>
      <c r="E77" s="70">
        <v>100.24</v>
      </c>
      <c r="F77" s="70">
        <v>100.68</v>
      </c>
      <c r="G77" s="70">
        <v>100.44</v>
      </c>
      <c r="H77" s="70">
        <v>100.44</v>
      </c>
      <c r="I77" s="364" t="s">
        <v>246</v>
      </c>
      <c r="J77" s="70" t="s">
        <v>425</v>
      </c>
      <c r="K77" s="70">
        <v>5.0</v>
      </c>
      <c r="L77" s="70" t="s">
        <v>246</v>
      </c>
      <c r="M77" s="70" t="s">
        <v>246</v>
      </c>
      <c r="N77" s="70" t="s">
        <v>246</v>
      </c>
      <c r="O77" s="70">
        <v>4.0</v>
      </c>
      <c r="P77" s="70">
        <v>100.0</v>
      </c>
      <c r="Q77" s="71">
        <v>4.0</v>
      </c>
      <c r="R77" s="70">
        <v>100.0</v>
      </c>
      <c r="S77" s="70" t="s">
        <v>246</v>
      </c>
      <c r="T77" s="365" t="s">
        <v>246</v>
      </c>
      <c r="U77" s="70">
        <v>0.111</v>
      </c>
      <c r="V77" s="70">
        <v>0.0</v>
      </c>
      <c r="W77" s="70" t="s">
        <v>246</v>
      </c>
      <c r="X77" s="70">
        <v>0.002</v>
      </c>
      <c r="Y77" s="70">
        <v>0.0</v>
      </c>
      <c r="Z77" s="70" t="s">
        <v>246</v>
      </c>
      <c r="AA77" s="70" t="s">
        <v>246</v>
      </c>
      <c r="AB77" s="70" t="s">
        <v>246</v>
      </c>
      <c r="AC77" s="70" t="s">
        <v>246</v>
      </c>
      <c r="AD77" s="70" t="s">
        <v>246</v>
      </c>
      <c r="AE77" s="70" t="s">
        <v>246</v>
      </c>
      <c r="AF77" s="70" t="s">
        <v>246</v>
      </c>
      <c r="AG77" s="70" t="s">
        <v>246</v>
      </c>
      <c r="AH77" s="70" t="s">
        <v>246</v>
      </c>
      <c r="AI77" s="70" t="s">
        <v>246</v>
      </c>
      <c r="AJ77" s="70" t="s">
        <v>246</v>
      </c>
      <c r="AK77" s="366" t="s">
        <v>246</v>
      </c>
      <c r="AL77" s="70">
        <v>25.0</v>
      </c>
      <c r="AM77" s="70">
        <v>2.0</v>
      </c>
      <c r="AN77" s="70">
        <v>7.0</v>
      </c>
      <c r="AO77" s="70">
        <v>7.0</v>
      </c>
      <c r="AP77" s="70">
        <v>7.0</v>
      </c>
      <c r="AQ77" s="70">
        <v>7.0</v>
      </c>
      <c r="AR77" s="70" t="s">
        <v>246</v>
      </c>
      <c r="AS77" s="367" t="s">
        <v>246</v>
      </c>
    </row>
    <row r="78">
      <c r="A78" s="4"/>
      <c r="B78" s="14" t="s">
        <v>83</v>
      </c>
      <c r="C78" s="68" t="s">
        <v>245</v>
      </c>
      <c r="D78" s="69"/>
      <c r="E78" s="70">
        <v>100.58</v>
      </c>
      <c r="F78" s="70">
        <v>100.68</v>
      </c>
      <c r="G78" s="70">
        <v>100.44</v>
      </c>
      <c r="H78" s="70">
        <v>100.44</v>
      </c>
      <c r="I78" s="364" t="s">
        <v>246</v>
      </c>
      <c r="J78" s="70" t="s">
        <v>425</v>
      </c>
      <c r="K78" s="70">
        <v>5.0</v>
      </c>
      <c r="L78" s="70" t="s">
        <v>246</v>
      </c>
      <c r="M78" s="70" t="s">
        <v>246</v>
      </c>
      <c r="N78" s="70" t="s">
        <v>246</v>
      </c>
      <c r="O78" s="70">
        <v>4.0</v>
      </c>
      <c r="P78" s="70">
        <v>100.0</v>
      </c>
      <c r="Q78" s="71">
        <v>4.0</v>
      </c>
      <c r="R78" s="70">
        <v>100.0</v>
      </c>
      <c r="S78" s="70" t="s">
        <v>246</v>
      </c>
      <c r="T78" s="365" t="s">
        <v>246</v>
      </c>
      <c r="U78" s="70">
        <v>0.132</v>
      </c>
      <c r="V78" s="70">
        <v>0.0</v>
      </c>
      <c r="W78" s="70" t="s">
        <v>246</v>
      </c>
      <c r="X78" s="70">
        <v>0.0</v>
      </c>
      <c r="Y78" s="70">
        <v>0.0</v>
      </c>
      <c r="Z78" s="70" t="s">
        <v>246</v>
      </c>
      <c r="AA78" s="70" t="s">
        <v>246</v>
      </c>
      <c r="AB78" s="70" t="s">
        <v>246</v>
      </c>
      <c r="AC78" s="70" t="s">
        <v>246</v>
      </c>
      <c r="AD78" s="70" t="s">
        <v>246</v>
      </c>
      <c r="AE78" s="70" t="s">
        <v>246</v>
      </c>
      <c r="AF78" s="70" t="s">
        <v>246</v>
      </c>
      <c r="AG78" s="70" t="s">
        <v>246</v>
      </c>
      <c r="AH78" s="70" t="s">
        <v>246</v>
      </c>
      <c r="AI78" s="70" t="s">
        <v>246</v>
      </c>
      <c r="AJ78" s="70" t="s">
        <v>246</v>
      </c>
      <c r="AK78" s="366" t="s">
        <v>246</v>
      </c>
      <c r="AL78" s="70">
        <v>25.0</v>
      </c>
      <c r="AM78" s="70">
        <v>2.0</v>
      </c>
      <c r="AN78" s="70">
        <v>16.0</v>
      </c>
      <c r="AO78" s="70">
        <v>16.0</v>
      </c>
      <c r="AP78" s="70">
        <v>8.0</v>
      </c>
      <c r="AQ78" s="70">
        <v>8.0</v>
      </c>
      <c r="AR78" s="70" t="s">
        <v>246</v>
      </c>
      <c r="AS78" s="367" t="s">
        <v>246</v>
      </c>
    </row>
    <row r="79">
      <c r="A79" s="4"/>
      <c r="B79" s="14" t="s">
        <v>84</v>
      </c>
      <c r="C79" s="68" t="s">
        <v>247</v>
      </c>
      <c r="D79" s="70" t="s">
        <v>248</v>
      </c>
      <c r="E79" s="69"/>
      <c r="F79" s="69"/>
      <c r="G79" s="69"/>
      <c r="H79" s="69"/>
      <c r="I79" s="368"/>
      <c r="J79" s="69"/>
      <c r="K79" s="69"/>
      <c r="L79" s="69"/>
      <c r="M79" s="69"/>
      <c r="N79" s="69"/>
      <c r="O79" s="69"/>
      <c r="P79" s="69"/>
      <c r="Q79" s="114"/>
      <c r="R79" s="69"/>
      <c r="S79" s="69"/>
      <c r="T79" s="3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370"/>
      <c r="AL79" s="69"/>
      <c r="AM79" s="69"/>
      <c r="AN79" s="69"/>
      <c r="AO79" s="69"/>
      <c r="AP79" s="69"/>
      <c r="AQ79" s="69"/>
      <c r="AR79" s="69"/>
      <c r="AS79" s="371"/>
    </row>
    <row r="80">
      <c r="A80" s="4"/>
      <c r="B80" s="14" t="s">
        <v>85</v>
      </c>
      <c r="C80" s="68" t="s">
        <v>245</v>
      </c>
      <c r="D80" s="69"/>
      <c r="E80" s="70">
        <v>100.24</v>
      </c>
      <c r="F80" s="70">
        <v>100.68</v>
      </c>
      <c r="G80" s="70">
        <v>100.44</v>
      </c>
      <c r="H80" s="70">
        <v>100.44</v>
      </c>
      <c r="I80" s="364" t="s">
        <v>246</v>
      </c>
      <c r="J80" s="70" t="s">
        <v>425</v>
      </c>
      <c r="K80" s="70">
        <v>5.0</v>
      </c>
      <c r="L80" s="70" t="s">
        <v>246</v>
      </c>
      <c r="M80" s="70" t="s">
        <v>246</v>
      </c>
      <c r="N80" s="70" t="s">
        <v>246</v>
      </c>
      <c r="O80" s="70">
        <v>4.0</v>
      </c>
      <c r="P80" s="70">
        <v>100.0</v>
      </c>
      <c r="Q80" s="71">
        <v>4.0</v>
      </c>
      <c r="R80" s="70">
        <v>100.0</v>
      </c>
      <c r="S80" s="70" t="s">
        <v>246</v>
      </c>
      <c r="T80" s="365" t="s">
        <v>246</v>
      </c>
      <c r="U80" s="70">
        <v>0.105</v>
      </c>
      <c r="V80" s="70">
        <v>0.0</v>
      </c>
      <c r="W80" s="70" t="s">
        <v>246</v>
      </c>
      <c r="X80" s="70">
        <v>0.004</v>
      </c>
      <c r="Y80" s="70">
        <v>0.0</v>
      </c>
      <c r="Z80" s="70" t="s">
        <v>246</v>
      </c>
      <c r="AA80" s="70" t="s">
        <v>246</v>
      </c>
      <c r="AB80" s="70" t="s">
        <v>246</v>
      </c>
      <c r="AC80" s="70" t="s">
        <v>246</v>
      </c>
      <c r="AD80" s="70" t="s">
        <v>246</v>
      </c>
      <c r="AE80" s="70" t="s">
        <v>246</v>
      </c>
      <c r="AF80" s="70" t="s">
        <v>246</v>
      </c>
      <c r="AG80" s="70" t="s">
        <v>246</v>
      </c>
      <c r="AH80" s="70" t="s">
        <v>246</v>
      </c>
      <c r="AI80" s="70" t="s">
        <v>246</v>
      </c>
      <c r="AJ80" s="70" t="s">
        <v>246</v>
      </c>
      <c r="AK80" s="366" t="s">
        <v>246</v>
      </c>
      <c r="AL80" s="70">
        <v>36.0</v>
      </c>
      <c r="AM80" s="70">
        <v>2.0</v>
      </c>
      <c r="AN80" s="70">
        <v>4.0</v>
      </c>
      <c r="AO80" s="70">
        <v>4.0</v>
      </c>
      <c r="AP80" s="70">
        <v>4.0</v>
      </c>
      <c r="AQ80" s="70">
        <v>4.0</v>
      </c>
      <c r="AR80" s="70" t="s">
        <v>246</v>
      </c>
      <c r="AS80" s="367" t="s">
        <v>246</v>
      </c>
    </row>
    <row r="81">
      <c r="A81" s="4"/>
      <c r="B81" s="14" t="s">
        <v>86</v>
      </c>
      <c r="C81" s="68" t="s">
        <v>245</v>
      </c>
      <c r="D81" s="69"/>
      <c r="E81" s="70">
        <v>103.34</v>
      </c>
      <c r="F81" s="70">
        <v>100.68</v>
      </c>
      <c r="G81" s="70">
        <v>100.44</v>
      </c>
      <c r="H81" s="70">
        <v>100.44</v>
      </c>
      <c r="I81" s="364" t="s">
        <v>246</v>
      </c>
      <c r="J81" s="70" t="s">
        <v>425</v>
      </c>
      <c r="K81" s="70">
        <v>5.0</v>
      </c>
      <c r="L81" s="70" t="s">
        <v>246</v>
      </c>
      <c r="M81" s="70" t="s">
        <v>246</v>
      </c>
      <c r="N81" s="70" t="s">
        <v>246</v>
      </c>
      <c r="O81" s="70">
        <v>4.0</v>
      </c>
      <c r="P81" s="70">
        <v>100.0</v>
      </c>
      <c r="Q81" s="71">
        <v>4.0</v>
      </c>
      <c r="R81" s="70">
        <v>100.0</v>
      </c>
      <c r="S81" s="70" t="s">
        <v>246</v>
      </c>
      <c r="T81" s="365" t="s">
        <v>246</v>
      </c>
      <c r="U81" s="70">
        <v>0.133</v>
      </c>
      <c r="V81" s="70">
        <v>0.0</v>
      </c>
      <c r="W81" s="70" t="s">
        <v>246</v>
      </c>
      <c r="X81" s="70">
        <v>0.017</v>
      </c>
      <c r="Y81" s="70">
        <v>0.0</v>
      </c>
      <c r="Z81" s="70" t="s">
        <v>246</v>
      </c>
      <c r="AA81" s="70" t="s">
        <v>246</v>
      </c>
      <c r="AB81" s="70" t="s">
        <v>246</v>
      </c>
      <c r="AC81" s="70" t="s">
        <v>246</v>
      </c>
      <c r="AD81" s="70" t="s">
        <v>246</v>
      </c>
      <c r="AE81" s="70" t="s">
        <v>246</v>
      </c>
      <c r="AF81" s="70" t="s">
        <v>246</v>
      </c>
      <c r="AG81" s="70" t="s">
        <v>246</v>
      </c>
      <c r="AH81" s="70" t="s">
        <v>246</v>
      </c>
      <c r="AI81" s="70" t="s">
        <v>246</v>
      </c>
      <c r="AJ81" s="70" t="s">
        <v>246</v>
      </c>
      <c r="AK81" s="366" t="s">
        <v>246</v>
      </c>
      <c r="AL81" s="70">
        <v>25.0</v>
      </c>
      <c r="AM81" s="70">
        <v>2.0</v>
      </c>
      <c r="AN81" s="70">
        <v>5.0</v>
      </c>
      <c r="AO81" s="70">
        <v>5.0</v>
      </c>
      <c r="AP81" s="70">
        <v>3.0</v>
      </c>
      <c r="AQ81" s="70">
        <v>3.0</v>
      </c>
      <c r="AR81" s="70" t="s">
        <v>246</v>
      </c>
      <c r="AS81" s="367" t="s">
        <v>246</v>
      </c>
    </row>
    <row r="82">
      <c r="A82" s="5"/>
      <c r="B82" s="14" t="s">
        <v>87</v>
      </c>
      <c r="C82" s="349" t="s">
        <v>245</v>
      </c>
      <c r="D82" s="69"/>
      <c r="E82" s="253">
        <v>104.86</v>
      </c>
      <c r="F82" s="253">
        <v>100.68</v>
      </c>
      <c r="G82" s="253">
        <v>100.44</v>
      </c>
      <c r="H82" s="253">
        <v>100.44</v>
      </c>
      <c r="I82" s="372" t="s">
        <v>246</v>
      </c>
      <c r="J82" s="253" t="s">
        <v>425</v>
      </c>
      <c r="K82" s="253">
        <v>5.0</v>
      </c>
      <c r="L82" s="253" t="s">
        <v>246</v>
      </c>
      <c r="M82" s="253" t="s">
        <v>246</v>
      </c>
      <c r="N82" s="253" t="s">
        <v>246</v>
      </c>
      <c r="O82" s="253">
        <v>4.0</v>
      </c>
      <c r="P82" s="253">
        <v>100.0</v>
      </c>
      <c r="Q82" s="376">
        <v>4.0</v>
      </c>
      <c r="R82" s="253">
        <v>100.0</v>
      </c>
      <c r="S82" s="253" t="s">
        <v>246</v>
      </c>
      <c r="T82" s="373" t="s">
        <v>246</v>
      </c>
      <c r="U82" s="253">
        <v>0.014</v>
      </c>
      <c r="V82" s="253">
        <v>0.0</v>
      </c>
      <c r="W82" s="253" t="s">
        <v>246</v>
      </c>
      <c r="X82" s="253">
        <v>0.006</v>
      </c>
      <c r="Y82" s="253">
        <v>0.0</v>
      </c>
      <c r="Z82" s="253" t="s">
        <v>246</v>
      </c>
      <c r="AA82" s="253" t="s">
        <v>246</v>
      </c>
      <c r="AB82" s="253" t="s">
        <v>246</v>
      </c>
      <c r="AC82" s="253" t="s">
        <v>246</v>
      </c>
      <c r="AD82" s="253" t="s">
        <v>246</v>
      </c>
      <c r="AE82" s="253" t="s">
        <v>246</v>
      </c>
      <c r="AF82" s="253" t="s">
        <v>246</v>
      </c>
      <c r="AG82" s="253" t="s">
        <v>246</v>
      </c>
      <c r="AH82" s="253" t="s">
        <v>246</v>
      </c>
      <c r="AI82" s="253" t="s">
        <v>246</v>
      </c>
      <c r="AJ82" s="253" t="s">
        <v>246</v>
      </c>
      <c r="AK82" s="374" t="s">
        <v>246</v>
      </c>
      <c r="AL82" s="253">
        <v>25.0</v>
      </c>
      <c r="AM82" s="253">
        <v>2.0</v>
      </c>
      <c r="AN82" s="253">
        <v>8.0</v>
      </c>
      <c r="AO82" s="253">
        <v>8.0</v>
      </c>
      <c r="AP82" s="253">
        <v>8.0</v>
      </c>
      <c r="AQ82" s="253">
        <v>8.0</v>
      </c>
      <c r="AR82" s="253" t="s">
        <v>246</v>
      </c>
      <c r="AS82" s="375" t="s">
        <v>246</v>
      </c>
    </row>
    <row r="83">
      <c r="A83" s="15" t="s">
        <v>88</v>
      </c>
      <c r="B83" s="16" t="s">
        <v>89</v>
      </c>
      <c r="C83" s="68" t="s">
        <v>245</v>
      </c>
      <c r="D83" s="69"/>
      <c r="E83" s="70">
        <v>102.58</v>
      </c>
      <c r="F83" s="70">
        <v>100.68</v>
      </c>
      <c r="G83" s="70">
        <v>100.44</v>
      </c>
      <c r="H83" s="70">
        <v>100.44</v>
      </c>
      <c r="I83" s="364" t="s">
        <v>246</v>
      </c>
      <c r="J83" s="70" t="s">
        <v>425</v>
      </c>
      <c r="K83" s="70">
        <v>5.0</v>
      </c>
      <c r="L83" s="70" t="s">
        <v>246</v>
      </c>
      <c r="M83" s="70" t="s">
        <v>246</v>
      </c>
      <c r="N83" s="70" t="s">
        <v>246</v>
      </c>
      <c r="O83" s="70">
        <v>4.0</v>
      </c>
      <c r="P83" s="70">
        <v>100.0</v>
      </c>
      <c r="Q83" s="71">
        <v>4.0</v>
      </c>
      <c r="R83" s="70">
        <v>100.0</v>
      </c>
      <c r="S83" s="70" t="s">
        <v>246</v>
      </c>
      <c r="T83" s="365" t="s">
        <v>246</v>
      </c>
      <c r="U83" s="70">
        <v>0.078</v>
      </c>
      <c r="V83" s="70">
        <v>0.0</v>
      </c>
      <c r="W83" s="70" t="s">
        <v>246</v>
      </c>
      <c r="X83" s="70">
        <v>0.004</v>
      </c>
      <c r="Y83" s="70">
        <v>0.0</v>
      </c>
      <c r="Z83" s="70" t="s">
        <v>246</v>
      </c>
      <c r="AA83" s="70" t="s">
        <v>246</v>
      </c>
      <c r="AB83" s="70" t="s">
        <v>246</v>
      </c>
      <c r="AC83" s="70" t="s">
        <v>246</v>
      </c>
      <c r="AD83" s="70" t="s">
        <v>246</v>
      </c>
      <c r="AE83" s="70" t="s">
        <v>246</v>
      </c>
      <c r="AF83" s="70" t="s">
        <v>246</v>
      </c>
      <c r="AG83" s="70" t="s">
        <v>246</v>
      </c>
      <c r="AH83" s="70" t="s">
        <v>246</v>
      </c>
      <c r="AI83" s="70" t="s">
        <v>246</v>
      </c>
      <c r="AJ83" s="70" t="s">
        <v>246</v>
      </c>
      <c r="AK83" s="366" t="s">
        <v>246</v>
      </c>
      <c r="AL83" s="70">
        <v>25.0</v>
      </c>
      <c r="AM83" s="70">
        <v>2.0</v>
      </c>
      <c r="AN83" s="70">
        <v>1.0</v>
      </c>
      <c r="AO83" s="70">
        <v>1.0</v>
      </c>
      <c r="AP83" s="70">
        <v>5.0</v>
      </c>
      <c r="AQ83" s="70">
        <v>5.0</v>
      </c>
      <c r="AR83" s="70" t="s">
        <v>246</v>
      </c>
      <c r="AS83" s="367" t="s">
        <v>246</v>
      </c>
    </row>
    <row r="84">
      <c r="A84" s="4"/>
      <c r="B84" s="16" t="s">
        <v>90</v>
      </c>
      <c r="C84" s="68" t="s">
        <v>245</v>
      </c>
      <c r="D84" s="69"/>
      <c r="E84" s="70">
        <v>100.24</v>
      </c>
      <c r="F84" s="70">
        <v>100.68</v>
      </c>
      <c r="G84" s="70">
        <v>100.44</v>
      </c>
      <c r="H84" s="70">
        <v>100.44</v>
      </c>
      <c r="I84" s="364" t="s">
        <v>246</v>
      </c>
      <c r="J84" s="70" t="s">
        <v>425</v>
      </c>
      <c r="K84" s="70">
        <v>5.0</v>
      </c>
      <c r="L84" s="70" t="s">
        <v>246</v>
      </c>
      <c r="M84" s="70" t="s">
        <v>246</v>
      </c>
      <c r="N84" s="70" t="s">
        <v>246</v>
      </c>
      <c r="O84" s="70">
        <v>4.0</v>
      </c>
      <c r="P84" s="70">
        <v>100.0</v>
      </c>
      <c r="Q84" s="71">
        <v>4.0</v>
      </c>
      <c r="R84" s="70">
        <v>100.0</v>
      </c>
      <c r="S84" s="70" t="s">
        <v>246</v>
      </c>
      <c r="T84" s="365" t="s">
        <v>246</v>
      </c>
      <c r="U84" s="70">
        <v>0.145</v>
      </c>
      <c r="V84" s="70">
        <v>0.0</v>
      </c>
      <c r="W84" s="70" t="s">
        <v>246</v>
      </c>
      <c r="X84" s="70">
        <v>0.007</v>
      </c>
      <c r="Y84" s="70">
        <v>0.0</v>
      </c>
      <c r="Z84" s="70" t="s">
        <v>246</v>
      </c>
      <c r="AA84" s="70" t="s">
        <v>246</v>
      </c>
      <c r="AB84" s="70" t="s">
        <v>246</v>
      </c>
      <c r="AC84" s="70" t="s">
        <v>246</v>
      </c>
      <c r="AD84" s="70" t="s">
        <v>246</v>
      </c>
      <c r="AE84" s="70" t="s">
        <v>246</v>
      </c>
      <c r="AF84" s="70" t="s">
        <v>246</v>
      </c>
      <c r="AG84" s="70" t="s">
        <v>246</v>
      </c>
      <c r="AH84" s="70" t="s">
        <v>246</v>
      </c>
      <c r="AI84" s="70" t="s">
        <v>246</v>
      </c>
      <c r="AJ84" s="70" t="s">
        <v>246</v>
      </c>
      <c r="AK84" s="366" t="s">
        <v>246</v>
      </c>
      <c r="AL84" s="70">
        <v>25.0</v>
      </c>
      <c r="AM84" s="70">
        <v>2.0</v>
      </c>
      <c r="AN84" s="70">
        <v>6.0</v>
      </c>
      <c r="AO84" s="70">
        <v>6.0</v>
      </c>
      <c r="AP84" s="70">
        <v>6.0</v>
      </c>
      <c r="AQ84" s="70">
        <v>6.0</v>
      </c>
      <c r="AR84" s="70" t="s">
        <v>246</v>
      </c>
      <c r="AS84" s="367" t="s">
        <v>246</v>
      </c>
    </row>
    <row r="85">
      <c r="A85" s="4"/>
      <c r="B85" s="16" t="s">
        <v>91</v>
      </c>
      <c r="C85" s="68" t="s">
        <v>251</v>
      </c>
      <c r="D85" s="69"/>
      <c r="E85" s="70">
        <v>100.24</v>
      </c>
      <c r="F85" s="70">
        <v>100.68</v>
      </c>
      <c r="G85" s="70">
        <v>100.44</v>
      </c>
      <c r="H85" s="70">
        <v>100.44</v>
      </c>
      <c r="I85" s="364" t="s">
        <v>246</v>
      </c>
      <c r="J85" s="70" t="s">
        <v>425</v>
      </c>
      <c r="K85" s="70">
        <v>5.0</v>
      </c>
      <c r="L85" s="70" t="s">
        <v>246</v>
      </c>
      <c r="M85" s="70" t="s">
        <v>246</v>
      </c>
      <c r="N85" s="70" t="s">
        <v>246</v>
      </c>
      <c r="O85" s="70">
        <v>4.0</v>
      </c>
      <c r="P85" s="70">
        <v>100.0</v>
      </c>
      <c r="Q85" s="71">
        <v>4.0</v>
      </c>
      <c r="R85" s="70">
        <v>100.0</v>
      </c>
      <c r="S85" s="70" t="s">
        <v>246</v>
      </c>
      <c r="T85" s="365" t="s">
        <v>246</v>
      </c>
      <c r="U85" s="70">
        <v>0.061</v>
      </c>
      <c r="V85" s="70">
        <v>0.0</v>
      </c>
      <c r="W85" s="70" t="s">
        <v>246</v>
      </c>
      <c r="X85" s="70">
        <v>0.009</v>
      </c>
      <c r="Y85" s="70">
        <v>0.0</v>
      </c>
      <c r="Z85" s="70" t="s">
        <v>246</v>
      </c>
      <c r="AA85" s="70" t="s">
        <v>246</v>
      </c>
      <c r="AB85" s="70" t="s">
        <v>246</v>
      </c>
      <c r="AC85" s="70" t="s">
        <v>246</v>
      </c>
      <c r="AD85" s="70" t="s">
        <v>246</v>
      </c>
      <c r="AE85" s="70" t="s">
        <v>246</v>
      </c>
      <c r="AF85" s="70" t="s">
        <v>246</v>
      </c>
      <c r="AG85" s="70" t="s">
        <v>246</v>
      </c>
      <c r="AH85" s="70" t="s">
        <v>246</v>
      </c>
      <c r="AI85" s="70" t="s">
        <v>246</v>
      </c>
      <c r="AJ85" s="70" t="s">
        <v>246</v>
      </c>
      <c r="AK85" s="366" t="s">
        <v>246</v>
      </c>
      <c r="AL85" s="70">
        <v>25.0</v>
      </c>
      <c r="AM85" s="70">
        <v>2.0</v>
      </c>
      <c r="AN85" s="70">
        <v>12.0</v>
      </c>
      <c r="AO85" s="70">
        <v>12.0</v>
      </c>
      <c r="AP85" s="70">
        <v>13.0</v>
      </c>
      <c r="AQ85" s="70">
        <v>13.0</v>
      </c>
      <c r="AR85" s="70" t="s">
        <v>246</v>
      </c>
      <c r="AS85" s="367" t="s">
        <v>246</v>
      </c>
    </row>
    <row r="86">
      <c r="A86" s="4"/>
      <c r="B86" s="16" t="s">
        <v>92</v>
      </c>
      <c r="C86" s="68" t="s">
        <v>245</v>
      </c>
      <c r="D86" s="69"/>
      <c r="E86" s="70">
        <v>100.24</v>
      </c>
      <c r="F86" s="70">
        <v>101.24</v>
      </c>
      <c r="G86" s="70">
        <v>100.44</v>
      </c>
      <c r="H86" s="70">
        <v>100.44</v>
      </c>
      <c r="I86" s="364" t="s">
        <v>246</v>
      </c>
      <c r="J86" s="70" t="s">
        <v>425</v>
      </c>
      <c r="K86" s="70">
        <v>5.0</v>
      </c>
      <c r="L86" s="70" t="s">
        <v>246</v>
      </c>
      <c r="M86" s="70" t="s">
        <v>246</v>
      </c>
      <c r="N86" s="70" t="s">
        <v>246</v>
      </c>
      <c r="O86" s="70">
        <v>4.0</v>
      </c>
      <c r="P86" s="70">
        <v>100.0</v>
      </c>
      <c r="Q86" s="71">
        <v>4.0</v>
      </c>
      <c r="R86" s="70">
        <v>100.0</v>
      </c>
      <c r="S86" s="70" t="s">
        <v>246</v>
      </c>
      <c r="T86" s="365" t="s">
        <v>246</v>
      </c>
      <c r="U86" s="70">
        <v>0.099</v>
      </c>
      <c r="V86" s="70">
        <v>0.0</v>
      </c>
      <c r="W86" s="70" t="s">
        <v>246</v>
      </c>
      <c r="X86" s="70">
        <v>0.005</v>
      </c>
      <c r="Y86" s="70">
        <v>0.0</v>
      </c>
      <c r="Z86" s="70" t="s">
        <v>246</v>
      </c>
      <c r="AA86" s="70" t="s">
        <v>246</v>
      </c>
      <c r="AB86" s="70" t="s">
        <v>246</v>
      </c>
      <c r="AC86" s="70" t="s">
        <v>246</v>
      </c>
      <c r="AD86" s="70" t="s">
        <v>246</v>
      </c>
      <c r="AE86" s="70" t="s">
        <v>246</v>
      </c>
      <c r="AF86" s="70" t="s">
        <v>246</v>
      </c>
      <c r="AG86" s="70" t="s">
        <v>246</v>
      </c>
      <c r="AH86" s="70" t="s">
        <v>246</v>
      </c>
      <c r="AI86" s="70" t="s">
        <v>246</v>
      </c>
      <c r="AJ86" s="70" t="s">
        <v>246</v>
      </c>
      <c r="AK86" s="366" t="s">
        <v>246</v>
      </c>
      <c r="AL86" s="70">
        <v>25.0</v>
      </c>
      <c r="AM86" s="70">
        <v>2.0</v>
      </c>
      <c r="AN86" s="70">
        <v>1.0</v>
      </c>
      <c r="AO86" s="70">
        <v>1.0</v>
      </c>
      <c r="AP86" s="70">
        <v>2.0</v>
      </c>
      <c r="AQ86" s="70">
        <v>2.0</v>
      </c>
      <c r="AR86" s="70" t="s">
        <v>246</v>
      </c>
      <c r="AS86" s="367" t="s">
        <v>246</v>
      </c>
    </row>
    <row r="87">
      <c r="A87" s="4"/>
      <c r="B87" s="16" t="s">
        <v>93</v>
      </c>
      <c r="C87" s="68" t="s">
        <v>251</v>
      </c>
      <c r="D87" s="69"/>
      <c r="E87" s="70">
        <v>100.24</v>
      </c>
      <c r="F87" s="70">
        <v>100.68</v>
      </c>
      <c r="G87" s="70">
        <v>100.44</v>
      </c>
      <c r="H87" s="70">
        <v>100.44</v>
      </c>
      <c r="I87" s="364" t="s">
        <v>246</v>
      </c>
      <c r="J87" s="70" t="s">
        <v>425</v>
      </c>
      <c r="K87" s="70">
        <v>5.0</v>
      </c>
      <c r="L87" s="70" t="s">
        <v>246</v>
      </c>
      <c r="M87" s="70" t="s">
        <v>246</v>
      </c>
      <c r="N87" s="70" t="s">
        <v>246</v>
      </c>
      <c r="O87" s="70">
        <v>4.0</v>
      </c>
      <c r="P87" s="70">
        <v>100.0</v>
      </c>
      <c r="Q87" s="71">
        <v>4.0</v>
      </c>
      <c r="R87" s="70">
        <v>100.0</v>
      </c>
      <c r="S87" s="70" t="s">
        <v>246</v>
      </c>
      <c r="T87" s="365" t="s">
        <v>246</v>
      </c>
      <c r="U87" s="70">
        <v>0.08</v>
      </c>
      <c r="V87" s="70">
        <v>0.0</v>
      </c>
      <c r="W87" s="70" t="s">
        <v>246</v>
      </c>
      <c r="X87" s="70">
        <v>0.011</v>
      </c>
      <c r="Y87" s="70">
        <v>0.0</v>
      </c>
      <c r="Z87" s="70" t="s">
        <v>246</v>
      </c>
      <c r="AA87" s="70" t="s">
        <v>246</v>
      </c>
      <c r="AB87" s="70" t="s">
        <v>246</v>
      </c>
      <c r="AC87" s="70" t="s">
        <v>246</v>
      </c>
      <c r="AD87" s="70" t="s">
        <v>246</v>
      </c>
      <c r="AE87" s="70" t="s">
        <v>246</v>
      </c>
      <c r="AF87" s="70" t="s">
        <v>246</v>
      </c>
      <c r="AG87" s="70" t="s">
        <v>246</v>
      </c>
      <c r="AH87" s="70" t="s">
        <v>246</v>
      </c>
      <c r="AI87" s="70" t="s">
        <v>246</v>
      </c>
      <c r="AJ87" s="70" t="s">
        <v>246</v>
      </c>
      <c r="AK87" s="366" t="s">
        <v>246</v>
      </c>
      <c r="AL87" s="70">
        <v>25.0</v>
      </c>
      <c r="AM87" s="70">
        <v>2.0</v>
      </c>
      <c r="AN87" s="70">
        <v>8.0</v>
      </c>
      <c r="AO87" s="70">
        <v>8.0</v>
      </c>
      <c r="AP87" s="70">
        <v>8.0</v>
      </c>
      <c r="AQ87" s="70">
        <v>8.0</v>
      </c>
      <c r="AR87" s="70" t="s">
        <v>246</v>
      </c>
      <c r="AS87" s="367" t="s">
        <v>246</v>
      </c>
    </row>
    <row r="88">
      <c r="A88" s="4"/>
      <c r="B88" s="16" t="s">
        <v>94</v>
      </c>
      <c r="C88" s="68" t="s">
        <v>245</v>
      </c>
      <c r="D88" s="69"/>
      <c r="E88" s="70">
        <v>100.24</v>
      </c>
      <c r="F88" s="70">
        <v>100.68</v>
      </c>
      <c r="G88" s="70">
        <v>100.44</v>
      </c>
      <c r="H88" s="70">
        <v>100.44</v>
      </c>
      <c r="I88" s="364" t="s">
        <v>246</v>
      </c>
      <c r="J88" s="70" t="s">
        <v>425</v>
      </c>
      <c r="K88" s="70">
        <v>5.0</v>
      </c>
      <c r="L88" s="70" t="s">
        <v>246</v>
      </c>
      <c r="M88" s="70" t="s">
        <v>246</v>
      </c>
      <c r="N88" s="70" t="s">
        <v>246</v>
      </c>
      <c r="O88" s="70">
        <v>4.0</v>
      </c>
      <c r="P88" s="70">
        <v>180.0</v>
      </c>
      <c r="Q88" s="71">
        <v>4.0</v>
      </c>
      <c r="R88" s="70">
        <v>180.0</v>
      </c>
      <c r="S88" s="70" t="s">
        <v>246</v>
      </c>
      <c r="T88" s="365" t="s">
        <v>246</v>
      </c>
      <c r="U88" s="70">
        <v>0.058</v>
      </c>
      <c r="V88" s="70">
        <v>0.0</v>
      </c>
      <c r="W88" s="70" t="s">
        <v>246</v>
      </c>
      <c r="X88" s="70">
        <v>0.001</v>
      </c>
      <c r="Y88" s="70">
        <v>0.0</v>
      </c>
      <c r="Z88" s="70" t="s">
        <v>246</v>
      </c>
      <c r="AA88" s="70" t="s">
        <v>246</v>
      </c>
      <c r="AB88" s="70" t="s">
        <v>246</v>
      </c>
      <c r="AC88" s="70" t="s">
        <v>246</v>
      </c>
      <c r="AD88" s="70" t="s">
        <v>246</v>
      </c>
      <c r="AE88" s="70" t="s">
        <v>246</v>
      </c>
      <c r="AF88" s="70" t="s">
        <v>246</v>
      </c>
      <c r="AG88" s="70" t="s">
        <v>246</v>
      </c>
      <c r="AH88" s="70" t="s">
        <v>246</v>
      </c>
      <c r="AI88" s="70" t="s">
        <v>246</v>
      </c>
      <c r="AJ88" s="70" t="s">
        <v>246</v>
      </c>
      <c r="AK88" s="366" t="s">
        <v>246</v>
      </c>
      <c r="AL88" s="70">
        <v>25.0</v>
      </c>
      <c r="AM88" s="70">
        <v>2.0</v>
      </c>
      <c r="AN88" s="70">
        <v>4.0</v>
      </c>
      <c r="AO88" s="70">
        <v>4.0</v>
      </c>
      <c r="AP88" s="70">
        <v>5.0</v>
      </c>
      <c r="AQ88" s="70">
        <v>5.0</v>
      </c>
      <c r="AR88" s="70" t="s">
        <v>246</v>
      </c>
      <c r="AS88" s="367" t="s">
        <v>246</v>
      </c>
    </row>
    <row r="89">
      <c r="A89" s="4"/>
      <c r="B89" s="16" t="s">
        <v>95</v>
      </c>
      <c r="C89" s="68" t="s">
        <v>247</v>
      </c>
      <c r="D89" s="70" t="s">
        <v>248</v>
      </c>
      <c r="E89" s="69"/>
      <c r="F89" s="69"/>
      <c r="G89" s="69"/>
      <c r="H89" s="69"/>
      <c r="I89" s="368"/>
      <c r="J89" s="69"/>
      <c r="K89" s="69"/>
      <c r="L89" s="69"/>
      <c r="M89" s="69"/>
      <c r="N89" s="69"/>
      <c r="O89" s="69"/>
      <c r="P89" s="69"/>
      <c r="Q89" s="114"/>
      <c r="R89" s="69"/>
      <c r="S89" s="69"/>
      <c r="T89" s="3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370"/>
      <c r="AL89" s="69"/>
      <c r="AM89" s="69"/>
      <c r="AN89" s="69"/>
      <c r="AO89" s="69"/>
      <c r="AP89" s="69"/>
      <c r="AQ89" s="69"/>
      <c r="AR89" s="69"/>
      <c r="AS89" s="371"/>
    </row>
    <row r="90">
      <c r="A90" s="4"/>
      <c r="B90" s="16" t="s">
        <v>96</v>
      </c>
      <c r="C90" s="68" t="s">
        <v>245</v>
      </c>
      <c r="D90" s="69"/>
      <c r="E90" s="70">
        <v>100.24</v>
      </c>
      <c r="F90" s="70">
        <v>100.68</v>
      </c>
      <c r="G90" s="70">
        <v>100.44</v>
      </c>
      <c r="H90" s="70">
        <v>100.44</v>
      </c>
      <c r="I90" s="364" t="s">
        <v>246</v>
      </c>
      <c r="J90" s="70" t="s">
        <v>425</v>
      </c>
      <c r="K90" s="70">
        <v>5.0</v>
      </c>
      <c r="L90" s="70" t="s">
        <v>246</v>
      </c>
      <c r="M90" s="70" t="s">
        <v>246</v>
      </c>
      <c r="N90" s="70" t="s">
        <v>246</v>
      </c>
      <c r="O90" s="70">
        <v>4.0</v>
      </c>
      <c r="P90" s="70">
        <v>100.0</v>
      </c>
      <c r="Q90" s="71">
        <v>4.0</v>
      </c>
      <c r="R90" s="70">
        <v>100.0</v>
      </c>
      <c r="S90" s="70" t="s">
        <v>246</v>
      </c>
      <c r="T90" s="365" t="s">
        <v>246</v>
      </c>
      <c r="U90" s="70">
        <v>0.249</v>
      </c>
      <c r="V90" s="70">
        <v>0.0</v>
      </c>
      <c r="W90" s="70" t="s">
        <v>246</v>
      </c>
      <c r="X90" s="70">
        <v>0.007</v>
      </c>
      <c r="Y90" s="70">
        <v>0.0</v>
      </c>
      <c r="Z90" s="70" t="s">
        <v>246</v>
      </c>
      <c r="AA90" s="70" t="s">
        <v>246</v>
      </c>
      <c r="AB90" s="70" t="s">
        <v>246</v>
      </c>
      <c r="AC90" s="70" t="s">
        <v>246</v>
      </c>
      <c r="AD90" s="70" t="s">
        <v>246</v>
      </c>
      <c r="AE90" s="70" t="s">
        <v>246</v>
      </c>
      <c r="AF90" s="70" t="s">
        <v>246</v>
      </c>
      <c r="AG90" s="70" t="s">
        <v>246</v>
      </c>
      <c r="AH90" s="70" t="s">
        <v>246</v>
      </c>
      <c r="AI90" s="70" t="s">
        <v>246</v>
      </c>
      <c r="AJ90" s="70" t="s">
        <v>246</v>
      </c>
      <c r="AK90" s="366" t="s">
        <v>246</v>
      </c>
      <c r="AL90" s="70">
        <v>25.0</v>
      </c>
      <c r="AM90" s="70">
        <v>2.0</v>
      </c>
      <c r="AN90" s="70">
        <v>16.0</v>
      </c>
      <c r="AO90" s="70">
        <v>16.0</v>
      </c>
      <c r="AP90" s="70">
        <v>8.0</v>
      </c>
      <c r="AQ90" s="70">
        <v>8.0</v>
      </c>
      <c r="AR90" s="70" t="s">
        <v>246</v>
      </c>
      <c r="AS90" s="367" t="s">
        <v>246</v>
      </c>
    </row>
    <row r="91">
      <c r="A91" s="4"/>
      <c r="B91" s="16" t="s">
        <v>97</v>
      </c>
      <c r="C91" s="68" t="s">
        <v>245</v>
      </c>
      <c r="D91" s="69"/>
      <c r="E91" s="70">
        <v>121.72</v>
      </c>
      <c r="F91" s="70">
        <v>120.84</v>
      </c>
      <c r="G91" s="70">
        <v>120.28</v>
      </c>
      <c r="H91" s="70">
        <v>120.28</v>
      </c>
      <c r="I91" s="364" t="s">
        <v>246</v>
      </c>
      <c r="J91" s="70" t="s">
        <v>425</v>
      </c>
      <c r="K91" s="70">
        <v>5.0</v>
      </c>
      <c r="L91" s="70" t="s">
        <v>246</v>
      </c>
      <c r="M91" s="70" t="s">
        <v>246</v>
      </c>
      <c r="N91" s="70" t="s">
        <v>246</v>
      </c>
      <c r="O91" s="70">
        <v>4.0</v>
      </c>
      <c r="P91" s="70">
        <v>120.0</v>
      </c>
      <c r="Q91" s="71">
        <v>4.0</v>
      </c>
      <c r="R91" s="70">
        <v>120.0</v>
      </c>
      <c r="S91" s="70" t="s">
        <v>246</v>
      </c>
      <c r="T91" s="365" t="s">
        <v>246</v>
      </c>
      <c r="U91" s="70">
        <v>0.226</v>
      </c>
      <c r="V91" s="70">
        <v>0.0</v>
      </c>
      <c r="W91" s="70" t="s">
        <v>246</v>
      </c>
      <c r="X91" s="70">
        <v>0.001</v>
      </c>
      <c r="Y91" s="70">
        <v>0.0</v>
      </c>
      <c r="Z91" s="70" t="s">
        <v>246</v>
      </c>
      <c r="AA91" s="70" t="s">
        <v>246</v>
      </c>
      <c r="AB91" s="70" t="s">
        <v>246</v>
      </c>
      <c r="AC91" s="70" t="s">
        <v>246</v>
      </c>
      <c r="AD91" s="70" t="s">
        <v>246</v>
      </c>
      <c r="AE91" s="70" t="s">
        <v>246</v>
      </c>
      <c r="AF91" s="70" t="s">
        <v>246</v>
      </c>
      <c r="AG91" s="70" t="s">
        <v>246</v>
      </c>
      <c r="AH91" s="70" t="s">
        <v>246</v>
      </c>
      <c r="AI91" s="70" t="s">
        <v>246</v>
      </c>
      <c r="AJ91" s="70" t="s">
        <v>246</v>
      </c>
      <c r="AK91" s="366" t="s">
        <v>246</v>
      </c>
      <c r="AL91" s="70">
        <v>25.0</v>
      </c>
      <c r="AM91" s="70">
        <v>2.0</v>
      </c>
      <c r="AN91" s="70">
        <v>15.0</v>
      </c>
      <c r="AO91" s="70">
        <v>15.0</v>
      </c>
      <c r="AP91" s="70">
        <v>12.0</v>
      </c>
      <c r="AQ91" s="70">
        <v>12.0</v>
      </c>
      <c r="AR91" s="70" t="s">
        <v>246</v>
      </c>
      <c r="AS91" s="367" t="s">
        <v>246</v>
      </c>
    </row>
    <row r="92">
      <c r="A92" s="4"/>
      <c r="B92" s="16" t="s">
        <v>98</v>
      </c>
      <c r="C92" s="68" t="s">
        <v>245</v>
      </c>
      <c r="D92" s="69"/>
      <c r="E92" s="70">
        <v>100.24</v>
      </c>
      <c r="F92" s="70">
        <v>101.24</v>
      </c>
      <c r="G92" s="70">
        <v>100.44</v>
      </c>
      <c r="H92" s="70">
        <v>100.44</v>
      </c>
      <c r="I92" s="364" t="s">
        <v>246</v>
      </c>
      <c r="J92" s="70" t="s">
        <v>425</v>
      </c>
      <c r="K92" s="70">
        <v>5.0</v>
      </c>
      <c r="L92" s="70" t="s">
        <v>246</v>
      </c>
      <c r="M92" s="70" t="s">
        <v>246</v>
      </c>
      <c r="N92" s="70" t="s">
        <v>246</v>
      </c>
      <c r="O92" s="70">
        <v>4.0</v>
      </c>
      <c r="P92" s="70">
        <v>100.0</v>
      </c>
      <c r="Q92" s="71">
        <v>4.0</v>
      </c>
      <c r="R92" s="70">
        <v>100.0</v>
      </c>
      <c r="S92" s="70" t="s">
        <v>246</v>
      </c>
      <c r="T92" s="365" t="s">
        <v>246</v>
      </c>
      <c r="U92" s="70">
        <v>0.055</v>
      </c>
      <c r="V92" s="70">
        <v>0.0</v>
      </c>
      <c r="W92" s="70" t="s">
        <v>246</v>
      </c>
      <c r="X92" s="70">
        <v>0.165</v>
      </c>
      <c r="Y92" s="70">
        <v>0.0</v>
      </c>
      <c r="Z92" s="70" t="s">
        <v>246</v>
      </c>
      <c r="AA92" s="70" t="s">
        <v>246</v>
      </c>
      <c r="AB92" s="70" t="s">
        <v>246</v>
      </c>
      <c r="AC92" s="70" t="s">
        <v>246</v>
      </c>
      <c r="AD92" s="70" t="s">
        <v>246</v>
      </c>
      <c r="AE92" s="70" t="s">
        <v>246</v>
      </c>
      <c r="AF92" s="70" t="s">
        <v>246</v>
      </c>
      <c r="AG92" s="70" t="s">
        <v>246</v>
      </c>
      <c r="AH92" s="70" t="s">
        <v>246</v>
      </c>
      <c r="AI92" s="70" t="s">
        <v>246</v>
      </c>
      <c r="AJ92" s="70" t="s">
        <v>246</v>
      </c>
      <c r="AK92" s="366" t="s">
        <v>246</v>
      </c>
      <c r="AL92" s="70">
        <v>25.0</v>
      </c>
      <c r="AM92" s="70">
        <v>2.0</v>
      </c>
      <c r="AN92" s="70">
        <v>2.0</v>
      </c>
      <c r="AO92" s="70">
        <v>2.0</v>
      </c>
      <c r="AP92" s="70">
        <v>2.0</v>
      </c>
      <c r="AQ92" s="70">
        <v>2.0</v>
      </c>
      <c r="AR92" s="70" t="s">
        <v>246</v>
      </c>
      <c r="AS92" s="367" t="s">
        <v>246</v>
      </c>
    </row>
    <row r="93">
      <c r="A93" s="4"/>
      <c r="B93" s="16" t="s">
        <v>99</v>
      </c>
      <c r="C93" s="68" t="s">
        <v>251</v>
      </c>
      <c r="D93" s="69"/>
      <c r="E93" s="70">
        <v>100.24</v>
      </c>
      <c r="F93" s="70">
        <v>100.68</v>
      </c>
      <c r="G93" s="70">
        <v>100.44</v>
      </c>
      <c r="H93" s="70">
        <v>100.44</v>
      </c>
      <c r="I93" s="364" t="s">
        <v>246</v>
      </c>
      <c r="J93" s="70" t="s">
        <v>425</v>
      </c>
      <c r="K93" s="70">
        <v>5.0</v>
      </c>
      <c r="L93" s="70" t="s">
        <v>246</v>
      </c>
      <c r="M93" s="70" t="s">
        <v>246</v>
      </c>
      <c r="N93" s="70" t="s">
        <v>246</v>
      </c>
      <c r="O93" s="70">
        <v>4.0</v>
      </c>
      <c r="P93" s="70">
        <v>100.0</v>
      </c>
      <c r="Q93" s="71">
        <v>4.0</v>
      </c>
      <c r="R93" s="70">
        <v>100.0</v>
      </c>
      <c r="S93" s="70" t="s">
        <v>246</v>
      </c>
      <c r="T93" s="365" t="s">
        <v>246</v>
      </c>
      <c r="U93" s="70">
        <v>0.017</v>
      </c>
      <c r="V93" s="70">
        <v>0.0</v>
      </c>
      <c r="W93" s="70" t="s">
        <v>246</v>
      </c>
      <c r="X93" s="70">
        <v>0.005</v>
      </c>
      <c r="Y93" s="70">
        <v>0.0</v>
      </c>
      <c r="Z93" s="70" t="s">
        <v>246</v>
      </c>
      <c r="AA93" s="70" t="s">
        <v>246</v>
      </c>
      <c r="AB93" s="70" t="s">
        <v>246</v>
      </c>
      <c r="AC93" s="70" t="s">
        <v>246</v>
      </c>
      <c r="AD93" s="70" t="s">
        <v>246</v>
      </c>
      <c r="AE93" s="70" t="s">
        <v>246</v>
      </c>
      <c r="AF93" s="70" t="s">
        <v>246</v>
      </c>
      <c r="AG93" s="70" t="s">
        <v>246</v>
      </c>
      <c r="AH93" s="70" t="s">
        <v>246</v>
      </c>
      <c r="AI93" s="70" t="s">
        <v>246</v>
      </c>
      <c r="AJ93" s="70" t="s">
        <v>246</v>
      </c>
      <c r="AK93" s="366" t="s">
        <v>246</v>
      </c>
      <c r="AL93" s="70">
        <v>25.0</v>
      </c>
      <c r="AM93" s="70">
        <v>2.0</v>
      </c>
      <c r="AN93" s="70">
        <v>1.0</v>
      </c>
      <c r="AO93" s="70">
        <v>1.0</v>
      </c>
      <c r="AP93" s="70">
        <v>1.0</v>
      </c>
      <c r="AQ93" s="70">
        <v>1.0</v>
      </c>
      <c r="AR93" s="70" t="s">
        <v>246</v>
      </c>
      <c r="AS93" s="367" t="s">
        <v>246</v>
      </c>
    </row>
    <row r="94">
      <c r="A94" s="4"/>
      <c r="B94" s="16" t="s">
        <v>100</v>
      </c>
      <c r="C94" s="68" t="s">
        <v>245</v>
      </c>
      <c r="D94" s="69"/>
      <c r="E94" s="70">
        <v>100.24</v>
      </c>
      <c r="F94" s="70">
        <v>100.68</v>
      </c>
      <c r="G94" s="70">
        <v>100.44</v>
      </c>
      <c r="H94" s="70">
        <v>100.44</v>
      </c>
      <c r="I94" s="364" t="s">
        <v>246</v>
      </c>
      <c r="J94" s="70" t="s">
        <v>425</v>
      </c>
      <c r="K94" s="70">
        <v>5.0</v>
      </c>
      <c r="L94" s="70" t="s">
        <v>246</v>
      </c>
      <c r="M94" s="70" t="s">
        <v>246</v>
      </c>
      <c r="N94" s="70" t="s">
        <v>246</v>
      </c>
      <c r="O94" s="70">
        <v>4.0</v>
      </c>
      <c r="P94" s="70">
        <v>100.0</v>
      </c>
      <c r="Q94" s="71">
        <v>4.0</v>
      </c>
      <c r="R94" s="70">
        <v>100.0</v>
      </c>
      <c r="S94" s="70" t="s">
        <v>246</v>
      </c>
      <c r="T94" s="365" t="s">
        <v>246</v>
      </c>
      <c r="U94" s="70">
        <v>0.053</v>
      </c>
      <c r="V94" s="70">
        <v>0.0</v>
      </c>
      <c r="W94" s="70" t="s">
        <v>246</v>
      </c>
      <c r="X94" s="70">
        <v>0.001</v>
      </c>
      <c r="Y94" s="70">
        <v>0.0</v>
      </c>
      <c r="Z94" s="70" t="s">
        <v>246</v>
      </c>
      <c r="AA94" s="70" t="s">
        <v>246</v>
      </c>
      <c r="AB94" s="70" t="s">
        <v>246</v>
      </c>
      <c r="AC94" s="70" t="s">
        <v>246</v>
      </c>
      <c r="AD94" s="70" t="s">
        <v>246</v>
      </c>
      <c r="AE94" s="70" t="s">
        <v>246</v>
      </c>
      <c r="AF94" s="70" t="s">
        <v>246</v>
      </c>
      <c r="AG94" s="70" t="s">
        <v>246</v>
      </c>
      <c r="AH94" s="70" t="s">
        <v>246</v>
      </c>
      <c r="AI94" s="70" t="s">
        <v>246</v>
      </c>
      <c r="AJ94" s="70" t="s">
        <v>246</v>
      </c>
      <c r="AK94" s="366" t="s">
        <v>246</v>
      </c>
      <c r="AL94" s="70">
        <v>25.0</v>
      </c>
      <c r="AM94" s="70">
        <v>2.0</v>
      </c>
      <c r="AN94" s="70">
        <v>8.0</v>
      </c>
      <c r="AO94" s="70">
        <v>8.0</v>
      </c>
      <c r="AP94" s="70">
        <v>8.0</v>
      </c>
      <c r="AQ94" s="70">
        <v>8.0</v>
      </c>
      <c r="AR94" s="70" t="s">
        <v>246</v>
      </c>
      <c r="AS94" s="367" t="s">
        <v>246</v>
      </c>
    </row>
    <row r="95">
      <c r="A95" s="4"/>
      <c r="B95" s="16" t="s">
        <v>101</v>
      </c>
      <c r="C95" s="68" t="s">
        <v>247</v>
      </c>
      <c r="D95" s="70" t="s">
        <v>248</v>
      </c>
      <c r="E95" s="69"/>
      <c r="F95" s="69"/>
      <c r="G95" s="69"/>
      <c r="H95" s="69"/>
      <c r="I95" s="368"/>
      <c r="J95" s="69"/>
      <c r="K95" s="69"/>
      <c r="L95" s="69"/>
      <c r="M95" s="69"/>
      <c r="N95" s="69"/>
      <c r="O95" s="69"/>
      <c r="P95" s="69"/>
      <c r="Q95" s="114"/>
      <c r="R95" s="69"/>
      <c r="S95" s="69"/>
      <c r="T95" s="3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370"/>
      <c r="AL95" s="69"/>
      <c r="AM95" s="69"/>
      <c r="AN95" s="69"/>
      <c r="AO95" s="69"/>
      <c r="AP95" s="69"/>
      <c r="AQ95" s="69"/>
      <c r="AR95" s="69"/>
      <c r="AS95" s="371"/>
    </row>
    <row r="96">
      <c r="A96" s="4"/>
      <c r="B96" s="16" t="s">
        <v>102</v>
      </c>
      <c r="C96" s="68" t="s">
        <v>245</v>
      </c>
      <c r="D96" s="69"/>
      <c r="E96" s="70">
        <v>100.24</v>
      </c>
      <c r="F96" s="70">
        <v>100.68</v>
      </c>
      <c r="G96" s="70">
        <v>100.44</v>
      </c>
      <c r="H96" s="70">
        <v>100.44</v>
      </c>
      <c r="I96" s="364" t="s">
        <v>246</v>
      </c>
      <c r="J96" s="70" t="s">
        <v>425</v>
      </c>
      <c r="K96" s="70">
        <v>5.0</v>
      </c>
      <c r="L96" s="70" t="s">
        <v>246</v>
      </c>
      <c r="M96" s="70" t="s">
        <v>246</v>
      </c>
      <c r="N96" s="70" t="s">
        <v>246</v>
      </c>
      <c r="O96" s="70">
        <v>4.0</v>
      </c>
      <c r="P96" s="70">
        <v>100.0</v>
      </c>
      <c r="Q96" s="71">
        <v>4.0</v>
      </c>
      <c r="R96" s="70">
        <v>100.0</v>
      </c>
      <c r="S96" s="70" t="s">
        <v>246</v>
      </c>
      <c r="T96" s="365" t="s">
        <v>246</v>
      </c>
      <c r="U96" s="70">
        <v>0.04</v>
      </c>
      <c r="V96" s="70">
        <v>0.0</v>
      </c>
      <c r="W96" s="70" t="s">
        <v>246</v>
      </c>
      <c r="X96" s="70">
        <v>0.008</v>
      </c>
      <c r="Y96" s="70">
        <v>0.0</v>
      </c>
      <c r="Z96" s="70" t="s">
        <v>246</v>
      </c>
      <c r="AA96" s="70" t="s">
        <v>246</v>
      </c>
      <c r="AB96" s="70" t="s">
        <v>246</v>
      </c>
      <c r="AC96" s="70" t="s">
        <v>246</v>
      </c>
      <c r="AD96" s="70" t="s">
        <v>246</v>
      </c>
      <c r="AE96" s="70" t="s">
        <v>246</v>
      </c>
      <c r="AF96" s="70" t="s">
        <v>246</v>
      </c>
      <c r="AG96" s="70" t="s">
        <v>246</v>
      </c>
      <c r="AH96" s="70" t="s">
        <v>246</v>
      </c>
      <c r="AI96" s="70" t="s">
        <v>246</v>
      </c>
      <c r="AJ96" s="70" t="s">
        <v>246</v>
      </c>
      <c r="AK96" s="366" t="s">
        <v>246</v>
      </c>
      <c r="AL96" s="70">
        <v>25.0</v>
      </c>
      <c r="AM96" s="70">
        <v>2.0</v>
      </c>
      <c r="AN96" s="70">
        <v>4.0</v>
      </c>
      <c r="AO96" s="70">
        <v>4.0</v>
      </c>
      <c r="AP96" s="70">
        <v>4.0</v>
      </c>
      <c r="AQ96" s="70">
        <v>4.0</v>
      </c>
      <c r="AR96" s="70" t="s">
        <v>246</v>
      </c>
      <c r="AS96" s="367" t="s">
        <v>246</v>
      </c>
    </row>
    <row r="97">
      <c r="A97" s="4"/>
      <c r="B97" s="134" t="s">
        <v>103</v>
      </c>
      <c r="C97" s="68" t="s">
        <v>247</v>
      </c>
      <c r="D97" s="70" t="s">
        <v>248</v>
      </c>
      <c r="E97" s="69"/>
      <c r="F97" s="69"/>
      <c r="G97" s="69"/>
      <c r="H97" s="69"/>
      <c r="I97" s="368"/>
      <c r="J97" s="69"/>
      <c r="K97" s="69"/>
      <c r="L97" s="69"/>
      <c r="M97" s="69"/>
      <c r="N97" s="69"/>
      <c r="O97" s="69"/>
      <c r="P97" s="69"/>
      <c r="Q97" s="114"/>
      <c r="R97" s="69"/>
      <c r="S97" s="69"/>
      <c r="T97" s="3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370"/>
      <c r="AL97" s="69"/>
      <c r="AM97" s="69"/>
      <c r="AN97" s="69"/>
      <c r="AO97" s="69"/>
      <c r="AP97" s="69"/>
      <c r="AQ97" s="69"/>
      <c r="AR97" s="69"/>
      <c r="AS97" s="371"/>
    </row>
    <row r="98">
      <c r="A98" s="4"/>
      <c r="B98" s="16" t="s">
        <v>104</v>
      </c>
      <c r="C98" s="68" t="s">
        <v>245</v>
      </c>
      <c r="D98" s="69"/>
      <c r="E98" s="70">
        <v>102.58</v>
      </c>
      <c r="F98" s="70">
        <v>100.68</v>
      </c>
      <c r="G98" s="70">
        <v>100.44</v>
      </c>
      <c r="H98" s="70">
        <v>100.44</v>
      </c>
      <c r="I98" s="364" t="s">
        <v>246</v>
      </c>
      <c r="J98" s="70" t="s">
        <v>425</v>
      </c>
      <c r="K98" s="70">
        <v>5.0</v>
      </c>
      <c r="L98" s="70" t="s">
        <v>246</v>
      </c>
      <c r="M98" s="70" t="s">
        <v>246</v>
      </c>
      <c r="N98" s="70" t="s">
        <v>246</v>
      </c>
      <c r="O98" s="70">
        <v>4.0</v>
      </c>
      <c r="P98" s="70">
        <v>100.0</v>
      </c>
      <c r="Q98" s="71">
        <v>4.0</v>
      </c>
      <c r="R98" s="70">
        <v>100.0</v>
      </c>
      <c r="S98" s="70" t="s">
        <v>246</v>
      </c>
      <c r="T98" s="365" t="s">
        <v>246</v>
      </c>
      <c r="U98" s="70">
        <v>0.121</v>
      </c>
      <c r="V98" s="70">
        <v>0.0</v>
      </c>
      <c r="W98" s="70" t="s">
        <v>246</v>
      </c>
      <c r="X98" s="70">
        <v>0.002</v>
      </c>
      <c r="Y98" s="70">
        <v>0.0</v>
      </c>
      <c r="Z98" s="70" t="s">
        <v>246</v>
      </c>
      <c r="AA98" s="70" t="s">
        <v>246</v>
      </c>
      <c r="AB98" s="70" t="s">
        <v>246</v>
      </c>
      <c r="AC98" s="70" t="s">
        <v>246</v>
      </c>
      <c r="AD98" s="70" t="s">
        <v>246</v>
      </c>
      <c r="AE98" s="70" t="s">
        <v>246</v>
      </c>
      <c r="AF98" s="70" t="s">
        <v>246</v>
      </c>
      <c r="AG98" s="70" t="s">
        <v>246</v>
      </c>
      <c r="AH98" s="70" t="s">
        <v>246</v>
      </c>
      <c r="AI98" s="70" t="s">
        <v>246</v>
      </c>
      <c r="AJ98" s="70" t="s">
        <v>246</v>
      </c>
      <c r="AK98" s="366" t="s">
        <v>246</v>
      </c>
      <c r="AL98" s="70">
        <v>25.0</v>
      </c>
      <c r="AM98" s="70">
        <v>2.0</v>
      </c>
      <c r="AN98" s="70">
        <v>4.0</v>
      </c>
      <c r="AO98" s="70">
        <v>4.0</v>
      </c>
      <c r="AP98" s="70">
        <v>4.0</v>
      </c>
      <c r="AQ98" s="70">
        <v>4.0</v>
      </c>
      <c r="AR98" s="70" t="s">
        <v>246</v>
      </c>
      <c r="AS98" s="367" t="s">
        <v>246</v>
      </c>
    </row>
    <row r="99">
      <c r="A99" s="4"/>
      <c r="B99" s="16" t="s">
        <v>105</v>
      </c>
      <c r="C99" s="68" t="s">
        <v>245</v>
      </c>
      <c r="D99" s="69"/>
      <c r="E99" s="70">
        <v>100.24</v>
      </c>
      <c r="F99" s="70">
        <v>100.68</v>
      </c>
      <c r="G99" s="70">
        <v>100.44</v>
      </c>
      <c r="H99" s="70">
        <v>100.44</v>
      </c>
      <c r="I99" s="364" t="s">
        <v>246</v>
      </c>
      <c r="J99" s="70" t="s">
        <v>425</v>
      </c>
      <c r="K99" s="70">
        <v>5.0</v>
      </c>
      <c r="L99" s="70" t="s">
        <v>246</v>
      </c>
      <c r="M99" s="70" t="s">
        <v>246</v>
      </c>
      <c r="N99" s="70" t="s">
        <v>246</v>
      </c>
      <c r="O99" s="70">
        <v>4.0</v>
      </c>
      <c r="P99" s="70">
        <v>100.0</v>
      </c>
      <c r="Q99" s="71">
        <v>4.0</v>
      </c>
      <c r="R99" s="70">
        <v>100.0</v>
      </c>
      <c r="S99" s="70" t="s">
        <v>246</v>
      </c>
      <c r="T99" s="365" t="s">
        <v>246</v>
      </c>
      <c r="U99" s="70">
        <v>0.204</v>
      </c>
      <c r="V99" s="70">
        <v>0.0</v>
      </c>
      <c r="W99" s="70" t="s">
        <v>246</v>
      </c>
      <c r="X99" s="70">
        <v>0.005</v>
      </c>
      <c r="Y99" s="70">
        <v>0.0</v>
      </c>
      <c r="Z99" s="70" t="s">
        <v>246</v>
      </c>
      <c r="AA99" s="70" t="s">
        <v>246</v>
      </c>
      <c r="AB99" s="70" t="s">
        <v>246</v>
      </c>
      <c r="AC99" s="70" t="s">
        <v>246</v>
      </c>
      <c r="AD99" s="70" t="s">
        <v>246</v>
      </c>
      <c r="AE99" s="70" t="s">
        <v>246</v>
      </c>
      <c r="AF99" s="70" t="s">
        <v>246</v>
      </c>
      <c r="AG99" s="70" t="s">
        <v>246</v>
      </c>
      <c r="AH99" s="70" t="s">
        <v>246</v>
      </c>
      <c r="AI99" s="70" t="s">
        <v>246</v>
      </c>
      <c r="AJ99" s="70" t="s">
        <v>246</v>
      </c>
      <c r="AK99" s="366" t="s">
        <v>246</v>
      </c>
      <c r="AL99" s="70">
        <v>25.0</v>
      </c>
      <c r="AM99" s="70">
        <v>2.0</v>
      </c>
      <c r="AN99" s="70">
        <v>6.0</v>
      </c>
      <c r="AO99" s="70">
        <v>6.0</v>
      </c>
      <c r="AP99" s="70">
        <v>6.0</v>
      </c>
      <c r="AQ99" s="70">
        <v>6.0</v>
      </c>
      <c r="AR99" s="70" t="s">
        <v>246</v>
      </c>
      <c r="AS99" s="367" t="s">
        <v>246</v>
      </c>
    </row>
    <row r="100">
      <c r="A100" s="4"/>
      <c r="B100" s="16" t="s">
        <v>106</v>
      </c>
      <c r="C100" s="68" t="s">
        <v>245</v>
      </c>
      <c r="D100" s="69"/>
      <c r="E100" s="70">
        <v>100.24</v>
      </c>
      <c r="F100" s="70">
        <v>100.68</v>
      </c>
      <c r="G100" s="70">
        <v>100.44</v>
      </c>
      <c r="H100" s="70">
        <v>100.44</v>
      </c>
      <c r="I100" s="364" t="s">
        <v>246</v>
      </c>
      <c r="J100" s="70" t="s">
        <v>425</v>
      </c>
      <c r="K100" s="70">
        <v>5.0</v>
      </c>
      <c r="L100" s="70" t="s">
        <v>246</v>
      </c>
      <c r="M100" s="70" t="s">
        <v>246</v>
      </c>
      <c r="N100" s="70" t="s">
        <v>246</v>
      </c>
      <c r="O100" s="70">
        <v>4.0</v>
      </c>
      <c r="P100" s="70">
        <v>100.0</v>
      </c>
      <c r="Q100" s="71">
        <v>4.0</v>
      </c>
      <c r="R100" s="70">
        <v>100.0</v>
      </c>
      <c r="S100" s="70" t="s">
        <v>246</v>
      </c>
      <c r="T100" s="365" t="s">
        <v>246</v>
      </c>
      <c r="U100" s="70">
        <v>0.095</v>
      </c>
      <c r="V100" s="70">
        <v>0.0</v>
      </c>
      <c r="W100" s="70" t="s">
        <v>246</v>
      </c>
      <c r="X100" s="70">
        <v>0.005</v>
      </c>
      <c r="Y100" s="70">
        <v>0.0</v>
      </c>
      <c r="Z100" s="70" t="s">
        <v>246</v>
      </c>
      <c r="AA100" s="70" t="s">
        <v>246</v>
      </c>
      <c r="AB100" s="70" t="s">
        <v>246</v>
      </c>
      <c r="AC100" s="70" t="s">
        <v>246</v>
      </c>
      <c r="AD100" s="70" t="s">
        <v>246</v>
      </c>
      <c r="AE100" s="70" t="s">
        <v>246</v>
      </c>
      <c r="AF100" s="70" t="s">
        <v>246</v>
      </c>
      <c r="AG100" s="70" t="s">
        <v>246</v>
      </c>
      <c r="AH100" s="70" t="s">
        <v>246</v>
      </c>
      <c r="AI100" s="70" t="s">
        <v>246</v>
      </c>
      <c r="AJ100" s="70" t="s">
        <v>246</v>
      </c>
      <c r="AK100" s="366" t="s">
        <v>246</v>
      </c>
      <c r="AL100" s="70">
        <v>25.0</v>
      </c>
      <c r="AM100" s="70">
        <v>2.0</v>
      </c>
      <c r="AN100" s="70">
        <v>4.0</v>
      </c>
      <c r="AO100" s="70">
        <v>4.0</v>
      </c>
      <c r="AP100" s="70">
        <v>8.0</v>
      </c>
      <c r="AQ100" s="70">
        <v>8.0</v>
      </c>
      <c r="AR100" s="70" t="s">
        <v>246</v>
      </c>
      <c r="AS100" s="367" t="s">
        <v>246</v>
      </c>
    </row>
    <row r="101">
      <c r="A101" s="4"/>
      <c r="B101" s="16" t="s">
        <v>107</v>
      </c>
      <c r="C101" s="68" t="s">
        <v>247</v>
      </c>
      <c r="D101" s="70" t="s">
        <v>248</v>
      </c>
      <c r="E101" s="69"/>
      <c r="F101" s="69"/>
      <c r="G101" s="69"/>
      <c r="H101" s="69"/>
      <c r="I101" s="368"/>
      <c r="J101" s="69"/>
      <c r="K101" s="69"/>
      <c r="L101" s="69"/>
      <c r="M101" s="69"/>
      <c r="N101" s="69"/>
      <c r="O101" s="69"/>
      <c r="P101" s="69"/>
      <c r="Q101" s="114"/>
      <c r="R101" s="69"/>
      <c r="S101" s="69"/>
      <c r="T101" s="3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370"/>
      <c r="AL101" s="69"/>
      <c r="AM101" s="69"/>
      <c r="AN101" s="69"/>
      <c r="AO101" s="69"/>
      <c r="AP101" s="69"/>
      <c r="AQ101" s="69"/>
      <c r="AR101" s="69"/>
      <c r="AS101" s="371"/>
    </row>
    <row r="102">
      <c r="A102" s="5"/>
      <c r="B102" s="16" t="s">
        <v>108</v>
      </c>
      <c r="C102" s="68" t="s">
        <v>245</v>
      </c>
      <c r="D102" s="69"/>
      <c r="E102" s="70">
        <v>126.2</v>
      </c>
      <c r="F102" s="70">
        <v>121.4</v>
      </c>
      <c r="G102" s="70">
        <v>120.28</v>
      </c>
      <c r="H102" s="70">
        <v>120.28</v>
      </c>
      <c r="I102" s="364" t="s">
        <v>246</v>
      </c>
      <c r="J102" s="70" t="s">
        <v>425</v>
      </c>
      <c r="K102" s="70">
        <v>5.0</v>
      </c>
      <c r="L102" s="70" t="s">
        <v>246</v>
      </c>
      <c r="M102" s="70" t="s">
        <v>246</v>
      </c>
      <c r="N102" s="70" t="s">
        <v>246</v>
      </c>
      <c r="O102" s="70">
        <v>4.0</v>
      </c>
      <c r="P102" s="70">
        <v>100.0</v>
      </c>
      <c r="Q102" s="71">
        <v>4.0</v>
      </c>
      <c r="R102" s="70">
        <v>100.0</v>
      </c>
      <c r="S102" s="70" t="s">
        <v>246</v>
      </c>
      <c r="T102" s="365" t="s">
        <v>246</v>
      </c>
      <c r="U102" s="70">
        <v>0.107</v>
      </c>
      <c r="V102" s="70">
        <v>0.0</v>
      </c>
      <c r="W102" s="70" t="s">
        <v>246</v>
      </c>
      <c r="X102" s="70">
        <v>0.002</v>
      </c>
      <c r="Y102" s="70">
        <v>0.0</v>
      </c>
      <c r="Z102" s="70" t="s">
        <v>246</v>
      </c>
      <c r="AA102" s="70" t="s">
        <v>246</v>
      </c>
      <c r="AB102" s="70" t="s">
        <v>246</v>
      </c>
      <c r="AC102" s="70" t="s">
        <v>246</v>
      </c>
      <c r="AD102" s="70" t="s">
        <v>246</v>
      </c>
      <c r="AE102" s="70" t="s">
        <v>246</v>
      </c>
      <c r="AF102" s="70" t="s">
        <v>246</v>
      </c>
      <c r="AG102" s="70" t="s">
        <v>246</v>
      </c>
      <c r="AH102" s="70" t="s">
        <v>246</v>
      </c>
      <c r="AI102" s="70" t="s">
        <v>246</v>
      </c>
      <c r="AJ102" s="70" t="s">
        <v>246</v>
      </c>
      <c r="AK102" s="366" t="s">
        <v>246</v>
      </c>
      <c r="AL102" s="70">
        <v>25.0</v>
      </c>
      <c r="AM102" s="70">
        <v>2.0</v>
      </c>
      <c r="AN102" s="70">
        <v>8.0</v>
      </c>
      <c r="AO102" s="70">
        <v>8.0</v>
      </c>
      <c r="AP102" s="70">
        <v>8.0</v>
      </c>
      <c r="AQ102" s="70">
        <v>8.0</v>
      </c>
      <c r="AR102" s="70" t="s">
        <v>246</v>
      </c>
      <c r="AS102" s="367" t="s">
        <v>246</v>
      </c>
    </row>
    <row r="103">
      <c r="A103" s="17" t="s">
        <v>109</v>
      </c>
      <c r="B103" s="18" t="s">
        <v>110</v>
      </c>
      <c r="C103" s="68" t="s">
        <v>245</v>
      </c>
      <c r="D103" s="69"/>
      <c r="E103" s="70">
        <v>102.58</v>
      </c>
      <c r="F103" s="70">
        <v>100.68</v>
      </c>
      <c r="G103" s="70">
        <v>100.44</v>
      </c>
      <c r="H103" s="70">
        <v>100.44</v>
      </c>
      <c r="I103" s="364" t="s">
        <v>246</v>
      </c>
      <c r="J103" s="70" t="s">
        <v>425</v>
      </c>
      <c r="K103" s="70">
        <v>5.0</v>
      </c>
      <c r="L103" s="70" t="s">
        <v>246</v>
      </c>
      <c r="M103" s="70" t="s">
        <v>246</v>
      </c>
      <c r="N103" s="70" t="s">
        <v>246</v>
      </c>
      <c r="O103" s="70">
        <v>4.0</v>
      </c>
      <c r="P103" s="70">
        <v>100.0</v>
      </c>
      <c r="Q103" s="71">
        <v>4.0</v>
      </c>
      <c r="R103" s="70">
        <v>100.0</v>
      </c>
      <c r="S103" s="70" t="s">
        <v>246</v>
      </c>
      <c r="T103" s="365" t="s">
        <v>246</v>
      </c>
      <c r="U103" s="70">
        <v>0.088</v>
      </c>
      <c r="V103" s="70">
        <v>0.0</v>
      </c>
      <c r="W103" s="70" t="s">
        <v>246</v>
      </c>
      <c r="X103" s="70">
        <v>0.007</v>
      </c>
      <c r="Y103" s="70">
        <v>0.0</v>
      </c>
      <c r="Z103" s="70" t="s">
        <v>246</v>
      </c>
      <c r="AA103" s="70" t="s">
        <v>246</v>
      </c>
      <c r="AB103" s="70" t="s">
        <v>246</v>
      </c>
      <c r="AC103" s="70" t="s">
        <v>246</v>
      </c>
      <c r="AD103" s="70" t="s">
        <v>246</v>
      </c>
      <c r="AE103" s="70" t="s">
        <v>246</v>
      </c>
      <c r="AF103" s="70" t="s">
        <v>246</v>
      </c>
      <c r="AG103" s="70" t="s">
        <v>246</v>
      </c>
      <c r="AH103" s="70" t="s">
        <v>246</v>
      </c>
      <c r="AI103" s="70" t="s">
        <v>246</v>
      </c>
      <c r="AJ103" s="70" t="s">
        <v>246</v>
      </c>
      <c r="AK103" s="366" t="s">
        <v>246</v>
      </c>
      <c r="AL103" s="70">
        <v>25.0</v>
      </c>
      <c r="AM103" s="70">
        <v>2.0</v>
      </c>
      <c r="AN103" s="70">
        <v>4.0</v>
      </c>
      <c r="AO103" s="70">
        <v>4.0</v>
      </c>
      <c r="AP103" s="70">
        <v>4.0</v>
      </c>
      <c r="AQ103" s="70">
        <v>5.0</v>
      </c>
      <c r="AR103" s="70" t="s">
        <v>246</v>
      </c>
      <c r="AS103" s="367" t="s">
        <v>246</v>
      </c>
    </row>
    <row r="104">
      <c r="A104" s="4"/>
      <c r="B104" s="18" t="s">
        <v>111</v>
      </c>
      <c r="C104" s="68" t="s">
        <v>245</v>
      </c>
      <c r="D104" s="69"/>
      <c r="E104" s="70">
        <v>100.24</v>
      </c>
      <c r="F104" s="70">
        <v>100.68</v>
      </c>
      <c r="G104" s="70">
        <v>100.44</v>
      </c>
      <c r="H104" s="70">
        <v>100.44</v>
      </c>
      <c r="I104" s="364" t="s">
        <v>246</v>
      </c>
      <c r="J104" s="70" t="s">
        <v>425</v>
      </c>
      <c r="K104" s="70">
        <v>5.0</v>
      </c>
      <c r="L104" s="70" t="s">
        <v>246</v>
      </c>
      <c r="M104" s="70" t="s">
        <v>246</v>
      </c>
      <c r="N104" s="70" t="s">
        <v>246</v>
      </c>
      <c r="O104" s="70">
        <v>4.0</v>
      </c>
      <c r="P104" s="70">
        <v>100.0</v>
      </c>
      <c r="Q104" s="71">
        <v>4.0</v>
      </c>
      <c r="R104" s="70">
        <v>100.0</v>
      </c>
      <c r="S104" s="70" t="s">
        <v>246</v>
      </c>
      <c r="T104" s="365" t="s">
        <v>246</v>
      </c>
      <c r="U104" s="70">
        <v>0.136</v>
      </c>
      <c r="V104" s="70">
        <v>0.0</v>
      </c>
      <c r="W104" s="70" t="s">
        <v>246</v>
      </c>
      <c r="X104" s="70">
        <v>0.012</v>
      </c>
      <c r="Y104" s="70">
        <v>0.0</v>
      </c>
      <c r="Z104" s="70" t="s">
        <v>246</v>
      </c>
      <c r="AA104" s="70" t="s">
        <v>246</v>
      </c>
      <c r="AB104" s="70" t="s">
        <v>246</v>
      </c>
      <c r="AC104" s="70" t="s">
        <v>246</v>
      </c>
      <c r="AD104" s="70" t="s">
        <v>246</v>
      </c>
      <c r="AE104" s="70" t="s">
        <v>246</v>
      </c>
      <c r="AF104" s="70" t="s">
        <v>246</v>
      </c>
      <c r="AG104" s="70" t="s">
        <v>246</v>
      </c>
      <c r="AH104" s="70" t="s">
        <v>246</v>
      </c>
      <c r="AI104" s="70" t="s">
        <v>246</v>
      </c>
      <c r="AJ104" s="70" t="s">
        <v>246</v>
      </c>
      <c r="AK104" s="366" t="s">
        <v>246</v>
      </c>
      <c r="AL104" s="70">
        <v>25.0</v>
      </c>
      <c r="AM104" s="70">
        <v>2.0</v>
      </c>
      <c r="AN104" s="70">
        <v>1.0</v>
      </c>
      <c r="AO104" s="70">
        <v>1.0</v>
      </c>
      <c r="AP104" s="70">
        <v>1.0</v>
      </c>
      <c r="AQ104" s="70">
        <v>1.0</v>
      </c>
      <c r="AR104" s="70" t="s">
        <v>246</v>
      </c>
      <c r="AS104" s="367" t="s">
        <v>246</v>
      </c>
    </row>
    <row r="105">
      <c r="A105" s="4"/>
      <c r="B105" s="18" t="s">
        <v>112</v>
      </c>
      <c r="C105" s="68" t="s">
        <v>245</v>
      </c>
      <c r="D105" s="69"/>
      <c r="E105" s="70">
        <v>101.34</v>
      </c>
      <c r="F105" s="70">
        <v>100.68</v>
      </c>
      <c r="G105" s="70">
        <v>100.44</v>
      </c>
      <c r="H105" s="70">
        <v>100.44</v>
      </c>
      <c r="I105" s="364" t="s">
        <v>246</v>
      </c>
      <c r="J105" s="70" t="s">
        <v>425</v>
      </c>
      <c r="K105" s="70">
        <v>5.0</v>
      </c>
      <c r="L105" s="70" t="s">
        <v>246</v>
      </c>
      <c r="M105" s="70" t="s">
        <v>246</v>
      </c>
      <c r="N105" s="70" t="s">
        <v>246</v>
      </c>
      <c r="O105" s="70">
        <v>4.0</v>
      </c>
      <c r="P105" s="70">
        <v>100.0</v>
      </c>
      <c r="Q105" s="71">
        <v>4.0</v>
      </c>
      <c r="R105" s="70">
        <v>100.0</v>
      </c>
      <c r="S105" s="70" t="s">
        <v>246</v>
      </c>
      <c r="T105" s="365" t="s">
        <v>246</v>
      </c>
      <c r="U105" s="70">
        <v>0.344</v>
      </c>
      <c r="V105" s="70">
        <v>0.0</v>
      </c>
      <c r="W105" s="70" t="s">
        <v>246</v>
      </c>
      <c r="X105" s="70">
        <v>0.003</v>
      </c>
      <c r="Y105" s="70">
        <v>0.0</v>
      </c>
      <c r="Z105" s="70" t="s">
        <v>246</v>
      </c>
      <c r="AA105" s="70" t="s">
        <v>246</v>
      </c>
      <c r="AB105" s="70" t="s">
        <v>246</v>
      </c>
      <c r="AC105" s="70" t="s">
        <v>246</v>
      </c>
      <c r="AD105" s="70" t="s">
        <v>246</v>
      </c>
      <c r="AE105" s="70" t="s">
        <v>246</v>
      </c>
      <c r="AF105" s="70" t="s">
        <v>246</v>
      </c>
      <c r="AG105" s="70" t="s">
        <v>246</v>
      </c>
      <c r="AH105" s="70" t="s">
        <v>246</v>
      </c>
      <c r="AI105" s="70" t="s">
        <v>246</v>
      </c>
      <c r="AJ105" s="70" t="s">
        <v>246</v>
      </c>
      <c r="AK105" s="366" t="s">
        <v>246</v>
      </c>
      <c r="AL105" s="70">
        <v>25.0</v>
      </c>
      <c r="AM105" s="70">
        <v>2.0</v>
      </c>
      <c r="AN105" s="70">
        <v>12.0</v>
      </c>
      <c r="AO105" s="70">
        <v>12.0</v>
      </c>
      <c r="AP105" s="70">
        <v>8.0</v>
      </c>
      <c r="AQ105" s="70">
        <v>8.0</v>
      </c>
      <c r="AR105" s="70" t="s">
        <v>246</v>
      </c>
      <c r="AS105" s="367" t="s">
        <v>246</v>
      </c>
    </row>
    <row r="106">
      <c r="A106" s="4"/>
      <c r="B106" s="18" t="s">
        <v>113</v>
      </c>
      <c r="C106" s="151" t="s">
        <v>284</v>
      </c>
      <c r="D106" s="70"/>
      <c r="E106" s="152">
        <v>100.24</v>
      </c>
      <c r="F106" s="152">
        <v>100.68</v>
      </c>
      <c r="G106" s="152">
        <v>100.44</v>
      </c>
      <c r="H106" s="152">
        <v>100.44</v>
      </c>
      <c r="I106" s="377" t="s">
        <v>246</v>
      </c>
      <c r="J106" s="152" t="s">
        <v>425</v>
      </c>
      <c r="K106" s="152">
        <v>5.0</v>
      </c>
      <c r="L106" s="152" t="s">
        <v>246</v>
      </c>
      <c r="M106" s="152" t="s">
        <v>246</v>
      </c>
      <c r="N106" s="152" t="s">
        <v>246</v>
      </c>
      <c r="O106" s="152">
        <v>4.0</v>
      </c>
      <c r="P106" s="152">
        <v>100.0</v>
      </c>
      <c r="Q106" s="153">
        <v>4.0</v>
      </c>
      <c r="R106" s="152">
        <v>100.0</v>
      </c>
      <c r="S106" s="152" t="s">
        <v>246</v>
      </c>
      <c r="T106" s="378" t="s">
        <v>246</v>
      </c>
      <c r="U106" s="152">
        <v>0.255</v>
      </c>
      <c r="V106" s="152">
        <v>0.0</v>
      </c>
      <c r="W106" s="152" t="s">
        <v>246</v>
      </c>
      <c r="X106" s="152">
        <v>0.002</v>
      </c>
      <c r="Y106" s="152">
        <v>0.0</v>
      </c>
      <c r="Z106" s="152" t="s">
        <v>246</v>
      </c>
      <c r="AA106" s="152" t="s">
        <v>246</v>
      </c>
      <c r="AB106" s="152" t="s">
        <v>246</v>
      </c>
      <c r="AC106" s="152" t="s">
        <v>246</v>
      </c>
      <c r="AD106" s="152" t="s">
        <v>246</v>
      </c>
      <c r="AE106" s="152" t="s">
        <v>246</v>
      </c>
      <c r="AF106" s="152" t="s">
        <v>246</v>
      </c>
      <c r="AG106" s="152" t="s">
        <v>246</v>
      </c>
      <c r="AH106" s="152" t="s">
        <v>246</v>
      </c>
      <c r="AI106" s="152" t="s">
        <v>246</v>
      </c>
      <c r="AJ106" s="152" t="s">
        <v>246</v>
      </c>
      <c r="AK106" s="379" t="s">
        <v>246</v>
      </c>
      <c r="AL106" s="152">
        <v>25.0</v>
      </c>
      <c r="AM106" s="152">
        <v>2.0</v>
      </c>
      <c r="AN106" s="152">
        <v>8.0</v>
      </c>
      <c r="AO106" s="152">
        <v>8.0</v>
      </c>
      <c r="AP106" s="152">
        <v>4.0</v>
      </c>
      <c r="AQ106" s="152">
        <v>4.0</v>
      </c>
      <c r="AR106" s="152" t="s">
        <v>246</v>
      </c>
      <c r="AS106" s="380" t="s">
        <v>246</v>
      </c>
    </row>
    <row r="107">
      <c r="A107" s="4"/>
      <c r="B107" s="18" t="s">
        <v>114</v>
      </c>
      <c r="C107" s="68" t="s">
        <v>245</v>
      </c>
      <c r="D107" s="69"/>
      <c r="E107" s="70">
        <v>100.24</v>
      </c>
      <c r="F107" s="70">
        <v>100.68</v>
      </c>
      <c r="G107" s="70">
        <v>100.44</v>
      </c>
      <c r="H107" s="70">
        <v>100.44</v>
      </c>
      <c r="I107" s="364" t="s">
        <v>246</v>
      </c>
      <c r="J107" s="70" t="s">
        <v>425</v>
      </c>
      <c r="K107" s="70">
        <v>5.0</v>
      </c>
      <c r="L107" s="70" t="s">
        <v>246</v>
      </c>
      <c r="M107" s="70" t="s">
        <v>246</v>
      </c>
      <c r="N107" s="70" t="s">
        <v>246</v>
      </c>
      <c r="O107" s="70">
        <v>4.0</v>
      </c>
      <c r="P107" s="70">
        <v>100.0</v>
      </c>
      <c r="Q107" s="71">
        <v>4.0</v>
      </c>
      <c r="R107" s="70">
        <v>100.0</v>
      </c>
      <c r="S107" s="70" t="s">
        <v>246</v>
      </c>
      <c r="T107" s="365" t="s">
        <v>246</v>
      </c>
      <c r="U107" s="70">
        <v>0.052</v>
      </c>
      <c r="V107" s="70">
        <v>0.0</v>
      </c>
      <c r="W107" s="70" t="s">
        <v>246</v>
      </c>
      <c r="X107" s="70">
        <v>0.003</v>
      </c>
      <c r="Y107" s="70">
        <v>0.0</v>
      </c>
      <c r="Z107" s="70" t="s">
        <v>246</v>
      </c>
      <c r="AA107" s="70" t="s">
        <v>246</v>
      </c>
      <c r="AB107" s="70" t="s">
        <v>246</v>
      </c>
      <c r="AC107" s="70" t="s">
        <v>246</v>
      </c>
      <c r="AD107" s="70" t="s">
        <v>246</v>
      </c>
      <c r="AE107" s="70" t="s">
        <v>246</v>
      </c>
      <c r="AF107" s="70" t="s">
        <v>246</v>
      </c>
      <c r="AG107" s="70" t="s">
        <v>246</v>
      </c>
      <c r="AH107" s="70" t="s">
        <v>246</v>
      </c>
      <c r="AI107" s="70" t="s">
        <v>246</v>
      </c>
      <c r="AJ107" s="70" t="s">
        <v>246</v>
      </c>
      <c r="AK107" s="366" t="s">
        <v>246</v>
      </c>
      <c r="AL107" s="70">
        <v>25.0</v>
      </c>
      <c r="AM107" s="70">
        <v>2.0</v>
      </c>
      <c r="AN107" s="70">
        <v>8.0</v>
      </c>
      <c r="AO107" s="70">
        <v>8.0</v>
      </c>
      <c r="AP107" s="70">
        <v>12.0</v>
      </c>
      <c r="AQ107" s="70">
        <v>12.0</v>
      </c>
      <c r="AR107" s="70" t="s">
        <v>246</v>
      </c>
      <c r="AS107" s="367" t="s">
        <v>246</v>
      </c>
    </row>
    <row r="108">
      <c r="A108" s="4"/>
      <c r="B108" s="18" t="s">
        <v>115</v>
      </c>
      <c r="C108" s="68" t="s">
        <v>245</v>
      </c>
      <c r="D108" s="69"/>
      <c r="E108" s="70">
        <v>103.84</v>
      </c>
      <c r="F108" s="70">
        <v>100.68</v>
      </c>
      <c r="G108" s="70">
        <v>100.44</v>
      </c>
      <c r="H108" s="70">
        <v>100.44</v>
      </c>
      <c r="I108" s="364" t="s">
        <v>246</v>
      </c>
      <c r="J108" s="70" t="s">
        <v>425</v>
      </c>
      <c r="K108" s="70">
        <v>5.0</v>
      </c>
      <c r="L108" s="70" t="s">
        <v>246</v>
      </c>
      <c r="M108" s="70" t="s">
        <v>246</v>
      </c>
      <c r="N108" s="70" t="s">
        <v>246</v>
      </c>
      <c r="O108" s="70">
        <v>4.0</v>
      </c>
      <c r="P108" s="70">
        <v>100.0</v>
      </c>
      <c r="Q108" s="71">
        <v>4.0</v>
      </c>
      <c r="R108" s="70">
        <v>100.0</v>
      </c>
      <c r="S108" s="70" t="s">
        <v>246</v>
      </c>
      <c r="T108" s="365" t="s">
        <v>246</v>
      </c>
      <c r="U108" s="70">
        <v>0.297</v>
      </c>
      <c r="V108" s="70">
        <v>0.0</v>
      </c>
      <c r="W108" s="70" t="s">
        <v>246</v>
      </c>
      <c r="X108" s="70">
        <v>0.006</v>
      </c>
      <c r="Y108" s="70">
        <v>0.0</v>
      </c>
      <c r="Z108" s="70" t="s">
        <v>246</v>
      </c>
      <c r="AA108" s="70" t="s">
        <v>246</v>
      </c>
      <c r="AB108" s="70" t="s">
        <v>246</v>
      </c>
      <c r="AC108" s="70" t="s">
        <v>246</v>
      </c>
      <c r="AD108" s="70" t="s">
        <v>246</v>
      </c>
      <c r="AE108" s="70" t="s">
        <v>246</v>
      </c>
      <c r="AF108" s="70" t="s">
        <v>246</v>
      </c>
      <c r="AG108" s="70" t="s">
        <v>246</v>
      </c>
      <c r="AH108" s="70" t="s">
        <v>246</v>
      </c>
      <c r="AI108" s="70" t="s">
        <v>246</v>
      </c>
      <c r="AJ108" s="70" t="s">
        <v>246</v>
      </c>
      <c r="AK108" s="366" t="s">
        <v>246</v>
      </c>
      <c r="AL108" s="70">
        <v>25.0</v>
      </c>
      <c r="AM108" s="70">
        <v>2.0</v>
      </c>
      <c r="AN108" s="70">
        <v>12.0</v>
      </c>
      <c r="AO108" s="70">
        <v>12.0</v>
      </c>
      <c r="AP108" s="70">
        <v>12.0</v>
      </c>
      <c r="AQ108" s="70">
        <v>12.0</v>
      </c>
      <c r="AR108" s="70" t="s">
        <v>246</v>
      </c>
      <c r="AS108" s="367" t="s">
        <v>246</v>
      </c>
    </row>
    <row r="109">
      <c r="A109" s="4"/>
      <c r="B109" s="18" t="s">
        <v>116</v>
      </c>
      <c r="C109" s="68" t="s">
        <v>245</v>
      </c>
      <c r="D109" s="69"/>
      <c r="E109" s="70">
        <v>100.24</v>
      </c>
      <c r="F109" s="70">
        <v>100.68</v>
      </c>
      <c r="G109" s="70">
        <v>100.44</v>
      </c>
      <c r="H109" s="70">
        <v>100.44</v>
      </c>
      <c r="I109" s="364" t="s">
        <v>246</v>
      </c>
      <c r="J109" s="70" t="s">
        <v>425</v>
      </c>
      <c r="K109" s="70">
        <v>5.0</v>
      </c>
      <c r="L109" s="70" t="s">
        <v>246</v>
      </c>
      <c r="M109" s="70" t="s">
        <v>246</v>
      </c>
      <c r="N109" s="70" t="s">
        <v>246</v>
      </c>
      <c r="O109" s="70">
        <v>4.0</v>
      </c>
      <c r="P109" s="70">
        <v>100.0</v>
      </c>
      <c r="Q109" s="71">
        <v>4.0</v>
      </c>
      <c r="R109" s="70">
        <v>100.0</v>
      </c>
      <c r="S109" s="70" t="s">
        <v>246</v>
      </c>
      <c r="T109" s="365" t="s">
        <v>246</v>
      </c>
      <c r="U109" s="70">
        <v>0.09</v>
      </c>
      <c r="V109" s="70">
        <v>0.0</v>
      </c>
      <c r="W109" s="70" t="s">
        <v>246</v>
      </c>
      <c r="X109" s="70">
        <v>0.002</v>
      </c>
      <c r="Y109" s="70">
        <v>0.0</v>
      </c>
      <c r="Z109" s="70" t="s">
        <v>246</v>
      </c>
      <c r="AA109" s="70" t="s">
        <v>246</v>
      </c>
      <c r="AB109" s="70" t="s">
        <v>246</v>
      </c>
      <c r="AC109" s="70" t="s">
        <v>246</v>
      </c>
      <c r="AD109" s="70" t="s">
        <v>246</v>
      </c>
      <c r="AE109" s="70" t="s">
        <v>246</v>
      </c>
      <c r="AF109" s="70" t="s">
        <v>246</v>
      </c>
      <c r="AG109" s="70" t="s">
        <v>246</v>
      </c>
      <c r="AH109" s="70" t="s">
        <v>246</v>
      </c>
      <c r="AI109" s="70" t="s">
        <v>246</v>
      </c>
      <c r="AJ109" s="70" t="s">
        <v>246</v>
      </c>
      <c r="AK109" s="366" t="s">
        <v>246</v>
      </c>
      <c r="AL109" s="70">
        <v>25.0</v>
      </c>
      <c r="AM109" s="70">
        <v>2.0</v>
      </c>
      <c r="AN109" s="70">
        <v>8.0</v>
      </c>
      <c r="AO109" s="70">
        <v>8.0</v>
      </c>
      <c r="AP109" s="70">
        <v>8.0</v>
      </c>
      <c r="AQ109" s="70">
        <v>8.0</v>
      </c>
      <c r="AR109" s="70" t="s">
        <v>246</v>
      </c>
      <c r="AS109" s="367" t="s">
        <v>246</v>
      </c>
    </row>
    <row r="110">
      <c r="A110" s="4"/>
      <c r="B110" s="18" t="s">
        <v>117</v>
      </c>
      <c r="C110" s="68" t="s">
        <v>251</v>
      </c>
      <c r="D110" s="69"/>
      <c r="E110" s="70">
        <v>100.24</v>
      </c>
      <c r="F110" s="70">
        <v>100.68</v>
      </c>
      <c r="G110" s="70">
        <v>100.44</v>
      </c>
      <c r="H110" s="70">
        <v>100.44</v>
      </c>
      <c r="I110" s="364" t="s">
        <v>246</v>
      </c>
      <c r="J110" s="70" t="s">
        <v>425</v>
      </c>
      <c r="K110" s="70">
        <v>5.0</v>
      </c>
      <c r="L110" s="70" t="s">
        <v>246</v>
      </c>
      <c r="M110" s="70" t="s">
        <v>246</v>
      </c>
      <c r="N110" s="70" t="s">
        <v>246</v>
      </c>
      <c r="O110" s="70">
        <v>4.0</v>
      </c>
      <c r="P110" s="70">
        <v>100.0</v>
      </c>
      <c r="Q110" s="71">
        <v>4.0</v>
      </c>
      <c r="R110" s="70">
        <v>100.0</v>
      </c>
      <c r="S110" s="70" t="s">
        <v>246</v>
      </c>
      <c r="T110" s="365" t="s">
        <v>246</v>
      </c>
      <c r="U110" s="70">
        <v>0.064</v>
      </c>
      <c r="V110" s="70">
        <v>0.0</v>
      </c>
      <c r="W110" s="70" t="s">
        <v>246</v>
      </c>
      <c r="X110" s="70">
        <v>0.01</v>
      </c>
      <c r="Y110" s="70">
        <v>0.0</v>
      </c>
      <c r="Z110" s="70" t="s">
        <v>246</v>
      </c>
      <c r="AA110" s="70" t="s">
        <v>246</v>
      </c>
      <c r="AB110" s="70" t="s">
        <v>246</v>
      </c>
      <c r="AC110" s="70" t="s">
        <v>246</v>
      </c>
      <c r="AD110" s="70" t="s">
        <v>246</v>
      </c>
      <c r="AE110" s="70" t="s">
        <v>246</v>
      </c>
      <c r="AF110" s="70" t="s">
        <v>246</v>
      </c>
      <c r="AG110" s="70" t="s">
        <v>246</v>
      </c>
      <c r="AH110" s="70" t="s">
        <v>246</v>
      </c>
      <c r="AI110" s="70" t="s">
        <v>246</v>
      </c>
      <c r="AJ110" s="70" t="s">
        <v>246</v>
      </c>
      <c r="AK110" s="366" t="s">
        <v>246</v>
      </c>
      <c r="AL110" s="70">
        <v>25.0</v>
      </c>
      <c r="AM110" s="70">
        <v>2.0</v>
      </c>
      <c r="AN110" s="70">
        <v>12.0</v>
      </c>
      <c r="AO110" s="70">
        <v>12.0</v>
      </c>
      <c r="AP110" s="70">
        <v>6.0</v>
      </c>
      <c r="AQ110" s="70">
        <v>6.0</v>
      </c>
      <c r="AR110" s="70" t="s">
        <v>246</v>
      </c>
      <c r="AS110" s="367" t="s">
        <v>246</v>
      </c>
    </row>
    <row r="111">
      <c r="A111" s="4"/>
      <c r="B111" s="18" t="s">
        <v>118</v>
      </c>
      <c r="C111" s="68" t="s">
        <v>251</v>
      </c>
      <c r="D111" s="69"/>
      <c r="E111" s="70">
        <v>104.72</v>
      </c>
      <c r="F111" s="70">
        <v>101.8</v>
      </c>
      <c r="G111" s="70">
        <v>100.44</v>
      </c>
      <c r="H111" s="70">
        <v>100.44</v>
      </c>
      <c r="I111" s="364" t="s">
        <v>246</v>
      </c>
      <c r="J111" s="70" t="s">
        <v>425</v>
      </c>
      <c r="K111" s="70">
        <v>5.0</v>
      </c>
      <c r="L111" s="70" t="s">
        <v>246</v>
      </c>
      <c r="M111" s="70" t="s">
        <v>246</v>
      </c>
      <c r="N111" s="70" t="s">
        <v>246</v>
      </c>
      <c r="O111" s="70">
        <v>4.0</v>
      </c>
      <c r="P111" s="70">
        <v>100.0</v>
      </c>
      <c r="Q111" s="71">
        <v>4.0</v>
      </c>
      <c r="R111" s="70">
        <v>100.0</v>
      </c>
      <c r="S111" s="70" t="s">
        <v>246</v>
      </c>
      <c r="T111" s="365" t="s">
        <v>246</v>
      </c>
      <c r="U111" s="70">
        <v>0.12</v>
      </c>
      <c r="V111" s="70">
        <v>0.0</v>
      </c>
      <c r="W111" s="70" t="s">
        <v>246</v>
      </c>
      <c r="X111" s="70">
        <v>0.007</v>
      </c>
      <c r="Y111" s="70">
        <v>0.0</v>
      </c>
      <c r="Z111" s="70" t="s">
        <v>246</v>
      </c>
      <c r="AA111" s="70" t="s">
        <v>246</v>
      </c>
      <c r="AB111" s="70" t="s">
        <v>246</v>
      </c>
      <c r="AC111" s="70" t="s">
        <v>246</v>
      </c>
      <c r="AD111" s="70" t="s">
        <v>246</v>
      </c>
      <c r="AE111" s="70" t="s">
        <v>246</v>
      </c>
      <c r="AF111" s="70" t="s">
        <v>246</v>
      </c>
      <c r="AG111" s="70" t="s">
        <v>246</v>
      </c>
      <c r="AH111" s="70" t="s">
        <v>246</v>
      </c>
      <c r="AI111" s="70" t="s">
        <v>246</v>
      </c>
      <c r="AJ111" s="70" t="s">
        <v>246</v>
      </c>
      <c r="AK111" s="366" t="s">
        <v>246</v>
      </c>
      <c r="AL111" s="70">
        <v>25.0</v>
      </c>
      <c r="AM111" s="70">
        <v>2.0</v>
      </c>
      <c r="AN111" s="70">
        <v>4.0</v>
      </c>
      <c r="AO111" s="70">
        <v>4.0</v>
      </c>
      <c r="AP111" s="70">
        <v>9.0</v>
      </c>
      <c r="AQ111" s="70">
        <v>9.0</v>
      </c>
      <c r="AR111" s="70" t="s">
        <v>246</v>
      </c>
      <c r="AS111" s="367" t="s">
        <v>246</v>
      </c>
    </row>
    <row r="112">
      <c r="A112" s="4"/>
      <c r="B112" s="18" t="s">
        <v>119</v>
      </c>
      <c r="C112" s="68" t="s">
        <v>245</v>
      </c>
      <c r="D112" s="69"/>
      <c r="E112" s="70">
        <v>100.24</v>
      </c>
      <c r="F112" s="70">
        <v>100.68</v>
      </c>
      <c r="G112" s="70">
        <v>100.44</v>
      </c>
      <c r="H112" s="70">
        <v>100.44</v>
      </c>
      <c r="I112" s="364" t="s">
        <v>246</v>
      </c>
      <c r="J112" s="70" t="s">
        <v>425</v>
      </c>
      <c r="K112" s="70">
        <v>5.0</v>
      </c>
      <c r="L112" s="70" t="s">
        <v>246</v>
      </c>
      <c r="M112" s="70" t="s">
        <v>246</v>
      </c>
      <c r="N112" s="70" t="s">
        <v>246</v>
      </c>
      <c r="O112" s="70">
        <v>4.0</v>
      </c>
      <c r="P112" s="70">
        <v>180.0</v>
      </c>
      <c r="Q112" s="71">
        <v>4.0</v>
      </c>
      <c r="R112" s="70">
        <v>180.0</v>
      </c>
      <c r="S112" s="70" t="s">
        <v>246</v>
      </c>
      <c r="T112" s="365" t="s">
        <v>246</v>
      </c>
      <c r="U112" s="70">
        <v>0.021</v>
      </c>
      <c r="V112" s="70">
        <v>0.0</v>
      </c>
      <c r="W112" s="70" t="s">
        <v>246</v>
      </c>
      <c r="X112" s="70">
        <v>0.002</v>
      </c>
      <c r="Y112" s="70">
        <v>0.0</v>
      </c>
      <c r="Z112" s="70" t="s">
        <v>246</v>
      </c>
      <c r="AA112" s="70" t="s">
        <v>246</v>
      </c>
      <c r="AB112" s="70" t="s">
        <v>246</v>
      </c>
      <c r="AC112" s="70" t="s">
        <v>246</v>
      </c>
      <c r="AD112" s="70" t="s">
        <v>246</v>
      </c>
      <c r="AE112" s="70" t="s">
        <v>246</v>
      </c>
      <c r="AF112" s="70" t="s">
        <v>246</v>
      </c>
      <c r="AG112" s="70" t="s">
        <v>246</v>
      </c>
      <c r="AH112" s="70" t="s">
        <v>246</v>
      </c>
      <c r="AI112" s="70" t="s">
        <v>246</v>
      </c>
      <c r="AJ112" s="70" t="s">
        <v>246</v>
      </c>
      <c r="AK112" s="366" t="s">
        <v>246</v>
      </c>
      <c r="AL112" s="70">
        <v>25.0</v>
      </c>
      <c r="AM112" s="70">
        <v>2.0</v>
      </c>
      <c r="AN112" s="70">
        <v>4.0</v>
      </c>
      <c r="AO112" s="70">
        <v>4.0</v>
      </c>
      <c r="AP112" s="70">
        <v>4.0</v>
      </c>
      <c r="AQ112" s="70">
        <v>4.0</v>
      </c>
      <c r="AR112" s="70" t="s">
        <v>246</v>
      </c>
      <c r="AS112" s="367" t="s">
        <v>246</v>
      </c>
    </row>
    <row r="113">
      <c r="A113" s="4"/>
      <c r="B113" s="18" t="s">
        <v>120</v>
      </c>
      <c r="C113" s="68" t="s">
        <v>245</v>
      </c>
      <c r="D113" s="69"/>
      <c r="E113" s="70">
        <v>100.24</v>
      </c>
      <c r="F113" s="70">
        <v>100.68</v>
      </c>
      <c r="G113" s="70">
        <v>100.44</v>
      </c>
      <c r="H113" s="70">
        <v>100.44</v>
      </c>
      <c r="I113" s="364" t="s">
        <v>246</v>
      </c>
      <c r="J113" s="70" t="s">
        <v>425</v>
      </c>
      <c r="K113" s="70">
        <v>5.0</v>
      </c>
      <c r="L113" s="70" t="s">
        <v>246</v>
      </c>
      <c r="M113" s="70" t="s">
        <v>246</v>
      </c>
      <c r="N113" s="70" t="s">
        <v>246</v>
      </c>
      <c r="O113" s="70">
        <v>4.0</v>
      </c>
      <c r="P113" s="70">
        <v>100.0</v>
      </c>
      <c r="Q113" s="71">
        <v>4.0</v>
      </c>
      <c r="R113" s="70">
        <v>100.0</v>
      </c>
      <c r="S113" s="70" t="s">
        <v>246</v>
      </c>
      <c r="T113" s="365" t="s">
        <v>246</v>
      </c>
      <c r="U113" s="70">
        <v>0.084</v>
      </c>
      <c r="V113" s="70">
        <v>0.0</v>
      </c>
      <c r="W113" s="70" t="s">
        <v>246</v>
      </c>
      <c r="X113" s="70">
        <v>0.002</v>
      </c>
      <c r="Y113" s="70">
        <v>0.0</v>
      </c>
      <c r="Z113" s="70" t="s">
        <v>246</v>
      </c>
      <c r="AA113" s="70" t="s">
        <v>246</v>
      </c>
      <c r="AB113" s="70" t="s">
        <v>246</v>
      </c>
      <c r="AC113" s="70" t="s">
        <v>246</v>
      </c>
      <c r="AD113" s="70" t="s">
        <v>246</v>
      </c>
      <c r="AE113" s="70" t="s">
        <v>246</v>
      </c>
      <c r="AF113" s="70" t="s">
        <v>246</v>
      </c>
      <c r="AG113" s="70" t="s">
        <v>246</v>
      </c>
      <c r="AH113" s="70" t="s">
        <v>246</v>
      </c>
      <c r="AI113" s="70" t="s">
        <v>246</v>
      </c>
      <c r="AJ113" s="70" t="s">
        <v>246</v>
      </c>
      <c r="AK113" s="366" t="s">
        <v>246</v>
      </c>
      <c r="AL113" s="70">
        <v>25.0</v>
      </c>
      <c r="AM113" s="70">
        <v>2.0</v>
      </c>
      <c r="AN113" s="70">
        <v>13.0</v>
      </c>
      <c r="AO113" s="70">
        <v>13.0</v>
      </c>
      <c r="AP113" s="70">
        <v>13.0</v>
      </c>
      <c r="AQ113" s="70">
        <v>13.0</v>
      </c>
      <c r="AR113" s="70" t="s">
        <v>246</v>
      </c>
      <c r="AS113" s="367" t="s">
        <v>246</v>
      </c>
    </row>
    <row r="114">
      <c r="A114" s="4"/>
      <c r="B114" s="18" t="s">
        <v>121</v>
      </c>
      <c r="C114" s="68" t="s">
        <v>245</v>
      </c>
      <c r="D114" s="69"/>
      <c r="E114" s="70">
        <v>100.24</v>
      </c>
      <c r="F114" s="70">
        <v>100.68</v>
      </c>
      <c r="G114" s="70">
        <v>100.44</v>
      </c>
      <c r="H114" s="70">
        <v>100.44</v>
      </c>
      <c r="I114" s="364" t="s">
        <v>246</v>
      </c>
      <c r="J114" s="70" t="s">
        <v>425</v>
      </c>
      <c r="K114" s="70">
        <v>5.0</v>
      </c>
      <c r="L114" s="70" t="s">
        <v>246</v>
      </c>
      <c r="M114" s="70" t="s">
        <v>246</v>
      </c>
      <c r="N114" s="70" t="s">
        <v>246</v>
      </c>
      <c r="O114" s="70">
        <v>4.0</v>
      </c>
      <c r="P114" s="70">
        <v>180.0</v>
      </c>
      <c r="Q114" s="71">
        <v>4.0</v>
      </c>
      <c r="R114" s="70">
        <v>180.0</v>
      </c>
      <c r="S114" s="70" t="s">
        <v>246</v>
      </c>
      <c r="T114" s="365" t="s">
        <v>246</v>
      </c>
      <c r="U114" s="70">
        <v>0.119</v>
      </c>
      <c r="V114" s="70">
        <v>0.0</v>
      </c>
      <c r="W114" s="70" t="s">
        <v>246</v>
      </c>
      <c r="X114" s="70">
        <v>0.005</v>
      </c>
      <c r="Y114" s="70">
        <v>0.0</v>
      </c>
      <c r="Z114" s="70" t="s">
        <v>246</v>
      </c>
      <c r="AA114" s="70" t="s">
        <v>246</v>
      </c>
      <c r="AB114" s="70" t="s">
        <v>246</v>
      </c>
      <c r="AC114" s="70" t="s">
        <v>246</v>
      </c>
      <c r="AD114" s="70" t="s">
        <v>246</v>
      </c>
      <c r="AE114" s="70" t="s">
        <v>246</v>
      </c>
      <c r="AF114" s="70" t="s">
        <v>246</v>
      </c>
      <c r="AG114" s="70" t="s">
        <v>246</v>
      </c>
      <c r="AH114" s="70" t="s">
        <v>246</v>
      </c>
      <c r="AI114" s="70" t="s">
        <v>246</v>
      </c>
      <c r="AJ114" s="70" t="s">
        <v>246</v>
      </c>
      <c r="AK114" s="366" t="s">
        <v>246</v>
      </c>
      <c r="AL114" s="70">
        <v>25.0</v>
      </c>
      <c r="AM114" s="70">
        <v>2.0</v>
      </c>
      <c r="AN114" s="70">
        <v>1.0</v>
      </c>
      <c r="AO114" s="70">
        <v>1.0</v>
      </c>
      <c r="AP114" s="70">
        <v>4.0</v>
      </c>
      <c r="AQ114" s="70">
        <v>4.0</v>
      </c>
      <c r="AR114" s="70" t="s">
        <v>246</v>
      </c>
      <c r="AS114" s="367" t="s">
        <v>246</v>
      </c>
    </row>
    <row r="115">
      <c r="A115" s="4"/>
      <c r="B115" s="18" t="s">
        <v>122</v>
      </c>
      <c r="C115" s="68" t="s">
        <v>245</v>
      </c>
      <c r="D115" s="69"/>
      <c r="E115" s="70">
        <v>100.24</v>
      </c>
      <c r="F115" s="70">
        <v>100.68</v>
      </c>
      <c r="G115" s="70">
        <v>100.44</v>
      </c>
      <c r="H115" s="70">
        <v>100.44</v>
      </c>
      <c r="I115" s="364" t="s">
        <v>246</v>
      </c>
      <c r="J115" s="70" t="s">
        <v>425</v>
      </c>
      <c r="K115" s="70">
        <v>5.0</v>
      </c>
      <c r="L115" s="70" t="s">
        <v>246</v>
      </c>
      <c r="M115" s="70" t="s">
        <v>246</v>
      </c>
      <c r="N115" s="70" t="s">
        <v>246</v>
      </c>
      <c r="O115" s="70">
        <v>4.0</v>
      </c>
      <c r="P115" s="70">
        <v>100.0</v>
      </c>
      <c r="Q115" s="71">
        <v>4.0</v>
      </c>
      <c r="R115" s="70">
        <v>100.0</v>
      </c>
      <c r="S115" s="70" t="s">
        <v>246</v>
      </c>
      <c r="T115" s="365" t="s">
        <v>246</v>
      </c>
      <c r="U115" s="70">
        <v>0.006</v>
      </c>
      <c r="V115" s="70">
        <v>0.0</v>
      </c>
      <c r="W115" s="70" t="s">
        <v>246</v>
      </c>
      <c r="X115" s="70">
        <v>0.0</v>
      </c>
      <c r="Y115" s="70">
        <v>0.0</v>
      </c>
      <c r="Z115" s="70" t="s">
        <v>246</v>
      </c>
      <c r="AA115" s="70" t="s">
        <v>246</v>
      </c>
      <c r="AB115" s="70" t="s">
        <v>246</v>
      </c>
      <c r="AC115" s="70" t="s">
        <v>246</v>
      </c>
      <c r="AD115" s="70" t="s">
        <v>246</v>
      </c>
      <c r="AE115" s="70" t="s">
        <v>246</v>
      </c>
      <c r="AF115" s="70" t="s">
        <v>246</v>
      </c>
      <c r="AG115" s="70" t="s">
        <v>246</v>
      </c>
      <c r="AH115" s="70" t="s">
        <v>246</v>
      </c>
      <c r="AI115" s="70" t="s">
        <v>246</v>
      </c>
      <c r="AJ115" s="70" t="s">
        <v>246</v>
      </c>
      <c r="AK115" s="366" t="s">
        <v>246</v>
      </c>
      <c r="AL115" s="70">
        <v>25.0</v>
      </c>
      <c r="AM115" s="70">
        <v>2.0</v>
      </c>
      <c r="AN115" s="70">
        <v>8.0</v>
      </c>
      <c r="AO115" s="70">
        <v>8.0</v>
      </c>
      <c r="AP115" s="70">
        <v>8.0</v>
      </c>
      <c r="AQ115" s="70">
        <v>8.0</v>
      </c>
      <c r="AR115" s="70" t="s">
        <v>246</v>
      </c>
      <c r="AS115" s="367" t="s">
        <v>246</v>
      </c>
    </row>
    <row r="116">
      <c r="A116" s="4"/>
      <c r="B116" s="18" t="s">
        <v>123</v>
      </c>
      <c r="C116" s="68" t="s">
        <v>245</v>
      </c>
      <c r="D116" s="69"/>
      <c r="E116" s="70">
        <v>120.4</v>
      </c>
      <c r="F116" s="70">
        <v>120.84</v>
      </c>
      <c r="G116" s="70">
        <v>120.28</v>
      </c>
      <c r="H116" s="70">
        <v>120.28</v>
      </c>
      <c r="I116" s="364" t="s">
        <v>246</v>
      </c>
      <c r="J116" s="70" t="s">
        <v>425</v>
      </c>
      <c r="K116" s="70">
        <v>5.0</v>
      </c>
      <c r="L116" s="70" t="s">
        <v>246</v>
      </c>
      <c r="M116" s="70" t="s">
        <v>246</v>
      </c>
      <c r="N116" s="70" t="s">
        <v>246</v>
      </c>
      <c r="O116" s="70">
        <v>4.0</v>
      </c>
      <c r="P116" s="70">
        <v>100.0</v>
      </c>
      <c r="Q116" s="71">
        <v>4.0</v>
      </c>
      <c r="R116" s="70">
        <v>100.0</v>
      </c>
      <c r="S116" s="70" t="s">
        <v>246</v>
      </c>
      <c r="T116" s="365" t="s">
        <v>246</v>
      </c>
      <c r="U116" s="70">
        <v>0.217</v>
      </c>
      <c r="V116" s="70">
        <v>0.0</v>
      </c>
      <c r="W116" s="70" t="s">
        <v>246</v>
      </c>
      <c r="X116" s="70">
        <v>0.007</v>
      </c>
      <c r="Y116" s="70">
        <v>0.0</v>
      </c>
      <c r="Z116" s="70" t="s">
        <v>246</v>
      </c>
      <c r="AA116" s="70" t="s">
        <v>246</v>
      </c>
      <c r="AB116" s="70" t="s">
        <v>246</v>
      </c>
      <c r="AC116" s="70" t="s">
        <v>246</v>
      </c>
      <c r="AD116" s="70" t="s">
        <v>246</v>
      </c>
      <c r="AE116" s="70" t="s">
        <v>246</v>
      </c>
      <c r="AF116" s="70" t="s">
        <v>246</v>
      </c>
      <c r="AG116" s="70" t="s">
        <v>246</v>
      </c>
      <c r="AH116" s="70" t="s">
        <v>246</v>
      </c>
      <c r="AI116" s="70" t="s">
        <v>246</v>
      </c>
      <c r="AJ116" s="70" t="s">
        <v>246</v>
      </c>
      <c r="AK116" s="366" t="s">
        <v>246</v>
      </c>
      <c r="AL116" s="70">
        <v>25.0</v>
      </c>
      <c r="AM116" s="70">
        <v>2.0</v>
      </c>
      <c r="AN116" s="70">
        <v>1.0</v>
      </c>
      <c r="AO116" s="70">
        <v>1.0</v>
      </c>
      <c r="AP116" s="70">
        <v>1.0</v>
      </c>
      <c r="AQ116" s="70">
        <v>1.0</v>
      </c>
      <c r="AR116" s="70" t="s">
        <v>246</v>
      </c>
      <c r="AS116" s="367" t="s">
        <v>246</v>
      </c>
    </row>
    <row r="117">
      <c r="A117" s="4"/>
      <c r="B117" s="18" t="s">
        <v>124</v>
      </c>
      <c r="C117" s="68" t="s">
        <v>245</v>
      </c>
      <c r="D117" s="69"/>
      <c r="E117" s="70">
        <v>100.24</v>
      </c>
      <c r="F117" s="70">
        <v>101.24</v>
      </c>
      <c r="G117" s="70">
        <v>100.44</v>
      </c>
      <c r="H117" s="70">
        <v>100.44</v>
      </c>
      <c r="I117" s="364" t="s">
        <v>246</v>
      </c>
      <c r="J117" s="70" t="s">
        <v>425</v>
      </c>
      <c r="K117" s="70">
        <v>5.0</v>
      </c>
      <c r="L117" s="70" t="s">
        <v>246</v>
      </c>
      <c r="M117" s="70" t="s">
        <v>246</v>
      </c>
      <c r="N117" s="70" t="s">
        <v>246</v>
      </c>
      <c r="O117" s="70">
        <v>4.0</v>
      </c>
      <c r="P117" s="70">
        <v>100.0</v>
      </c>
      <c r="Q117" s="71">
        <v>4.0</v>
      </c>
      <c r="R117" s="70">
        <v>100.0</v>
      </c>
      <c r="S117" s="70" t="s">
        <v>246</v>
      </c>
      <c r="T117" s="365" t="s">
        <v>246</v>
      </c>
      <c r="U117" s="70">
        <v>0.032</v>
      </c>
      <c r="V117" s="70">
        <v>0.0</v>
      </c>
      <c r="W117" s="70" t="s">
        <v>246</v>
      </c>
      <c r="X117" s="70">
        <v>0.0</v>
      </c>
      <c r="Y117" s="70">
        <v>0.0</v>
      </c>
      <c r="Z117" s="70" t="s">
        <v>246</v>
      </c>
      <c r="AA117" s="70" t="s">
        <v>246</v>
      </c>
      <c r="AB117" s="70" t="s">
        <v>246</v>
      </c>
      <c r="AC117" s="70" t="s">
        <v>246</v>
      </c>
      <c r="AD117" s="70" t="s">
        <v>246</v>
      </c>
      <c r="AE117" s="70" t="s">
        <v>246</v>
      </c>
      <c r="AF117" s="70" t="s">
        <v>246</v>
      </c>
      <c r="AG117" s="70" t="s">
        <v>246</v>
      </c>
      <c r="AH117" s="70" t="s">
        <v>246</v>
      </c>
      <c r="AI117" s="70" t="s">
        <v>246</v>
      </c>
      <c r="AJ117" s="70" t="s">
        <v>246</v>
      </c>
      <c r="AK117" s="366" t="s">
        <v>246</v>
      </c>
      <c r="AL117" s="70">
        <v>25.0</v>
      </c>
      <c r="AM117" s="70">
        <v>2.0</v>
      </c>
      <c r="AN117" s="70">
        <v>8.0</v>
      </c>
      <c r="AO117" s="70">
        <v>8.0</v>
      </c>
      <c r="AP117" s="70">
        <v>8.0</v>
      </c>
      <c r="AQ117" s="70">
        <v>8.0</v>
      </c>
      <c r="AR117" s="70" t="s">
        <v>246</v>
      </c>
      <c r="AS117" s="367" t="s">
        <v>246</v>
      </c>
    </row>
    <row r="118">
      <c r="A118" s="5"/>
      <c r="B118" s="18" t="s">
        <v>125</v>
      </c>
      <c r="C118" s="68" t="s">
        <v>245</v>
      </c>
      <c r="D118" s="69"/>
      <c r="E118" s="70">
        <v>100.24</v>
      </c>
      <c r="F118" s="70">
        <v>101.8</v>
      </c>
      <c r="G118" s="70">
        <v>100.44</v>
      </c>
      <c r="H118" s="70">
        <v>100.44</v>
      </c>
      <c r="I118" s="364" t="s">
        <v>246</v>
      </c>
      <c r="J118" s="70" t="s">
        <v>425</v>
      </c>
      <c r="K118" s="70">
        <v>5.0</v>
      </c>
      <c r="L118" s="70" t="s">
        <v>246</v>
      </c>
      <c r="M118" s="70" t="s">
        <v>246</v>
      </c>
      <c r="N118" s="70" t="s">
        <v>246</v>
      </c>
      <c r="O118" s="70">
        <v>4.0</v>
      </c>
      <c r="P118" s="70">
        <v>200.0</v>
      </c>
      <c r="Q118" s="71">
        <v>4.0</v>
      </c>
      <c r="R118" s="70">
        <v>200.0</v>
      </c>
      <c r="S118" s="70" t="s">
        <v>246</v>
      </c>
      <c r="T118" s="365" t="s">
        <v>246</v>
      </c>
      <c r="U118" s="70">
        <v>0.003</v>
      </c>
      <c r="V118" s="70">
        <v>0.0</v>
      </c>
      <c r="W118" s="70" t="s">
        <v>246</v>
      </c>
      <c r="X118" s="70">
        <v>0.004</v>
      </c>
      <c r="Y118" s="70">
        <v>0.0</v>
      </c>
      <c r="Z118" s="70" t="s">
        <v>246</v>
      </c>
      <c r="AA118" s="70" t="s">
        <v>246</v>
      </c>
      <c r="AB118" s="70" t="s">
        <v>246</v>
      </c>
      <c r="AC118" s="70" t="s">
        <v>246</v>
      </c>
      <c r="AD118" s="70" t="s">
        <v>246</v>
      </c>
      <c r="AE118" s="70" t="s">
        <v>246</v>
      </c>
      <c r="AF118" s="70" t="s">
        <v>246</v>
      </c>
      <c r="AG118" s="70" t="s">
        <v>246</v>
      </c>
      <c r="AH118" s="70" t="s">
        <v>246</v>
      </c>
      <c r="AI118" s="70" t="s">
        <v>246</v>
      </c>
      <c r="AJ118" s="70" t="s">
        <v>246</v>
      </c>
      <c r="AK118" s="366" t="s">
        <v>246</v>
      </c>
      <c r="AL118" s="70">
        <v>25.0</v>
      </c>
      <c r="AM118" s="70">
        <v>2.0</v>
      </c>
      <c r="AN118" s="70">
        <v>4.0</v>
      </c>
      <c r="AO118" s="70">
        <v>4.0</v>
      </c>
      <c r="AP118" s="70">
        <v>4.0</v>
      </c>
      <c r="AQ118" s="70">
        <v>4.0</v>
      </c>
      <c r="AR118" s="70" t="s">
        <v>246</v>
      </c>
      <c r="AS118" s="367" t="s">
        <v>246</v>
      </c>
    </row>
    <row r="119">
      <c r="A119" s="19" t="s">
        <v>126</v>
      </c>
      <c r="B119" s="20" t="s">
        <v>127</v>
      </c>
      <c r="C119" s="68" t="s">
        <v>247</v>
      </c>
      <c r="D119" s="70" t="s">
        <v>248</v>
      </c>
      <c r="E119" s="69"/>
      <c r="F119" s="69"/>
      <c r="G119" s="69"/>
      <c r="H119" s="69"/>
      <c r="I119" s="368"/>
      <c r="J119" s="69"/>
      <c r="K119" s="69"/>
      <c r="L119" s="69"/>
      <c r="M119" s="69"/>
      <c r="N119" s="69"/>
      <c r="O119" s="69"/>
      <c r="P119" s="69"/>
      <c r="Q119" s="114"/>
      <c r="R119" s="69"/>
      <c r="S119" s="69"/>
      <c r="T119" s="3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370"/>
      <c r="AL119" s="69"/>
      <c r="AM119" s="69"/>
      <c r="AN119" s="69"/>
      <c r="AO119" s="69"/>
      <c r="AP119" s="69"/>
      <c r="AQ119" s="69"/>
      <c r="AR119" s="69"/>
      <c r="AS119" s="371"/>
    </row>
    <row r="120">
      <c r="A120" s="4"/>
      <c r="B120" s="20" t="s">
        <v>128</v>
      </c>
      <c r="C120" s="68" t="s">
        <v>245</v>
      </c>
      <c r="D120" s="69"/>
      <c r="E120" s="70">
        <v>150.08</v>
      </c>
      <c r="F120" s="70">
        <v>150.52</v>
      </c>
      <c r="G120" s="70">
        <v>150.04</v>
      </c>
      <c r="H120" s="70">
        <v>150.04</v>
      </c>
      <c r="I120" s="364" t="s">
        <v>246</v>
      </c>
      <c r="J120" s="70" t="s">
        <v>425</v>
      </c>
      <c r="K120" s="70">
        <v>5.0</v>
      </c>
      <c r="L120" s="70" t="s">
        <v>246</v>
      </c>
      <c r="M120" s="70" t="s">
        <v>246</v>
      </c>
      <c r="N120" s="70" t="s">
        <v>246</v>
      </c>
      <c r="O120" s="70">
        <v>4.0</v>
      </c>
      <c r="P120" s="70">
        <v>100.0</v>
      </c>
      <c r="Q120" s="71">
        <v>4.0</v>
      </c>
      <c r="R120" s="70">
        <v>100.0</v>
      </c>
      <c r="S120" s="70" t="s">
        <v>246</v>
      </c>
      <c r="T120" s="365" t="s">
        <v>246</v>
      </c>
      <c r="U120" s="70">
        <v>0.169</v>
      </c>
      <c r="V120" s="70">
        <v>0.0</v>
      </c>
      <c r="W120" s="70" t="s">
        <v>246</v>
      </c>
      <c r="X120" s="70">
        <v>0.009</v>
      </c>
      <c r="Y120" s="70">
        <v>0.0</v>
      </c>
      <c r="Z120" s="70" t="s">
        <v>246</v>
      </c>
      <c r="AA120" s="70" t="s">
        <v>246</v>
      </c>
      <c r="AB120" s="70" t="s">
        <v>246</v>
      </c>
      <c r="AC120" s="70" t="s">
        <v>246</v>
      </c>
      <c r="AD120" s="70" t="s">
        <v>246</v>
      </c>
      <c r="AE120" s="70" t="s">
        <v>246</v>
      </c>
      <c r="AF120" s="70" t="s">
        <v>246</v>
      </c>
      <c r="AG120" s="70" t="s">
        <v>246</v>
      </c>
      <c r="AH120" s="70" t="s">
        <v>246</v>
      </c>
      <c r="AI120" s="70" t="s">
        <v>246</v>
      </c>
      <c r="AJ120" s="70" t="s">
        <v>246</v>
      </c>
      <c r="AK120" s="366" t="s">
        <v>246</v>
      </c>
      <c r="AL120" s="70">
        <v>25.0</v>
      </c>
      <c r="AM120" s="70">
        <v>2.0</v>
      </c>
      <c r="AN120" s="70">
        <v>4.0</v>
      </c>
      <c r="AO120" s="70">
        <v>4.0</v>
      </c>
      <c r="AP120" s="70">
        <v>4.0</v>
      </c>
      <c r="AQ120" s="70">
        <v>4.0</v>
      </c>
      <c r="AR120" s="70" t="s">
        <v>246</v>
      </c>
      <c r="AS120" s="367" t="s">
        <v>246</v>
      </c>
    </row>
    <row r="121">
      <c r="A121" s="4"/>
      <c r="B121" s="20" t="s">
        <v>129</v>
      </c>
      <c r="C121" s="68" t="s">
        <v>245</v>
      </c>
      <c r="D121" s="69"/>
      <c r="E121" s="70">
        <v>101.96</v>
      </c>
      <c r="F121" s="70">
        <v>100.68</v>
      </c>
      <c r="G121" s="70">
        <v>100.44</v>
      </c>
      <c r="H121" s="70">
        <v>100.44</v>
      </c>
      <c r="I121" s="364" t="s">
        <v>246</v>
      </c>
      <c r="J121" s="70" t="s">
        <v>425</v>
      </c>
      <c r="K121" s="70">
        <v>5.0</v>
      </c>
      <c r="L121" s="70" t="s">
        <v>246</v>
      </c>
      <c r="M121" s="70" t="s">
        <v>246</v>
      </c>
      <c r="N121" s="70" t="s">
        <v>246</v>
      </c>
      <c r="O121" s="70">
        <v>4.0</v>
      </c>
      <c r="P121" s="70">
        <v>100.0</v>
      </c>
      <c r="Q121" s="71">
        <v>4.0</v>
      </c>
      <c r="R121" s="70">
        <v>100.0</v>
      </c>
      <c r="S121" s="70" t="s">
        <v>246</v>
      </c>
      <c r="T121" s="365" t="s">
        <v>246</v>
      </c>
      <c r="U121" s="70">
        <v>0.088</v>
      </c>
      <c r="V121" s="70">
        <v>0.0</v>
      </c>
      <c r="W121" s="70" t="s">
        <v>246</v>
      </c>
      <c r="X121" s="70">
        <v>0.005</v>
      </c>
      <c r="Y121" s="70">
        <v>0.0</v>
      </c>
      <c r="Z121" s="70" t="s">
        <v>246</v>
      </c>
      <c r="AA121" s="70" t="s">
        <v>246</v>
      </c>
      <c r="AB121" s="70" t="s">
        <v>246</v>
      </c>
      <c r="AC121" s="70" t="s">
        <v>246</v>
      </c>
      <c r="AD121" s="70" t="s">
        <v>246</v>
      </c>
      <c r="AE121" s="70" t="s">
        <v>246</v>
      </c>
      <c r="AF121" s="70" t="s">
        <v>246</v>
      </c>
      <c r="AG121" s="70" t="s">
        <v>246</v>
      </c>
      <c r="AH121" s="70" t="s">
        <v>246</v>
      </c>
      <c r="AI121" s="70" t="s">
        <v>246</v>
      </c>
      <c r="AJ121" s="70" t="s">
        <v>246</v>
      </c>
      <c r="AK121" s="366" t="s">
        <v>246</v>
      </c>
      <c r="AL121" s="70">
        <v>25.0</v>
      </c>
      <c r="AM121" s="70">
        <v>2.0</v>
      </c>
      <c r="AN121" s="70">
        <v>9.0</v>
      </c>
      <c r="AO121" s="70">
        <v>9.0</v>
      </c>
      <c r="AP121" s="70">
        <v>9.0</v>
      </c>
      <c r="AQ121" s="70">
        <v>9.0</v>
      </c>
      <c r="AR121" s="70" t="s">
        <v>246</v>
      </c>
      <c r="AS121" s="367" t="s">
        <v>246</v>
      </c>
    </row>
    <row r="122">
      <c r="A122" s="4"/>
      <c r="B122" s="20" t="s">
        <v>130</v>
      </c>
      <c r="C122" s="68" t="s">
        <v>245</v>
      </c>
      <c r="D122" s="69"/>
      <c r="E122" s="70">
        <v>100.24</v>
      </c>
      <c r="F122" s="70">
        <v>100.68</v>
      </c>
      <c r="G122" s="70">
        <v>100.44</v>
      </c>
      <c r="H122" s="70">
        <v>100.44</v>
      </c>
      <c r="I122" s="364" t="s">
        <v>246</v>
      </c>
      <c r="J122" s="70" t="s">
        <v>425</v>
      </c>
      <c r="K122" s="70">
        <v>5.0</v>
      </c>
      <c r="L122" s="70" t="s">
        <v>246</v>
      </c>
      <c r="M122" s="70" t="s">
        <v>246</v>
      </c>
      <c r="N122" s="70" t="s">
        <v>246</v>
      </c>
      <c r="O122" s="70">
        <v>4.0</v>
      </c>
      <c r="P122" s="70">
        <v>70.0</v>
      </c>
      <c r="Q122" s="71">
        <v>4.0</v>
      </c>
      <c r="R122" s="70">
        <v>70.0</v>
      </c>
      <c r="S122" s="70" t="s">
        <v>246</v>
      </c>
      <c r="T122" s="365" t="s">
        <v>246</v>
      </c>
      <c r="U122" s="70">
        <v>0.076</v>
      </c>
      <c r="V122" s="70">
        <v>0.0</v>
      </c>
      <c r="W122" s="70" t="s">
        <v>246</v>
      </c>
      <c r="X122" s="70">
        <v>0.001</v>
      </c>
      <c r="Y122" s="70">
        <v>0.0</v>
      </c>
      <c r="Z122" s="70" t="s">
        <v>246</v>
      </c>
      <c r="AA122" s="70" t="s">
        <v>246</v>
      </c>
      <c r="AB122" s="70" t="s">
        <v>246</v>
      </c>
      <c r="AC122" s="70" t="s">
        <v>246</v>
      </c>
      <c r="AD122" s="70" t="s">
        <v>246</v>
      </c>
      <c r="AE122" s="70" t="s">
        <v>246</v>
      </c>
      <c r="AF122" s="70" t="s">
        <v>246</v>
      </c>
      <c r="AG122" s="70" t="s">
        <v>246</v>
      </c>
      <c r="AH122" s="70" t="s">
        <v>246</v>
      </c>
      <c r="AI122" s="70" t="s">
        <v>246</v>
      </c>
      <c r="AJ122" s="70" t="s">
        <v>246</v>
      </c>
      <c r="AK122" s="366" t="s">
        <v>246</v>
      </c>
      <c r="AL122" s="70">
        <v>25.0</v>
      </c>
      <c r="AM122" s="70">
        <v>2.0</v>
      </c>
      <c r="AN122" s="70">
        <v>5.0</v>
      </c>
      <c r="AO122" s="70">
        <v>5.0</v>
      </c>
      <c r="AP122" s="70">
        <v>4.0</v>
      </c>
      <c r="AQ122" s="70">
        <v>5.0</v>
      </c>
      <c r="AR122" s="70" t="s">
        <v>246</v>
      </c>
      <c r="AS122" s="367" t="s">
        <v>246</v>
      </c>
    </row>
    <row r="123">
      <c r="A123" s="4"/>
      <c r="B123" s="20" t="s">
        <v>131</v>
      </c>
      <c r="C123" s="68" t="s">
        <v>245</v>
      </c>
      <c r="D123" s="69"/>
      <c r="E123" s="70">
        <v>104.24</v>
      </c>
      <c r="F123" s="70">
        <v>100.68</v>
      </c>
      <c r="G123" s="70">
        <v>100.44</v>
      </c>
      <c r="H123" s="70">
        <v>100.44</v>
      </c>
      <c r="I123" s="364" t="s">
        <v>246</v>
      </c>
      <c r="J123" s="70" t="s">
        <v>425</v>
      </c>
      <c r="K123" s="70">
        <v>5.0</v>
      </c>
      <c r="L123" s="70" t="s">
        <v>246</v>
      </c>
      <c r="M123" s="70" t="s">
        <v>246</v>
      </c>
      <c r="N123" s="70" t="s">
        <v>246</v>
      </c>
      <c r="O123" s="70">
        <v>4.0</v>
      </c>
      <c r="P123" s="70">
        <v>100.0</v>
      </c>
      <c r="Q123" s="71">
        <v>4.0</v>
      </c>
      <c r="R123" s="70">
        <v>100.0</v>
      </c>
      <c r="S123" s="70" t="s">
        <v>246</v>
      </c>
      <c r="T123" s="365" t="s">
        <v>246</v>
      </c>
      <c r="U123" s="70">
        <v>0.185</v>
      </c>
      <c r="V123" s="70">
        <v>0.0</v>
      </c>
      <c r="W123" s="70" t="s">
        <v>246</v>
      </c>
      <c r="X123" s="70">
        <v>0.009</v>
      </c>
      <c r="Y123" s="70">
        <v>0.0</v>
      </c>
      <c r="Z123" s="70" t="s">
        <v>246</v>
      </c>
      <c r="AA123" s="70" t="s">
        <v>246</v>
      </c>
      <c r="AB123" s="70" t="s">
        <v>246</v>
      </c>
      <c r="AC123" s="70" t="s">
        <v>246</v>
      </c>
      <c r="AD123" s="70" t="s">
        <v>246</v>
      </c>
      <c r="AE123" s="70" t="s">
        <v>246</v>
      </c>
      <c r="AF123" s="70" t="s">
        <v>246</v>
      </c>
      <c r="AG123" s="70" t="s">
        <v>246</v>
      </c>
      <c r="AH123" s="70" t="s">
        <v>246</v>
      </c>
      <c r="AI123" s="70" t="s">
        <v>246</v>
      </c>
      <c r="AJ123" s="70" t="s">
        <v>246</v>
      </c>
      <c r="AK123" s="366" t="s">
        <v>246</v>
      </c>
      <c r="AL123" s="70">
        <v>25.0</v>
      </c>
      <c r="AM123" s="70">
        <v>2.0</v>
      </c>
      <c r="AN123" s="70">
        <v>16.0</v>
      </c>
      <c r="AO123" s="70">
        <v>16.0</v>
      </c>
      <c r="AP123" s="70">
        <v>8.0</v>
      </c>
      <c r="AQ123" s="70">
        <v>8.0</v>
      </c>
      <c r="AR123" s="70" t="s">
        <v>246</v>
      </c>
      <c r="AS123" s="367" t="s">
        <v>246</v>
      </c>
    </row>
    <row r="124">
      <c r="A124" s="4"/>
      <c r="B124" s="20" t="s">
        <v>132</v>
      </c>
      <c r="C124" s="68" t="s">
        <v>245</v>
      </c>
      <c r="D124" s="69"/>
      <c r="E124" s="70">
        <v>101.56</v>
      </c>
      <c r="F124" s="70">
        <v>100.68</v>
      </c>
      <c r="G124" s="70">
        <v>100.44</v>
      </c>
      <c r="H124" s="70">
        <v>100.44</v>
      </c>
      <c r="I124" s="364" t="s">
        <v>246</v>
      </c>
      <c r="J124" s="70" t="s">
        <v>425</v>
      </c>
      <c r="K124" s="70">
        <v>5.0</v>
      </c>
      <c r="L124" s="70" t="s">
        <v>246</v>
      </c>
      <c r="M124" s="70" t="s">
        <v>246</v>
      </c>
      <c r="N124" s="70" t="s">
        <v>246</v>
      </c>
      <c r="O124" s="70">
        <v>4.0</v>
      </c>
      <c r="P124" s="70">
        <v>100.0</v>
      </c>
      <c r="Q124" s="71">
        <v>4.0</v>
      </c>
      <c r="R124" s="70">
        <v>100.0</v>
      </c>
      <c r="S124" s="70" t="s">
        <v>246</v>
      </c>
      <c r="T124" s="365" t="s">
        <v>246</v>
      </c>
      <c r="U124" s="70">
        <v>0.156</v>
      </c>
      <c r="V124" s="70">
        <v>0.0</v>
      </c>
      <c r="W124" s="70" t="s">
        <v>246</v>
      </c>
      <c r="X124" s="70">
        <v>0.006</v>
      </c>
      <c r="Y124" s="70">
        <v>0.0</v>
      </c>
      <c r="Z124" s="70" t="s">
        <v>246</v>
      </c>
      <c r="AA124" s="70" t="s">
        <v>246</v>
      </c>
      <c r="AB124" s="70" t="s">
        <v>246</v>
      </c>
      <c r="AC124" s="70" t="s">
        <v>246</v>
      </c>
      <c r="AD124" s="70" t="s">
        <v>246</v>
      </c>
      <c r="AE124" s="70" t="s">
        <v>246</v>
      </c>
      <c r="AF124" s="70" t="s">
        <v>246</v>
      </c>
      <c r="AG124" s="70" t="s">
        <v>246</v>
      </c>
      <c r="AH124" s="70" t="s">
        <v>246</v>
      </c>
      <c r="AI124" s="70" t="s">
        <v>246</v>
      </c>
      <c r="AJ124" s="70" t="s">
        <v>246</v>
      </c>
      <c r="AK124" s="366" t="s">
        <v>246</v>
      </c>
      <c r="AL124" s="70">
        <v>25.0</v>
      </c>
      <c r="AM124" s="70">
        <v>2.0</v>
      </c>
      <c r="AN124" s="70">
        <v>9.0</v>
      </c>
      <c r="AO124" s="70">
        <v>9.0</v>
      </c>
      <c r="AP124" s="70">
        <v>8.0</v>
      </c>
      <c r="AQ124" s="70">
        <v>8.0</v>
      </c>
      <c r="AR124" s="70" t="s">
        <v>246</v>
      </c>
      <c r="AS124" s="367" t="s">
        <v>246</v>
      </c>
    </row>
    <row r="125">
      <c r="A125" s="4"/>
      <c r="B125" s="20" t="s">
        <v>133</v>
      </c>
      <c r="C125" s="68" t="s">
        <v>251</v>
      </c>
      <c r="D125" s="69"/>
      <c r="E125" s="70">
        <v>103.34</v>
      </c>
      <c r="F125" s="70">
        <v>100.68</v>
      </c>
      <c r="G125" s="70">
        <v>100.44</v>
      </c>
      <c r="H125" s="70">
        <v>100.44</v>
      </c>
      <c r="I125" s="364" t="s">
        <v>246</v>
      </c>
      <c r="J125" s="70" t="s">
        <v>425</v>
      </c>
      <c r="K125" s="70">
        <v>5.0</v>
      </c>
      <c r="L125" s="70" t="s">
        <v>246</v>
      </c>
      <c r="M125" s="70" t="s">
        <v>246</v>
      </c>
      <c r="N125" s="70" t="s">
        <v>246</v>
      </c>
      <c r="O125" s="70">
        <v>4.0</v>
      </c>
      <c r="P125" s="70">
        <v>100.0</v>
      </c>
      <c r="Q125" s="71">
        <v>4.0</v>
      </c>
      <c r="R125" s="70">
        <v>100.0</v>
      </c>
      <c r="S125" s="70" t="s">
        <v>246</v>
      </c>
      <c r="T125" s="365" t="s">
        <v>246</v>
      </c>
      <c r="U125" s="70">
        <v>0.064</v>
      </c>
      <c r="V125" s="70">
        <v>0.0</v>
      </c>
      <c r="W125" s="70" t="s">
        <v>246</v>
      </c>
      <c r="X125" s="70">
        <v>0.004</v>
      </c>
      <c r="Y125" s="70">
        <v>0.0</v>
      </c>
      <c r="Z125" s="70" t="s">
        <v>246</v>
      </c>
      <c r="AA125" s="70" t="s">
        <v>246</v>
      </c>
      <c r="AB125" s="70" t="s">
        <v>246</v>
      </c>
      <c r="AC125" s="70" t="s">
        <v>246</v>
      </c>
      <c r="AD125" s="70" t="s">
        <v>246</v>
      </c>
      <c r="AE125" s="70" t="s">
        <v>246</v>
      </c>
      <c r="AF125" s="70" t="s">
        <v>246</v>
      </c>
      <c r="AG125" s="70" t="s">
        <v>246</v>
      </c>
      <c r="AH125" s="70" t="s">
        <v>246</v>
      </c>
      <c r="AI125" s="70" t="s">
        <v>246</v>
      </c>
      <c r="AJ125" s="70" t="s">
        <v>246</v>
      </c>
      <c r="AK125" s="366" t="s">
        <v>246</v>
      </c>
      <c r="AL125" s="70">
        <v>25.0</v>
      </c>
      <c r="AM125" s="70">
        <v>2.0</v>
      </c>
      <c r="AN125" s="70">
        <v>4.0</v>
      </c>
      <c r="AO125" s="70">
        <v>4.0</v>
      </c>
      <c r="AP125" s="70">
        <v>8.0</v>
      </c>
      <c r="AQ125" s="70">
        <v>8.0</v>
      </c>
      <c r="AR125" s="70" t="s">
        <v>246</v>
      </c>
      <c r="AS125" s="367" t="s">
        <v>246</v>
      </c>
    </row>
    <row r="126">
      <c r="A126" s="4"/>
      <c r="B126" s="20" t="s">
        <v>134</v>
      </c>
      <c r="C126" s="68" t="s">
        <v>247</v>
      </c>
      <c r="D126" s="70" t="s">
        <v>248</v>
      </c>
      <c r="E126" s="69"/>
      <c r="F126" s="69"/>
      <c r="G126" s="69"/>
      <c r="H126" s="69"/>
      <c r="I126" s="368"/>
      <c r="J126" s="69"/>
      <c r="K126" s="69"/>
      <c r="L126" s="69"/>
      <c r="M126" s="69"/>
      <c r="N126" s="69"/>
      <c r="O126" s="69"/>
      <c r="P126" s="69"/>
      <c r="Q126" s="114"/>
      <c r="R126" s="69"/>
      <c r="S126" s="69"/>
      <c r="T126" s="3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370"/>
      <c r="AL126" s="69"/>
      <c r="AM126" s="69"/>
      <c r="AN126" s="69"/>
      <c r="AO126" s="69"/>
      <c r="AP126" s="69"/>
      <c r="AQ126" s="69"/>
      <c r="AR126" s="69"/>
      <c r="AS126" s="371"/>
    </row>
    <row r="127">
      <c r="A127" s="4"/>
      <c r="B127" s="20" t="s">
        <v>135</v>
      </c>
      <c r="C127" s="68" t="s">
        <v>245</v>
      </c>
      <c r="D127" s="69"/>
      <c r="E127" s="70">
        <v>100.24</v>
      </c>
      <c r="F127" s="70">
        <v>100.68</v>
      </c>
      <c r="G127" s="70">
        <v>100.44</v>
      </c>
      <c r="H127" s="70">
        <v>100.44</v>
      </c>
      <c r="I127" s="364" t="s">
        <v>246</v>
      </c>
      <c r="J127" s="70" t="s">
        <v>425</v>
      </c>
      <c r="K127" s="70">
        <v>5.0</v>
      </c>
      <c r="L127" s="70" t="s">
        <v>246</v>
      </c>
      <c r="M127" s="70" t="s">
        <v>246</v>
      </c>
      <c r="N127" s="70" t="s">
        <v>246</v>
      </c>
      <c r="O127" s="70">
        <v>4.0</v>
      </c>
      <c r="P127" s="70">
        <v>80.0</v>
      </c>
      <c r="Q127" s="71">
        <v>4.0</v>
      </c>
      <c r="R127" s="70">
        <v>80.0</v>
      </c>
      <c r="S127" s="70" t="s">
        <v>246</v>
      </c>
      <c r="T127" s="365" t="s">
        <v>246</v>
      </c>
      <c r="U127" s="70">
        <v>0.139</v>
      </c>
      <c r="V127" s="70">
        <v>0.0</v>
      </c>
      <c r="W127" s="70" t="s">
        <v>246</v>
      </c>
      <c r="X127" s="70">
        <v>0.0</v>
      </c>
      <c r="Y127" s="70">
        <v>0.0</v>
      </c>
      <c r="Z127" s="70" t="s">
        <v>246</v>
      </c>
      <c r="AA127" s="70" t="s">
        <v>246</v>
      </c>
      <c r="AB127" s="70" t="s">
        <v>246</v>
      </c>
      <c r="AC127" s="70" t="s">
        <v>246</v>
      </c>
      <c r="AD127" s="70" t="s">
        <v>246</v>
      </c>
      <c r="AE127" s="70" t="s">
        <v>246</v>
      </c>
      <c r="AF127" s="70" t="s">
        <v>246</v>
      </c>
      <c r="AG127" s="70" t="s">
        <v>246</v>
      </c>
      <c r="AH127" s="70" t="s">
        <v>246</v>
      </c>
      <c r="AI127" s="70" t="s">
        <v>246</v>
      </c>
      <c r="AJ127" s="70" t="s">
        <v>246</v>
      </c>
      <c r="AK127" s="366" t="s">
        <v>246</v>
      </c>
      <c r="AL127" s="70">
        <v>25.0</v>
      </c>
      <c r="AM127" s="70">
        <v>2.0</v>
      </c>
      <c r="AN127" s="70">
        <v>11.0</v>
      </c>
      <c r="AO127" s="70">
        <v>11.0</v>
      </c>
      <c r="AP127" s="70">
        <v>5.0</v>
      </c>
      <c r="AQ127" s="70">
        <v>5.0</v>
      </c>
      <c r="AR127" s="70" t="s">
        <v>246</v>
      </c>
      <c r="AS127" s="367" t="s">
        <v>246</v>
      </c>
    </row>
    <row r="128">
      <c r="A128" s="4"/>
      <c r="B128" s="20" t="s">
        <v>136</v>
      </c>
      <c r="C128" s="68" t="s">
        <v>251</v>
      </c>
      <c r="D128" s="69"/>
      <c r="E128" s="70">
        <v>100.8</v>
      </c>
      <c r="F128" s="70">
        <v>100.68</v>
      </c>
      <c r="G128" s="70">
        <v>100.44</v>
      </c>
      <c r="H128" s="70">
        <v>100.44</v>
      </c>
      <c r="I128" s="364" t="s">
        <v>246</v>
      </c>
      <c r="J128" s="70" t="s">
        <v>425</v>
      </c>
      <c r="K128" s="70">
        <v>5.0</v>
      </c>
      <c r="L128" s="70" t="s">
        <v>246</v>
      </c>
      <c r="M128" s="70" t="s">
        <v>246</v>
      </c>
      <c r="N128" s="70" t="s">
        <v>246</v>
      </c>
      <c r="O128" s="70">
        <v>4.0</v>
      </c>
      <c r="P128" s="70">
        <v>80.0</v>
      </c>
      <c r="Q128" s="71">
        <v>4.0</v>
      </c>
      <c r="R128" s="70">
        <v>80.0</v>
      </c>
      <c r="S128" s="70" t="s">
        <v>246</v>
      </c>
      <c r="T128" s="365" t="s">
        <v>246</v>
      </c>
      <c r="U128" s="70">
        <v>0.095</v>
      </c>
      <c r="V128" s="70">
        <v>0.0</v>
      </c>
      <c r="W128" s="70" t="s">
        <v>246</v>
      </c>
      <c r="X128" s="70">
        <v>0.002</v>
      </c>
      <c r="Y128" s="70">
        <v>0.0</v>
      </c>
      <c r="Z128" s="70" t="s">
        <v>246</v>
      </c>
      <c r="AA128" s="70" t="s">
        <v>246</v>
      </c>
      <c r="AB128" s="70" t="s">
        <v>246</v>
      </c>
      <c r="AC128" s="70" t="s">
        <v>246</v>
      </c>
      <c r="AD128" s="70" t="s">
        <v>246</v>
      </c>
      <c r="AE128" s="70" t="s">
        <v>246</v>
      </c>
      <c r="AF128" s="70" t="s">
        <v>246</v>
      </c>
      <c r="AG128" s="70" t="s">
        <v>246</v>
      </c>
      <c r="AH128" s="70" t="s">
        <v>246</v>
      </c>
      <c r="AI128" s="70" t="s">
        <v>246</v>
      </c>
      <c r="AJ128" s="70" t="s">
        <v>246</v>
      </c>
      <c r="AK128" s="366" t="s">
        <v>246</v>
      </c>
      <c r="AL128" s="70">
        <v>26.0</v>
      </c>
      <c r="AM128" s="70">
        <v>2.0</v>
      </c>
      <c r="AN128" s="70">
        <v>8.0</v>
      </c>
      <c r="AO128" s="70">
        <v>10.0</v>
      </c>
      <c r="AP128" s="70">
        <v>5.0</v>
      </c>
      <c r="AQ128" s="70">
        <v>5.0</v>
      </c>
      <c r="AR128" s="70" t="s">
        <v>246</v>
      </c>
      <c r="AS128" s="367" t="s">
        <v>246</v>
      </c>
    </row>
    <row r="129">
      <c r="A129" s="4"/>
      <c r="B129" s="20" t="s">
        <v>137</v>
      </c>
      <c r="C129" s="68" t="s">
        <v>247</v>
      </c>
      <c r="D129" s="70" t="s">
        <v>248</v>
      </c>
      <c r="E129" s="69"/>
      <c r="F129" s="69"/>
      <c r="G129" s="69"/>
      <c r="H129" s="69"/>
      <c r="I129" s="368"/>
      <c r="J129" s="69"/>
      <c r="K129" s="69"/>
      <c r="L129" s="69"/>
      <c r="M129" s="69"/>
      <c r="N129" s="69"/>
      <c r="O129" s="69"/>
      <c r="P129" s="69"/>
      <c r="Q129" s="114"/>
      <c r="R129" s="69"/>
      <c r="S129" s="69"/>
      <c r="T129" s="3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370"/>
      <c r="AL129" s="69"/>
      <c r="AM129" s="69"/>
      <c r="AN129" s="69"/>
      <c r="AO129" s="69"/>
      <c r="AP129" s="69"/>
      <c r="AQ129" s="69"/>
      <c r="AR129" s="69"/>
      <c r="AS129" s="371"/>
    </row>
    <row r="130">
      <c r="A130" s="4"/>
      <c r="B130" s="20" t="s">
        <v>138</v>
      </c>
      <c r="C130" s="68" t="s">
        <v>247</v>
      </c>
      <c r="D130" s="70" t="s">
        <v>248</v>
      </c>
      <c r="E130" s="69"/>
      <c r="F130" s="69"/>
      <c r="G130" s="69"/>
      <c r="H130" s="69"/>
      <c r="I130" s="368"/>
      <c r="J130" s="69"/>
      <c r="K130" s="69"/>
      <c r="L130" s="69"/>
      <c r="M130" s="69"/>
      <c r="N130" s="69"/>
      <c r="O130" s="69"/>
      <c r="P130" s="69"/>
      <c r="Q130" s="114"/>
      <c r="R130" s="69"/>
      <c r="S130" s="69"/>
      <c r="T130" s="3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370"/>
      <c r="AL130" s="69"/>
      <c r="AM130" s="69"/>
      <c r="AN130" s="69"/>
      <c r="AO130" s="69"/>
      <c r="AP130" s="69"/>
      <c r="AQ130" s="69"/>
      <c r="AR130" s="69"/>
      <c r="AS130" s="371"/>
    </row>
    <row r="131">
      <c r="A131" s="4"/>
      <c r="B131" s="20" t="s">
        <v>139</v>
      </c>
      <c r="C131" s="68" t="s">
        <v>247</v>
      </c>
      <c r="D131" s="70" t="s">
        <v>248</v>
      </c>
      <c r="E131" s="69"/>
      <c r="F131" s="69"/>
      <c r="G131" s="69"/>
      <c r="H131" s="69"/>
      <c r="I131" s="368"/>
      <c r="J131" s="69"/>
      <c r="K131" s="69"/>
      <c r="L131" s="69"/>
      <c r="M131" s="69"/>
      <c r="N131" s="69"/>
      <c r="O131" s="69"/>
      <c r="P131" s="69"/>
      <c r="Q131" s="114"/>
      <c r="R131" s="69"/>
      <c r="S131" s="69"/>
      <c r="T131" s="3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370"/>
      <c r="AL131" s="69"/>
      <c r="AM131" s="69"/>
      <c r="AN131" s="69"/>
      <c r="AO131" s="69"/>
      <c r="AP131" s="69"/>
      <c r="AQ131" s="69"/>
      <c r="AR131" s="69"/>
      <c r="AS131" s="371"/>
    </row>
    <row r="132">
      <c r="A132" s="4"/>
      <c r="B132" s="20" t="s">
        <v>140</v>
      </c>
      <c r="C132" s="68" t="s">
        <v>245</v>
      </c>
      <c r="D132" s="69"/>
      <c r="E132" s="70">
        <v>100.24</v>
      </c>
      <c r="F132" s="70">
        <v>100.68</v>
      </c>
      <c r="G132" s="70">
        <v>100.44</v>
      </c>
      <c r="H132" s="70">
        <v>100.44</v>
      </c>
      <c r="I132" s="364" t="s">
        <v>246</v>
      </c>
      <c r="J132" s="70" t="s">
        <v>425</v>
      </c>
      <c r="K132" s="70">
        <v>5.0</v>
      </c>
      <c r="L132" s="70" t="s">
        <v>246</v>
      </c>
      <c r="M132" s="70" t="s">
        <v>246</v>
      </c>
      <c r="N132" s="70" t="s">
        <v>246</v>
      </c>
      <c r="O132" s="70">
        <v>4.0</v>
      </c>
      <c r="P132" s="70">
        <v>100.0</v>
      </c>
      <c r="Q132" s="71">
        <v>4.0</v>
      </c>
      <c r="R132" s="70">
        <v>100.0</v>
      </c>
      <c r="S132" s="70" t="s">
        <v>246</v>
      </c>
      <c r="T132" s="365" t="s">
        <v>246</v>
      </c>
      <c r="U132" s="70">
        <v>0.128</v>
      </c>
      <c r="V132" s="70">
        <v>0.0</v>
      </c>
      <c r="W132" s="70" t="s">
        <v>246</v>
      </c>
      <c r="X132" s="70">
        <v>0.009</v>
      </c>
      <c r="Y132" s="70">
        <v>0.0</v>
      </c>
      <c r="Z132" s="70" t="s">
        <v>246</v>
      </c>
      <c r="AA132" s="70" t="s">
        <v>246</v>
      </c>
      <c r="AB132" s="70" t="s">
        <v>246</v>
      </c>
      <c r="AC132" s="70" t="s">
        <v>246</v>
      </c>
      <c r="AD132" s="70" t="s">
        <v>246</v>
      </c>
      <c r="AE132" s="70" t="s">
        <v>246</v>
      </c>
      <c r="AF132" s="70" t="s">
        <v>246</v>
      </c>
      <c r="AG132" s="70" t="s">
        <v>246</v>
      </c>
      <c r="AH132" s="70" t="s">
        <v>246</v>
      </c>
      <c r="AI132" s="70" t="s">
        <v>246</v>
      </c>
      <c r="AJ132" s="70" t="s">
        <v>246</v>
      </c>
      <c r="AK132" s="366" t="s">
        <v>246</v>
      </c>
      <c r="AL132" s="70">
        <v>25.0</v>
      </c>
      <c r="AM132" s="70">
        <v>2.0</v>
      </c>
      <c r="AN132" s="70">
        <v>2.0</v>
      </c>
      <c r="AO132" s="70">
        <v>2.0</v>
      </c>
      <c r="AP132" s="70">
        <v>5.0</v>
      </c>
      <c r="AQ132" s="70">
        <v>5.0</v>
      </c>
      <c r="AR132" s="70" t="s">
        <v>246</v>
      </c>
      <c r="AS132" s="367" t="s">
        <v>246</v>
      </c>
    </row>
    <row r="133">
      <c r="A133" s="4"/>
      <c r="B133" s="20" t="s">
        <v>141</v>
      </c>
      <c r="C133" s="68" t="s">
        <v>245</v>
      </c>
      <c r="D133" s="69"/>
      <c r="E133" s="70">
        <v>101.2</v>
      </c>
      <c r="F133" s="70">
        <v>100.68</v>
      </c>
      <c r="G133" s="70">
        <v>100.44</v>
      </c>
      <c r="H133" s="70">
        <v>100.44</v>
      </c>
      <c r="I133" s="364" t="s">
        <v>246</v>
      </c>
      <c r="J133" s="70" t="s">
        <v>425</v>
      </c>
      <c r="K133" s="70">
        <v>5.0</v>
      </c>
      <c r="L133" s="70" t="s">
        <v>246</v>
      </c>
      <c r="M133" s="70" t="s">
        <v>246</v>
      </c>
      <c r="N133" s="70" t="s">
        <v>246</v>
      </c>
      <c r="O133" s="70">
        <v>4.0</v>
      </c>
      <c r="P133" s="70">
        <v>100.0</v>
      </c>
      <c r="Q133" s="71">
        <v>4.0</v>
      </c>
      <c r="R133" s="70">
        <v>100.0</v>
      </c>
      <c r="S133" s="70" t="s">
        <v>246</v>
      </c>
      <c r="T133" s="365" t="s">
        <v>246</v>
      </c>
      <c r="U133" s="70">
        <v>0.023</v>
      </c>
      <c r="V133" s="70">
        <v>0.0</v>
      </c>
      <c r="W133" s="70" t="s">
        <v>246</v>
      </c>
      <c r="X133" s="70">
        <v>0.003</v>
      </c>
      <c r="Y133" s="70">
        <v>0.0</v>
      </c>
      <c r="Z133" s="70" t="s">
        <v>246</v>
      </c>
      <c r="AA133" s="70" t="s">
        <v>246</v>
      </c>
      <c r="AB133" s="70" t="s">
        <v>246</v>
      </c>
      <c r="AC133" s="70" t="s">
        <v>246</v>
      </c>
      <c r="AD133" s="70" t="s">
        <v>246</v>
      </c>
      <c r="AE133" s="70" t="s">
        <v>246</v>
      </c>
      <c r="AF133" s="70" t="s">
        <v>246</v>
      </c>
      <c r="AG133" s="70" t="s">
        <v>246</v>
      </c>
      <c r="AH133" s="70" t="s">
        <v>246</v>
      </c>
      <c r="AI133" s="70" t="s">
        <v>246</v>
      </c>
      <c r="AJ133" s="70" t="s">
        <v>246</v>
      </c>
      <c r="AK133" s="366" t="s">
        <v>246</v>
      </c>
      <c r="AL133" s="70">
        <v>25.0</v>
      </c>
      <c r="AM133" s="70">
        <v>2.0</v>
      </c>
      <c r="AN133" s="70">
        <v>5.0</v>
      </c>
      <c r="AO133" s="70">
        <v>5.0</v>
      </c>
      <c r="AP133" s="70">
        <v>5.0</v>
      </c>
      <c r="AQ133" s="70">
        <v>5.0</v>
      </c>
      <c r="AR133" s="70" t="s">
        <v>246</v>
      </c>
      <c r="AS133" s="367" t="s">
        <v>246</v>
      </c>
    </row>
    <row r="134">
      <c r="A134" s="5"/>
      <c r="B134" s="20" t="s">
        <v>142</v>
      </c>
      <c r="C134" s="68" t="s">
        <v>247</v>
      </c>
      <c r="D134" s="70" t="s">
        <v>248</v>
      </c>
      <c r="E134" s="69"/>
      <c r="F134" s="69"/>
      <c r="G134" s="69"/>
      <c r="H134" s="69"/>
      <c r="I134" s="368"/>
      <c r="J134" s="69"/>
      <c r="K134" s="69"/>
      <c r="L134" s="69"/>
      <c r="M134" s="69"/>
      <c r="N134" s="69"/>
      <c r="O134" s="69"/>
      <c r="P134" s="69"/>
      <c r="Q134" s="114"/>
      <c r="R134" s="69"/>
      <c r="S134" s="69"/>
      <c r="T134" s="3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370"/>
      <c r="AL134" s="69"/>
      <c r="AM134" s="69"/>
      <c r="AN134" s="69"/>
      <c r="AO134" s="69"/>
      <c r="AP134" s="69"/>
      <c r="AQ134" s="69"/>
      <c r="AR134" s="69"/>
      <c r="AS134" s="371"/>
    </row>
    <row r="135">
      <c r="A135" s="119" t="s">
        <v>143</v>
      </c>
      <c r="B135" s="138" t="s">
        <v>144</v>
      </c>
      <c r="C135" s="68" t="s">
        <v>245</v>
      </c>
      <c r="D135" s="69"/>
      <c r="E135" s="70">
        <v>100.94</v>
      </c>
      <c r="F135" s="70">
        <v>100.68</v>
      </c>
      <c r="G135" s="70">
        <v>100.44</v>
      </c>
      <c r="H135" s="70">
        <v>100.44</v>
      </c>
      <c r="I135" s="364" t="s">
        <v>246</v>
      </c>
      <c r="J135" s="70" t="s">
        <v>425</v>
      </c>
      <c r="K135" s="70">
        <v>5.0</v>
      </c>
      <c r="L135" s="70" t="s">
        <v>246</v>
      </c>
      <c r="M135" s="70" t="s">
        <v>246</v>
      </c>
      <c r="N135" s="70" t="s">
        <v>246</v>
      </c>
      <c r="O135" s="70">
        <v>4.0</v>
      </c>
      <c r="P135" s="70">
        <v>120.0</v>
      </c>
      <c r="Q135" s="71">
        <v>4.0</v>
      </c>
      <c r="R135" s="70">
        <v>100.0</v>
      </c>
      <c r="S135" s="70" t="s">
        <v>246</v>
      </c>
      <c r="T135" s="365" t="s">
        <v>246</v>
      </c>
      <c r="U135" s="70">
        <v>0.441</v>
      </c>
      <c r="V135" s="70">
        <v>0.0</v>
      </c>
      <c r="W135" s="70" t="s">
        <v>246</v>
      </c>
      <c r="X135" s="70">
        <v>0.006</v>
      </c>
      <c r="Y135" s="70">
        <v>0.0</v>
      </c>
      <c r="Z135" s="70" t="s">
        <v>246</v>
      </c>
      <c r="AA135" s="70" t="s">
        <v>246</v>
      </c>
      <c r="AB135" s="70" t="s">
        <v>246</v>
      </c>
      <c r="AC135" s="70" t="s">
        <v>246</v>
      </c>
      <c r="AD135" s="70" t="s">
        <v>246</v>
      </c>
      <c r="AE135" s="70" t="s">
        <v>246</v>
      </c>
      <c r="AF135" s="70" t="s">
        <v>246</v>
      </c>
      <c r="AG135" s="70" t="s">
        <v>246</v>
      </c>
      <c r="AH135" s="70" t="s">
        <v>246</v>
      </c>
      <c r="AI135" s="70" t="s">
        <v>246</v>
      </c>
      <c r="AJ135" s="70" t="s">
        <v>246</v>
      </c>
      <c r="AK135" s="366" t="s">
        <v>246</v>
      </c>
      <c r="AL135" s="70">
        <v>25.0</v>
      </c>
      <c r="AM135" s="70">
        <v>2.0</v>
      </c>
      <c r="AN135" s="70">
        <v>6.0</v>
      </c>
      <c r="AO135" s="70">
        <v>6.0</v>
      </c>
      <c r="AP135" s="70">
        <v>6.0</v>
      </c>
      <c r="AQ135" s="70">
        <v>6.0</v>
      </c>
      <c r="AR135" s="70" t="s">
        <v>246</v>
      </c>
      <c r="AS135" s="367" t="s">
        <v>246</v>
      </c>
    </row>
    <row r="136">
      <c r="A136" s="4"/>
      <c r="B136" s="139" t="s">
        <v>145</v>
      </c>
      <c r="C136" s="68" t="s">
        <v>247</v>
      </c>
      <c r="D136" s="70" t="s">
        <v>248</v>
      </c>
      <c r="E136" s="69"/>
      <c r="F136" s="69"/>
      <c r="G136" s="69"/>
      <c r="H136" s="69"/>
      <c r="I136" s="368"/>
      <c r="J136" s="69"/>
      <c r="K136" s="69"/>
      <c r="L136" s="69"/>
      <c r="M136" s="69"/>
      <c r="N136" s="69"/>
      <c r="O136" s="69"/>
      <c r="P136" s="69"/>
      <c r="Q136" s="114"/>
      <c r="R136" s="69"/>
      <c r="S136" s="69"/>
      <c r="T136" s="3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370"/>
      <c r="AL136" s="69"/>
      <c r="AM136" s="69"/>
      <c r="AN136" s="69"/>
      <c r="AO136" s="69"/>
      <c r="AP136" s="69"/>
      <c r="AQ136" s="69"/>
      <c r="AR136" s="69"/>
      <c r="AS136" s="371"/>
    </row>
    <row r="137">
      <c r="A137" s="4"/>
      <c r="B137" s="138" t="s">
        <v>146</v>
      </c>
      <c r="C137" s="68" t="s">
        <v>245</v>
      </c>
      <c r="D137" s="69"/>
      <c r="E137" s="70">
        <v>100.24</v>
      </c>
      <c r="F137" s="70">
        <v>100.68</v>
      </c>
      <c r="G137" s="70">
        <v>100.44</v>
      </c>
      <c r="H137" s="70">
        <v>100.44</v>
      </c>
      <c r="I137" s="364" t="s">
        <v>246</v>
      </c>
      <c r="J137" s="70" t="s">
        <v>425</v>
      </c>
      <c r="K137" s="70">
        <v>5.0</v>
      </c>
      <c r="L137" s="70" t="s">
        <v>246</v>
      </c>
      <c r="M137" s="70" t="s">
        <v>246</v>
      </c>
      <c r="N137" s="70" t="s">
        <v>246</v>
      </c>
      <c r="O137" s="70">
        <v>4.0</v>
      </c>
      <c r="P137" s="70">
        <v>100.0</v>
      </c>
      <c r="Q137" s="71">
        <v>4.0</v>
      </c>
      <c r="R137" s="70">
        <v>100.0</v>
      </c>
      <c r="S137" s="70" t="s">
        <v>246</v>
      </c>
      <c r="T137" s="365" t="s">
        <v>246</v>
      </c>
      <c r="U137" s="70">
        <v>0.965</v>
      </c>
      <c r="V137" s="70">
        <v>0.0</v>
      </c>
      <c r="W137" s="70" t="s">
        <v>246</v>
      </c>
      <c r="X137" s="70">
        <v>0.003</v>
      </c>
      <c r="Y137" s="70">
        <v>0.0</v>
      </c>
      <c r="Z137" s="70" t="s">
        <v>246</v>
      </c>
      <c r="AA137" s="70" t="s">
        <v>246</v>
      </c>
      <c r="AB137" s="70" t="s">
        <v>246</v>
      </c>
      <c r="AC137" s="70" t="s">
        <v>246</v>
      </c>
      <c r="AD137" s="70" t="s">
        <v>246</v>
      </c>
      <c r="AE137" s="70" t="s">
        <v>246</v>
      </c>
      <c r="AF137" s="70" t="s">
        <v>246</v>
      </c>
      <c r="AG137" s="70" t="s">
        <v>246</v>
      </c>
      <c r="AH137" s="70" t="s">
        <v>246</v>
      </c>
      <c r="AI137" s="70" t="s">
        <v>246</v>
      </c>
      <c r="AJ137" s="70" t="s">
        <v>246</v>
      </c>
      <c r="AK137" s="366" t="s">
        <v>246</v>
      </c>
      <c r="AL137" s="70">
        <v>25.0</v>
      </c>
      <c r="AM137" s="70">
        <v>2.0</v>
      </c>
      <c r="AN137" s="70">
        <v>6.0</v>
      </c>
      <c r="AO137" s="70">
        <v>6.0</v>
      </c>
      <c r="AP137" s="70">
        <v>6.0</v>
      </c>
      <c r="AQ137" s="70">
        <v>6.0</v>
      </c>
      <c r="AR137" s="70" t="s">
        <v>246</v>
      </c>
      <c r="AS137" s="367" t="s">
        <v>246</v>
      </c>
    </row>
    <row r="138">
      <c r="A138" s="4"/>
      <c r="B138" s="139" t="s">
        <v>148</v>
      </c>
      <c r="C138" s="68" t="s">
        <v>247</v>
      </c>
      <c r="D138" s="70" t="s">
        <v>248</v>
      </c>
      <c r="E138" s="69"/>
      <c r="F138" s="69"/>
      <c r="G138" s="69"/>
      <c r="H138" s="69"/>
      <c r="I138" s="368"/>
      <c r="J138" s="69"/>
      <c r="K138" s="69"/>
      <c r="L138" s="69"/>
      <c r="M138" s="69"/>
      <c r="N138" s="69"/>
      <c r="O138" s="69"/>
      <c r="P138" s="69"/>
      <c r="Q138" s="114"/>
      <c r="R138" s="69"/>
      <c r="S138" s="69"/>
      <c r="T138" s="3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370"/>
      <c r="AL138" s="69"/>
      <c r="AM138" s="69"/>
      <c r="AN138" s="69"/>
      <c r="AO138" s="69"/>
      <c r="AP138" s="69"/>
      <c r="AQ138" s="69"/>
      <c r="AR138" s="69"/>
      <c r="AS138" s="371"/>
    </row>
    <row r="139">
      <c r="A139" s="4"/>
      <c r="B139" s="139" t="s">
        <v>149</v>
      </c>
      <c r="C139" s="68" t="s">
        <v>247</v>
      </c>
      <c r="D139" s="70" t="s">
        <v>248</v>
      </c>
      <c r="E139" s="69"/>
      <c r="F139" s="69"/>
      <c r="G139" s="69"/>
      <c r="H139" s="69"/>
      <c r="I139" s="368"/>
      <c r="J139" s="69"/>
      <c r="K139" s="69"/>
      <c r="L139" s="69"/>
      <c r="M139" s="69"/>
      <c r="N139" s="69"/>
      <c r="O139" s="69"/>
      <c r="P139" s="69"/>
      <c r="Q139" s="114"/>
      <c r="R139" s="69"/>
      <c r="S139" s="69"/>
      <c r="T139" s="3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370"/>
      <c r="AL139" s="69"/>
      <c r="AM139" s="69"/>
      <c r="AN139" s="69"/>
      <c r="AO139" s="69"/>
      <c r="AP139" s="69"/>
      <c r="AQ139" s="69"/>
      <c r="AR139" s="69"/>
      <c r="AS139" s="371"/>
    </row>
    <row r="140">
      <c r="A140" s="4"/>
      <c r="B140" s="138" t="s">
        <v>150</v>
      </c>
      <c r="C140" s="68" t="s">
        <v>245</v>
      </c>
      <c r="D140" s="69"/>
      <c r="E140" s="70">
        <v>100.24</v>
      </c>
      <c r="F140" s="70">
        <v>100.68</v>
      </c>
      <c r="G140" s="70">
        <v>100.44</v>
      </c>
      <c r="H140" s="70">
        <v>100.44</v>
      </c>
      <c r="I140" s="364" t="s">
        <v>246</v>
      </c>
      <c r="J140" s="70" t="s">
        <v>425</v>
      </c>
      <c r="K140" s="70">
        <v>5.0</v>
      </c>
      <c r="L140" s="70" t="s">
        <v>246</v>
      </c>
      <c r="M140" s="70" t="s">
        <v>246</v>
      </c>
      <c r="N140" s="70" t="s">
        <v>246</v>
      </c>
      <c r="O140" s="70">
        <v>4.0</v>
      </c>
      <c r="P140" s="70">
        <v>200.0</v>
      </c>
      <c r="Q140" s="71">
        <v>4.0</v>
      </c>
      <c r="R140" s="70">
        <v>200.0</v>
      </c>
      <c r="S140" s="70" t="s">
        <v>246</v>
      </c>
      <c r="T140" s="365" t="s">
        <v>246</v>
      </c>
      <c r="U140" s="70">
        <v>0.072</v>
      </c>
      <c r="V140" s="70">
        <v>0.0</v>
      </c>
      <c r="W140" s="70" t="s">
        <v>246</v>
      </c>
      <c r="X140" s="70">
        <v>0.005</v>
      </c>
      <c r="Y140" s="70">
        <v>0.0</v>
      </c>
      <c r="Z140" s="70" t="s">
        <v>246</v>
      </c>
      <c r="AA140" s="70" t="s">
        <v>246</v>
      </c>
      <c r="AB140" s="70" t="s">
        <v>246</v>
      </c>
      <c r="AC140" s="70" t="s">
        <v>246</v>
      </c>
      <c r="AD140" s="70" t="s">
        <v>246</v>
      </c>
      <c r="AE140" s="70" t="s">
        <v>246</v>
      </c>
      <c r="AF140" s="70" t="s">
        <v>246</v>
      </c>
      <c r="AG140" s="70" t="s">
        <v>246</v>
      </c>
      <c r="AH140" s="70" t="s">
        <v>246</v>
      </c>
      <c r="AI140" s="70" t="s">
        <v>246</v>
      </c>
      <c r="AJ140" s="70" t="s">
        <v>246</v>
      </c>
      <c r="AK140" s="366" t="s">
        <v>246</v>
      </c>
      <c r="AL140" s="70">
        <v>25.0</v>
      </c>
      <c r="AM140" s="70">
        <v>2.0</v>
      </c>
      <c r="AN140" s="70">
        <v>4.0</v>
      </c>
      <c r="AO140" s="70">
        <v>4.0</v>
      </c>
      <c r="AP140" s="70">
        <v>4.0</v>
      </c>
      <c r="AQ140" s="70">
        <v>4.0</v>
      </c>
      <c r="AR140" s="70" t="s">
        <v>246</v>
      </c>
      <c r="AS140" s="367" t="s">
        <v>246</v>
      </c>
    </row>
    <row r="141">
      <c r="A141" s="4"/>
      <c r="B141" s="138" t="s">
        <v>151</v>
      </c>
      <c r="C141" s="68" t="s">
        <v>245</v>
      </c>
      <c r="D141" s="69"/>
      <c r="E141" s="70">
        <v>100.24</v>
      </c>
      <c r="F141" s="70">
        <v>102.36</v>
      </c>
      <c r="G141" s="70">
        <v>100.44</v>
      </c>
      <c r="H141" s="70">
        <v>100.44</v>
      </c>
      <c r="I141" s="364" t="s">
        <v>246</v>
      </c>
      <c r="J141" s="70" t="s">
        <v>425</v>
      </c>
      <c r="K141" s="70">
        <v>5.0</v>
      </c>
      <c r="L141" s="70" t="s">
        <v>246</v>
      </c>
      <c r="M141" s="70" t="s">
        <v>246</v>
      </c>
      <c r="N141" s="70" t="s">
        <v>246</v>
      </c>
      <c r="O141" s="70">
        <v>4.0</v>
      </c>
      <c r="P141" s="70">
        <v>100.0</v>
      </c>
      <c r="Q141" s="71">
        <v>4.0</v>
      </c>
      <c r="R141" s="70">
        <v>100.0</v>
      </c>
      <c r="S141" s="70" t="s">
        <v>246</v>
      </c>
      <c r="T141" s="365" t="s">
        <v>246</v>
      </c>
      <c r="U141" s="70">
        <v>0.061</v>
      </c>
      <c r="V141" s="70">
        <v>0.0</v>
      </c>
      <c r="W141" s="70" t="s">
        <v>246</v>
      </c>
      <c r="X141" s="70">
        <v>0.004</v>
      </c>
      <c r="Y141" s="70">
        <v>0.0</v>
      </c>
      <c r="Z141" s="70" t="s">
        <v>246</v>
      </c>
      <c r="AA141" s="70" t="s">
        <v>246</v>
      </c>
      <c r="AB141" s="70" t="s">
        <v>246</v>
      </c>
      <c r="AC141" s="70" t="s">
        <v>246</v>
      </c>
      <c r="AD141" s="70" t="s">
        <v>246</v>
      </c>
      <c r="AE141" s="70" t="s">
        <v>246</v>
      </c>
      <c r="AF141" s="70" t="s">
        <v>246</v>
      </c>
      <c r="AG141" s="70" t="s">
        <v>246</v>
      </c>
      <c r="AH141" s="70" t="s">
        <v>246</v>
      </c>
      <c r="AI141" s="70" t="s">
        <v>246</v>
      </c>
      <c r="AJ141" s="70" t="s">
        <v>246</v>
      </c>
      <c r="AK141" s="366" t="s">
        <v>246</v>
      </c>
      <c r="AL141" s="70">
        <v>25.0</v>
      </c>
      <c r="AM141" s="70">
        <v>2.0</v>
      </c>
      <c r="AN141" s="70">
        <v>4.0</v>
      </c>
      <c r="AO141" s="70">
        <v>4.0</v>
      </c>
      <c r="AP141" s="70">
        <v>4.0</v>
      </c>
      <c r="AQ141" s="70">
        <v>4.0</v>
      </c>
      <c r="AR141" s="70" t="s">
        <v>246</v>
      </c>
      <c r="AS141" s="367" t="s">
        <v>246</v>
      </c>
    </row>
    <row r="142">
      <c r="A142" s="4"/>
      <c r="B142" s="138" t="s">
        <v>152</v>
      </c>
      <c r="C142" s="68" t="s">
        <v>245</v>
      </c>
      <c r="D142" s="69"/>
      <c r="E142" s="70">
        <v>100.24</v>
      </c>
      <c r="F142" s="70">
        <v>100.68</v>
      </c>
      <c r="G142" s="70">
        <v>100.44</v>
      </c>
      <c r="H142" s="70">
        <v>100.44</v>
      </c>
      <c r="I142" s="364" t="s">
        <v>246</v>
      </c>
      <c r="J142" s="70" t="s">
        <v>425</v>
      </c>
      <c r="K142" s="70">
        <v>5.0</v>
      </c>
      <c r="L142" s="70" t="s">
        <v>246</v>
      </c>
      <c r="M142" s="70" t="s">
        <v>246</v>
      </c>
      <c r="N142" s="70" t="s">
        <v>246</v>
      </c>
      <c r="O142" s="70">
        <v>4.0</v>
      </c>
      <c r="P142" s="70">
        <v>100.0</v>
      </c>
      <c r="Q142" s="71">
        <v>4.0</v>
      </c>
      <c r="R142" s="70">
        <v>100.0</v>
      </c>
      <c r="S142" s="70" t="s">
        <v>246</v>
      </c>
      <c r="T142" s="365" t="s">
        <v>246</v>
      </c>
      <c r="U142" s="70">
        <v>0.04</v>
      </c>
      <c r="V142" s="70">
        <v>0.0</v>
      </c>
      <c r="W142" s="70" t="s">
        <v>246</v>
      </c>
      <c r="X142" s="70">
        <v>0.0</v>
      </c>
      <c r="Y142" s="70">
        <v>0.0</v>
      </c>
      <c r="Z142" s="70" t="s">
        <v>246</v>
      </c>
      <c r="AA142" s="70" t="s">
        <v>246</v>
      </c>
      <c r="AB142" s="70" t="s">
        <v>246</v>
      </c>
      <c r="AC142" s="70" t="s">
        <v>246</v>
      </c>
      <c r="AD142" s="70" t="s">
        <v>246</v>
      </c>
      <c r="AE142" s="70" t="s">
        <v>246</v>
      </c>
      <c r="AF142" s="70" t="s">
        <v>246</v>
      </c>
      <c r="AG142" s="70" t="s">
        <v>246</v>
      </c>
      <c r="AH142" s="70" t="s">
        <v>246</v>
      </c>
      <c r="AI142" s="70" t="s">
        <v>246</v>
      </c>
      <c r="AJ142" s="70" t="s">
        <v>246</v>
      </c>
      <c r="AK142" s="366" t="s">
        <v>246</v>
      </c>
      <c r="AL142" s="70">
        <v>25.0</v>
      </c>
      <c r="AM142" s="70">
        <v>2.0</v>
      </c>
      <c r="AN142" s="70">
        <v>4.0</v>
      </c>
      <c r="AO142" s="70">
        <v>5.0</v>
      </c>
      <c r="AP142" s="70">
        <v>6.0</v>
      </c>
      <c r="AQ142" s="70">
        <v>6.0</v>
      </c>
      <c r="AR142" s="70" t="s">
        <v>246</v>
      </c>
      <c r="AS142" s="367" t="s">
        <v>246</v>
      </c>
    </row>
    <row r="143">
      <c r="A143" s="4"/>
      <c r="B143" s="138" t="s">
        <v>153</v>
      </c>
      <c r="C143" s="68" t="s">
        <v>245</v>
      </c>
      <c r="D143" s="69"/>
      <c r="E143" s="70">
        <v>104.24</v>
      </c>
      <c r="F143" s="70">
        <v>100.68</v>
      </c>
      <c r="G143" s="70">
        <v>100.44</v>
      </c>
      <c r="H143" s="70">
        <v>100.44</v>
      </c>
      <c r="I143" s="364" t="s">
        <v>246</v>
      </c>
      <c r="J143" s="70" t="s">
        <v>425</v>
      </c>
      <c r="K143" s="70">
        <v>5.0</v>
      </c>
      <c r="L143" s="70" t="s">
        <v>246</v>
      </c>
      <c r="M143" s="70" t="s">
        <v>246</v>
      </c>
      <c r="N143" s="70" t="s">
        <v>246</v>
      </c>
      <c r="O143" s="70">
        <v>4.0</v>
      </c>
      <c r="P143" s="70">
        <v>100.0</v>
      </c>
      <c r="Q143" s="71">
        <v>4.0</v>
      </c>
      <c r="R143" s="70">
        <v>100.0</v>
      </c>
      <c r="S143" s="70" t="s">
        <v>246</v>
      </c>
      <c r="T143" s="365" t="s">
        <v>246</v>
      </c>
      <c r="U143" s="70">
        <v>0.047</v>
      </c>
      <c r="V143" s="70">
        <v>0.0</v>
      </c>
      <c r="W143" s="70" t="s">
        <v>246</v>
      </c>
      <c r="X143" s="70">
        <v>0.001</v>
      </c>
      <c r="Y143" s="70">
        <v>0.0</v>
      </c>
      <c r="Z143" s="70" t="s">
        <v>246</v>
      </c>
      <c r="AA143" s="70" t="s">
        <v>246</v>
      </c>
      <c r="AB143" s="70" t="s">
        <v>246</v>
      </c>
      <c r="AC143" s="70" t="s">
        <v>246</v>
      </c>
      <c r="AD143" s="70" t="s">
        <v>246</v>
      </c>
      <c r="AE143" s="70" t="s">
        <v>246</v>
      </c>
      <c r="AF143" s="70" t="s">
        <v>246</v>
      </c>
      <c r="AG143" s="70" t="s">
        <v>246</v>
      </c>
      <c r="AH143" s="70" t="s">
        <v>246</v>
      </c>
      <c r="AI143" s="70" t="s">
        <v>246</v>
      </c>
      <c r="AJ143" s="70" t="s">
        <v>246</v>
      </c>
      <c r="AK143" s="366" t="s">
        <v>246</v>
      </c>
      <c r="AL143" s="70">
        <v>25.0</v>
      </c>
      <c r="AM143" s="70">
        <v>2.0</v>
      </c>
      <c r="AN143" s="70">
        <v>16.0</v>
      </c>
      <c r="AO143" s="70">
        <v>16.0</v>
      </c>
      <c r="AP143" s="70">
        <v>8.0</v>
      </c>
      <c r="AQ143" s="70">
        <v>8.0</v>
      </c>
      <c r="AR143" s="70" t="s">
        <v>246</v>
      </c>
      <c r="AS143" s="367" t="s">
        <v>246</v>
      </c>
    </row>
    <row r="144">
      <c r="A144" s="4"/>
      <c r="B144" s="138" t="s">
        <v>154</v>
      </c>
      <c r="C144" s="68" t="s">
        <v>245</v>
      </c>
      <c r="D144" s="69"/>
      <c r="E144" s="70">
        <v>100.24</v>
      </c>
      <c r="F144" s="70">
        <v>103.48</v>
      </c>
      <c r="G144" s="70">
        <v>100.44</v>
      </c>
      <c r="H144" s="70">
        <v>100.44</v>
      </c>
      <c r="I144" s="364" t="s">
        <v>246</v>
      </c>
      <c r="J144" s="70" t="s">
        <v>425</v>
      </c>
      <c r="K144" s="70">
        <v>5.0</v>
      </c>
      <c r="L144" s="70" t="s">
        <v>246</v>
      </c>
      <c r="M144" s="70" t="s">
        <v>246</v>
      </c>
      <c r="N144" s="70" t="s">
        <v>246</v>
      </c>
      <c r="O144" s="70">
        <v>4.0</v>
      </c>
      <c r="P144" s="70">
        <v>100.0</v>
      </c>
      <c r="Q144" s="71">
        <v>4.0</v>
      </c>
      <c r="R144" s="70">
        <v>100.0</v>
      </c>
      <c r="S144" s="70" t="s">
        <v>246</v>
      </c>
      <c r="T144" s="365" t="s">
        <v>246</v>
      </c>
      <c r="U144" s="70">
        <v>0.124</v>
      </c>
      <c r="V144" s="70">
        <v>0.0</v>
      </c>
      <c r="W144" s="70" t="s">
        <v>246</v>
      </c>
      <c r="X144" s="70">
        <v>0.002</v>
      </c>
      <c r="Y144" s="70">
        <v>0.0</v>
      </c>
      <c r="Z144" s="70" t="s">
        <v>246</v>
      </c>
      <c r="AA144" s="70" t="s">
        <v>246</v>
      </c>
      <c r="AB144" s="70" t="s">
        <v>246</v>
      </c>
      <c r="AC144" s="70" t="s">
        <v>246</v>
      </c>
      <c r="AD144" s="70" t="s">
        <v>246</v>
      </c>
      <c r="AE144" s="70" t="s">
        <v>246</v>
      </c>
      <c r="AF144" s="70" t="s">
        <v>246</v>
      </c>
      <c r="AG144" s="70" t="s">
        <v>246</v>
      </c>
      <c r="AH144" s="70" t="s">
        <v>246</v>
      </c>
      <c r="AI144" s="70" t="s">
        <v>246</v>
      </c>
      <c r="AJ144" s="70" t="s">
        <v>246</v>
      </c>
      <c r="AK144" s="366" t="s">
        <v>246</v>
      </c>
      <c r="AL144" s="70">
        <v>25.0</v>
      </c>
      <c r="AM144" s="70">
        <v>2.0</v>
      </c>
      <c r="AN144" s="70">
        <v>3.0</v>
      </c>
      <c r="AO144" s="70">
        <v>3.0</v>
      </c>
      <c r="AP144" s="70">
        <v>3.0</v>
      </c>
      <c r="AQ144" s="70">
        <v>3.0</v>
      </c>
      <c r="AR144" s="70" t="s">
        <v>246</v>
      </c>
      <c r="AS144" s="367" t="s">
        <v>246</v>
      </c>
    </row>
    <row r="145">
      <c r="A145" s="4"/>
      <c r="B145" s="138" t="s">
        <v>155</v>
      </c>
      <c r="C145" s="68" t="s">
        <v>245</v>
      </c>
      <c r="D145" s="69"/>
      <c r="E145" s="70">
        <v>100.24</v>
      </c>
      <c r="F145" s="70">
        <v>101.24</v>
      </c>
      <c r="G145" s="70">
        <v>100.44</v>
      </c>
      <c r="H145" s="70">
        <v>100.44</v>
      </c>
      <c r="I145" s="364" t="s">
        <v>246</v>
      </c>
      <c r="J145" s="70" t="s">
        <v>425</v>
      </c>
      <c r="K145" s="70">
        <v>5.0</v>
      </c>
      <c r="L145" s="70" t="s">
        <v>246</v>
      </c>
      <c r="M145" s="70" t="s">
        <v>246</v>
      </c>
      <c r="N145" s="70" t="s">
        <v>246</v>
      </c>
      <c r="O145" s="70">
        <v>4.0</v>
      </c>
      <c r="P145" s="70">
        <v>100.0</v>
      </c>
      <c r="Q145" s="71">
        <v>4.0</v>
      </c>
      <c r="R145" s="70">
        <v>100.0</v>
      </c>
      <c r="S145" s="70" t="s">
        <v>246</v>
      </c>
      <c r="T145" s="365" t="s">
        <v>246</v>
      </c>
      <c r="U145" s="70">
        <v>0.116</v>
      </c>
      <c r="V145" s="70">
        <v>0.0</v>
      </c>
      <c r="W145" s="70" t="s">
        <v>246</v>
      </c>
      <c r="X145" s="70">
        <v>0.005</v>
      </c>
      <c r="Y145" s="70">
        <v>0.0</v>
      </c>
      <c r="Z145" s="70" t="s">
        <v>246</v>
      </c>
      <c r="AA145" s="70" t="s">
        <v>246</v>
      </c>
      <c r="AB145" s="70" t="s">
        <v>246</v>
      </c>
      <c r="AC145" s="70" t="s">
        <v>246</v>
      </c>
      <c r="AD145" s="70" t="s">
        <v>246</v>
      </c>
      <c r="AE145" s="70" t="s">
        <v>246</v>
      </c>
      <c r="AF145" s="70" t="s">
        <v>246</v>
      </c>
      <c r="AG145" s="70" t="s">
        <v>246</v>
      </c>
      <c r="AH145" s="70" t="s">
        <v>246</v>
      </c>
      <c r="AI145" s="70" t="s">
        <v>246</v>
      </c>
      <c r="AJ145" s="70" t="s">
        <v>246</v>
      </c>
      <c r="AK145" s="366" t="s">
        <v>246</v>
      </c>
      <c r="AL145" s="70">
        <v>25.0</v>
      </c>
      <c r="AM145" s="70">
        <v>2.0</v>
      </c>
      <c r="AN145" s="70">
        <v>4.0</v>
      </c>
      <c r="AO145" s="70">
        <v>4.0</v>
      </c>
      <c r="AP145" s="70">
        <v>4.0</v>
      </c>
      <c r="AQ145" s="70">
        <v>4.0</v>
      </c>
      <c r="AR145" s="70" t="s">
        <v>246</v>
      </c>
      <c r="AS145" s="367" t="s">
        <v>246</v>
      </c>
    </row>
    <row r="146">
      <c r="A146" s="4"/>
      <c r="B146" s="139" t="s">
        <v>156</v>
      </c>
      <c r="C146" s="68" t="s">
        <v>247</v>
      </c>
      <c r="D146" s="70" t="s">
        <v>248</v>
      </c>
      <c r="E146" s="69"/>
      <c r="F146" s="69"/>
      <c r="G146" s="69"/>
      <c r="H146" s="69"/>
      <c r="I146" s="368"/>
      <c r="J146" s="69"/>
      <c r="K146" s="69"/>
      <c r="L146" s="69"/>
      <c r="M146" s="69"/>
      <c r="N146" s="69"/>
      <c r="O146" s="69"/>
      <c r="P146" s="69"/>
      <c r="Q146" s="114"/>
      <c r="R146" s="69"/>
      <c r="S146" s="69"/>
      <c r="T146" s="3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370"/>
      <c r="AL146" s="69"/>
      <c r="AM146" s="69"/>
      <c r="AN146" s="69"/>
      <c r="AO146" s="69"/>
      <c r="AP146" s="69"/>
      <c r="AQ146" s="69"/>
      <c r="AR146" s="69"/>
      <c r="AS146" s="371"/>
    </row>
    <row r="147">
      <c r="A147" s="4"/>
      <c r="B147" s="138" t="s">
        <v>157</v>
      </c>
      <c r="C147" s="68" t="s">
        <v>245</v>
      </c>
      <c r="D147" s="69"/>
      <c r="E147" s="70">
        <v>102.58</v>
      </c>
      <c r="F147" s="70">
        <v>100.68</v>
      </c>
      <c r="G147" s="70">
        <v>100.44</v>
      </c>
      <c r="H147" s="70">
        <v>100.44</v>
      </c>
      <c r="I147" s="364" t="s">
        <v>246</v>
      </c>
      <c r="J147" s="70" t="s">
        <v>425</v>
      </c>
      <c r="K147" s="70">
        <v>5.0</v>
      </c>
      <c r="L147" s="70" t="s">
        <v>246</v>
      </c>
      <c r="M147" s="70" t="s">
        <v>246</v>
      </c>
      <c r="N147" s="70" t="s">
        <v>246</v>
      </c>
      <c r="O147" s="70">
        <v>4.0</v>
      </c>
      <c r="P147" s="70">
        <v>100.0</v>
      </c>
      <c r="Q147" s="71">
        <v>4.0</v>
      </c>
      <c r="R147" s="70">
        <v>100.0</v>
      </c>
      <c r="S147" s="70" t="s">
        <v>246</v>
      </c>
      <c r="T147" s="365" t="s">
        <v>246</v>
      </c>
      <c r="U147" s="70">
        <v>0.099</v>
      </c>
      <c r="V147" s="70">
        <v>0.0</v>
      </c>
      <c r="W147" s="70" t="s">
        <v>246</v>
      </c>
      <c r="X147" s="70">
        <v>0.004</v>
      </c>
      <c r="Y147" s="70">
        <v>0.0</v>
      </c>
      <c r="Z147" s="70" t="s">
        <v>246</v>
      </c>
      <c r="AA147" s="70" t="s">
        <v>246</v>
      </c>
      <c r="AB147" s="70" t="s">
        <v>246</v>
      </c>
      <c r="AC147" s="70" t="s">
        <v>246</v>
      </c>
      <c r="AD147" s="70" t="s">
        <v>246</v>
      </c>
      <c r="AE147" s="70" t="s">
        <v>246</v>
      </c>
      <c r="AF147" s="70" t="s">
        <v>246</v>
      </c>
      <c r="AG147" s="70" t="s">
        <v>246</v>
      </c>
      <c r="AH147" s="70" t="s">
        <v>246</v>
      </c>
      <c r="AI147" s="70" t="s">
        <v>246</v>
      </c>
      <c r="AJ147" s="70" t="s">
        <v>246</v>
      </c>
      <c r="AK147" s="366" t="s">
        <v>246</v>
      </c>
      <c r="AL147" s="70">
        <v>25.0</v>
      </c>
      <c r="AM147" s="70">
        <v>2.0</v>
      </c>
      <c r="AN147" s="70">
        <v>4.0</v>
      </c>
      <c r="AO147" s="70">
        <v>5.0</v>
      </c>
      <c r="AP147" s="70">
        <v>4.0</v>
      </c>
      <c r="AQ147" s="70">
        <v>4.0</v>
      </c>
      <c r="AR147" s="70" t="s">
        <v>246</v>
      </c>
      <c r="AS147" s="367" t="s">
        <v>246</v>
      </c>
    </row>
    <row r="148">
      <c r="A148" s="4"/>
      <c r="B148" s="138" t="s">
        <v>158</v>
      </c>
      <c r="C148" s="68" t="s">
        <v>245</v>
      </c>
      <c r="D148" s="69"/>
      <c r="E148" s="70">
        <v>105.22</v>
      </c>
      <c r="F148" s="70">
        <v>100.68</v>
      </c>
      <c r="G148" s="70">
        <v>100.44</v>
      </c>
      <c r="H148" s="70">
        <v>100.44</v>
      </c>
      <c r="I148" s="364" t="s">
        <v>246</v>
      </c>
      <c r="J148" s="70" t="s">
        <v>425</v>
      </c>
      <c r="K148" s="70">
        <v>5.0</v>
      </c>
      <c r="L148" s="70" t="s">
        <v>246</v>
      </c>
      <c r="M148" s="70" t="s">
        <v>246</v>
      </c>
      <c r="N148" s="70" t="s">
        <v>246</v>
      </c>
      <c r="O148" s="70">
        <v>4.0</v>
      </c>
      <c r="P148" s="70">
        <v>100.0</v>
      </c>
      <c r="Q148" s="71">
        <v>4.0</v>
      </c>
      <c r="R148" s="70">
        <v>100.0</v>
      </c>
      <c r="S148" s="70" t="s">
        <v>246</v>
      </c>
      <c r="T148" s="365" t="s">
        <v>246</v>
      </c>
      <c r="U148" s="70">
        <v>0.315</v>
      </c>
      <c r="V148" s="70">
        <v>0.0</v>
      </c>
      <c r="W148" s="70" t="s">
        <v>246</v>
      </c>
      <c r="X148" s="70">
        <v>0.003</v>
      </c>
      <c r="Y148" s="70">
        <v>0.0</v>
      </c>
      <c r="Z148" s="70" t="s">
        <v>246</v>
      </c>
      <c r="AA148" s="70" t="s">
        <v>246</v>
      </c>
      <c r="AB148" s="70" t="s">
        <v>246</v>
      </c>
      <c r="AC148" s="70" t="s">
        <v>246</v>
      </c>
      <c r="AD148" s="70" t="s">
        <v>246</v>
      </c>
      <c r="AE148" s="70" t="s">
        <v>246</v>
      </c>
      <c r="AF148" s="70" t="s">
        <v>246</v>
      </c>
      <c r="AG148" s="70" t="s">
        <v>246</v>
      </c>
      <c r="AH148" s="70" t="s">
        <v>246</v>
      </c>
      <c r="AI148" s="70" t="s">
        <v>246</v>
      </c>
      <c r="AJ148" s="70" t="s">
        <v>246</v>
      </c>
      <c r="AK148" s="366" t="s">
        <v>246</v>
      </c>
      <c r="AL148" s="70">
        <v>25.0</v>
      </c>
      <c r="AM148" s="70">
        <v>2.0</v>
      </c>
      <c r="AN148" s="70">
        <v>16.0</v>
      </c>
      <c r="AO148" s="70">
        <v>16.0</v>
      </c>
      <c r="AP148" s="70">
        <v>8.0</v>
      </c>
      <c r="AQ148" s="70">
        <v>8.0</v>
      </c>
      <c r="AR148" s="70" t="s">
        <v>246</v>
      </c>
      <c r="AS148" s="367" t="s">
        <v>246</v>
      </c>
    </row>
    <row r="149">
      <c r="A149" s="89"/>
      <c r="B149" s="138" t="s">
        <v>159</v>
      </c>
      <c r="C149" s="381" t="s">
        <v>245</v>
      </c>
      <c r="D149" s="91"/>
      <c r="E149" s="92">
        <v>101.64</v>
      </c>
      <c r="F149" s="92">
        <v>100.68</v>
      </c>
      <c r="G149" s="92">
        <v>100.44</v>
      </c>
      <c r="H149" s="92">
        <v>100.44</v>
      </c>
      <c r="I149" s="382" t="s">
        <v>246</v>
      </c>
      <c r="J149" s="92" t="s">
        <v>425</v>
      </c>
      <c r="K149" s="92">
        <v>5.0</v>
      </c>
      <c r="L149" s="92" t="s">
        <v>246</v>
      </c>
      <c r="M149" s="92" t="s">
        <v>246</v>
      </c>
      <c r="N149" s="92" t="s">
        <v>246</v>
      </c>
      <c r="O149" s="92">
        <v>4.0</v>
      </c>
      <c r="P149" s="92">
        <v>100.0</v>
      </c>
      <c r="Q149" s="383">
        <v>4.0</v>
      </c>
      <c r="R149" s="92">
        <v>100.0</v>
      </c>
      <c r="S149" s="92" t="s">
        <v>246</v>
      </c>
      <c r="T149" s="384" t="s">
        <v>246</v>
      </c>
      <c r="U149" s="92">
        <v>0.142</v>
      </c>
      <c r="V149" s="92">
        <v>0.0</v>
      </c>
      <c r="W149" s="92" t="s">
        <v>246</v>
      </c>
      <c r="X149" s="92">
        <v>0.003</v>
      </c>
      <c r="Y149" s="92">
        <v>0.0</v>
      </c>
      <c r="Z149" s="92" t="s">
        <v>246</v>
      </c>
      <c r="AA149" s="92" t="s">
        <v>246</v>
      </c>
      <c r="AB149" s="92" t="s">
        <v>246</v>
      </c>
      <c r="AC149" s="92" t="s">
        <v>246</v>
      </c>
      <c r="AD149" s="92" t="s">
        <v>246</v>
      </c>
      <c r="AE149" s="92" t="s">
        <v>246</v>
      </c>
      <c r="AF149" s="92" t="s">
        <v>246</v>
      </c>
      <c r="AG149" s="92" t="s">
        <v>246</v>
      </c>
      <c r="AH149" s="92" t="s">
        <v>246</v>
      </c>
      <c r="AI149" s="92" t="s">
        <v>246</v>
      </c>
      <c r="AJ149" s="92" t="s">
        <v>246</v>
      </c>
      <c r="AK149" s="385" t="s">
        <v>246</v>
      </c>
      <c r="AL149" s="92">
        <v>25.0</v>
      </c>
      <c r="AM149" s="92">
        <v>2.0</v>
      </c>
      <c r="AN149" s="92">
        <v>5.0</v>
      </c>
      <c r="AO149" s="92">
        <v>5.0</v>
      </c>
      <c r="AP149" s="92">
        <v>5.0</v>
      </c>
      <c r="AQ149" s="92">
        <v>6.0</v>
      </c>
      <c r="AR149" s="92" t="s">
        <v>246</v>
      </c>
      <c r="AS149" s="386" t="s">
        <v>246</v>
      </c>
    </row>
    <row r="150">
      <c r="A150" s="93"/>
      <c r="B150" s="138" t="s">
        <v>160</v>
      </c>
      <c r="C150" s="353" t="s">
        <v>245</v>
      </c>
      <c r="D150" s="95"/>
      <c r="E150" s="96">
        <v>100.24</v>
      </c>
      <c r="F150" s="96">
        <v>100.8</v>
      </c>
      <c r="G150" s="96">
        <v>100.44</v>
      </c>
      <c r="H150" s="96">
        <v>100.44</v>
      </c>
      <c r="I150" s="382" t="s">
        <v>246</v>
      </c>
      <c r="J150" s="96" t="s">
        <v>425</v>
      </c>
      <c r="K150" s="96">
        <v>5.0</v>
      </c>
      <c r="L150" s="96" t="s">
        <v>246</v>
      </c>
      <c r="M150" s="96" t="s">
        <v>246</v>
      </c>
      <c r="N150" s="96" t="s">
        <v>246</v>
      </c>
      <c r="O150" s="96">
        <v>4.0</v>
      </c>
      <c r="P150" s="96">
        <v>180.0</v>
      </c>
      <c r="Q150" s="387">
        <v>4.0</v>
      </c>
      <c r="R150" s="96">
        <v>160.0</v>
      </c>
      <c r="S150" s="96" t="s">
        <v>246</v>
      </c>
      <c r="T150" s="384" t="s">
        <v>246</v>
      </c>
      <c r="U150" s="96">
        <v>0.207</v>
      </c>
      <c r="V150" s="96">
        <v>0.0</v>
      </c>
      <c r="W150" s="96" t="s">
        <v>246</v>
      </c>
      <c r="X150" s="96">
        <v>0.002</v>
      </c>
      <c r="Y150" s="96">
        <v>0.0</v>
      </c>
      <c r="Z150" s="96" t="s">
        <v>246</v>
      </c>
      <c r="AA150" s="96" t="s">
        <v>246</v>
      </c>
      <c r="AB150" s="96" t="s">
        <v>246</v>
      </c>
      <c r="AC150" s="96" t="s">
        <v>246</v>
      </c>
      <c r="AD150" s="96" t="s">
        <v>246</v>
      </c>
      <c r="AE150" s="96" t="s">
        <v>246</v>
      </c>
      <c r="AF150" s="96" t="s">
        <v>246</v>
      </c>
      <c r="AG150" s="96" t="s">
        <v>246</v>
      </c>
      <c r="AH150" s="96" t="s">
        <v>246</v>
      </c>
      <c r="AI150" s="96" t="s">
        <v>246</v>
      </c>
      <c r="AJ150" s="96" t="s">
        <v>246</v>
      </c>
      <c r="AK150" s="385" t="s">
        <v>246</v>
      </c>
      <c r="AL150" s="96">
        <v>25.0</v>
      </c>
      <c r="AM150" s="96">
        <v>2.0</v>
      </c>
      <c r="AN150" s="96">
        <v>4.0</v>
      </c>
      <c r="AO150" s="96">
        <v>4.0</v>
      </c>
      <c r="AP150" s="96">
        <v>6.0</v>
      </c>
      <c r="AQ150" s="96">
        <v>7.0</v>
      </c>
      <c r="AR150" s="96" t="s">
        <v>246</v>
      </c>
      <c r="AS150" s="386" t="s">
        <v>246</v>
      </c>
    </row>
    <row r="151">
      <c r="A151" s="89"/>
      <c r="B151" s="138" t="s">
        <v>161</v>
      </c>
      <c r="C151" s="381" t="s">
        <v>245</v>
      </c>
      <c r="D151" s="91"/>
      <c r="E151" s="92">
        <v>100.24</v>
      </c>
      <c r="F151" s="92">
        <v>100.68</v>
      </c>
      <c r="G151" s="92">
        <v>100.44</v>
      </c>
      <c r="H151" s="92">
        <v>100.44</v>
      </c>
      <c r="I151" s="382" t="s">
        <v>246</v>
      </c>
      <c r="J151" s="92" t="s">
        <v>425</v>
      </c>
      <c r="K151" s="92">
        <v>5.0</v>
      </c>
      <c r="L151" s="92" t="s">
        <v>246</v>
      </c>
      <c r="M151" s="92" t="s">
        <v>246</v>
      </c>
      <c r="N151" s="92" t="s">
        <v>246</v>
      </c>
      <c r="O151" s="92">
        <v>4.0</v>
      </c>
      <c r="P151" s="92">
        <v>100.0</v>
      </c>
      <c r="Q151" s="383">
        <v>4.0</v>
      </c>
      <c r="R151" s="92">
        <v>100.0</v>
      </c>
      <c r="S151" s="92" t="s">
        <v>246</v>
      </c>
      <c r="T151" s="384" t="s">
        <v>246</v>
      </c>
      <c r="U151" s="92">
        <v>0.067</v>
      </c>
      <c r="V151" s="92">
        <v>0.0</v>
      </c>
      <c r="W151" s="92" t="s">
        <v>246</v>
      </c>
      <c r="X151" s="92">
        <v>0.0</v>
      </c>
      <c r="Y151" s="92">
        <v>0.0</v>
      </c>
      <c r="Z151" s="92" t="s">
        <v>246</v>
      </c>
      <c r="AA151" s="92" t="s">
        <v>246</v>
      </c>
      <c r="AB151" s="92" t="s">
        <v>246</v>
      </c>
      <c r="AC151" s="92" t="s">
        <v>246</v>
      </c>
      <c r="AD151" s="92" t="s">
        <v>246</v>
      </c>
      <c r="AE151" s="92" t="s">
        <v>246</v>
      </c>
      <c r="AF151" s="92" t="s">
        <v>246</v>
      </c>
      <c r="AG151" s="92" t="s">
        <v>246</v>
      </c>
      <c r="AH151" s="92" t="s">
        <v>246</v>
      </c>
      <c r="AI151" s="92" t="s">
        <v>246</v>
      </c>
      <c r="AJ151" s="92" t="s">
        <v>246</v>
      </c>
      <c r="AK151" s="385" t="s">
        <v>246</v>
      </c>
      <c r="AL151" s="92">
        <v>25.0</v>
      </c>
      <c r="AM151" s="92">
        <v>2.0</v>
      </c>
      <c r="AN151" s="92">
        <v>5.0</v>
      </c>
      <c r="AO151" s="92">
        <v>5.0</v>
      </c>
      <c r="AP151" s="92">
        <v>5.0</v>
      </c>
      <c r="AQ151" s="92">
        <v>6.0</v>
      </c>
      <c r="AR151" s="92" t="s">
        <v>246</v>
      </c>
      <c r="AS151" s="386" t="s">
        <v>246</v>
      </c>
    </row>
    <row r="152">
      <c r="A152" s="93"/>
      <c r="B152" s="138" t="s">
        <v>162</v>
      </c>
      <c r="C152" s="353" t="s">
        <v>245</v>
      </c>
      <c r="D152" s="95"/>
      <c r="E152" s="96">
        <v>100.8</v>
      </c>
      <c r="F152" s="96">
        <v>101.24</v>
      </c>
      <c r="G152" s="96">
        <v>100.44</v>
      </c>
      <c r="H152" s="96">
        <v>100.44</v>
      </c>
      <c r="I152" s="382" t="s">
        <v>246</v>
      </c>
      <c r="J152" s="96" t="s">
        <v>425</v>
      </c>
      <c r="K152" s="96">
        <v>5.0</v>
      </c>
      <c r="L152" s="96" t="s">
        <v>246</v>
      </c>
      <c r="M152" s="96" t="s">
        <v>246</v>
      </c>
      <c r="N152" s="96" t="s">
        <v>246</v>
      </c>
      <c r="O152" s="96">
        <v>4.0</v>
      </c>
      <c r="P152" s="96">
        <v>100.0</v>
      </c>
      <c r="Q152" s="387">
        <v>4.0</v>
      </c>
      <c r="R152" s="96">
        <v>100.0</v>
      </c>
      <c r="S152" s="96" t="s">
        <v>246</v>
      </c>
      <c r="T152" s="384" t="s">
        <v>246</v>
      </c>
      <c r="U152" s="96">
        <v>0.127</v>
      </c>
      <c r="V152" s="96">
        <v>0.0</v>
      </c>
      <c r="W152" s="96" t="s">
        <v>246</v>
      </c>
      <c r="X152" s="96">
        <v>0.001</v>
      </c>
      <c r="Y152" s="96">
        <v>0.0</v>
      </c>
      <c r="Z152" s="96" t="s">
        <v>246</v>
      </c>
      <c r="AA152" s="96" t="s">
        <v>246</v>
      </c>
      <c r="AB152" s="96" t="s">
        <v>246</v>
      </c>
      <c r="AC152" s="96" t="s">
        <v>246</v>
      </c>
      <c r="AD152" s="96" t="s">
        <v>246</v>
      </c>
      <c r="AE152" s="96" t="s">
        <v>246</v>
      </c>
      <c r="AF152" s="96" t="s">
        <v>246</v>
      </c>
      <c r="AG152" s="96" t="s">
        <v>246</v>
      </c>
      <c r="AH152" s="96" t="s">
        <v>246</v>
      </c>
      <c r="AI152" s="96" t="s">
        <v>246</v>
      </c>
      <c r="AJ152" s="96" t="s">
        <v>246</v>
      </c>
      <c r="AK152" s="385" t="s">
        <v>246</v>
      </c>
      <c r="AL152" s="96">
        <v>25.0</v>
      </c>
      <c r="AM152" s="96">
        <v>2.0</v>
      </c>
      <c r="AN152" s="96">
        <v>4.0</v>
      </c>
      <c r="AO152" s="96">
        <v>7.0</v>
      </c>
      <c r="AP152" s="96">
        <v>5.0</v>
      </c>
      <c r="AQ152" s="96">
        <v>5.0</v>
      </c>
      <c r="AR152" s="96" t="s">
        <v>246</v>
      </c>
      <c r="AS152" s="386" t="s">
        <v>246</v>
      </c>
    </row>
    <row r="153">
      <c r="A153" s="89"/>
      <c r="B153" s="138" t="s">
        <v>163</v>
      </c>
      <c r="C153" s="90" t="s">
        <v>247</v>
      </c>
      <c r="D153" s="347" t="s">
        <v>248</v>
      </c>
      <c r="E153" s="91"/>
      <c r="F153" s="91"/>
      <c r="G153" s="91"/>
      <c r="H153" s="91"/>
      <c r="I153" s="388"/>
      <c r="J153" s="91"/>
      <c r="K153" s="91"/>
      <c r="L153" s="91"/>
      <c r="M153" s="91"/>
      <c r="N153" s="91"/>
      <c r="O153" s="91"/>
      <c r="P153" s="91"/>
      <c r="Q153" s="389"/>
      <c r="R153" s="91"/>
      <c r="S153" s="91"/>
      <c r="T153" s="390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  <c r="AG153" s="91"/>
      <c r="AH153" s="91"/>
      <c r="AI153" s="91"/>
      <c r="AJ153" s="91"/>
      <c r="AK153" s="391"/>
      <c r="AL153" s="91"/>
      <c r="AM153" s="91"/>
      <c r="AN153" s="91"/>
      <c r="AO153" s="91"/>
      <c r="AP153" s="91"/>
      <c r="AQ153" s="91"/>
      <c r="AR153" s="91"/>
      <c r="AS153" s="392"/>
    </row>
    <row r="154">
      <c r="A154" s="93"/>
      <c r="B154" s="139" t="s">
        <v>164</v>
      </c>
      <c r="C154" s="94" t="s">
        <v>247</v>
      </c>
      <c r="D154" s="160" t="s">
        <v>248</v>
      </c>
      <c r="E154" s="95"/>
      <c r="F154" s="95"/>
      <c r="G154" s="95"/>
      <c r="H154" s="95"/>
      <c r="I154" s="388"/>
      <c r="J154" s="95"/>
      <c r="K154" s="95"/>
      <c r="L154" s="95"/>
      <c r="M154" s="95"/>
      <c r="N154" s="95"/>
      <c r="O154" s="95"/>
      <c r="P154" s="95"/>
      <c r="Q154" s="393"/>
      <c r="R154" s="95"/>
      <c r="S154" s="95"/>
      <c r="T154" s="390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391"/>
      <c r="AL154" s="95"/>
      <c r="AM154" s="95"/>
      <c r="AN154" s="95"/>
      <c r="AO154" s="95"/>
      <c r="AP154" s="95"/>
      <c r="AQ154" s="95"/>
      <c r="AR154" s="95"/>
      <c r="AS154" s="392"/>
    </row>
    <row r="155">
      <c r="A155" s="89"/>
      <c r="B155" s="138" t="s">
        <v>165</v>
      </c>
      <c r="C155" s="381" t="s">
        <v>245</v>
      </c>
      <c r="D155" s="91"/>
      <c r="E155" s="92">
        <v>102.32</v>
      </c>
      <c r="F155" s="92">
        <v>100.68</v>
      </c>
      <c r="G155" s="92">
        <v>100.44</v>
      </c>
      <c r="H155" s="92">
        <v>100.44</v>
      </c>
      <c r="I155" s="382" t="s">
        <v>246</v>
      </c>
      <c r="J155" s="92" t="s">
        <v>425</v>
      </c>
      <c r="K155" s="92">
        <v>5.0</v>
      </c>
      <c r="L155" s="92" t="s">
        <v>246</v>
      </c>
      <c r="M155" s="92" t="s">
        <v>246</v>
      </c>
      <c r="N155" s="92" t="s">
        <v>246</v>
      </c>
      <c r="O155" s="92">
        <v>4.0</v>
      </c>
      <c r="P155" s="92">
        <v>100.0</v>
      </c>
      <c r="Q155" s="383">
        <v>4.0</v>
      </c>
      <c r="R155" s="92">
        <v>100.0</v>
      </c>
      <c r="S155" s="92" t="s">
        <v>246</v>
      </c>
      <c r="T155" s="384" t="s">
        <v>246</v>
      </c>
      <c r="U155" s="92">
        <v>0.117</v>
      </c>
      <c r="V155" s="92">
        <v>0.0</v>
      </c>
      <c r="W155" s="92" t="s">
        <v>246</v>
      </c>
      <c r="X155" s="92">
        <v>0.002</v>
      </c>
      <c r="Y155" s="92">
        <v>0.0</v>
      </c>
      <c r="Z155" s="92" t="s">
        <v>246</v>
      </c>
      <c r="AA155" s="92" t="s">
        <v>246</v>
      </c>
      <c r="AB155" s="92" t="s">
        <v>246</v>
      </c>
      <c r="AC155" s="92" t="s">
        <v>246</v>
      </c>
      <c r="AD155" s="92" t="s">
        <v>246</v>
      </c>
      <c r="AE155" s="92" t="s">
        <v>246</v>
      </c>
      <c r="AF155" s="92" t="s">
        <v>246</v>
      </c>
      <c r="AG155" s="92" t="s">
        <v>246</v>
      </c>
      <c r="AH155" s="92" t="s">
        <v>246</v>
      </c>
      <c r="AI155" s="92" t="s">
        <v>246</v>
      </c>
      <c r="AJ155" s="92" t="s">
        <v>246</v>
      </c>
      <c r="AK155" s="385" t="s">
        <v>246</v>
      </c>
      <c r="AL155" s="92">
        <v>25.0</v>
      </c>
      <c r="AM155" s="92">
        <v>2.0</v>
      </c>
      <c r="AN155" s="92">
        <v>13.0</v>
      </c>
      <c r="AO155" s="92">
        <v>13.0</v>
      </c>
      <c r="AP155" s="92">
        <v>4.0</v>
      </c>
      <c r="AQ155" s="92">
        <v>4.0</v>
      </c>
      <c r="AR155" s="92" t="s">
        <v>246</v>
      </c>
      <c r="AS155" s="386" t="s">
        <v>246</v>
      </c>
    </row>
    <row r="156">
      <c r="A156" s="93"/>
      <c r="B156" s="138" t="s">
        <v>166</v>
      </c>
      <c r="C156" s="353" t="s">
        <v>251</v>
      </c>
      <c r="D156" s="95"/>
      <c r="E156" s="96">
        <v>101.2</v>
      </c>
      <c r="F156" s="96">
        <v>100.68</v>
      </c>
      <c r="G156" s="96">
        <v>100.44</v>
      </c>
      <c r="H156" s="96">
        <v>100.44</v>
      </c>
      <c r="I156" s="382" t="s">
        <v>246</v>
      </c>
      <c r="J156" s="96" t="s">
        <v>425</v>
      </c>
      <c r="K156" s="96">
        <v>5.0</v>
      </c>
      <c r="L156" s="96" t="s">
        <v>246</v>
      </c>
      <c r="M156" s="96" t="s">
        <v>246</v>
      </c>
      <c r="N156" s="96" t="s">
        <v>246</v>
      </c>
      <c r="O156" s="96">
        <v>4.0</v>
      </c>
      <c r="P156" s="96">
        <v>80.0</v>
      </c>
      <c r="Q156" s="387">
        <v>4.0</v>
      </c>
      <c r="R156" s="96">
        <v>80.0</v>
      </c>
      <c r="S156" s="96" t="s">
        <v>246</v>
      </c>
      <c r="T156" s="384" t="s">
        <v>246</v>
      </c>
      <c r="U156" s="96">
        <v>0.135</v>
      </c>
      <c r="V156" s="96">
        <v>0.0</v>
      </c>
      <c r="W156" s="96" t="s">
        <v>246</v>
      </c>
      <c r="X156" s="96">
        <v>0.005</v>
      </c>
      <c r="Y156" s="96">
        <v>0.0</v>
      </c>
      <c r="Z156" s="96" t="s">
        <v>246</v>
      </c>
      <c r="AA156" s="96" t="s">
        <v>246</v>
      </c>
      <c r="AB156" s="96" t="s">
        <v>246</v>
      </c>
      <c r="AC156" s="96" t="s">
        <v>246</v>
      </c>
      <c r="AD156" s="96" t="s">
        <v>246</v>
      </c>
      <c r="AE156" s="96" t="s">
        <v>246</v>
      </c>
      <c r="AF156" s="96" t="s">
        <v>246</v>
      </c>
      <c r="AG156" s="96" t="s">
        <v>246</v>
      </c>
      <c r="AH156" s="96" t="s">
        <v>246</v>
      </c>
      <c r="AI156" s="96" t="s">
        <v>246</v>
      </c>
      <c r="AJ156" s="96" t="s">
        <v>246</v>
      </c>
      <c r="AK156" s="385" t="s">
        <v>246</v>
      </c>
      <c r="AL156" s="96">
        <v>25.0</v>
      </c>
      <c r="AM156" s="96">
        <v>2.0</v>
      </c>
      <c r="AN156" s="96">
        <v>6.0</v>
      </c>
      <c r="AO156" s="96">
        <v>7.0</v>
      </c>
      <c r="AP156" s="96">
        <v>4.0</v>
      </c>
      <c r="AQ156" s="96">
        <v>4.0</v>
      </c>
      <c r="AR156" s="96" t="s">
        <v>246</v>
      </c>
      <c r="AS156" s="386" t="s">
        <v>246</v>
      </c>
    </row>
    <row r="157">
      <c r="A157" s="89"/>
      <c r="B157" s="138" t="s">
        <v>167</v>
      </c>
      <c r="C157" s="381" t="s">
        <v>245</v>
      </c>
      <c r="D157" s="91"/>
      <c r="E157" s="92">
        <v>100.24</v>
      </c>
      <c r="F157" s="92">
        <v>100.68</v>
      </c>
      <c r="G157" s="92">
        <v>100.44</v>
      </c>
      <c r="H157" s="92">
        <v>100.44</v>
      </c>
      <c r="I157" s="382" t="s">
        <v>246</v>
      </c>
      <c r="J157" s="92" t="s">
        <v>425</v>
      </c>
      <c r="K157" s="92">
        <v>5.0</v>
      </c>
      <c r="L157" s="92" t="s">
        <v>246</v>
      </c>
      <c r="M157" s="92" t="s">
        <v>246</v>
      </c>
      <c r="N157" s="92" t="s">
        <v>246</v>
      </c>
      <c r="O157" s="92">
        <v>4.0</v>
      </c>
      <c r="P157" s="92">
        <v>100.0</v>
      </c>
      <c r="Q157" s="383">
        <v>4.0</v>
      </c>
      <c r="R157" s="92">
        <v>100.0</v>
      </c>
      <c r="S157" s="92" t="s">
        <v>246</v>
      </c>
      <c r="T157" s="384" t="s">
        <v>246</v>
      </c>
      <c r="U157" s="92">
        <v>0.078</v>
      </c>
      <c r="V157" s="92">
        <v>0.0</v>
      </c>
      <c r="W157" s="92" t="s">
        <v>246</v>
      </c>
      <c r="X157" s="92">
        <v>0.003</v>
      </c>
      <c r="Y157" s="92">
        <v>0.0</v>
      </c>
      <c r="Z157" s="92" t="s">
        <v>246</v>
      </c>
      <c r="AA157" s="92" t="s">
        <v>246</v>
      </c>
      <c r="AB157" s="92" t="s">
        <v>246</v>
      </c>
      <c r="AC157" s="92" t="s">
        <v>246</v>
      </c>
      <c r="AD157" s="92" t="s">
        <v>246</v>
      </c>
      <c r="AE157" s="92" t="s">
        <v>246</v>
      </c>
      <c r="AF157" s="92" t="s">
        <v>246</v>
      </c>
      <c r="AG157" s="92" t="s">
        <v>246</v>
      </c>
      <c r="AH157" s="92" t="s">
        <v>246</v>
      </c>
      <c r="AI157" s="92" t="s">
        <v>246</v>
      </c>
      <c r="AJ157" s="92" t="s">
        <v>246</v>
      </c>
      <c r="AK157" s="385" t="s">
        <v>246</v>
      </c>
      <c r="AL157" s="92">
        <v>25.0</v>
      </c>
      <c r="AM157" s="92">
        <v>2.0</v>
      </c>
      <c r="AN157" s="92">
        <v>3.0</v>
      </c>
      <c r="AO157" s="92">
        <v>3.0</v>
      </c>
      <c r="AP157" s="92">
        <v>8.0</v>
      </c>
      <c r="AQ157" s="92">
        <v>8.0</v>
      </c>
      <c r="AR157" s="92" t="s">
        <v>246</v>
      </c>
      <c r="AS157" s="386" t="s">
        <v>246</v>
      </c>
    </row>
    <row r="158">
      <c r="A158" s="93"/>
      <c r="B158" s="138" t="s">
        <v>168</v>
      </c>
      <c r="C158" s="353" t="s">
        <v>245</v>
      </c>
      <c r="D158" s="95"/>
      <c r="E158" s="96">
        <v>100.24</v>
      </c>
      <c r="F158" s="96">
        <v>100.68</v>
      </c>
      <c r="G158" s="96">
        <v>100.44</v>
      </c>
      <c r="H158" s="96">
        <v>100.44</v>
      </c>
      <c r="I158" s="382" t="s">
        <v>246</v>
      </c>
      <c r="J158" s="96" t="s">
        <v>425</v>
      </c>
      <c r="K158" s="96">
        <v>5.0</v>
      </c>
      <c r="L158" s="96" t="s">
        <v>246</v>
      </c>
      <c r="M158" s="96" t="s">
        <v>246</v>
      </c>
      <c r="N158" s="96" t="s">
        <v>246</v>
      </c>
      <c r="O158" s="96">
        <v>4.0</v>
      </c>
      <c r="P158" s="96">
        <v>100.0</v>
      </c>
      <c r="Q158" s="387">
        <v>4.0</v>
      </c>
      <c r="R158" s="96">
        <v>100.0</v>
      </c>
      <c r="S158" s="96" t="s">
        <v>246</v>
      </c>
      <c r="T158" s="384" t="s">
        <v>246</v>
      </c>
      <c r="U158" s="96">
        <v>0.082</v>
      </c>
      <c r="V158" s="96">
        <v>0.0</v>
      </c>
      <c r="W158" s="96" t="s">
        <v>246</v>
      </c>
      <c r="X158" s="96">
        <v>0.005</v>
      </c>
      <c r="Y158" s="96">
        <v>0.0</v>
      </c>
      <c r="Z158" s="96" t="s">
        <v>246</v>
      </c>
      <c r="AA158" s="96" t="s">
        <v>246</v>
      </c>
      <c r="AB158" s="96" t="s">
        <v>246</v>
      </c>
      <c r="AC158" s="96" t="s">
        <v>246</v>
      </c>
      <c r="AD158" s="96" t="s">
        <v>246</v>
      </c>
      <c r="AE158" s="96" t="s">
        <v>246</v>
      </c>
      <c r="AF158" s="96" t="s">
        <v>246</v>
      </c>
      <c r="AG158" s="96" t="s">
        <v>246</v>
      </c>
      <c r="AH158" s="96" t="s">
        <v>246</v>
      </c>
      <c r="AI158" s="96" t="s">
        <v>246</v>
      </c>
      <c r="AJ158" s="96" t="s">
        <v>246</v>
      </c>
      <c r="AK158" s="385" t="s">
        <v>246</v>
      </c>
      <c r="AL158" s="96">
        <v>25.0</v>
      </c>
      <c r="AM158" s="96">
        <v>2.0</v>
      </c>
      <c r="AN158" s="96">
        <v>4.0</v>
      </c>
      <c r="AO158" s="96">
        <v>4.0</v>
      </c>
      <c r="AP158" s="96">
        <v>4.0</v>
      </c>
      <c r="AQ158" s="96">
        <v>4.0</v>
      </c>
      <c r="AR158" s="96" t="s">
        <v>246</v>
      </c>
      <c r="AS158" s="386" t="s">
        <v>246</v>
      </c>
    </row>
    <row r="159">
      <c r="A159" s="89"/>
      <c r="B159" s="138" t="s">
        <v>169</v>
      </c>
      <c r="C159" s="381" t="s">
        <v>251</v>
      </c>
      <c r="D159" s="91"/>
      <c r="E159" s="92">
        <v>100.24</v>
      </c>
      <c r="F159" s="92">
        <v>100.68</v>
      </c>
      <c r="G159" s="92">
        <v>100.44</v>
      </c>
      <c r="H159" s="92">
        <v>100.44</v>
      </c>
      <c r="I159" s="382" t="s">
        <v>246</v>
      </c>
      <c r="J159" s="92" t="s">
        <v>425</v>
      </c>
      <c r="K159" s="92">
        <v>5.0</v>
      </c>
      <c r="L159" s="92" t="s">
        <v>246</v>
      </c>
      <c r="M159" s="92" t="s">
        <v>246</v>
      </c>
      <c r="N159" s="92" t="s">
        <v>246</v>
      </c>
      <c r="O159" s="92">
        <v>4.0</v>
      </c>
      <c r="P159" s="92">
        <v>100.0</v>
      </c>
      <c r="Q159" s="383">
        <v>4.0</v>
      </c>
      <c r="R159" s="92">
        <v>100.0</v>
      </c>
      <c r="S159" s="92" t="s">
        <v>246</v>
      </c>
      <c r="T159" s="384" t="s">
        <v>246</v>
      </c>
      <c r="U159" s="92">
        <v>0.272</v>
      </c>
      <c r="V159" s="92">
        <v>0.0</v>
      </c>
      <c r="W159" s="92" t="s">
        <v>246</v>
      </c>
      <c r="X159" s="92">
        <v>0.002</v>
      </c>
      <c r="Y159" s="92">
        <v>0.0</v>
      </c>
      <c r="Z159" s="92" t="s">
        <v>246</v>
      </c>
      <c r="AA159" s="92" t="s">
        <v>246</v>
      </c>
      <c r="AB159" s="92" t="s">
        <v>246</v>
      </c>
      <c r="AC159" s="92" t="s">
        <v>246</v>
      </c>
      <c r="AD159" s="92" t="s">
        <v>246</v>
      </c>
      <c r="AE159" s="92" t="s">
        <v>246</v>
      </c>
      <c r="AF159" s="92" t="s">
        <v>246</v>
      </c>
      <c r="AG159" s="92" t="s">
        <v>246</v>
      </c>
      <c r="AH159" s="92" t="s">
        <v>246</v>
      </c>
      <c r="AI159" s="92" t="s">
        <v>246</v>
      </c>
      <c r="AJ159" s="92" t="s">
        <v>246</v>
      </c>
      <c r="AK159" s="385" t="s">
        <v>246</v>
      </c>
      <c r="AL159" s="92">
        <v>25.0</v>
      </c>
      <c r="AM159" s="92">
        <v>2.0</v>
      </c>
      <c r="AN159" s="92">
        <v>6.0</v>
      </c>
      <c r="AO159" s="92">
        <v>6.0</v>
      </c>
      <c r="AP159" s="92">
        <v>12.0</v>
      </c>
      <c r="AQ159" s="92">
        <v>12.0</v>
      </c>
      <c r="AR159" s="92" t="s">
        <v>246</v>
      </c>
      <c r="AS159" s="386" t="s">
        <v>246</v>
      </c>
    </row>
    <row r="160">
      <c r="A160" s="93"/>
      <c r="B160" s="138" t="s">
        <v>170</v>
      </c>
      <c r="C160" s="353" t="s">
        <v>245</v>
      </c>
      <c r="D160" s="95"/>
      <c r="E160" s="96">
        <v>100.24</v>
      </c>
      <c r="F160" s="96">
        <v>100.68</v>
      </c>
      <c r="G160" s="96">
        <v>100.44</v>
      </c>
      <c r="H160" s="96">
        <v>100.44</v>
      </c>
      <c r="I160" s="382" t="s">
        <v>246</v>
      </c>
      <c r="J160" s="96" t="s">
        <v>425</v>
      </c>
      <c r="K160" s="96">
        <v>5.0</v>
      </c>
      <c r="L160" s="96" t="s">
        <v>246</v>
      </c>
      <c r="M160" s="96" t="s">
        <v>246</v>
      </c>
      <c r="N160" s="96" t="s">
        <v>246</v>
      </c>
      <c r="O160" s="96">
        <v>4.0</v>
      </c>
      <c r="P160" s="96">
        <v>150.0</v>
      </c>
      <c r="Q160" s="387">
        <v>4.0</v>
      </c>
      <c r="R160" s="96">
        <v>150.0</v>
      </c>
      <c r="S160" s="96" t="s">
        <v>246</v>
      </c>
      <c r="T160" s="384" t="s">
        <v>246</v>
      </c>
      <c r="U160" s="96">
        <v>0.039</v>
      </c>
      <c r="V160" s="96">
        <v>0.0</v>
      </c>
      <c r="W160" s="96" t="s">
        <v>246</v>
      </c>
      <c r="X160" s="96">
        <v>0.004</v>
      </c>
      <c r="Y160" s="96">
        <v>0.0</v>
      </c>
      <c r="Z160" s="96" t="s">
        <v>246</v>
      </c>
      <c r="AA160" s="96" t="s">
        <v>246</v>
      </c>
      <c r="AB160" s="96" t="s">
        <v>246</v>
      </c>
      <c r="AC160" s="96" t="s">
        <v>246</v>
      </c>
      <c r="AD160" s="96" t="s">
        <v>246</v>
      </c>
      <c r="AE160" s="96" t="s">
        <v>246</v>
      </c>
      <c r="AF160" s="96" t="s">
        <v>246</v>
      </c>
      <c r="AG160" s="96" t="s">
        <v>246</v>
      </c>
      <c r="AH160" s="96" t="s">
        <v>246</v>
      </c>
      <c r="AI160" s="96" t="s">
        <v>246</v>
      </c>
      <c r="AJ160" s="96" t="s">
        <v>246</v>
      </c>
      <c r="AK160" s="385" t="s">
        <v>246</v>
      </c>
      <c r="AL160" s="96">
        <v>25.0</v>
      </c>
      <c r="AM160" s="96">
        <v>2.0</v>
      </c>
      <c r="AN160" s="96">
        <v>3.0</v>
      </c>
      <c r="AO160" s="96">
        <v>3.0</v>
      </c>
      <c r="AP160" s="96">
        <v>6.0</v>
      </c>
      <c r="AQ160" s="96">
        <v>6.0</v>
      </c>
      <c r="AR160" s="96" t="s">
        <v>246</v>
      </c>
      <c r="AS160" s="386" t="s">
        <v>246</v>
      </c>
    </row>
    <row r="161">
      <c r="A161" s="89"/>
      <c r="B161" s="138" t="s">
        <v>171</v>
      </c>
      <c r="C161" s="394" t="s">
        <v>245</v>
      </c>
      <c r="D161" s="91"/>
      <c r="E161" s="355">
        <v>100.24</v>
      </c>
      <c r="F161" s="355">
        <v>100.68</v>
      </c>
      <c r="G161" s="355">
        <v>100.44</v>
      </c>
      <c r="H161" s="355">
        <v>100.44</v>
      </c>
      <c r="I161" s="395" t="s">
        <v>246</v>
      </c>
      <c r="J161" s="355" t="s">
        <v>425</v>
      </c>
      <c r="K161" s="355">
        <v>5.0</v>
      </c>
      <c r="L161" s="355" t="s">
        <v>246</v>
      </c>
      <c r="M161" s="355" t="s">
        <v>246</v>
      </c>
      <c r="N161" s="355" t="s">
        <v>246</v>
      </c>
      <c r="O161" s="355">
        <v>4.0</v>
      </c>
      <c r="P161" s="355">
        <v>100.0</v>
      </c>
      <c r="Q161" s="396">
        <v>4.0</v>
      </c>
      <c r="R161" s="355">
        <v>100.0</v>
      </c>
      <c r="S161" s="355" t="s">
        <v>246</v>
      </c>
      <c r="T161" s="397" t="s">
        <v>246</v>
      </c>
      <c r="U161" s="355">
        <v>0.002</v>
      </c>
      <c r="V161" s="355">
        <v>0.0</v>
      </c>
      <c r="W161" s="355" t="s">
        <v>246</v>
      </c>
      <c r="X161" s="355">
        <v>0.004</v>
      </c>
      <c r="Y161" s="355">
        <v>0.0</v>
      </c>
      <c r="Z161" s="355" t="s">
        <v>246</v>
      </c>
      <c r="AA161" s="355" t="s">
        <v>246</v>
      </c>
      <c r="AB161" s="355" t="s">
        <v>246</v>
      </c>
      <c r="AC161" s="355" t="s">
        <v>246</v>
      </c>
      <c r="AD161" s="355" t="s">
        <v>246</v>
      </c>
      <c r="AE161" s="355" t="s">
        <v>246</v>
      </c>
      <c r="AF161" s="355" t="s">
        <v>246</v>
      </c>
      <c r="AG161" s="355" t="s">
        <v>246</v>
      </c>
      <c r="AH161" s="355" t="s">
        <v>246</v>
      </c>
      <c r="AI161" s="355" t="s">
        <v>246</v>
      </c>
      <c r="AJ161" s="355" t="s">
        <v>246</v>
      </c>
      <c r="AK161" s="398" t="s">
        <v>246</v>
      </c>
      <c r="AL161" s="355">
        <v>25.0</v>
      </c>
      <c r="AM161" s="355">
        <v>2.0</v>
      </c>
      <c r="AN161" s="355">
        <v>5.0</v>
      </c>
      <c r="AO161" s="355">
        <v>5.0</v>
      </c>
      <c r="AP161" s="355">
        <v>5.0</v>
      </c>
      <c r="AQ161" s="355">
        <v>5.0</v>
      </c>
      <c r="AR161" s="355" t="s">
        <v>246</v>
      </c>
      <c r="AS161" s="399" t="s">
        <v>246</v>
      </c>
    </row>
    <row r="162">
      <c r="A162" s="93"/>
      <c r="B162" s="138" t="s">
        <v>172</v>
      </c>
      <c r="C162" s="353" t="s">
        <v>245</v>
      </c>
      <c r="D162" s="95"/>
      <c r="E162" s="96">
        <v>100.24</v>
      </c>
      <c r="F162" s="96">
        <v>101.24</v>
      </c>
      <c r="G162" s="96">
        <v>100.44</v>
      </c>
      <c r="H162" s="96">
        <v>100.44</v>
      </c>
      <c r="I162" s="382" t="s">
        <v>246</v>
      </c>
      <c r="J162" s="96" t="s">
        <v>425</v>
      </c>
      <c r="K162" s="96">
        <v>5.0</v>
      </c>
      <c r="L162" s="96" t="s">
        <v>246</v>
      </c>
      <c r="M162" s="96" t="s">
        <v>246</v>
      </c>
      <c r="N162" s="96" t="s">
        <v>246</v>
      </c>
      <c r="O162" s="96">
        <v>4.0</v>
      </c>
      <c r="P162" s="96">
        <v>100.0</v>
      </c>
      <c r="Q162" s="387">
        <v>4.0</v>
      </c>
      <c r="R162" s="96">
        <v>100.0</v>
      </c>
      <c r="S162" s="96" t="s">
        <v>246</v>
      </c>
      <c r="T162" s="384" t="s">
        <v>246</v>
      </c>
      <c r="U162" s="96">
        <v>0.095</v>
      </c>
      <c r="V162" s="96">
        <v>0.0</v>
      </c>
      <c r="W162" s="96" t="s">
        <v>246</v>
      </c>
      <c r="X162" s="96">
        <v>0.0</v>
      </c>
      <c r="Y162" s="96">
        <v>0.0</v>
      </c>
      <c r="Z162" s="96" t="s">
        <v>246</v>
      </c>
      <c r="AA162" s="96" t="s">
        <v>246</v>
      </c>
      <c r="AB162" s="96" t="s">
        <v>246</v>
      </c>
      <c r="AC162" s="96" t="s">
        <v>246</v>
      </c>
      <c r="AD162" s="96" t="s">
        <v>246</v>
      </c>
      <c r="AE162" s="96" t="s">
        <v>246</v>
      </c>
      <c r="AF162" s="96" t="s">
        <v>246</v>
      </c>
      <c r="AG162" s="96" t="s">
        <v>246</v>
      </c>
      <c r="AH162" s="96" t="s">
        <v>246</v>
      </c>
      <c r="AI162" s="96" t="s">
        <v>246</v>
      </c>
      <c r="AJ162" s="96" t="s">
        <v>246</v>
      </c>
      <c r="AK162" s="385" t="s">
        <v>246</v>
      </c>
      <c r="AL162" s="96">
        <v>25.0</v>
      </c>
      <c r="AM162" s="96">
        <v>2.0</v>
      </c>
      <c r="AN162" s="96">
        <v>4.0</v>
      </c>
      <c r="AO162" s="96">
        <v>4.0</v>
      </c>
      <c r="AP162" s="96">
        <v>4.0</v>
      </c>
      <c r="AQ162" s="96">
        <v>4.0</v>
      </c>
      <c r="AR162" s="96" t="s">
        <v>246</v>
      </c>
      <c r="AS162" s="386" t="s">
        <v>246</v>
      </c>
    </row>
    <row r="163">
      <c r="A163" s="89"/>
      <c r="B163" s="138" t="s">
        <v>173</v>
      </c>
      <c r="C163" s="381" t="s">
        <v>245</v>
      </c>
      <c r="D163" s="91"/>
      <c r="E163" s="92">
        <v>102.94</v>
      </c>
      <c r="F163" s="92">
        <v>100.68</v>
      </c>
      <c r="G163" s="92">
        <v>100.44</v>
      </c>
      <c r="H163" s="92">
        <v>100.44</v>
      </c>
      <c r="I163" s="382" t="s">
        <v>246</v>
      </c>
      <c r="J163" s="92" t="s">
        <v>425</v>
      </c>
      <c r="K163" s="92">
        <v>5.0</v>
      </c>
      <c r="L163" s="92" t="s">
        <v>246</v>
      </c>
      <c r="M163" s="92" t="s">
        <v>246</v>
      </c>
      <c r="N163" s="92" t="s">
        <v>246</v>
      </c>
      <c r="O163" s="92">
        <v>4.0</v>
      </c>
      <c r="P163" s="92">
        <v>100.0</v>
      </c>
      <c r="Q163" s="383">
        <v>4.0</v>
      </c>
      <c r="R163" s="92">
        <v>100.0</v>
      </c>
      <c r="S163" s="92" t="s">
        <v>246</v>
      </c>
      <c r="T163" s="384" t="s">
        <v>246</v>
      </c>
      <c r="U163" s="92">
        <v>0.214</v>
      </c>
      <c r="V163" s="92">
        <v>0.0</v>
      </c>
      <c r="W163" s="92" t="s">
        <v>246</v>
      </c>
      <c r="X163" s="92">
        <v>0.013</v>
      </c>
      <c r="Y163" s="92">
        <v>0.0</v>
      </c>
      <c r="Z163" s="92" t="s">
        <v>246</v>
      </c>
      <c r="AA163" s="92" t="s">
        <v>246</v>
      </c>
      <c r="AB163" s="92" t="s">
        <v>246</v>
      </c>
      <c r="AC163" s="92" t="s">
        <v>246</v>
      </c>
      <c r="AD163" s="92" t="s">
        <v>246</v>
      </c>
      <c r="AE163" s="92" t="s">
        <v>246</v>
      </c>
      <c r="AF163" s="92" t="s">
        <v>246</v>
      </c>
      <c r="AG163" s="92" t="s">
        <v>246</v>
      </c>
      <c r="AH163" s="92" t="s">
        <v>246</v>
      </c>
      <c r="AI163" s="92" t="s">
        <v>246</v>
      </c>
      <c r="AJ163" s="92" t="s">
        <v>246</v>
      </c>
      <c r="AK163" s="385" t="s">
        <v>246</v>
      </c>
      <c r="AL163" s="92">
        <v>25.0</v>
      </c>
      <c r="AM163" s="92">
        <v>2.0</v>
      </c>
      <c r="AN163" s="92">
        <v>12.0</v>
      </c>
      <c r="AO163" s="92">
        <v>12.0</v>
      </c>
      <c r="AP163" s="92">
        <v>12.0</v>
      </c>
      <c r="AQ163" s="92">
        <v>12.0</v>
      </c>
      <c r="AR163" s="92" t="s">
        <v>246</v>
      </c>
      <c r="AS163" s="386" t="s">
        <v>246</v>
      </c>
    </row>
    <row r="164">
      <c r="A164" s="93"/>
      <c r="B164" s="138" t="s">
        <v>174</v>
      </c>
      <c r="C164" s="353" t="s">
        <v>251</v>
      </c>
      <c r="D164" s="95"/>
      <c r="E164" s="96">
        <v>100.24</v>
      </c>
      <c r="F164" s="96">
        <v>100.68</v>
      </c>
      <c r="G164" s="96">
        <v>100.44</v>
      </c>
      <c r="H164" s="96">
        <v>100.44</v>
      </c>
      <c r="I164" s="382" t="s">
        <v>246</v>
      </c>
      <c r="J164" s="96" t="s">
        <v>425</v>
      </c>
      <c r="K164" s="96">
        <v>5.0</v>
      </c>
      <c r="L164" s="96" t="s">
        <v>246</v>
      </c>
      <c r="M164" s="96" t="s">
        <v>246</v>
      </c>
      <c r="N164" s="96" t="s">
        <v>246</v>
      </c>
      <c r="O164" s="96">
        <v>4.0</v>
      </c>
      <c r="P164" s="96">
        <v>100.0</v>
      </c>
      <c r="Q164" s="387">
        <v>4.0</v>
      </c>
      <c r="R164" s="96">
        <v>100.0</v>
      </c>
      <c r="S164" s="96" t="s">
        <v>246</v>
      </c>
      <c r="T164" s="384" t="s">
        <v>246</v>
      </c>
      <c r="U164" s="96">
        <v>0.096</v>
      </c>
      <c r="V164" s="96">
        <v>0.0</v>
      </c>
      <c r="W164" s="96" t="s">
        <v>246</v>
      </c>
      <c r="X164" s="96">
        <v>0.185</v>
      </c>
      <c r="Y164" s="96">
        <v>0.0</v>
      </c>
      <c r="Z164" s="96" t="s">
        <v>246</v>
      </c>
      <c r="AA164" s="96" t="s">
        <v>246</v>
      </c>
      <c r="AB164" s="96" t="s">
        <v>246</v>
      </c>
      <c r="AC164" s="96" t="s">
        <v>246</v>
      </c>
      <c r="AD164" s="96" t="s">
        <v>246</v>
      </c>
      <c r="AE164" s="96" t="s">
        <v>246</v>
      </c>
      <c r="AF164" s="96" t="s">
        <v>246</v>
      </c>
      <c r="AG164" s="96" t="s">
        <v>246</v>
      </c>
      <c r="AH164" s="96" t="s">
        <v>246</v>
      </c>
      <c r="AI164" s="96" t="s">
        <v>246</v>
      </c>
      <c r="AJ164" s="96" t="s">
        <v>246</v>
      </c>
      <c r="AK164" s="385" t="s">
        <v>246</v>
      </c>
      <c r="AL164" s="96">
        <v>25.0</v>
      </c>
      <c r="AM164" s="96">
        <v>2.0</v>
      </c>
      <c r="AN164" s="96">
        <v>11.0</v>
      </c>
      <c r="AO164" s="96">
        <v>11.0</v>
      </c>
      <c r="AP164" s="96">
        <v>10.0</v>
      </c>
      <c r="AQ164" s="96">
        <v>10.0</v>
      </c>
      <c r="AR164" s="96" t="s">
        <v>246</v>
      </c>
      <c r="AS164" s="386" t="s">
        <v>246</v>
      </c>
    </row>
    <row r="165">
      <c r="A165" s="89"/>
      <c r="B165" s="138" t="s">
        <v>175</v>
      </c>
      <c r="C165" s="90" t="s">
        <v>245</v>
      </c>
      <c r="D165" s="91"/>
      <c r="E165" s="92">
        <v>101.2</v>
      </c>
      <c r="F165" s="92">
        <v>100.68</v>
      </c>
      <c r="G165" s="92">
        <v>100.44</v>
      </c>
      <c r="H165" s="92">
        <v>100.44</v>
      </c>
      <c r="I165" s="382" t="s">
        <v>246</v>
      </c>
      <c r="J165" s="92" t="s">
        <v>425</v>
      </c>
      <c r="K165" s="92">
        <v>5.0</v>
      </c>
      <c r="L165" s="92" t="s">
        <v>246</v>
      </c>
      <c r="M165" s="92" t="s">
        <v>246</v>
      </c>
      <c r="N165" s="92" t="s">
        <v>246</v>
      </c>
      <c r="O165" s="92">
        <v>4.0</v>
      </c>
      <c r="P165" s="92">
        <v>100.0</v>
      </c>
      <c r="Q165" s="383">
        <v>4.0</v>
      </c>
      <c r="R165" s="92">
        <v>100.0</v>
      </c>
      <c r="S165" s="92" t="s">
        <v>246</v>
      </c>
      <c r="T165" s="384" t="s">
        <v>246</v>
      </c>
      <c r="U165" s="92">
        <v>0.009</v>
      </c>
      <c r="V165" s="92">
        <v>0.0</v>
      </c>
      <c r="W165" s="92" t="s">
        <v>246</v>
      </c>
      <c r="X165" s="92">
        <v>0.001</v>
      </c>
      <c r="Y165" s="92">
        <v>0.0</v>
      </c>
      <c r="Z165" s="92" t="s">
        <v>246</v>
      </c>
      <c r="AA165" s="92" t="s">
        <v>246</v>
      </c>
      <c r="AB165" s="92" t="s">
        <v>246</v>
      </c>
      <c r="AC165" s="92" t="s">
        <v>246</v>
      </c>
      <c r="AD165" s="92" t="s">
        <v>246</v>
      </c>
      <c r="AE165" s="92" t="s">
        <v>246</v>
      </c>
      <c r="AF165" s="92" t="s">
        <v>246</v>
      </c>
      <c r="AG165" s="92" t="s">
        <v>246</v>
      </c>
      <c r="AH165" s="92" t="s">
        <v>246</v>
      </c>
      <c r="AI165" s="92" t="s">
        <v>246</v>
      </c>
      <c r="AJ165" s="92" t="s">
        <v>246</v>
      </c>
      <c r="AK165" s="385" t="s">
        <v>246</v>
      </c>
      <c r="AL165" s="92">
        <v>25.0</v>
      </c>
      <c r="AM165" s="92">
        <v>2.0</v>
      </c>
      <c r="AN165" s="92">
        <v>9.0</v>
      </c>
      <c r="AO165" s="92">
        <v>10.0</v>
      </c>
      <c r="AP165" s="92">
        <v>5.0</v>
      </c>
      <c r="AQ165" s="92">
        <v>5.0</v>
      </c>
      <c r="AR165" s="92" t="s">
        <v>246</v>
      </c>
      <c r="AS165" s="386" t="s">
        <v>246</v>
      </c>
    </row>
    <row r="166">
      <c r="A166" s="93"/>
      <c r="B166" s="138" t="s">
        <v>176</v>
      </c>
      <c r="C166" s="94" t="s">
        <v>245</v>
      </c>
      <c r="D166" s="95"/>
      <c r="E166" s="96">
        <v>101.96</v>
      </c>
      <c r="F166" s="96">
        <v>100.68</v>
      </c>
      <c r="G166" s="96">
        <v>100.44</v>
      </c>
      <c r="H166" s="96">
        <v>100.44</v>
      </c>
      <c r="I166" s="382" t="s">
        <v>246</v>
      </c>
      <c r="J166" s="96" t="s">
        <v>425</v>
      </c>
      <c r="K166" s="96">
        <v>5.0</v>
      </c>
      <c r="L166" s="96" t="s">
        <v>246</v>
      </c>
      <c r="M166" s="96" t="s">
        <v>246</v>
      </c>
      <c r="N166" s="96" t="s">
        <v>246</v>
      </c>
      <c r="O166" s="96">
        <v>4.0</v>
      </c>
      <c r="P166" s="96">
        <v>100.0</v>
      </c>
      <c r="Q166" s="387">
        <v>4.0</v>
      </c>
      <c r="R166" s="96">
        <v>100.0</v>
      </c>
      <c r="S166" s="96" t="s">
        <v>246</v>
      </c>
      <c r="T166" s="384" t="s">
        <v>246</v>
      </c>
      <c r="U166" s="96">
        <v>0.162</v>
      </c>
      <c r="V166" s="96">
        <v>0.0</v>
      </c>
      <c r="W166" s="96" t="s">
        <v>246</v>
      </c>
      <c r="X166" s="96">
        <v>0.002</v>
      </c>
      <c r="Y166" s="96">
        <v>0.0</v>
      </c>
      <c r="Z166" s="96" t="s">
        <v>246</v>
      </c>
      <c r="AA166" s="96" t="s">
        <v>246</v>
      </c>
      <c r="AB166" s="96" t="s">
        <v>246</v>
      </c>
      <c r="AC166" s="96" t="s">
        <v>246</v>
      </c>
      <c r="AD166" s="96" t="s">
        <v>246</v>
      </c>
      <c r="AE166" s="96" t="s">
        <v>246</v>
      </c>
      <c r="AF166" s="96" t="s">
        <v>246</v>
      </c>
      <c r="AG166" s="96" t="s">
        <v>246</v>
      </c>
      <c r="AH166" s="96" t="s">
        <v>246</v>
      </c>
      <c r="AI166" s="96" t="s">
        <v>246</v>
      </c>
      <c r="AJ166" s="96" t="s">
        <v>246</v>
      </c>
      <c r="AK166" s="385" t="s">
        <v>246</v>
      </c>
      <c r="AL166" s="96">
        <v>25.0</v>
      </c>
      <c r="AM166" s="96">
        <v>2.0</v>
      </c>
      <c r="AN166" s="96">
        <v>8.0</v>
      </c>
      <c r="AO166" s="96">
        <v>8.0</v>
      </c>
      <c r="AP166" s="96">
        <v>8.0</v>
      </c>
      <c r="AQ166" s="96">
        <v>8.0</v>
      </c>
      <c r="AR166" s="96" t="s">
        <v>246</v>
      </c>
      <c r="AS166" s="386" t="s">
        <v>246</v>
      </c>
    </row>
    <row r="167">
      <c r="A167" s="89"/>
      <c r="B167" s="138" t="s">
        <v>177</v>
      </c>
      <c r="C167" s="381" t="s">
        <v>251</v>
      </c>
      <c r="D167" s="91"/>
      <c r="E167" s="92">
        <v>100.24</v>
      </c>
      <c r="F167" s="92">
        <v>100.68</v>
      </c>
      <c r="G167" s="92">
        <v>100.44</v>
      </c>
      <c r="H167" s="92">
        <v>100.44</v>
      </c>
      <c r="I167" s="382" t="s">
        <v>246</v>
      </c>
      <c r="J167" s="92" t="s">
        <v>425</v>
      </c>
      <c r="K167" s="92">
        <v>5.0</v>
      </c>
      <c r="L167" s="92" t="s">
        <v>246</v>
      </c>
      <c r="M167" s="92" t="s">
        <v>246</v>
      </c>
      <c r="N167" s="92" t="s">
        <v>246</v>
      </c>
      <c r="O167" s="92">
        <v>4.0</v>
      </c>
      <c r="P167" s="92">
        <v>100.0</v>
      </c>
      <c r="Q167" s="383">
        <v>4.0</v>
      </c>
      <c r="R167" s="92">
        <v>100.0</v>
      </c>
      <c r="S167" s="92" t="s">
        <v>246</v>
      </c>
      <c r="T167" s="384" t="s">
        <v>246</v>
      </c>
      <c r="U167" s="92">
        <v>0.06</v>
      </c>
      <c r="V167" s="92">
        <v>0.0</v>
      </c>
      <c r="W167" s="92" t="s">
        <v>246</v>
      </c>
      <c r="X167" s="92">
        <v>0.009</v>
      </c>
      <c r="Y167" s="92">
        <v>0.0</v>
      </c>
      <c r="Z167" s="92" t="s">
        <v>246</v>
      </c>
      <c r="AA167" s="92" t="s">
        <v>246</v>
      </c>
      <c r="AB167" s="92" t="s">
        <v>246</v>
      </c>
      <c r="AC167" s="92" t="s">
        <v>246</v>
      </c>
      <c r="AD167" s="92" t="s">
        <v>246</v>
      </c>
      <c r="AE167" s="92" t="s">
        <v>246</v>
      </c>
      <c r="AF167" s="92" t="s">
        <v>246</v>
      </c>
      <c r="AG167" s="92" t="s">
        <v>246</v>
      </c>
      <c r="AH167" s="92" t="s">
        <v>246</v>
      </c>
      <c r="AI167" s="92" t="s">
        <v>246</v>
      </c>
      <c r="AJ167" s="92" t="s">
        <v>246</v>
      </c>
      <c r="AK167" s="385" t="s">
        <v>246</v>
      </c>
      <c r="AL167" s="92">
        <v>25.0</v>
      </c>
      <c r="AM167" s="92">
        <v>2.0</v>
      </c>
      <c r="AN167" s="92">
        <v>5.0</v>
      </c>
      <c r="AO167" s="92">
        <v>6.0</v>
      </c>
      <c r="AP167" s="92">
        <v>5.0</v>
      </c>
      <c r="AQ167" s="92">
        <v>5.0</v>
      </c>
      <c r="AR167" s="92" t="s">
        <v>246</v>
      </c>
      <c r="AS167" s="386" t="s">
        <v>246</v>
      </c>
    </row>
    <row r="168">
      <c r="A168" s="93"/>
      <c r="B168" s="138" t="s">
        <v>178</v>
      </c>
      <c r="C168" s="94" t="s">
        <v>245</v>
      </c>
      <c r="D168" s="95"/>
      <c r="E168" s="96">
        <v>100.24</v>
      </c>
      <c r="F168" s="96">
        <v>100.68</v>
      </c>
      <c r="G168" s="96">
        <v>100.44</v>
      </c>
      <c r="H168" s="96">
        <v>100.44</v>
      </c>
      <c r="I168" s="382" t="s">
        <v>246</v>
      </c>
      <c r="J168" s="96" t="s">
        <v>425</v>
      </c>
      <c r="K168" s="96">
        <v>5.0</v>
      </c>
      <c r="L168" s="96" t="s">
        <v>246</v>
      </c>
      <c r="M168" s="96" t="s">
        <v>246</v>
      </c>
      <c r="N168" s="96" t="s">
        <v>246</v>
      </c>
      <c r="O168" s="96">
        <v>4.0</v>
      </c>
      <c r="P168" s="96">
        <v>100.0</v>
      </c>
      <c r="Q168" s="387">
        <v>4.0</v>
      </c>
      <c r="R168" s="96">
        <v>100.0</v>
      </c>
      <c r="S168" s="96" t="s">
        <v>246</v>
      </c>
      <c r="T168" s="384" t="s">
        <v>246</v>
      </c>
      <c r="U168" s="96">
        <v>0.059</v>
      </c>
      <c r="V168" s="96">
        <v>0.0</v>
      </c>
      <c r="W168" s="96" t="s">
        <v>246</v>
      </c>
      <c r="X168" s="96">
        <v>0.001</v>
      </c>
      <c r="Y168" s="96">
        <v>0.0</v>
      </c>
      <c r="Z168" s="96" t="s">
        <v>246</v>
      </c>
      <c r="AA168" s="96" t="s">
        <v>246</v>
      </c>
      <c r="AB168" s="96" t="s">
        <v>246</v>
      </c>
      <c r="AC168" s="96" t="s">
        <v>246</v>
      </c>
      <c r="AD168" s="96" t="s">
        <v>246</v>
      </c>
      <c r="AE168" s="96" t="s">
        <v>246</v>
      </c>
      <c r="AF168" s="96" t="s">
        <v>246</v>
      </c>
      <c r="AG168" s="96" t="s">
        <v>246</v>
      </c>
      <c r="AH168" s="96" t="s">
        <v>246</v>
      </c>
      <c r="AI168" s="96" t="s">
        <v>246</v>
      </c>
      <c r="AJ168" s="96" t="s">
        <v>246</v>
      </c>
      <c r="AK168" s="385" t="s">
        <v>246</v>
      </c>
      <c r="AL168" s="96">
        <v>25.0</v>
      </c>
      <c r="AM168" s="96">
        <v>2.0</v>
      </c>
      <c r="AN168" s="96">
        <v>4.0</v>
      </c>
      <c r="AO168" s="96">
        <v>4.0</v>
      </c>
      <c r="AP168" s="96">
        <v>4.0</v>
      </c>
      <c r="AQ168" s="96">
        <v>4.0</v>
      </c>
      <c r="AR168" s="96" t="s">
        <v>246</v>
      </c>
      <c r="AS168" s="386" t="s">
        <v>246</v>
      </c>
    </row>
    <row r="169">
      <c r="A169" s="89"/>
      <c r="B169" s="138" t="s">
        <v>179</v>
      </c>
      <c r="C169" s="90" t="s">
        <v>245</v>
      </c>
      <c r="D169" s="91"/>
      <c r="E169" s="92">
        <v>100.24</v>
      </c>
      <c r="F169" s="92">
        <v>100.68</v>
      </c>
      <c r="G169" s="92">
        <v>100.44</v>
      </c>
      <c r="H169" s="92">
        <v>100.44</v>
      </c>
      <c r="I169" s="382" t="s">
        <v>246</v>
      </c>
      <c r="J169" s="92" t="s">
        <v>425</v>
      </c>
      <c r="K169" s="92">
        <v>5.0</v>
      </c>
      <c r="L169" s="92" t="s">
        <v>246</v>
      </c>
      <c r="M169" s="92" t="s">
        <v>246</v>
      </c>
      <c r="N169" s="92" t="s">
        <v>246</v>
      </c>
      <c r="O169" s="92">
        <v>4.0</v>
      </c>
      <c r="P169" s="92">
        <v>100.0</v>
      </c>
      <c r="Q169" s="383">
        <v>4.0</v>
      </c>
      <c r="R169" s="92">
        <v>100.0</v>
      </c>
      <c r="S169" s="92" t="s">
        <v>246</v>
      </c>
      <c r="T169" s="384" t="s">
        <v>246</v>
      </c>
      <c r="U169" s="92">
        <v>0.072</v>
      </c>
      <c r="V169" s="92">
        <v>0.0</v>
      </c>
      <c r="W169" s="92" t="s">
        <v>246</v>
      </c>
      <c r="X169" s="92">
        <v>0.019</v>
      </c>
      <c r="Y169" s="92">
        <v>0.0</v>
      </c>
      <c r="Z169" s="92" t="s">
        <v>246</v>
      </c>
      <c r="AA169" s="92" t="s">
        <v>246</v>
      </c>
      <c r="AB169" s="92" t="s">
        <v>246</v>
      </c>
      <c r="AC169" s="92" t="s">
        <v>246</v>
      </c>
      <c r="AD169" s="92" t="s">
        <v>246</v>
      </c>
      <c r="AE169" s="92" t="s">
        <v>246</v>
      </c>
      <c r="AF169" s="92" t="s">
        <v>246</v>
      </c>
      <c r="AG169" s="92" t="s">
        <v>246</v>
      </c>
      <c r="AH169" s="92" t="s">
        <v>246</v>
      </c>
      <c r="AI169" s="92" t="s">
        <v>246</v>
      </c>
      <c r="AJ169" s="92" t="s">
        <v>246</v>
      </c>
      <c r="AK169" s="385" t="s">
        <v>246</v>
      </c>
      <c r="AL169" s="92">
        <v>25.0</v>
      </c>
      <c r="AM169" s="92">
        <v>2.0</v>
      </c>
      <c r="AN169" s="92">
        <v>4.0</v>
      </c>
      <c r="AO169" s="92">
        <v>4.0</v>
      </c>
      <c r="AP169" s="92">
        <v>8.0</v>
      </c>
      <c r="AQ169" s="92">
        <v>8.0</v>
      </c>
      <c r="AR169" s="92" t="s">
        <v>246</v>
      </c>
      <c r="AS169" s="386" t="s">
        <v>246</v>
      </c>
    </row>
    <row r="170">
      <c r="A170" s="93"/>
      <c r="B170" s="139" t="s">
        <v>180</v>
      </c>
      <c r="C170" s="94" t="s">
        <v>247</v>
      </c>
      <c r="D170" s="160" t="s">
        <v>248</v>
      </c>
      <c r="E170" s="95"/>
      <c r="F170" s="95"/>
      <c r="G170" s="95"/>
      <c r="H170" s="95"/>
      <c r="I170" s="388"/>
      <c r="J170" s="95"/>
      <c r="K170" s="95"/>
      <c r="L170" s="95"/>
      <c r="M170" s="95"/>
      <c r="N170" s="95"/>
      <c r="O170" s="95"/>
      <c r="P170" s="95"/>
      <c r="Q170" s="393"/>
      <c r="R170" s="95"/>
      <c r="S170" s="95"/>
      <c r="T170" s="390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391"/>
      <c r="AL170" s="95"/>
      <c r="AM170" s="95"/>
      <c r="AN170" s="95"/>
      <c r="AO170" s="95"/>
      <c r="AP170" s="95"/>
      <c r="AQ170" s="95"/>
      <c r="AR170" s="95"/>
      <c r="AS170" s="392"/>
    </row>
    <row r="171">
      <c r="A171" s="4"/>
      <c r="B171" s="138" t="s">
        <v>181</v>
      </c>
      <c r="C171" s="353" t="s">
        <v>251</v>
      </c>
      <c r="D171" s="95"/>
      <c r="E171" s="400">
        <v>100.44</v>
      </c>
      <c r="F171" s="400">
        <v>100.68</v>
      </c>
      <c r="G171" s="400">
        <v>100.44</v>
      </c>
      <c r="H171" s="400">
        <v>100.44</v>
      </c>
      <c r="I171" s="382" t="s">
        <v>246</v>
      </c>
      <c r="J171" s="400" t="s">
        <v>425</v>
      </c>
      <c r="K171" s="400">
        <v>5.0</v>
      </c>
      <c r="L171" s="400" t="s">
        <v>246</v>
      </c>
      <c r="M171" s="400" t="s">
        <v>246</v>
      </c>
      <c r="N171" s="400" t="s">
        <v>246</v>
      </c>
      <c r="O171" s="400">
        <v>4.0</v>
      </c>
      <c r="P171" s="160">
        <v>100.0</v>
      </c>
      <c r="Q171" s="401">
        <v>4.0</v>
      </c>
      <c r="R171" s="160">
        <v>100.0</v>
      </c>
      <c r="S171" s="160" t="s">
        <v>246</v>
      </c>
      <c r="T171" s="384" t="s">
        <v>246</v>
      </c>
      <c r="U171" s="160">
        <v>0.118</v>
      </c>
      <c r="V171" s="160">
        <v>0.0</v>
      </c>
      <c r="W171" s="160" t="s">
        <v>246</v>
      </c>
      <c r="X171" s="160">
        <v>0.002</v>
      </c>
      <c r="Y171" s="160">
        <v>0.0</v>
      </c>
      <c r="Z171" s="160" t="s">
        <v>246</v>
      </c>
      <c r="AA171" s="160" t="s">
        <v>246</v>
      </c>
      <c r="AB171" s="160" t="s">
        <v>246</v>
      </c>
      <c r="AC171" s="160" t="s">
        <v>246</v>
      </c>
      <c r="AD171" s="160" t="s">
        <v>246</v>
      </c>
      <c r="AE171" s="160" t="s">
        <v>246</v>
      </c>
      <c r="AF171" s="160" t="s">
        <v>246</v>
      </c>
      <c r="AG171" s="160" t="s">
        <v>246</v>
      </c>
      <c r="AH171" s="160" t="s">
        <v>246</v>
      </c>
      <c r="AI171" s="160" t="s">
        <v>246</v>
      </c>
      <c r="AJ171" s="160" t="s">
        <v>246</v>
      </c>
      <c r="AK171" s="385" t="s">
        <v>246</v>
      </c>
      <c r="AL171" s="160">
        <v>25.0</v>
      </c>
      <c r="AM171" s="160">
        <v>2.0</v>
      </c>
      <c r="AN171" s="160">
        <v>4.0</v>
      </c>
      <c r="AO171" s="160">
        <v>4.0</v>
      </c>
      <c r="AP171" s="160">
        <v>6.0</v>
      </c>
      <c r="AQ171" s="160">
        <v>6.0</v>
      </c>
      <c r="AR171" s="160" t="s">
        <v>246</v>
      </c>
      <c r="AS171" s="386" t="s">
        <v>246</v>
      </c>
    </row>
    <row r="172">
      <c r="A172" s="4"/>
      <c r="B172" s="138" t="s">
        <v>182</v>
      </c>
      <c r="C172" s="353" t="s">
        <v>251</v>
      </c>
      <c r="D172" s="95"/>
      <c r="E172" s="400">
        <v>100.68</v>
      </c>
      <c r="F172" s="400">
        <v>100.68</v>
      </c>
      <c r="G172" s="400">
        <v>100.44</v>
      </c>
      <c r="H172" s="400">
        <v>100.44</v>
      </c>
      <c r="I172" s="382" t="s">
        <v>246</v>
      </c>
      <c r="J172" s="400" t="s">
        <v>425</v>
      </c>
      <c r="K172" s="400">
        <v>5.0</v>
      </c>
      <c r="L172" s="400" t="s">
        <v>246</v>
      </c>
      <c r="M172" s="400" t="s">
        <v>246</v>
      </c>
      <c r="N172" s="400" t="s">
        <v>246</v>
      </c>
      <c r="O172" s="400">
        <v>4.0</v>
      </c>
      <c r="P172" s="160">
        <v>80.0</v>
      </c>
      <c r="Q172" s="401">
        <v>4.0</v>
      </c>
      <c r="R172" s="160">
        <v>80.0</v>
      </c>
      <c r="S172" s="160" t="s">
        <v>246</v>
      </c>
      <c r="T172" s="384" t="s">
        <v>246</v>
      </c>
      <c r="U172" s="160">
        <v>0.122</v>
      </c>
      <c r="V172" s="160">
        <v>0.0</v>
      </c>
      <c r="W172" s="160" t="s">
        <v>246</v>
      </c>
      <c r="X172" s="160">
        <v>0.013</v>
      </c>
      <c r="Y172" s="160">
        <v>0.0</v>
      </c>
      <c r="Z172" s="160" t="s">
        <v>246</v>
      </c>
      <c r="AA172" s="160" t="s">
        <v>246</v>
      </c>
      <c r="AB172" s="160" t="s">
        <v>246</v>
      </c>
      <c r="AC172" s="160" t="s">
        <v>246</v>
      </c>
      <c r="AD172" s="160" t="s">
        <v>246</v>
      </c>
      <c r="AE172" s="160" t="s">
        <v>246</v>
      </c>
      <c r="AF172" s="160" t="s">
        <v>246</v>
      </c>
      <c r="AG172" s="160" t="s">
        <v>246</v>
      </c>
      <c r="AH172" s="160" t="s">
        <v>246</v>
      </c>
      <c r="AI172" s="160" t="s">
        <v>246</v>
      </c>
      <c r="AJ172" s="160" t="s">
        <v>246</v>
      </c>
      <c r="AK172" s="385" t="s">
        <v>246</v>
      </c>
      <c r="AL172" s="160">
        <v>25.0</v>
      </c>
      <c r="AM172" s="160">
        <v>2.0</v>
      </c>
      <c r="AN172" s="160">
        <v>5.0</v>
      </c>
      <c r="AO172" s="160">
        <v>6.0</v>
      </c>
      <c r="AP172" s="160">
        <v>5.0</v>
      </c>
      <c r="AQ172" s="160">
        <v>5.0</v>
      </c>
      <c r="AR172" s="160" t="s">
        <v>246</v>
      </c>
      <c r="AS172" s="386" t="s">
        <v>246</v>
      </c>
    </row>
    <row r="173">
      <c r="A173" s="4"/>
      <c r="B173" s="138" t="s">
        <v>184</v>
      </c>
      <c r="C173" s="381" t="s">
        <v>251</v>
      </c>
      <c r="D173" s="91"/>
      <c r="E173" s="402">
        <v>120.4</v>
      </c>
      <c r="F173" s="402">
        <v>120.84</v>
      </c>
      <c r="G173" s="402">
        <v>120.28</v>
      </c>
      <c r="H173" s="402">
        <v>120.28</v>
      </c>
      <c r="I173" s="382" t="s">
        <v>246</v>
      </c>
      <c r="J173" s="402" t="s">
        <v>425</v>
      </c>
      <c r="K173" s="402">
        <v>5.0</v>
      </c>
      <c r="L173" s="402" t="s">
        <v>246</v>
      </c>
      <c r="M173" s="402" t="s">
        <v>246</v>
      </c>
      <c r="N173" s="402" t="s">
        <v>246</v>
      </c>
      <c r="O173" s="402">
        <v>4.0</v>
      </c>
      <c r="P173" s="347">
        <v>100.0</v>
      </c>
      <c r="Q173" s="403">
        <v>4.0</v>
      </c>
      <c r="R173" s="347">
        <v>100.0</v>
      </c>
      <c r="S173" s="347" t="s">
        <v>246</v>
      </c>
      <c r="T173" s="384" t="s">
        <v>246</v>
      </c>
      <c r="U173" s="347">
        <v>0.231</v>
      </c>
      <c r="V173" s="347">
        <v>0.0</v>
      </c>
      <c r="W173" s="347" t="s">
        <v>246</v>
      </c>
      <c r="X173" s="347">
        <v>0.002</v>
      </c>
      <c r="Y173" s="347">
        <v>0.0</v>
      </c>
      <c r="Z173" s="347" t="s">
        <v>246</v>
      </c>
      <c r="AA173" s="347" t="s">
        <v>246</v>
      </c>
      <c r="AB173" s="347" t="s">
        <v>246</v>
      </c>
      <c r="AC173" s="347" t="s">
        <v>246</v>
      </c>
      <c r="AD173" s="347" t="s">
        <v>246</v>
      </c>
      <c r="AE173" s="347" t="s">
        <v>246</v>
      </c>
      <c r="AF173" s="347" t="s">
        <v>246</v>
      </c>
      <c r="AG173" s="347" t="s">
        <v>246</v>
      </c>
      <c r="AH173" s="347" t="s">
        <v>246</v>
      </c>
      <c r="AI173" s="347" t="s">
        <v>246</v>
      </c>
      <c r="AJ173" s="347" t="s">
        <v>246</v>
      </c>
      <c r="AK173" s="385" t="s">
        <v>246</v>
      </c>
      <c r="AL173" s="347">
        <v>25.0</v>
      </c>
      <c r="AM173" s="347">
        <v>2.0</v>
      </c>
      <c r="AN173" s="347">
        <v>5.0</v>
      </c>
      <c r="AO173" s="347">
        <v>5.0</v>
      </c>
      <c r="AP173" s="347">
        <v>7.0</v>
      </c>
      <c r="AQ173" s="347">
        <v>7.0</v>
      </c>
      <c r="AR173" s="347" t="s">
        <v>246</v>
      </c>
      <c r="AS173" s="386" t="s">
        <v>246</v>
      </c>
    </row>
    <row r="174">
      <c r="A174" s="4"/>
      <c r="B174" s="138" t="s">
        <v>185</v>
      </c>
      <c r="C174" s="157" t="s">
        <v>284</v>
      </c>
      <c r="D174" s="160"/>
      <c r="E174" s="404">
        <v>100.24</v>
      </c>
      <c r="F174" s="404">
        <v>100.68</v>
      </c>
      <c r="G174" s="404">
        <v>100.44</v>
      </c>
      <c r="H174" s="404">
        <v>100.44</v>
      </c>
      <c r="I174" s="405" t="s">
        <v>246</v>
      </c>
      <c r="J174" s="404" t="s">
        <v>425</v>
      </c>
      <c r="K174" s="404">
        <v>5.0</v>
      </c>
      <c r="L174" s="404" t="s">
        <v>246</v>
      </c>
      <c r="M174" s="404" t="s">
        <v>246</v>
      </c>
      <c r="N174" s="404" t="s">
        <v>246</v>
      </c>
      <c r="O174" s="404">
        <v>4.0</v>
      </c>
      <c r="P174" s="159">
        <v>100.0</v>
      </c>
      <c r="Q174" s="406">
        <v>4.0</v>
      </c>
      <c r="R174" s="159">
        <v>100.0</v>
      </c>
      <c r="S174" s="159" t="s">
        <v>246</v>
      </c>
      <c r="T174" s="407" t="s">
        <v>246</v>
      </c>
      <c r="U174" s="159">
        <v>0.068</v>
      </c>
      <c r="V174" s="159">
        <v>0.0</v>
      </c>
      <c r="W174" s="159" t="s">
        <v>246</v>
      </c>
      <c r="X174" s="159">
        <v>0.007</v>
      </c>
      <c r="Y174" s="159">
        <v>0.0</v>
      </c>
      <c r="Z174" s="159" t="s">
        <v>246</v>
      </c>
      <c r="AA174" s="159" t="s">
        <v>246</v>
      </c>
      <c r="AB174" s="159" t="s">
        <v>246</v>
      </c>
      <c r="AC174" s="159" t="s">
        <v>246</v>
      </c>
      <c r="AD174" s="159" t="s">
        <v>246</v>
      </c>
      <c r="AE174" s="159" t="s">
        <v>246</v>
      </c>
      <c r="AF174" s="159" t="s">
        <v>246</v>
      </c>
      <c r="AG174" s="159" t="s">
        <v>246</v>
      </c>
      <c r="AH174" s="159" t="s">
        <v>246</v>
      </c>
      <c r="AI174" s="159" t="s">
        <v>246</v>
      </c>
      <c r="AJ174" s="159" t="s">
        <v>246</v>
      </c>
      <c r="AK174" s="408" t="s">
        <v>246</v>
      </c>
      <c r="AL174" s="159">
        <v>25.0</v>
      </c>
      <c r="AM174" s="159">
        <v>2.0</v>
      </c>
      <c r="AN174" s="159">
        <v>5.0</v>
      </c>
      <c r="AO174" s="159">
        <v>5.0</v>
      </c>
      <c r="AP174" s="159">
        <v>5.0</v>
      </c>
      <c r="AQ174" s="159">
        <v>5.0</v>
      </c>
      <c r="AR174" s="159" t="s">
        <v>246</v>
      </c>
      <c r="AS174" s="409" t="s">
        <v>246</v>
      </c>
    </row>
    <row r="175">
      <c r="A175" s="5"/>
      <c r="B175" s="138" t="s">
        <v>186</v>
      </c>
      <c r="C175" s="357" t="s">
        <v>245</v>
      </c>
      <c r="D175" s="69"/>
      <c r="E175" s="96">
        <v>100.76</v>
      </c>
      <c r="F175" s="96">
        <v>100.68</v>
      </c>
      <c r="G175" s="96">
        <v>100.44</v>
      </c>
      <c r="H175" s="96">
        <v>100.44</v>
      </c>
      <c r="I175" s="382" t="s">
        <v>246</v>
      </c>
      <c r="J175" s="122" t="s">
        <v>425</v>
      </c>
      <c r="K175" s="122">
        <v>5.0</v>
      </c>
      <c r="L175" s="122" t="s">
        <v>246</v>
      </c>
      <c r="M175" s="122" t="s">
        <v>246</v>
      </c>
      <c r="N175" s="122" t="s">
        <v>246</v>
      </c>
      <c r="O175" s="122">
        <v>4.0</v>
      </c>
      <c r="P175" s="96">
        <v>100.0</v>
      </c>
      <c r="Q175" s="387">
        <v>4.0</v>
      </c>
      <c r="R175" s="96">
        <v>100.0</v>
      </c>
      <c r="S175" s="96" t="s">
        <v>246</v>
      </c>
      <c r="T175" s="384" t="s">
        <v>246</v>
      </c>
      <c r="U175" s="96">
        <v>0.091</v>
      </c>
      <c r="V175" s="96">
        <v>0.0</v>
      </c>
      <c r="W175" s="96" t="s">
        <v>246</v>
      </c>
      <c r="X175" s="96">
        <v>0.011</v>
      </c>
      <c r="Y175" s="96">
        <v>0.0</v>
      </c>
      <c r="Z175" s="96" t="s">
        <v>246</v>
      </c>
      <c r="AA175" s="96" t="s">
        <v>246</v>
      </c>
      <c r="AB175" s="96" t="s">
        <v>246</v>
      </c>
      <c r="AC175" s="96" t="s">
        <v>246</v>
      </c>
      <c r="AD175" s="96" t="s">
        <v>246</v>
      </c>
      <c r="AE175" s="96" t="s">
        <v>246</v>
      </c>
      <c r="AF175" s="96" t="s">
        <v>246</v>
      </c>
      <c r="AG175" s="96" t="s">
        <v>246</v>
      </c>
      <c r="AH175" s="96" t="s">
        <v>246</v>
      </c>
      <c r="AI175" s="96" t="s">
        <v>246</v>
      </c>
      <c r="AJ175" s="96" t="s">
        <v>246</v>
      </c>
      <c r="AK175" s="385" t="s">
        <v>246</v>
      </c>
      <c r="AL175" s="96">
        <v>25.0</v>
      </c>
      <c r="AM175" s="96">
        <v>2.0</v>
      </c>
      <c r="AN175" s="96">
        <v>10.0</v>
      </c>
      <c r="AO175" s="96">
        <v>9.0</v>
      </c>
      <c r="AP175" s="96">
        <v>9.0</v>
      </c>
      <c r="AQ175" s="96">
        <v>9.0</v>
      </c>
      <c r="AR175" s="96" t="s">
        <v>246</v>
      </c>
      <c r="AS175" s="386" t="s">
        <v>246</v>
      </c>
    </row>
    <row r="176">
      <c r="B176" s="50" t="s">
        <v>245</v>
      </c>
    </row>
    <row r="177">
      <c r="B177" s="50" t="s">
        <v>250</v>
      </c>
    </row>
  </sheetData>
  <mergeCells count="15">
    <mergeCell ref="A3:A22"/>
    <mergeCell ref="A23:A42"/>
    <mergeCell ref="A43:A62"/>
    <mergeCell ref="A63:A82"/>
    <mergeCell ref="A83:A102"/>
    <mergeCell ref="A103:A118"/>
    <mergeCell ref="A119:A134"/>
    <mergeCell ref="A135:A175"/>
    <mergeCell ref="A1:A2"/>
    <mergeCell ref="B1:B2"/>
    <mergeCell ref="C1:D1"/>
    <mergeCell ref="E1:I1"/>
    <mergeCell ref="J1:T1"/>
    <mergeCell ref="U1:AK1"/>
    <mergeCell ref="AL1:AS1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9" t="s">
        <v>0</v>
      </c>
      <c r="B1" s="129" t="s">
        <v>2</v>
      </c>
      <c r="C1" s="410" t="s">
        <v>426</v>
      </c>
      <c r="D1" s="54"/>
      <c r="E1" s="411" t="s">
        <v>229</v>
      </c>
    </row>
    <row r="2">
      <c r="C2" s="61" t="s">
        <v>306</v>
      </c>
      <c r="D2" s="61" t="s">
        <v>231</v>
      </c>
      <c r="E2" s="109" t="s">
        <v>427</v>
      </c>
    </row>
    <row r="3">
      <c r="A3" s="412" t="s">
        <v>3</v>
      </c>
      <c r="B3" s="67" t="s">
        <v>4</v>
      </c>
      <c r="C3" s="50" t="s">
        <v>245</v>
      </c>
      <c r="D3" s="50"/>
      <c r="E3" s="413">
        <v>100.0</v>
      </c>
    </row>
    <row r="4">
      <c r="A4" s="4"/>
      <c r="B4" s="67" t="s">
        <v>5</v>
      </c>
      <c r="C4" s="50" t="s">
        <v>245</v>
      </c>
      <c r="D4" s="50"/>
      <c r="E4" s="413">
        <v>100.0</v>
      </c>
    </row>
    <row r="5">
      <c r="A5" s="4"/>
      <c r="B5" s="67" t="s">
        <v>6</v>
      </c>
      <c r="C5" s="50" t="s">
        <v>245</v>
      </c>
      <c r="D5" s="50"/>
      <c r="E5" s="413">
        <v>100.0</v>
      </c>
    </row>
    <row r="6">
      <c r="A6" s="4"/>
      <c r="B6" s="67" t="s">
        <v>7</v>
      </c>
      <c r="C6" s="50" t="s">
        <v>245</v>
      </c>
      <c r="D6" s="50"/>
      <c r="E6" s="413">
        <v>100.0</v>
      </c>
    </row>
    <row r="7">
      <c r="A7" s="4"/>
      <c r="B7" s="67" t="s">
        <v>8</v>
      </c>
      <c r="C7" s="50" t="s">
        <v>245</v>
      </c>
      <c r="D7" s="50"/>
      <c r="E7" s="413">
        <v>100.0</v>
      </c>
    </row>
    <row r="8">
      <c r="A8" s="4"/>
      <c r="B8" s="67" t="s">
        <v>9</v>
      </c>
      <c r="C8" s="50" t="s">
        <v>245</v>
      </c>
      <c r="D8" s="50"/>
      <c r="E8" s="413">
        <v>100.0</v>
      </c>
    </row>
    <row r="9">
      <c r="A9" s="4"/>
      <c r="B9" s="72" t="s">
        <v>10</v>
      </c>
      <c r="C9" s="50" t="s">
        <v>247</v>
      </c>
      <c r="D9" s="251" t="s">
        <v>248</v>
      </c>
      <c r="E9" s="414">
        <v>0.0</v>
      </c>
    </row>
    <row r="10">
      <c r="A10" s="4"/>
      <c r="B10" s="67" t="s">
        <v>11</v>
      </c>
      <c r="C10" s="50" t="s">
        <v>245</v>
      </c>
      <c r="D10" s="50"/>
      <c r="E10" s="413">
        <v>100.0</v>
      </c>
    </row>
    <row r="11">
      <c r="A11" s="4"/>
      <c r="B11" s="67" t="s">
        <v>12</v>
      </c>
      <c r="C11" s="50" t="s">
        <v>245</v>
      </c>
      <c r="D11" s="50"/>
      <c r="E11" s="413">
        <v>100.0</v>
      </c>
    </row>
    <row r="12">
      <c r="A12" s="4"/>
      <c r="B12" s="67" t="s">
        <v>13</v>
      </c>
      <c r="C12" s="50" t="s">
        <v>247</v>
      </c>
      <c r="D12" s="251" t="s">
        <v>248</v>
      </c>
      <c r="E12" s="414">
        <v>0.0</v>
      </c>
    </row>
    <row r="13">
      <c r="A13" s="4"/>
      <c r="B13" s="67" t="s">
        <v>14</v>
      </c>
      <c r="C13" s="50" t="s">
        <v>245</v>
      </c>
      <c r="D13" s="50"/>
      <c r="E13" s="413">
        <v>100.0</v>
      </c>
    </row>
    <row r="14">
      <c r="A14" s="4"/>
      <c r="B14" s="67" t="s">
        <v>15</v>
      </c>
      <c r="C14" s="50" t="s">
        <v>247</v>
      </c>
      <c r="D14" s="251" t="s">
        <v>248</v>
      </c>
      <c r="E14" s="413">
        <v>0.0</v>
      </c>
    </row>
    <row r="15">
      <c r="A15" s="4"/>
      <c r="B15" s="67" t="s">
        <v>16</v>
      </c>
      <c r="C15" s="50" t="s">
        <v>245</v>
      </c>
      <c r="D15" s="50"/>
      <c r="E15" s="413">
        <v>100.0</v>
      </c>
    </row>
    <row r="16">
      <c r="A16" s="4"/>
      <c r="B16" s="72" t="s">
        <v>17</v>
      </c>
      <c r="C16" s="50" t="s">
        <v>247</v>
      </c>
      <c r="D16" s="251" t="s">
        <v>248</v>
      </c>
      <c r="E16" s="414">
        <v>0.0</v>
      </c>
    </row>
    <row r="17">
      <c r="A17" s="4"/>
      <c r="B17" s="67" t="s">
        <v>18</v>
      </c>
      <c r="C17" s="50" t="s">
        <v>245</v>
      </c>
      <c r="D17" s="50"/>
      <c r="E17" s="413">
        <v>100.0</v>
      </c>
    </row>
    <row r="18">
      <c r="A18" s="4"/>
      <c r="B18" s="67" t="s">
        <v>19</v>
      </c>
      <c r="C18" s="50" t="s">
        <v>245</v>
      </c>
      <c r="D18" s="50"/>
      <c r="E18" s="413">
        <v>100.0</v>
      </c>
    </row>
    <row r="19">
      <c r="A19" s="4"/>
      <c r="B19" s="67" t="s">
        <v>20</v>
      </c>
      <c r="C19" s="50" t="s">
        <v>245</v>
      </c>
      <c r="D19" s="50"/>
      <c r="E19" s="413">
        <v>100.0</v>
      </c>
    </row>
    <row r="20">
      <c r="A20" s="4"/>
      <c r="B20" s="67" t="s">
        <v>21</v>
      </c>
      <c r="C20" s="50" t="s">
        <v>245</v>
      </c>
      <c r="D20" s="50"/>
      <c r="E20" s="413">
        <v>100.0</v>
      </c>
    </row>
    <row r="21">
      <c r="A21" s="4"/>
      <c r="B21" s="67" t="s">
        <v>22</v>
      </c>
      <c r="C21" s="50" t="s">
        <v>245</v>
      </c>
      <c r="D21" s="50"/>
      <c r="E21" s="413">
        <v>100.0</v>
      </c>
    </row>
    <row r="22">
      <c r="A22" s="5"/>
      <c r="B22" s="67" t="s">
        <v>23</v>
      </c>
      <c r="C22" s="50" t="s">
        <v>247</v>
      </c>
      <c r="D22" s="251" t="s">
        <v>248</v>
      </c>
      <c r="E22" s="414">
        <v>0.0</v>
      </c>
    </row>
    <row r="23">
      <c r="A23" s="415" t="s">
        <v>24</v>
      </c>
      <c r="B23" s="75" t="s">
        <v>25</v>
      </c>
      <c r="C23" s="50" t="s">
        <v>245</v>
      </c>
      <c r="D23" s="50"/>
      <c r="E23" s="413">
        <v>100.0</v>
      </c>
    </row>
    <row r="24">
      <c r="A24" s="4"/>
      <c r="B24" s="75" t="s">
        <v>26</v>
      </c>
      <c r="C24" s="50" t="s">
        <v>245</v>
      </c>
      <c r="D24" s="50"/>
      <c r="E24" s="413">
        <v>100.0</v>
      </c>
    </row>
    <row r="25">
      <c r="A25" s="4"/>
      <c r="B25" s="75" t="s">
        <v>27</v>
      </c>
      <c r="C25" s="50" t="s">
        <v>247</v>
      </c>
      <c r="D25" s="251" t="s">
        <v>248</v>
      </c>
      <c r="E25" s="414">
        <v>0.0</v>
      </c>
    </row>
    <row r="26">
      <c r="A26" s="4"/>
      <c r="B26" s="75" t="s">
        <v>28</v>
      </c>
      <c r="C26" s="50" t="s">
        <v>245</v>
      </c>
      <c r="D26" s="50"/>
      <c r="E26" s="413">
        <v>100.0</v>
      </c>
    </row>
    <row r="27">
      <c r="A27" s="4"/>
      <c r="B27" s="75" t="s">
        <v>29</v>
      </c>
      <c r="C27" s="50" t="s">
        <v>247</v>
      </c>
      <c r="D27" s="251" t="s">
        <v>248</v>
      </c>
      <c r="E27" s="414">
        <v>0.0</v>
      </c>
    </row>
    <row r="28">
      <c r="A28" s="4"/>
      <c r="B28" s="75" t="s">
        <v>31</v>
      </c>
      <c r="C28" s="50" t="s">
        <v>245</v>
      </c>
      <c r="D28" s="50"/>
      <c r="E28" s="413">
        <v>100.0</v>
      </c>
    </row>
    <row r="29">
      <c r="A29" s="4"/>
      <c r="B29" s="75" t="s">
        <v>32</v>
      </c>
      <c r="C29" s="50" t="s">
        <v>245</v>
      </c>
      <c r="D29" s="50"/>
      <c r="E29" s="413">
        <v>100.0</v>
      </c>
    </row>
    <row r="30">
      <c r="A30" s="4"/>
      <c r="B30" s="75" t="s">
        <v>33</v>
      </c>
      <c r="C30" s="50" t="s">
        <v>245</v>
      </c>
      <c r="D30" s="50"/>
      <c r="E30" s="413">
        <v>100.0</v>
      </c>
    </row>
    <row r="31">
      <c r="A31" s="4"/>
      <c r="B31" s="75" t="s">
        <v>34</v>
      </c>
      <c r="C31" s="50" t="s">
        <v>247</v>
      </c>
      <c r="D31" s="251" t="s">
        <v>248</v>
      </c>
      <c r="E31" s="414">
        <v>0.0</v>
      </c>
    </row>
    <row r="32">
      <c r="A32" s="4"/>
      <c r="B32" s="75" t="s">
        <v>35</v>
      </c>
      <c r="C32" s="50" t="s">
        <v>245</v>
      </c>
      <c r="D32" s="50"/>
      <c r="E32" s="413">
        <v>100.0</v>
      </c>
    </row>
    <row r="33">
      <c r="A33" s="4"/>
      <c r="B33" s="75" t="s">
        <v>36</v>
      </c>
      <c r="C33" s="50" t="s">
        <v>245</v>
      </c>
      <c r="D33" s="50"/>
      <c r="E33" s="413">
        <v>100.0</v>
      </c>
    </row>
    <row r="34">
      <c r="A34" s="4"/>
      <c r="B34" s="75" t="s">
        <v>37</v>
      </c>
      <c r="C34" s="50" t="s">
        <v>245</v>
      </c>
      <c r="D34" s="50"/>
      <c r="E34" s="413">
        <v>100.0</v>
      </c>
    </row>
    <row r="35">
      <c r="A35" s="4"/>
      <c r="B35" s="75" t="s">
        <v>38</v>
      </c>
      <c r="C35" s="50" t="s">
        <v>245</v>
      </c>
      <c r="D35" s="50"/>
      <c r="E35" s="413">
        <v>100.0</v>
      </c>
    </row>
    <row r="36">
      <c r="A36" s="4"/>
      <c r="B36" s="75" t="s">
        <v>39</v>
      </c>
      <c r="C36" s="50" t="s">
        <v>245</v>
      </c>
      <c r="D36" s="50"/>
      <c r="E36" s="413">
        <v>100.0</v>
      </c>
    </row>
    <row r="37">
      <c r="A37" s="4"/>
      <c r="B37" s="75" t="s">
        <v>40</v>
      </c>
      <c r="C37" s="50" t="s">
        <v>247</v>
      </c>
      <c r="D37" s="251" t="s">
        <v>248</v>
      </c>
      <c r="E37" s="414">
        <v>0.0</v>
      </c>
    </row>
    <row r="38">
      <c r="A38" s="4"/>
      <c r="B38" s="75" t="s">
        <v>41</v>
      </c>
      <c r="C38" s="50" t="s">
        <v>245</v>
      </c>
      <c r="D38" s="50"/>
      <c r="E38" s="413">
        <v>100.0</v>
      </c>
    </row>
    <row r="39">
      <c r="A39" s="4"/>
      <c r="B39" s="75" t="s">
        <v>42</v>
      </c>
      <c r="C39" s="50" t="s">
        <v>245</v>
      </c>
      <c r="D39" s="50"/>
      <c r="E39" s="413">
        <v>100.0</v>
      </c>
    </row>
    <row r="40">
      <c r="A40" s="4"/>
      <c r="B40" s="75" t="s">
        <v>43</v>
      </c>
      <c r="C40" s="50" t="s">
        <v>245</v>
      </c>
      <c r="D40" s="50"/>
      <c r="E40" s="413">
        <v>100.0</v>
      </c>
    </row>
    <row r="41">
      <c r="A41" s="4"/>
      <c r="B41" s="75" t="s">
        <v>44</v>
      </c>
      <c r="C41" s="50" t="s">
        <v>245</v>
      </c>
      <c r="D41" s="50"/>
      <c r="E41" s="413">
        <v>100.0</v>
      </c>
    </row>
    <row r="42">
      <c r="A42" s="5"/>
      <c r="B42" s="75" t="s">
        <v>45</v>
      </c>
      <c r="C42" s="50" t="s">
        <v>247</v>
      </c>
      <c r="D42" s="251" t="s">
        <v>248</v>
      </c>
      <c r="E42" s="414">
        <v>0.0</v>
      </c>
    </row>
    <row r="43">
      <c r="A43" s="416" t="s">
        <v>46</v>
      </c>
      <c r="B43" s="77" t="s">
        <v>47</v>
      </c>
      <c r="C43" s="50" t="s">
        <v>245</v>
      </c>
      <c r="D43" s="50"/>
      <c r="E43" s="413">
        <v>100.0</v>
      </c>
    </row>
    <row r="44">
      <c r="A44" s="4"/>
      <c r="B44" s="77" t="s">
        <v>48</v>
      </c>
      <c r="C44" s="50" t="s">
        <v>245</v>
      </c>
      <c r="D44" s="50"/>
      <c r="E44" s="413">
        <v>100.0</v>
      </c>
    </row>
    <row r="45">
      <c r="A45" s="4"/>
      <c r="B45" s="77" t="s">
        <v>49</v>
      </c>
      <c r="C45" s="50" t="s">
        <v>247</v>
      </c>
      <c r="D45" s="251" t="s">
        <v>248</v>
      </c>
      <c r="E45" s="413">
        <v>0.0</v>
      </c>
    </row>
    <row r="46">
      <c r="A46" s="4"/>
      <c r="B46" s="77" t="s">
        <v>50</v>
      </c>
      <c r="C46" s="50" t="s">
        <v>245</v>
      </c>
      <c r="D46" s="50"/>
      <c r="E46" s="413">
        <v>100.0</v>
      </c>
    </row>
    <row r="47">
      <c r="A47" s="4"/>
      <c r="B47" s="77" t="s">
        <v>51</v>
      </c>
      <c r="C47" s="50" t="s">
        <v>245</v>
      </c>
      <c r="D47" s="50"/>
      <c r="E47" s="413">
        <v>100.0</v>
      </c>
    </row>
    <row r="48">
      <c r="A48" s="4"/>
      <c r="B48" s="77" t="s">
        <v>52</v>
      </c>
      <c r="C48" s="50" t="s">
        <v>245</v>
      </c>
      <c r="D48" s="50"/>
      <c r="E48" s="413">
        <v>100.0</v>
      </c>
    </row>
    <row r="49">
      <c r="A49" s="4"/>
      <c r="B49" s="77" t="s">
        <v>53</v>
      </c>
      <c r="C49" s="50" t="s">
        <v>245</v>
      </c>
      <c r="D49" s="50"/>
      <c r="E49" s="413">
        <v>100.0</v>
      </c>
    </row>
    <row r="50">
      <c r="A50" s="4"/>
      <c r="B50" s="77" t="s">
        <v>54</v>
      </c>
      <c r="C50" s="50" t="s">
        <v>245</v>
      </c>
      <c r="D50" s="50"/>
      <c r="E50" s="413">
        <v>100.0</v>
      </c>
    </row>
    <row r="51">
      <c r="A51" s="4"/>
      <c r="B51" s="77" t="s">
        <v>55</v>
      </c>
      <c r="C51" s="50" t="s">
        <v>247</v>
      </c>
      <c r="D51" s="251" t="s">
        <v>248</v>
      </c>
      <c r="E51" s="414">
        <v>0.0</v>
      </c>
    </row>
    <row r="52">
      <c r="A52" s="4"/>
      <c r="B52" s="77" t="s">
        <v>56</v>
      </c>
      <c r="C52" s="50" t="s">
        <v>245</v>
      </c>
      <c r="D52" s="50"/>
      <c r="E52" s="413">
        <v>100.0</v>
      </c>
    </row>
    <row r="53">
      <c r="A53" s="4"/>
      <c r="B53" s="77" t="s">
        <v>57</v>
      </c>
      <c r="C53" s="50" t="s">
        <v>245</v>
      </c>
      <c r="D53" s="50"/>
      <c r="E53" s="413">
        <v>100.0</v>
      </c>
    </row>
    <row r="54">
      <c r="A54" s="4"/>
      <c r="B54" s="77" t="s">
        <v>58</v>
      </c>
      <c r="C54" s="50" t="s">
        <v>245</v>
      </c>
      <c r="D54" s="50"/>
      <c r="E54" s="413">
        <v>100.0</v>
      </c>
    </row>
    <row r="55">
      <c r="A55" s="4"/>
      <c r="B55" s="77" t="s">
        <v>59</v>
      </c>
      <c r="C55" s="50" t="s">
        <v>245</v>
      </c>
      <c r="D55" s="50"/>
      <c r="E55" s="413">
        <v>100.0</v>
      </c>
    </row>
    <row r="56">
      <c r="A56" s="4"/>
      <c r="B56" s="77" t="s">
        <v>60</v>
      </c>
      <c r="C56" s="50" t="s">
        <v>247</v>
      </c>
      <c r="D56" s="251" t="s">
        <v>248</v>
      </c>
      <c r="E56" s="414">
        <v>0.0</v>
      </c>
    </row>
    <row r="57">
      <c r="A57" s="4"/>
      <c r="B57" s="77" t="s">
        <v>61</v>
      </c>
      <c r="C57" s="50" t="s">
        <v>245</v>
      </c>
      <c r="D57" s="50"/>
      <c r="E57" s="413">
        <v>100.0</v>
      </c>
    </row>
    <row r="58">
      <c r="A58" s="4"/>
      <c r="B58" s="77" t="s">
        <v>62</v>
      </c>
      <c r="C58" s="50" t="s">
        <v>245</v>
      </c>
      <c r="D58" s="50"/>
      <c r="E58" s="413">
        <v>100.0</v>
      </c>
    </row>
    <row r="59">
      <c r="A59" s="4"/>
      <c r="B59" s="77" t="s">
        <v>63</v>
      </c>
      <c r="C59" s="50" t="s">
        <v>245</v>
      </c>
      <c r="D59" s="50"/>
      <c r="E59" s="413">
        <v>100.0</v>
      </c>
    </row>
    <row r="60">
      <c r="A60" s="4"/>
      <c r="B60" s="77" t="s">
        <v>64</v>
      </c>
      <c r="C60" s="50" t="s">
        <v>245</v>
      </c>
      <c r="D60" s="50"/>
      <c r="E60" s="413">
        <v>100.0</v>
      </c>
    </row>
    <row r="61">
      <c r="A61" s="4"/>
      <c r="B61" s="77" t="s">
        <v>65</v>
      </c>
      <c r="C61" s="50" t="s">
        <v>245</v>
      </c>
      <c r="D61" s="50"/>
      <c r="E61" s="413">
        <v>100.0</v>
      </c>
    </row>
    <row r="62">
      <c r="A62" s="5"/>
      <c r="B62" s="77" t="s">
        <v>66</v>
      </c>
      <c r="C62" s="50" t="s">
        <v>245</v>
      </c>
      <c r="D62" s="50"/>
      <c r="E62" s="413">
        <v>100.0</v>
      </c>
    </row>
    <row r="63">
      <c r="A63" s="417" t="s">
        <v>67</v>
      </c>
      <c r="B63" s="79" t="s">
        <v>68</v>
      </c>
      <c r="C63" s="50" t="s">
        <v>245</v>
      </c>
      <c r="D63" s="50"/>
      <c r="E63" s="413">
        <v>100.0</v>
      </c>
    </row>
    <row r="64">
      <c r="A64" s="4"/>
      <c r="B64" s="79" t="s">
        <v>69</v>
      </c>
      <c r="C64" s="50" t="s">
        <v>245</v>
      </c>
      <c r="D64" s="50"/>
      <c r="E64" s="413">
        <v>100.0</v>
      </c>
    </row>
    <row r="65">
      <c r="A65" s="4"/>
      <c r="B65" s="115" t="s">
        <v>70</v>
      </c>
      <c r="C65" s="50" t="s">
        <v>247</v>
      </c>
      <c r="D65" s="251" t="s">
        <v>248</v>
      </c>
      <c r="E65" s="414">
        <v>0.0</v>
      </c>
    </row>
    <row r="66">
      <c r="A66" s="4"/>
      <c r="B66" s="72" t="s">
        <v>71</v>
      </c>
      <c r="C66" s="50" t="s">
        <v>247</v>
      </c>
      <c r="D66" s="251" t="s">
        <v>248</v>
      </c>
      <c r="E66" s="414">
        <v>0.0</v>
      </c>
    </row>
    <row r="67">
      <c r="A67" s="4"/>
      <c r="B67" s="79" t="s">
        <v>72</v>
      </c>
      <c r="C67" s="50" t="s">
        <v>247</v>
      </c>
      <c r="D67" s="251" t="s">
        <v>248</v>
      </c>
      <c r="E67" s="413">
        <v>0.0</v>
      </c>
    </row>
    <row r="68">
      <c r="A68" s="4"/>
      <c r="B68" s="79" t="s">
        <v>73</v>
      </c>
      <c r="C68" s="50" t="s">
        <v>247</v>
      </c>
      <c r="D68" s="251" t="s">
        <v>248</v>
      </c>
      <c r="E68" s="414">
        <v>0.0</v>
      </c>
    </row>
    <row r="69">
      <c r="A69" s="4"/>
      <c r="B69" s="79" t="s">
        <v>74</v>
      </c>
      <c r="C69" s="50" t="s">
        <v>247</v>
      </c>
      <c r="D69" s="251" t="s">
        <v>248</v>
      </c>
      <c r="E69" s="413">
        <v>0.0</v>
      </c>
    </row>
    <row r="70">
      <c r="A70" s="4"/>
      <c r="B70" s="79" t="s">
        <v>75</v>
      </c>
      <c r="C70" s="50" t="s">
        <v>245</v>
      </c>
      <c r="D70" s="50"/>
      <c r="E70" s="413">
        <v>100.0</v>
      </c>
    </row>
    <row r="71">
      <c r="A71" s="4"/>
      <c r="B71" s="79" t="s">
        <v>76</v>
      </c>
      <c r="C71" s="50" t="s">
        <v>247</v>
      </c>
      <c r="D71" s="251" t="s">
        <v>248</v>
      </c>
      <c r="E71" s="414">
        <v>0.0</v>
      </c>
    </row>
    <row r="72">
      <c r="A72" s="4"/>
      <c r="B72" s="79" t="s">
        <v>77</v>
      </c>
      <c r="C72" s="50" t="s">
        <v>245</v>
      </c>
      <c r="D72" s="50"/>
      <c r="E72" s="413">
        <v>100.0</v>
      </c>
    </row>
    <row r="73">
      <c r="A73" s="4"/>
      <c r="B73" s="79" t="s">
        <v>78</v>
      </c>
      <c r="C73" s="50" t="s">
        <v>245</v>
      </c>
      <c r="D73" s="50"/>
      <c r="E73" s="413">
        <v>100.0</v>
      </c>
    </row>
    <row r="74">
      <c r="A74" s="4"/>
      <c r="B74" s="79" t="s">
        <v>79</v>
      </c>
      <c r="C74" s="50" t="s">
        <v>245</v>
      </c>
      <c r="D74" s="50"/>
      <c r="E74" s="413">
        <v>100.0</v>
      </c>
    </row>
    <row r="75">
      <c r="A75" s="4"/>
      <c r="B75" s="79" t="s">
        <v>80</v>
      </c>
      <c r="C75" s="50" t="s">
        <v>245</v>
      </c>
      <c r="D75" s="50"/>
      <c r="E75" s="413">
        <v>100.0</v>
      </c>
    </row>
    <row r="76">
      <c r="A76" s="4"/>
      <c r="B76" s="79" t="s">
        <v>81</v>
      </c>
      <c r="C76" s="50" t="s">
        <v>245</v>
      </c>
      <c r="D76" s="50"/>
      <c r="E76" s="413">
        <v>100.0</v>
      </c>
    </row>
    <row r="77">
      <c r="A77" s="4"/>
      <c r="B77" s="79" t="s">
        <v>82</v>
      </c>
      <c r="C77" s="50" t="s">
        <v>245</v>
      </c>
      <c r="D77" s="50"/>
      <c r="E77" s="413">
        <v>100.0</v>
      </c>
    </row>
    <row r="78">
      <c r="A78" s="4"/>
      <c r="B78" s="79" t="s">
        <v>83</v>
      </c>
      <c r="C78" s="50" t="s">
        <v>245</v>
      </c>
      <c r="D78" s="50"/>
      <c r="E78" s="413">
        <v>100.0</v>
      </c>
    </row>
    <row r="79">
      <c r="A79" s="4"/>
      <c r="B79" s="79" t="s">
        <v>84</v>
      </c>
      <c r="C79" s="50" t="s">
        <v>247</v>
      </c>
      <c r="D79" s="251" t="s">
        <v>248</v>
      </c>
      <c r="E79" s="414">
        <v>0.0</v>
      </c>
    </row>
    <row r="80">
      <c r="A80" s="4"/>
      <c r="B80" s="79" t="s">
        <v>85</v>
      </c>
      <c r="C80" s="50" t="s">
        <v>245</v>
      </c>
      <c r="D80" s="50"/>
      <c r="E80" s="413">
        <v>100.0</v>
      </c>
    </row>
    <row r="81">
      <c r="A81" s="4"/>
      <c r="B81" s="79" t="s">
        <v>86</v>
      </c>
      <c r="C81" s="50" t="s">
        <v>245</v>
      </c>
      <c r="D81" s="50"/>
      <c r="E81" s="413">
        <v>100.0</v>
      </c>
    </row>
    <row r="82">
      <c r="A82" s="5"/>
      <c r="B82" s="79" t="s">
        <v>87</v>
      </c>
      <c r="C82" s="50" t="s">
        <v>245</v>
      </c>
      <c r="D82" s="50"/>
      <c r="E82" s="413">
        <v>100.0</v>
      </c>
    </row>
    <row r="83">
      <c r="A83" s="418" t="s">
        <v>88</v>
      </c>
      <c r="B83" s="81" t="s">
        <v>89</v>
      </c>
      <c r="C83" s="50" t="s">
        <v>245</v>
      </c>
      <c r="D83" s="50"/>
      <c r="E83" s="413">
        <v>100.0</v>
      </c>
    </row>
    <row r="84">
      <c r="A84" s="4"/>
      <c r="B84" s="81" t="s">
        <v>90</v>
      </c>
      <c r="C84" s="50" t="s">
        <v>245</v>
      </c>
      <c r="D84" s="50"/>
      <c r="E84" s="413">
        <v>100.0</v>
      </c>
    </row>
    <row r="85">
      <c r="A85" s="4"/>
      <c r="B85" s="81" t="s">
        <v>91</v>
      </c>
      <c r="C85" s="50" t="s">
        <v>245</v>
      </c>
      <c r="D85" s="50"/>
      <c r="E85" s="413">
        <v>100.0</v>
      </c>
    </row>
    <row r="86">
      <c r="A86" s="4"/>
      <c r="B86" s="81" t="s">
        <v>92</v>
      </c>
      <c r="C86" s="50" t="s">
        <v>245</v>
      </c>
      <c r="D86" s="50"/>
      <c r="E86" s="413">
        <v>100.0</v>
      </c>
    </row>
    <row r="87">
      <c r="A87" s="4"/>
      <c r="B87" s="81" t="s">
        <v>93</v>
      </c>
      <c r="C87" s="50" t="s">
        <v>245</v>
      </c>
      <c r="D87" s="50"/>
      <c r="E87" s="413">
        <v>100.0</v>
      </c>
    </row>
    <row r="88">
      <c r="A88" s="4"/>
      <c r="B88" s="81" t="s">
        <v>94</v>
      </c>
      <c r="C88" s="50" t="s">
        <v>245</v>
      </c>
      <c r="D88" s="50"/>
      <c r="E88" s="413">
        <v>100.0</v>
      </c>
    </row>
    <row r="89">
      <c r="A89" s="4"/>
      <c r="B89" s="81" t="s">
        <v>95</v>
      </c>
      <c r="C89" s="50" t="s">
        <v>247</v>
      </c>
      <c r="D89" s="251" t="s">
        <v>248</v>
      </c>
      <c r="E89" s="414">
        <v>0.0</v>
      </c>
    </row>
    <row r="90">
      <c r="A90" s="4"/>
      <c r="B90" s="81" t="s">
        <v>96</v>
      </c>
      <c r="C90" s="50" t="s">
        <v>245</v>
      </c>
      <c r="D90" s="50"/>
      <c r="E90" s="413">
        <v>100.0</v>
      </c>
    </row>
    <row r="91">
      <c r="A91" s="4"/>
      <c r="B91" s="81" t="s">
        <v>97</v>
      </c>
      <c r="C91" s="50" t="s">
        <v>245</v>
      </c>
      <c r="D91" s="50"/>
      <c r="E91" s="413">
        <v>100.0</v>
      </c>
    </row>
    <row r="92">
      <c r="A92" s="4"/>
      <c r="B92" s="81" t="s">
        <v>98</v>
      </c>
      <c r="C92" s="50" t="s">
        <v>245</v>
      </c>
      <c r="D92" s="50"/>
      <c r="E92" s="413">
        <v>100.0</v>
      </c>
    </row>
    <row r="93">
      <c r="A93" s="4"/>
      <c r="B93" s="81" t="s">
        <v>99</v>
      </c>
      <c r="C93" s="50" t="s">
        <v>245</v>
      </c>
      <c r="D93" s="50"/>
      <c r="E93" s="413">
        <v>100.0</v>
      </c>
    </row>
    <row r="94">
      <c r="A94" s="4"/>
      <c r="B94" s="81" t="s">
        <v>100</v>
      </c>
      <c r="C94" s="50" t="s">
        <v>245</v>
      </c>
      <c r="D94" s="50"/>
      <c r="E94" s="413">
        <v>100.0</v>
      </c>
    </row>
    <row r="95">
      <c r="A95" s="4"/>
      <c r="B95" s="81" t="s">
        <v>101</v>
      </c>
      <c r="C95" s="50" t="s">
        <v>247</v>
      </c>
      <c r="D95" s="251" t="s">
        <v>248</v>
      </c>
      <c r="E95" s="414">
        <v>0.0</v>
      </c>
    </row>
    <row r="96">
      <c r="A96" s="4"/>
      <c r="B96" s="81" t="s">
        <v>102</v>
      </c>
      <c r="C96" s="50" t="s">
        <v>245</v>
      </c>
      <c r="D96" s="50"/>
      <c r="E96" s="413">
        <v>100.0</v>
      </c>
    </row>
    <row r="97">
      <c r="A97" s="4"/>
      <c r="B97" s="72" t="s">
        <v>103</v>
      </c>
      <c r="C97" s="50" t="s">
        <v>247</v>
      </c>
      <c r="D97" s="251" t="s">
        <v>248</v>
      </c>
      <c r="E97" s="414">
        <v>0.0</v>
      </c>
    </row>
    <row r="98">
      <c r="A98" s="4"/>
      <c r="B98" s="81" t="s">
        <v>104</v>
      </c>
      <c r="C98" s="50" t="s">
        <v>245</v>
      </c>
      <c r="D98" s="50"/>
      <c r="E98" s="413">
        <v>100.0</v>
      </c>
    </row>
    <row r="99">
      <c r="A99" s="4"/>
      <c r="B99" s="81" t="s">
        <v>105</v>
      </c>
      <c r="C99" s="50" t="s">
        <v>245</v>
      </c>
      <c r="D99" s="50"/>
      <c r="E99" s="413">
        <v>100.0</v>
      </c>
    </row>
    <row r="100">
      <c r="A100" s="4"/>
      <c r="B100" s="81" t="s">
        <v>106</v>
      </c>
      <c r="C100" s="50" t="s">
        <v>245</v>
      </c>
      <c r="D100" s="50"/>
      <c r="E100" s="413">
        <v>100.0</v>
      </c>
    </row>
    <row r="101">
      <c r="A101" s="4"/>
      <c r="B101" s="81" t="s">
        <v>107</v>
      </c>
      <c r="C101" s="50" t="s">
        <v>247</v>
      </c>
      <c r="D101" s="251" t="s">
        <v>248</v>
      </c>
      <c r="E101" s="414">
        <v>0.0</v>
      </c>
    </row>
    <row r="102">
      <c r="A102" s="5"/>
      <c r="B102" s="81" t="s">
        <v>108</v>
      </c>
      <c r="C102" s="50" t="s">
        <v>245</v>
      </c>
      <c r="D102" s="50"/>
      <c r="E102" s="413">
        <v>100.0</v>
      </c>
    </row>
    <row r="103">
      <c r="A103" s="419" t="s">
        <v>109</v>
      </c>
      <c r="B103" s="83" t="s">
        <v>110</v>
      </c>
      <c r="C103" s="50" t="s">
        <v>245</v>
      </c>
      <c r="D103" s="50"/>
      <c r="E103" s="413">
        <v>100.0</v>
      </c>
    </row>
    <row r="104">
      <c r="A104" s="4"/>
      <c r="B104" s="83" t="s">
        <v>111</v>
      </c>
      <c r="C104" s="50" t="s">
        <v>245</v>
      </c>
      <c r="D104" s="50"/>
      <c r="E104" s="413">
        <v>100.0</v>
      </c>
    </row>
    <row r="105">
      <c r="A105" s="4"/>
      <c r="B105" s="83" t="s">
        <v>112</v>
      </c>
      <c r="C105" s="50" t="s">
        <v>245</v>
      </c>
      <c r="D105" s="50"/>
      <c r="E105" s="413">
        <v>100.0</v>
      </c>
    </row>
    <row r="106">
      <c r="A106" s="4"/>
      <c r="B106" s="83" t="s">
        <v>113</v>
      </c>
      <c r="C106" s="50" t="s">
        <v>245</v>
      </c>
      <c r="D106" s="50"/>
      <c r="E106" s="413">
        <v>100.0</v>
      </c>
    </row>
    <row r="107">
      <c r="A107" s="4"/>
      <c r="B107" s="83" t="s">
        <v>114</v>
      </c>
      <c r="C107" s="50" t="s">
        <v>245</v>
      </c>
      <c r="D107" s="50"/>
      <c r="E107" s="413">
        <v>100.0</v>
      </c>
    </row>
    <row r="108">
      <c r="A108" s="4"/>
      <c r="B108" s="83" t="s">
        <v>115</v>
      </c>
      <c r="C108" s="50" t="s">
        <v>245</v>
      </c>
      <c r="D108" s="50"/>
      <c r="E108" s="413">
        <v>100.0</v>
      </c>
    </row>
    <row r="109">
      <c r="A109" s="4"/>
      <c r="B109" s="83" t="s">
        <v>116</v>
      </c>
      <c r="C109" s="50" t="s">
        <v>245</v>
      </c>
      <c r="D109" s="50"/>
      <c r="E109" s="413">
        <v>100.0</v>
      </c>
    </row>
    <row r="110">
      <c r="A110" s="4"/>
      <c r="B110" s="83" t="s">
        <v>117</v>
      </c>
      <c r="C110" s="50" t="s">
        <v>245</v>
      </c>
      <c r="D110" s="50"/>
      <c r="E110" s="413">
        <v>100.0</v>
      </c>
    </row>
    <row r="111">
      <c r="A111" s="4"/>
      <c r="B111" s="83" t="s">
        <v>118</v>
      </c>
      <c r="C111" s="50" t="s">
        <v>245</v>
      </c>
      <c r="D111" s="50"/>
      <c r="E111" s="413">
        <v>100.0</v>
      </c>
    </row>
    <row r="112">
      <c r="A112" s="4"/>
      <c r="B112" s="83" t="s">
        <v>119</v>
      </c>
      <c r="C112" s="50" t="s">
        <v>245</v>
      </c>
      <c r="D112" s="50"/>
      <c r="E112" s="413">
        <v>100.0</v>
      </c>
    </row>
    <row r="113">
      <c r="A113" s="4"/>
      <c r="B113" s="83" t="s">
        <v>120</v>
      </c>
      <c r="C113" s="50" t="s">
        <v>245</v>
      </c>
      <c r="D113" s="50"/>
      <c r="E113" s="413">
        <v>100.0</v>
      </c>
    </row>
    <row r="114">
      <c r="A114" s="4"/>
      <c r="B114" s="83" t="s">
        <v>121</v>
      </c>
      <c r="C114" s="50" t="s">
        <v>245</v>
      </c>
      <c r="D114" s="50"/>
      <c r="E114" s="413">
        <v>100.0</v>
      </c>
    </row>
    <row r="115">
      <c r="A115" s="4"/>
      <c r="B115" s="83" t="s">
        <v>122</v>
      </c>
      <c r="C115" s="50" t="s">
        <v>245</v>
      </c>
      <c r="D115" s="50"/>
      <c r="E115" s="413">
        <v>100.0</v>
      </c>
    </row>
    <row r="116">
      <c r="A116" s="4"/>
      <c r="B116" s="83" t="s">
        <v>123</v>
      </c>
      <c r="C116" s="50" t="s">
        <v>245</v>
      </c>
      <c r="D116" s="50"/>
      <c r="E116" s="413">
        <v>100.0</v>
      </c>
    </row>
    <row r="117">
      <c r="A117" s="4"/>
      <c r="B117" s="83" t="s">
        <v>124</v>
      </c>
      <c r="C117" s="50" t="s">
        <v>245</v>
      </c>
      <c r="D117" s="50"/>
      <c r="E117" s="413">
        <v>100.0</v>
      </c>
    </row>
    <row r="118">
      <c r="A118" s="5"/>
      <c r="B118" s="83" t="s">
        <v>125</v>
      </c>
      <c r="C118" s="50" t="s">
        <v>245</v>
      </c>
      <c r="D118" s="50"/>
      <c r="E118" s="413">
        <v>100.0</v>
      </c>
    </row>
    <row r="119">
      <c r="A119" s="420" t="s">
        <v>126</v>
      </c>
      <c r="B119" s="85" t="s">
        <v>127</v>
      </c>
      <c r="C119" s="50" t="s">
        <v>247</v>
      </c>
      <c r="D119" s="251" t="s">
        <v>248</v>
      </c>
      <c r="E119" s="414">
        <v>0.0</v>
      </c>
    </row>
    <row r="120">
      <c r="A120" s="4"/>
      <c r="B120" s="85" t="s">
        <v>128</v>
      </c>
      <c r="C120" s="50" t="s">
        <v>245</v>
      </c>
      <c r="D120" s="50"/>
      <c r="E120" s="413">
        <v>100.0</v>
      </c>
    </row>
    <row r="121">
      <c r="A121" s="4"/>
      <c r="B121" s="85" t="s">
        <v>129</v>
      </c>
      <c r="C121" s="50" t="s">
        <v>245</v>
      </c>
      <c r="D121" s="50"/>
      <c r="E121" s="413">
        <v>100.0</v>
      </c>
    </row>
    <row r="122">
      <c r="A122" s="4"/>
      <c r="B122" s="85" t="s">
        <v>130</v>
      </c>
      <c r="C122" s="50" t="s">
        <v>245</v>
      </c>
      <c r="D122" s="50"/>
      <c r="E122" s="413">
        <v>100.0</v>
      </c>
    </row>
    <row r="123">
      <c r="A123" s="4"/>
      <c r="B123" s="85" t="s">
        <v>131</v>
      </c>
      <c r="C123" s="50" t="s">
        <v>245</v>
      </c>
      <c r="D123" s="50"/>
      <c r="E123" s="413">
        <v>100.0</v>
      </c>
    </row>
    <row r="124">
      <c r="A124" s="4"/>
      <c r="B124" s="85" t="s">
        <v>132</v>
      </c>
      <c r="C124" s="50" t="s">
        <v>245</v>
      </c>
      <c r="D124" s="50"/>
      <c r="E124" s="413">
        <v>100.0</v>
      </c>
    </row>
    <row r="125">
      <c r="A125" s="4"/>
      <c r="B125" s="85" t="s">
        <v>133</v>
      </c>
      <c r="C125" s="50" t="s">
        <v>245</v>
      </c>
      <c r="D125" s="50"/>
      <c r="E125" s="413">
        <v>100.0</v>
      </c>
    </row>
    <row r="126">
      <c r="A126" s="4"/>
      <c r="B126" s="85" t="s">
        <v>134</v>
      </c>
      <c r="C126" s="50" t="s">
        <v>247</v>
      </c>
      <c r="D126" s="251" t="s">
        <v>248</v>
      </c>
      <c r="E126" s="413">
        <v>0.0</v>
      </c>
    </row>
    <row r="127">
      <c r="A127" s="4"/>
      <c r="B127" s="85" t="s">
        <v>135</v>
      </c>
      <c r="C127" s="50" t="s">
        <v>245</v>
      </c>
      <c r="D127" s="50"/>
      <c r="E127" s="413">
        <v>100.0</v>
      </c>
    </row>
    <row r="128">
      <c r="A128" s="4"/>
      <c r="B128" s="85" t="s">
        <v>136</v>
      </c>
      <c r="C128" s="50" t="s">
        <v>245</v>
      </c>
      <c r="D128" s="50"/>
      <c r="E128" s="413">
        <v>100.0</v>
      </c>
    </row>
    <row r="129">
      <c r="A129" s="4"/>
      <c r="B129" s="85" t="s">
        <v>137</v>
      </c>
      <c r="C129" s="50" t="s">
        <v>247</v>
      </c>
      <c r="D129" s="251" t="s">
        <v>248</v>
      </c>
      <c r="E129" s="414">
        <v>0.0</v>
      </c>
    </row>
    <row r="130">
      <c r="A130" s="4"/>
      <c r="B130" s="85" t="s">
        <v>138</v>
      </c>
      <c r="C130" s="50" t="s">
        <v>247</v>
      </c>
      <c r="D130" s="251" t="s">
        <v>248</v>
      </c>
      <c r="E130" s="414">
        <v>0.0</v>
      </c>
    </row>
    <row r="131">
      <c r="A131" s="4"/>
      <c r="B131" s="85" t="s">
        <v>139</v>
      </c>
      <c r="C131" s="50" t="s">
        <v>247</v>
      </c>
      <c r="D131" s="251" t="s">
        <v>248</v>
      </c>
      <c r="E131" s="414">
        <v>0.0</v>
      </c>
    </row>
    <row r="132">
      <c r="A132" s="4"/>
      <c r="B132" s="85" t="s">
        <v>140</v>
      </c>
      <c r="C132" s="50" t="s">
        <v>245</v>
      </c>
      <c r="D132" s="50"/>
      <c r="E132" s="413">
        <v>100.0</v>
      </c>
    </row>
    <row r="133">
      <c r="A133" s="4"/>
      <c r="B133" s="85" t="s">
        <v>141</v>
      </c>
      <c r="C133" s="50" t="s">
        <v>245</v>
      </c>
      <c r="D133" s="50"/>
      <c r="E133" s="413">
        <v>100.0</v>
      </c>
    </row>
    <row r="134">
      <c r="A134" s="5"/>
      <c r="B134" s="85" t="s">
        <v>142</v>
      </c>
      <c r="C134" s="50" t="s">
        <v>247</v>
      </c>
      <c r="D134" s="251" t="s">
        <v>248</v>
      </c>
      <c r="E134" s="414">
        <v>0.0</v>
      </c>
    </row>
    <row r="135">
      <c r="A135" s="421" t="s">
        <v>143</v>
      </c>
      <c r="B135" s="87" t="s">
        <v>144</v>
      </c>
      <c r="C135" s="50" t="s">
        <v>245</v>
      </c>
      <c r="D135" s="50"/>
      <c r="E135" s="413">
        <v>100.0</v>
      </c>
    </row>
    <row r="136">
      <c r="A136" s="4"/>
      <c r="B136" s="72" t="s">
        <v>145</v>
      </c>
      <c r="C136" s="50" t="s">
        <v>247</v>
      </c>
      <c r="D136" s="251" t="s">
        <v>248</v>
      </c>
      <c r="E136" s="414">
        <v>0.0</v>
      </c>
    </row>
    <row r="137">
      <c r="A137" s="4"/>
      <c r="B137" s="87" t="s">
        <v>146</v>
      </c>
      <c r="C137" s="50" t="s">
        <v>245</v>
      </c>
      <c r="D137" s="50"/>
      <c r="E137" s="413">
        <v>100.0</v>
      </c>
    </row>
    <row r="138">
      <c r="A138" s="4"/>
      <c r="B138" s="87" t="s">
        <v>148</v>
      </c>
      <c r="C138" s="50" t="s">
        <v>247</v>
      </c>
      <c r="D138" s="251" t="s">
        <v>248</v>
      </c>
      <c r="E138" s="414">
        <v>0.0</v>
      </c>
    </row>
    <row r="139">
      <c r="A139" s="4"/>
      <c r="B139" s="87" t="s">
        <v>149</v>
      </c>
      <c r="C139" s="50" t="s">
        <v>247</v>
      </c>
      <c r="D139" s="251" t="s">
        <v>248</v>
      </c>
      <c r="E139" s="414">
        <v>0.0</v>
      </c>
    </row>
    <row r="140">
      <c r="A140" s="4"/>
      <c r="B140" s="87" t="s">
        <v>150</v>
      </c>
      <c r="C140" s="50" t="s">
        <v>245</v>
      </c>
      <c r="D140" s="50"/>
      <c r="E140" s="413">
        <v>100.0</v>
      </c>
    </row>
    <row r="141">
      <c r="A141" s="4"/>
      <c r="B141" s="87" t="s">
        <v>151</v>
      </c>
      <c r="C141" s="50" t="s">
        <v>245</v>
      </c>
      <c r="D141" s="50"/>
      <c r="E141" s="413">
        <v>100.0</v>
      </c>
    </row>
    <row r="142">
      <c r="A142" s="4"/>
      <c r="B142" s="87" t="s">
        <v>152</v>
      </c>
      <c r="C142" s="50" t="s">
        <v>245</v>
      </c>
      <c r="D142" s="50"/>
      <c r="E142" s="413">
        <v>100.0</v>
      </c>
    </row>
    <row r="143">
      <c r="A143" s="4"/>
      <c r="B143" s="87" t="s">
        <v>153</v>
      </c>
      <c r="C143" s="50" t="s">
        <v>245</v>
      </c>
      <c r="D143" s="50"/>
      <c r="E143" s="413">
        <v>100.0</v>
      </c>
    </row>
    <row r="144">
      <c r="A144" s="4"/>
      <c r="B144" s="87" t="s">
        <v>154</v>
      </c>
      <c r="C144" s="50" t="s">
        <v>245</v>
      </c>
      <c r="D144" s="50"/>
      <c r="E144" s="413">
        <v>100.0</v>
      </c>
    </row>
    <row r="145">
      <c r="A145" s="4"/>
      <c r="B145" s="87" t="s">
        <v>155</v>
      </c>
      <c r="C145" s="50" t="s">
        <v>245</v>
      </c>
      <c r="D145" s="50"/>
      <c r="E145" s="413">
        <v>100.0</v>
      </c>
    </row>
    <row r="146">
      <c r="A146" s="4"/>
      <c r="B146" s="72" t="s">
        <v>156</v>
      </c>
      <c r="C146" s="50" t="s">
        <v>247</v>
      </c>
      <c r="D146" s="251" t="s">
        <v>248</v>
      </c>
      <c r="E146" s="414">
        <v>0.0</v>
      </c>
    </row>
    <row r="147">
      <c r="A147" s="4"/>
      <c r="B147" s="87" t="s">
        <v>157</v>
      </c>
      <c r="C147" s="50" t="s">
        <v>245</v>
      </c>
      <c r="D147" s="50"/>
      <c r="E147" s="413">
        <v>100.0</v>
      </c>
    </row>
    <row r="148">
      <c r="A148" s="4"/>
      <c r="B148" s="87" t="s">
        <v>158</v>
      </c>
      <c r="C148" s="50" t="s">
        <v>245</v>
      </c>
      <c r="D148" s="50"/>
      <c r="E148" s="413">
        <v>100.0</v>
      </c>
    </row>
    <row r="149">
      <c r="A149" s="4"/>
      <c r="B149" s="87" t="s">
        <v>159</v>
      </c>
      <c r="C149" s="141" t="s">
        <v>245</v>
      </c>
      <c r="D149" s="141"/>
      <c r="E149" s="413">
        <v>100.0</v>
      </c>
    </row>
    <row r="150">
      <c r="A150" s="4"/>
      <c r="B150" s="87" t="s">
        <v>160</v>
      </c>
      <c r="C150" s="50" t="s">
        <v>245</v>
      </c>
      <c r="D150" s="145"/>
      <c r="E150" s="413">
        <v>100.0</v>
      </c>
    </row>
    <row r="151">
      <c r="A151" s="4"/>
      <c r="B151" s="87" t="s">
        <v>161</v>
      </c>
      <c r="C151" s="141" t="s">
        <v>245</v>
      </c>
      <c r="D151" s="141"/>
      <c r="E151" s="413">
        <v>100.0</v>
      </c>
    </row>
    <row r="152">
      <c r="A152" s="4"/>
      <c r="B152" s="126" t="s">
        <v>162</v>
      </c>
      <c r="C152" s="145" t="s">
        <v>245</v>
      </c>
      <c r="D152" s="145"/>
      <c r="E152" s="413">
        <v>100.0</v>
      </c>
    </row>
    <row r="153">
      <c r="A153" s="4"/>
      <c r="B153" s="126" t="s">
        <v>163</v>
      </c>
      <c r="C153" s="141" t="s">
        <v>247</v>
      </c>
      <c r="D153" s="141" t="s">
        <v>248</v>
      </c>
      <c r="E153" s="414">
        <v>0.0</v>
      </c>
    </row>
    <row r="154">
      <c r="A154" s="4"/>
      <c r="B154" s="126" t="s">
        <v>164</v>
      </c>
      <c r="C154" s="145" t="s">
        <v>247</v>
      </c>
      <c r="D154" s="422" t="s">
        <v>248</v>
      </c>
      <c r="E154" s="414">
        <v>0.0</v>
      </c>
    </row>
    <row r="155">
      <c r="A155" s="4"/>
      <c r="B155" s="126" t="s">
        <v>165</v>
      </c>
      <c r="C155" s="141" t="s">
        <v>245</v>
      </c>
      <c r="D155" s="141"/>
      <c r="E155" s="413">
        <v>100.0</v>
      </c>
    </row>
    <row r="156">
      <c r="A156" s="4"/>
      <c r="B156" s="126" t="s">
        <v>166</v>
      </c>
      <c r="C156" s="145" t="s">
        <v>245</v>
      </c>
      <c r="D156" s="145"/>
      <c r="E156" s="413">
        <v>100.0</v>
      </c>
    </row>
    <row r="157">
      <c r="A157" s="4"/>
      <c r="B157" s="126" t="s">
        <v>167</v>
      </c>
      <c r="C157" s="141" t="s">
        <v>245</v>
      </c>
      <c r="D157" s="141"/>
      <c r="E157" s="413">
        <v>100.0</v>
      </c>
    </row>
    <row r="158">
      <c r="A158" s="4"/>
      <c r="B158" s="126" t="s">
        <v>168</v>
      </c>
      <c r="C158" s="141" t="s">
        <v>245</v>
      </c>
      <c r="D158" s="145"/>
      <c r="E158" s="413">
        <v>100.0</v>
      </c>
    </row>
    <row r="159">
      <c r="A159" s="4"/>
      <c r="B159" s="126" t="s">
        <v>169</v>
      </c>
      <c r="C159" s="141" t="s">
        <v>245</v>
      </c>
      <c r="D159" s="141"/>
      <c r="E159" s="413">
        <v>100.0</v>
      </c>
    </row>
    <row r="160">
      <c r="A160" s="4"/>
      <c r="B160" s="126" t="s">
        <v>170</v>
      </c>
      <c r="C160" s="145" t="s">
        <v>245</v>
      </c>
      <c r="D160" s="145"/>
      <c r="E160" s="413">
        <v>100.0</v>
      </c>
    </row>
    <row r="161">
      <c r="A161" s="4"/>
      <c r="B161" s="126" t="s">
        <v>171</v>
      </c>
      <c r="C161" s="141" t="s">
        <v>245</v>
      </c>
      <c r="D161" s="141"/>
      <c r="E161" s="413">
        <v>100.0</v>
      </c>
    </row>
    <row r="162">
      <c r="A162" s="4"/>
      <c r="B162" s="126" t="s">
        <v>172</v>
      </c>
      <c r="C162" s="145" t="s">
        <v>245</v>
      </c>
      <c r="D162" s="145"/>
      <c r="E162" s="413">
        <v>100.0</v>
      </c>
    </row>
    <row r="163">
      <c r="A163" s="4"/>
      <c r="B163" s="126" t="s">
        <v>173</v>
      </c>
      <c r="C163" s="141" t="s">
        <v>245</v>
      </c>
      <c r="D163" s="141"/>
      <c r="E163" s="413">
        <v>100.0</v>
      </c>
    </row>
    <row r="164">
      <c r="A164" s="4"/>
      <c r="B164" s="126" t="s">
        <v>174</v>
      </c>
      <c r="C164" s="145" t="s">
        <v>245</v>
      </c>
      <c r="D164" s="141"/>
      <c r="E164" s="413">
        <v>100.0</v>
      </c>
    </row>
    <row r="165">
      <c r="A165" s="4"/>
      <c r="B165" s="126" t="s">
        <v>175</v>
      </c>
      <c r="C165" s="141" t="s">
        <v>245</v>
      </c>
      <c r="D165" s="141"/>
      <c r="E165" s="413">
        <v>100.0</v>
      </c>
    </row>
    <row r="166">
      <c r="A166" s="4"/>
      <c r="B166" s="126" t="s">
        <v>176</v>
      </c>
      <c r="C166" s="145" t="s">
        <v>245</v>
      </c>
      <c r="D166" s="141"/>
      <c r="E166" s="413">
        <v>100.0</v>
      </c>
    </row>
    <row r="167">
      <c r="A167" s="4"/>
      <c r="B167" s="126" t="s">
        <v>177</v>
      </c>
      <c r="C167" s="141" t="s">
        <v>245</v>
      </c>
      <c r="D167" s="141"/>
      <c r="E167" s="413">
        <v>100.0</v>
      </c>
    </row>
    <row r="168">
      <c r="A168" s="4"/>
      <c r="B168" s="126" t="s">
        <v>178</v>
      </c>
      <c r="C168" s="145" t="s">
        <v>245</v>
      </c>
      <c r="D168" s="141"/>
      <c r="E168" s="413">
        <v>100.0</v>
      </c>
    </row>
    <row r="169">
      <c r="A169" s="4"/>
      <c r="B169" s="126" t="s">
        <v>179</v>
      </c>
      <c r="C169" s="141" t="s">
        <v>245</v>
      </c>
      <c r="D169" s="141"/>
      <c r="E169" s="413">
        <v>100.0</v>
      </c>
    </row>
    <row r="170">
      <c r="A170" s="4"/>
      <c r="B170" s="126" t="s">
        <v>180</v>
      </c>
      <c r="C170" s="145" t="s">
        <v>247</v>
      </c>
      <c r="D170" s="422" t="s">
        <v>248</v>
      </c>
      <c r="E170" s="414">
        <v>0.0</v>
      </c>
    </row>
    <row r="171">
      <c r="A171" s="4"/>
      <c r="B171" s="423" t="s">
        <v>181</v>
      </c>
      <c r="C171" s="50" t="s">
        <v>245</v>
      </c>
      <c r="D171" s="141"/>
      <c r="E171" s="413">
        <v>100.0</v>
      </c>
    </row>
    <row r="172">
      <c r="A172" s="4"/>
      <c r="B172" s="423" t="s">
        <v>182</v>
      </c>
      <c r="C172" s="50" t="s">
        <v>245</v>
      </c>
      <c r="D172" s="141"/>
      <c r="E172" s="413">
        <v>100.0</v>
      </c>
    </row>
    <row r="173">
      <c r="A173" s="4"/>
      <c r="B173" s="423" t="s">
        <v>184</v>
      </c>
      <c r="C173" s="50" t="s">
        <v>245</v>
      </c>
      <c r="D173" s="50"/>
      <c r="E173" s="413">
        <v>100.0</v>
      </c>
    </row>
    <row r="174">
      <c r="A174" s="4"/>
      <c r="B174" s="423" t="s">
        <v>185</v>
      </c>
      <c r="C174" s="50" t="s">
        <v>245</v>
      </c>
      <c r="D174" s="141"/>
      <c r="E174" s="413">
        <v>100.0</v>
      </c>
    </row>
    <row r="175">
      <c r="A175" s="4"/>
      <c r="B175" s="423" t="s">
        <v>186</v>
      </c>
      <c r="C175" s="50" t="s">
        <v>245</v>
      </c>
      <c r="D175" s="50"/>
      <c r="E175" s="413">
        <v>100.0</v>
      </c>
    </row>
    <row r="176">
      <c r="A176" s="4"/>
      <c r="B176" s="50"/>
      <c r="C176" s="50"/>
      <c r="D176" s="50"/>
      <c r="E176" s="141"/>
    </row>
    <row r="177">
      <c r="A177" s="4"/>
      <c r="B177" s="50"/>
      <c r="C177" s="50"/>
      <c r="D177" s="50"/>
      <c r="E177" s="141"/>
    </row>
    <row r="178">
      <c r="A178" s="4"/>
      <c r="B178" s="50"/>
      <c r="C178" s="50"/>
      <c r="D178" s="50"/>
      <c r="E178" s="50"/>
    </row>
    <row r="179">
      <c r="A179" s="5"/>
      <c r="B179" s="50"/>
      <c r="C179" s="50"/>
      <c r="D179" s="50"/>
      <c r="E179" s="50"/>
    </row>
    <row r="180">
      <c r="E180" s="50"/>
    </row>
    <row r="181">
      <c r="E181" s="50"/>
    </row>
    <row r="182">
      <c r="E182" s="50"/>
    </row>
    <row r="183">
      <c r="E183" s="50"/>
    </row>
    <row r="184">
      <c r="E184" s="50"/>
    </row>
    <row r="185">
      <c r="E185" s="50"/>
    </row>
    <row r="186">
      <c r="E186" s="50"/>
    </row>
    <row r="187">
      <c r="E187" s="50"/>
    </row>
    <row r="188">
      <c r="E188" s="50"/>
    </row>
    <row r="189">
      <c r="E189" s="50"/>
    </row>
    <row r="190">
      <c r="E190" s="50"/>
    </row>
    <row r="191">
      <c r="E191" s="50"/>
    </row>
    <row r="192">
      <c r="E192" s="50"/>
    </row>
    <row r="193">
      <c r="E193" s="50"/>
    </row>
    <row r="194">
      <c r="E194" s="50"/>
    </row>
    <row r="195">
      <c r="E195" s="50"/>
    </row>
    <row r="196">
      <c r="E196" s="50"/>
    </row>
    <row r="197">
      <c r="E197" s="50"/>
    </row>
    <row r="198">
      <c r="E198" s="50"/>
    </row>
    <row r="199">
      <c r="E199" s="50"/>
    </row>
    <row r="200">
      <c r="E200" s="50"/>
    </row>
    <row r="201">
      <c r="E201" s="50"/>
    </row>
    <row r="202">
      <c r="E202" s="50"/>
    </row>
    <row r="203">
      <c r="E203" s="50"/>
    </row>
    <row r="204">
      <c r="E204" s="50"/>
    </row>
    <row r="205">
      <c r="E205" s="50"/>
    </row>
    <row r="206">
      <c r="E206" s="50"/>
    </row>
    <row r="207">
      <c r="E207" s="50"/>
    </row>
    <row r="208">
      <c r="E208" s="50"/>
    </row>
    <row r="209">
      <c r="E209" s="50"/>
    </row>
    <row r="210">
      <c r="E210" s="50"/>
    </row>
    <row r="211">
      <c r="E211" s="50"/>
    </row>
    <row r="212">
      <c r="E212" s="50"/>
    </row>
    <row r="213">
      <c r="E213" s="50"/>
    </row>
    <row r="214">
      <c r="E214" s="50"/>
    </row>
    <row r="215">
      <c r="E215" s="50"/>
    </row>
    <row r="216">
      <c r="E216" s="50"/>
    </row>
    <row r="217">
      <c r="E217" s="50"/>
    </row>
    <row r="218">
      <c r="E218" s="50"/>
    </row>
    <row r="219">
      <c r="E219" s="50"/>
    </row>
    <row r="220">
      <c r="E220" s="50"/>
    </row>
    <row r="221">
      <c r="E221" s="50"/>
    </row>
    <row r="222">
      <c r="E222" s="50"/>
    </row>
    <row r="223">
      <c r="E223" s="50"/>
    </row>
    <row r="224">
      <c r="E224" s="50"/>
    </row>
    <row r="225">
      <c r="E225" s="50"/>
    </row>
    <row r="226">
      <c r="E226" s="50"/>
    </row>
    <row r="227">
      <c r="E227" s="50"/>
    </row>
    <row r="228">
      <c r="E228" s="50"/>
    </row>
    <row r="229">
      <c r="E229" s="50"/>
    </row>
    <row r="230">
      <c r="E230" s="50"/>
    </row>
    <row r="231">
      <c r="E231" s="50"/>
    </row>
    <row r="232">
      <c r="E232" s="50"/>
    </row>
    <row r="233">
      <c r="E233" s="50"/>
    </row>
    <row r="234">
      <c r="E234" s="50"/>
    </row>
    <row r="235">
      <c r="E235" s="50"/>
    </row>
    <row r="236">
      <c r="E236" s="50"/>
    </row>
    <row r="237">
      <c r="E237" s="50"/>
    </row>
    <row r="238">
      <c r="E238" s="50"/>
    </row>
    <row r="239">
      <c r="E239" s="50"/>
    </row>
    <row r="240">
      <c r="E240" s="50"/>
    </row>
    <row r="241">
      <c r="E241" s="50"/>
    </row>
    <row r="242">
      <c r="E242" s="50"/>
    </row>
    <row r="243">
      <c r="E243" s="50"/>
    </row>
    <row r="244">
      <c r="E244" s="50"/>
    </row>
    <row r="245">
      <c r="E245" s="50"/>
    </row>
    <row r="246">
      <c r="E246" s="50"/>
    </row>
    <row r="247">
      <c r="E247" s="50"/>
    </row>
    <row r="248">
      <c r="E248" s="50"/>
    </row>
    <row r="249">
      <c r="E249" s="50"/>
    </row>
    <row r="250">
      <c r="E250" s="50"/>
    </row>
    <row r="251">
      <c r="E251" s="50"/>
    </row>
    <row r="252">
      <c r="E252" s="50"/>
    </row>
    <row r="253">
      <c r="E253" s="50"/>
    </row>
    <row r="254">
      <c r="E254" s="50"/>
    </row>
    <row r="255">
      <c r="E255" s="50"/>
    </row>
    <row r="256">
      <c r="E256" s="50"/>
    </row>
    <row r="257">
      <c r="E257" s="50"/>
    </row>
    <row r="258">
      <c r="E258" s="50"/>
    </row>
    <row r="259">
      <c r="E259" s="50"/>
    </row>
    <row r="260">
      <c r="E260" s="50"/>
    </row>
    <row r="261">
      <c r="E261" s="50"/>
    </row>
    <row r="262">
      <c r="E262" s="50"/>
    </row>
    <row r="263">
      <c r="E263" s="50"/>
    </row>
    <row r="264">
      <c r="E264" s="50"/>
    </row>
    <row r="265">
      <c r="E265" s="50"/>
    </row>
    <row r="266">
      <c r="E266" s="50"/>
    </row>
    <row r="267">
      <c r="E267" s="50"/>
    </row>
    <row r="268">
      <c r="E268" s="50"/>
    </row>
    <row r="269">
      <c r="E269" s="50"/>
    </row>
    <row r="270">
      <c r="E270" s="50"/>
    </row>
    <row r="271">
      <c r="E271" s="50"/>
    </row>
    <row r="272">
      <c r="E272" s="50"/>
    </row>
    <row r="273">
      <c r="E273" s="50"/>
    </row>
    <row r="274">
      <c r="E274" s="50"/>
    </row>
    <row r="275">
      <c r="E275" s="50"/>
    </row>
    <row r="276">
      <c r="E276" s="50"/>
    </row>
    <row r="277">
      <c r="E277" s="50"/>
    </row>
    <row r="278">
      <c r="E278" s="50"/>
    </row>
    <row r="279">
      <c r="E279" s="50"/>
    </row>
    <row r="280">
      <c r="E280" s="50"/>
    </row>
    <row r="281">
      <c r="E281" s="50"/>
    </row>
    <row r="282">
      <c r="E282" s="50"/>
    </row>
    <row r="283">
      <c r="E283" s="50"/>
    </row>
    <row r="284">
      <c r="E284" s="50"/>
    </row>
    <row r="285">
      <c r="E285" s="50"/>
    </row>
    <row r="286">
      <c r="E286" s="50"/>
    </row>
    <row r="287">
      <c r="E287" s="50"/>
    </row>
    <row r="288">
      <c r="E288" s="50"/>
    </row>
    <row r="289">
      <c r="E289" s="50"/>
    </row>
    <row r="290">
      <c r="E290" s="50"/>
    </row>
    <row r="291">
      <c r="E291" s="50"/>
    </row>
    <row r="292">
      <c r="E292" s="50"/>
    </row>
    <row r="293">
      <c r="E293" s="50"/>
    </row>
    <row r="294">
      <c r="E294" s="50"/>
    </row>
    <row r="295">
      <c r="E295" s="50"/>
    </row>
    <row r="296">
      <c r="E296" s="50"/>
    </row>
    <row r="297">
      <c r="E297" s="50"/>
    </row>
    <row r="298">
      <c r="E298" s="50"/>
    </row>
    <row r="299">
      <c r="E299" s="50"/>
    </row>
    <row r="300">
      <c r="E300" s="50"/>
    </row>
    <row r="301">
      <c r="E301" s="50"/>
    </row>
    <row r="302">
      <c r="E302" s="50"/>
    </row>
    <row r="303">
      <c r="E303" s="50"/>
    </row>
    <row r="304">
      <c r="E304" s="50"/>
    </row>
    <row r="305">
      <c r="E305" s="50"/>
    </row>
    <row r="306">
      <c r="E306" s="50"/>
    </row>
    <row r="307">
      <c r="E307" s="50"/>
    </row>
    <row r="308">
      <c r="E308" s="50"/>
    </row>
    <row r="309">
      <c r="E309" s="50"/>
    </row>
    <row r="310">
      <c r="E310" s="50"/>
    </row>
    <row r="311">
      <c r="E311" s="50"/>
    </row>
    <row r="312">
      <c r="E312" s="50"/>
    </row>
    <row r="313">
      <c r="E313" s="50"/>
    </row>
    <row r="314">
      <c r="E314" s="50"/>
    </row>
    <row r="315">
      <c r="E315" s="50"/>
    </row>
    <row r="316">
      <c r="E316" s="50"/>
    </row>
    <row r="317">
      <c r="E317" s="50"/>
    </row>
    <row r="318">
      <c r="E318" s="50"/>
    </row>
    <row r="319">
      <c r="E319" s="50"/>
    </row>
    <row r="320">
      <c r="E320" s="50"/>
    </row>
    <row r="321">
      <c r="E321" s="50"/>
    </row>
    <row r="322">
      <c r="E322" s="50"/>
    </row>
    <row r="323">
      <c r="E323" s="50"/>
    </row>
    <row r="324">
      <c r="E324" s="50"/>
    </row>
    <row r="325">
      <c r="E325" s="50"/>
    </row>
    <row r="326">
      <c r="E326" s="50"/>
    </row>
    <row r="327">
      <c r="E327" s="50"/>
    </row>
    <row r="328">
      <c r="E328" s="50"/>
    </row>
    <row r="329">
      <c r="E329" s="50"/>
    </row>
    <row r="330">
      <c r="E330" s="50"/>
    </row>
    <row r="331">
      <c r="E331" s="50"/>
    </row>
    <row r="332">
      <c r="E332" s="50"/>
    </row>
    <row r="333">
      <c r="E333" s="50"/>
    </row>
    <row r="334">
      <c r="E334" s="50"/>
    </row>
    <row r="335">
      <c r="E335" s="50"/>
    </row>
    <row r="336">
      <c r="E336" s="50"/>
    </row>
    <row r="337">
      <c r="E337" s="50"/>
    </row>
    <row r="338">
      <c r="E338" s="50"/>
    </row>
    <row r="339">
      <c r="E339" s="50"/>
    </row>
    <row r="340">
      <c r="E340" s="50"/>
    </row>
    <row r="341">
      <c r="E341" s="50"/>
    </row>
    <row r="342">
      <c r="E342" s="50"/>
    </row>
    <row r="343">
      <c r="E343" s="50"/>
    </row>
    <row r="344">
      <c r="E344" s="50"/>
    </row>
    <row r="345">
      <c r="E345" s="50"/>
    </row>
    <row r="346">
      <c r="E346" s="50"/>
    </row>
    <row r="347">
      <c r="E347" s="50"/>
    </row>
    <row r="348">
      <c r="E348" s="50"/>
    </row>
    <row r="349">
      <c r="E349" s="50"/>
    </row>
    <row r="350">
      <c r="E350" s="50"/>
    </row>
    <row r="351">
      <c r="E351" s="50"/>
    </row>
    <row r="352">
      <c r="E352" s="50"/>
    </row>
    <row r="353">
      <c r="E353" s="50"/>
    </row>
    <row r="354">
      <c r="E354" s="50"/>
    </row>
    <row r="355">
      <c r="E355" s="50"/>
    </row>
    <row r="356">
      <c r="E356" s="50"/>
    </row>
    <row r="357">
      <c r="E357" s="50"/>
    </row>
    <row r="358">
      <c r="E358" s="50"/>
    </row>
    <row r="359">
      <c r="E359" s="50"/>
    </row>
    <row r="360">
      <c r="E360" s="50"/>
    </row>
    <row r="361">
      <c r="E361" s="50"/>
    </row>
    <row r="362">
      <c r="E362" s="50"/>
    </row>
    <row r="363">
      <c r="E363" s="50"/>
    </row>
    <row r="364">
      <c r="E364" s="50"/>
    </row>
    <row r="365">
      <c r="E365" s="50"/>
    </row>
    <row r="366">
      <c r="E366" s="50"/>
    </row>
    <row r="367">
      <c r="E367" s="50"/>
    </row>
    <row r="368">
      <c r="E368" s="50"/>
    </row>
    <row r="369">
      <c r="E369" s="50"/>
    </row>
    <row r="370">
      <c r="E370" s="50"/>
    </row>
    <row r="371">
      <c r="E371" s="50"/>
    </row>
    <row r="372">
      <c r="E372" s="50"/>
    </row>
    <row r="373">
      <c r="E373" s="50"/>
    </row>
    <row r="374">
      <c r="E374" s="50"/>
    </row>
    <row r="375">
      <c r="E375" s="50"/>
    </row>
    <row r="376">
      <c r="E376" s="50"/>
    </row>
    <row r="377">
      <c r="E377" s="50"/>
    </row>
    <row r="378">
      <c r="E378" s="50"/>
    </row>
    <row r="379">
      <c r="E379" s="50"/>
    </row>
    <row r="380">
      <c r="E380" s="50"/>
    </row>
    <row r="381">
      <c r="E381" s="50"/>
    </row>
    <row r="382">
      <c r="E382" s="50"/>
    </row>
    <row r="383">
      <c r="E383" s="50"/>
    </row>
    <row r="384">
      <c r="E384" s="50"/>
    </row>
    <row r="385">
      <c r="E385" s="50"/>
    </row>
    <row r="386">
      <c r="E386" s="50"/>
    </row>
    <row r="387">
      <c r="E387" s="50"/>
    </row>
    <row r="388">
      <c r="E388" s="50"/>
    </row>
    <row r="389">
      <c r="E389" s="50"/>
    </row>
    <row r="390">
      <c r="E390" s="50"/>
    </row>
    <row r="391">
      <c r="E391" s="50"/>
    </row>
    <row r="392">
      <c r="E392" s="50"/>
    </row>
    <row r="393">
      <c r="E393" s="50"/>
    </row>
    <row r="394">
      <c r="E394" s="50"/>
    </row>
    <row r="395">
      <c r="E395" s="50"/>
    </row>
    <row r="396">
      <c r="E396" s="50"/>
    </row>
    <row r="397">
      <c r="E397" s="50"/>
    </row>
    <row r="398">
      <c r="E398" s="50"/>
    </row>
    <row r="399">
      <c r="E399" s="50"/>
    </row>
    <row r="400">
      <c r="E400" s="50"/>
    </row>
    <row r="401">
      <c r="E401" s="50"/>
    </row>
    <row r="402">
      <c r="E402" s="50"/>
    </row>
    <row r="403">
      <c r="E403" s="50"/>
    </row>
    <row r="404">
      <c r="E404" s="50"/>
    </row>
    <row r="405">
      <c r="E405" s="50"/>
    </row>
    <row r="406">
      <c r="E406" s="50"/>
    </row>
    <row r="407">
      <c r="E407" s="50"/>
    </row>
    <row r="408">
      <c r="E408" s="50"/>
    </row>
    <row r="409">
      <c r="E409" s="50"/>
    </row>
    <row r="410">
      <c r="E410" s="50"/>
    </row>
    <row r="411">
      <c r="E411" s="50"/>
    </row>
    <row r="412">
      <c r="E412" s="50"/>
    </row>
    <row r="413">
      <c r="E413" s="50"/>
    </row>
    <row r="414">
      <c r="E414" s="50"/>
    </row>
    <row r="415">
      <c r="E415" s="50"/>
    </row>
    <row r="416">
      <c r="E416" s="50"/>
    </row>
    <row r="417">
      <c r="E417" s="50"/>
    </row>
    <row r="418">
      <c r="E418" s="50"/>
    </row>
    <row r="419">
      <c r="E419" s="50"/>
    </row>
    <row r="420">
      <c r="E420" s="50"/>
    </row>
    <row r="421">
      <c r="E421" s="50"/>
    </row>
    <row r="422">
      <c r="E422" s="50"/>
    </row>
    <row r="423">
      <c r="E423" s="50"/>
    </row>
    <row r="424">
      <c r="E424" s="50"/>
    </row>
    <row r="425">
      <c r="E425" s="50"/>
    </row>
    <row r="426">
      <c r="E426" s="50"/>
    </row>
    <row r="427">
      <c r="E427" s="50"/>
    </row>
    <row r="428">
      <c r="E428" s="50"/>
    </row>
    <row r="429">
      <c r="E429" s="50"/>
    </row>
    <row r="430">
      <c r="E430" s="50"/>
    </row>
    <row r="431">
      <c r="E431" s="50"/>
    </row>
    <row r="432">
      <c r="E432" s="50"/>
    </row>
    <row r="433">
      <c r="E433" s="50"/>
    </row>
    <row r="434">
      <c r="E434" s="50"/>
    </row>
    <row r="435">
      <c r="E435" s="50"/>
    </row>
    <row r="436">
      <c r="E436" s="50"/>
    </row>
    <row r="437">
      <c r="E437" s="50"/>
    </row>
    <row r="438">
      <c r="E438" s="50"/>
    </row>
    <row r="439">
      <c r="E439" s="50"/>
    </row>
    <row r="440">
      <c r="E440" s="50"/>
    </row>
    <row r="441">
      <c r="E441" s="50"/>
    </row>
    <row r="442">
      <c r="E442" s="50"/>
    </row>
    <row r="443">
      <c r="E443" s="50"/>
    </row>
    <row r="444">
      <c r="E444" s="50"/>
    </row>
    <row r="445">
      <c r="E445" s="50"/>
    </row>
    <row r="446">
      <c r="E446" s="50"/>
    </row>
    <row r="447">
      <c r="E447" s="50"/>
    </row>
    <row r="448">
      <c r="E448" s="50"/>
    </row>
    <row r="449">
      <c r="E449" s="50"/>
    </row>
    <row r="450">
      <c r="E450" s="50"/>
    </row>
    <row r="451">
      <c r="E451" s="50"/>
    </row>
    <row r="452">
      <c r="E452" s="50"/>
    </row>
    <row r="453">
      <c r="E453" s="50"/>
    </row>
    <row r="454">
      <c r="E454" s="50"/>
    </row>
    <row r="455">
      <c r="E455" s="50"/>
    </row>
    <row r="456">
      <c r="E456" s="50"/>
    </row>
    <row r="457">
      <c r="E457" s="50"/>
    </row>
    <row r="458">
      <c r="E458" s="50"/>
    </row>
    <row r="459">
      <c r="E459" s="50"/>
    </row>
    <row r="460">
      <c r="E460" s="50"/>
    </row>
    <row r="461">
      <c r="E461" s="50"/>
    </row>
    <row r="462">
      <c r="E462" s="50"/>
    </row>
    <row r="463">
      <c r="E463" s="50"/>
    </row>
    <row r="464">
      <c r="E464" s="50"/>
    </row>
    <row r="465">
      <c r="E465" s="50"/>
    </row>
    <row r="466">
      <c r="E466" s="50"/>
    </row>
    <row r="467">
      <c r="E467" s="50"/>
    </row>
    <row r="468">
      <c r="E468" s="50"/>
    </row>
    <row r="469">
      <c r="E469" s="50"/>
    </row>
    <row r="470">
      <c r="E470" s="50"/>
    </row>
    <row r="471">
      <c r="E471" s="50"/>
    </row>
    <row r="472">
      <c r="E472" s="50"/>
    </row>
    <row r="473">
      <c r="E473" s="50"/>
    </row>
    <row r="474">
      <c r="E474" s="50"/>
    </row>
    <row r="475">
      <c r="E475" s="50"/>
    </row>
    <row r="476">
      <c r="E476" s="50"/>
    </row>
    <row r="477">
      <c r="E477" s="50"/>
    </row>
    <row r="478">
      <c r="E478" s="50"/>
    </row>
    <row r="479">
      <c r="E479" s="50"/>
    </row>
    <row r="480">
      <c r="E480" s="50"/>
    </row>
    <row r="481">
      <c r="E481" s="50"/>
    </row>
    <row r="482">
      <c r="E482" s="50"/>
    </row>
    <row r="483">
      <c r="E483" s="50"/>
    </row>
    <row r="484">
      <c r="E484" s="50"/>
    </row>
    <row r="485">
      <c r="E485" s="50"/>
    </row>
    <row r="486">
      <c r="E486" s="50"/>
    </row>
    <row r="487">
      <c r="E487" s="50"/>
    </row>
    <row r="488">
      <c r="E488" s="50"/>
    </row>
    <row r="489">
      <c r="E489" s="50"/>
    </row>
    <row r="490">
      <c r="E490" s="50"/>
    </row>
    <row r="491">
      <c r="E491" s="50"/>
    </row>
    <row r="492">
      <c r="E492" s="50"/>
    </row>
    <row r="493">
      <c r="E493" s="50"/>
    </row>
    <row r="494">
      <c r="E494" s="50"/>
    </row>
    <row r="495">
      <c r="E495" s="50"/>
    </row>
    <row r="496">
      <c r="E496" s="50"/>
    </row>
    <row r="497">
      <c r="E497" s="50"/>
    </row>
    <row r="498">
      <c r="E498" s="50"/>
    </row>
    <row r="499">
      <c r="E499" s="50"/>
    </row>
    <row r="500">
      <c r="E500" s="50"/>
    </row>
    <row r="501">
      <c r="E501" s="50"/>
    </row>
    <row r="502">
      <c r="E502" s="50"/>
    </row>
    <row r="503">
      <c r="E503" s="50"/>
    </row>
    <row r="504">
      <c r="E504" s="50"/>
    </row>
    <row r="505">
      <c r="E505" s="50"/>
    </row>
    <row r="506">
      <c r="E506" s="50"/>
    </row>
    <row r="507">
      <c r="E507" s="50"/>
    </row>
    <row r="508">
      <c r="E508" s="50"/>
    </row>
    <row r="509">
      <c r="E509" s="50"/>
    </row>
    <row r="510">
      <c r="E510" s="50"/>
    </row>
    <row r="511">
      <c r="E511" s="50"/>
    </row>
    <row r="512">
      <c r="E512" s="50"/>
    </row>
    <row r="513">
      <c r="E513" s="50"/>
    </row>
    <row r="514">
      <c r="E514" s="50"/>
    </row>
    <row r="515">
      <c r="E515" s="50"/>
    </row>
    <row r="516">
      <c r="E516" s="50"/>
    </row>
    <row r="517">
      <c r="E517" s="50"/>
    </row>
    <row r="518">
      <c r="E518" s="50"/>
    </row>
    <row r="519">
      <c r="E519" s="50"/>
    </row>
    <row r="520">
      <c r="E520" s="50"/>
    </row>
    <row r="521">
      <c r="E521" s="50"/>
    </row>
    <row r="522">
      <c r="E522" s="50"/>
    </row>
    <row r="523">
      <c r="E523" s="50"/>
    </row>
    <row r="524">
      <c r="E524" s="50"/>
    </row>
    <row r="525">
      <c r="E525" s="50"/>
    </row>
    <row r="526">
      <c r="E526" s="50"/>
    </row>
    <row r="527">
      <c r="E527" s="50"/>
    </row>
    <row r="528">
      <c r="E528" s="50"/>
    </row>
    <row r="529">
      <c r="E529" s="50"/>
    </row>
    <row r="530">
      <c r="E530" s="50"/>
    </row>
    <row r="531">
      <c r="E531" s="50"/>
    </row>
    <row r="532">
      <c r="E532" s="50"/>
    </row>
    <row r="533">
      <c r="E533" s="50"/>
    </row>
    <row r="534">
      <c r="E534" s="50"/>
    </row>
    <row r="535">
      <c r="E535" s="50"/>
    </row>
    <row r="536">
      <c r="E536" s="50"/>
    </row>
    <row r="537">
      <c r="E537" s="50"/>
    </row>
    <row r="538">
      <c r="E538" s="50"/>
    </row>
    <row r="539">
      <c r="E539" s="50"/>
    </row>
    <row r="540">
      <c r="E540" s="50"/>
    </row>
    <row r="541">
      <c r="E541" s="50"/>
    </row>
    <row r="542">
      <c r="E542" s="50"/>
    </row>
    <row r="543">
      <c r="E543" s="50"/>
    </row>
    <row r="544">
      <c r="E544" s="50"/>
    </row>
    <row r="545">
      <c r="E545" s="50"/>
    </row>
    <row r="546">
      <c r="E546" s="50"/>
    </row>
    <row r="547">
      <c r="E547" s="50"/>
    </row>
    <row r="548">
      <c r="E548" s="50"/>
    </row>
    <row r="549">
      <c r="E549" s="50"/>
    </row>
    <row r="550">
      <c r="E550" s="50"/>
    </row>
    <row r="551">
      <c r="E551" s="50"/>
    </row>
    <row r="552">
      <c r="E552" s="50"/>
    </row>
    <row r="553">
      <c r="E553" s="50"/>
    </row>
    <row r="554">
      <c r="E554" s="50"/>
    </row>
    <row r="555">
      <c r="E555" s="50"/>
    </row>
    <row r="556">
      <c r="E556" s="50"/>
    </row>
    <row r="557">
      <c r="E557" s="50"/>
    </row>
    <row r="558">
      <c r="E558" s="50"/>
    </row>
    <row r="559">
      <c r="E559" s="50"/>
    </row>
    <row r="560">
      <c r="E560" s="50"/>
    </row>
    <row r="561">
      <c r="E561" s="50"/>
    </row>
    <row r="562">
      <c r="E562" s="50"/>
    </row>
    <row r="563">
      <c r="E563" s="50"/>
    </row>
    <row r="564">
      <c r="E564" s="50"/>
    </row>
    <row r="565">
      <c r="E565" s="50"/>
    </row>
    <row r="566">
      <c r="E566" s="50"/>
    </row>
    <row r="567">
      <c r="E567" s="50"/>
    </row>
    <row r="568">
      <c r="E568" s="50"/>
    </row>
    <row r="569">
      <c r="E569" s="50"/>
    </row>
    <row r="570">
      <c r="E570" s="50"/>
    </row>
    <row r="571">
      <c r="E571" s="50"/>
    </row>
    <row r="572">
      <c r="E572" s="50"/>
    </row>
    <row r="573">
      <c r="E573" s="50"/>
    </row>
    <row r="574">
      <c r="E574" s="50"/>
    </row>
    <row r="575">
      <c r="E575" s="50"/>
    </row>
    <row r="576">
      <c r="E576" s="50"/>
    </row>
    <row r="577">
      <c r="E577" s="50"/>
    </row>
    <row r="578">
      <c r="E578" s="50"/>
    </row>
    <row r="579">
      <c r="E579" s="50"/>
    </row>
    <row r="580">
      <c r="E580" s="50"/>
    </row>
    <row r="581">
      <c r="E581" s="50"/>
    </row>
    <row r="582">
      <c r="E582" s="50"/>
    </row>
    <row r="583">
      <c r="E583" s="50"/>
    </row>
    <row r="584">
      <c r="E584" s="50"/>
    </row>
    <row r="585">
      <c r="E585" s="50"/>
    </row>
    <row r="586">
      <c r="E586" s="50"/>
    </row>
    <row r="587">
      <c r="E587" s="50"/>
    </row>
    <row r="588">
      <c r="E588" s="50"/>
    </row>
    <row r="589">
      <c r="E589" s="50"/>
    </row>
    <row r="590">
      <c r="E590" s="50"/>
    </row>
    <row r="591">
      <c r="E591" s="50"/>
    </row>
    <row r="592">
      <c r="E592" s="50"/>
    </row>
    <row r="593">
      <c r="E593" s="50"/>
    </row>
    <row r="594">
      <c r="E594" s="50"/>
    </row>
    <row r="595">
      <c r="E595" s="50"/>
    </row>
    <row r="596">
      <c r="E596" s="50"/>
    </row>
    <row r="597">
      <c r="E597" s="50"/>
    </row>
    <row r="598">
      <c r="E598" s="50"/>
    </row>
    <row r="599">
      <c r="E599" s="50"/>
    </row>
    <row r="600">
      <c r="E600" s="50"/>
    </row>
    <row r="601">
      <c r="E601" s="50"/>
    </row>
    <row r="602">
      <c r="E602" s="50"/>
    </row>
    <row r="603">
      <c r="E603" s="50"/>
    </row>
    <row r="604">
      <c r="E604" s="50"/>
    </row>
    <row r="605">
      <c r="E605" s="50"/>
    </row>
    <row r="606">
      <c r="E606" s="50"/>
    </row>
    <row r="607">
      <c r="E607" s="50"/>
    </row>
    <row r="608">
      <c r="E608" s="50"/>
    </row>
    <row r="609">
      <c r="E609" s="50"/>
    </row>
    <row r="610">
      <c r="E610" s="50"/>
    </row>
    <row r="611">
      <c r="E611" s="50"/>
    </row>
    <row r="612">
      <c r="E612" s="50"/>
    </row>
    <row r="613">
      <c r="E613" s="50"/>
    </row>
    <row r="614">
      <c r="E614" s="50"/>
    </row>
    <row r="615">
      <c r="E615" s="50"/>
    </row>
    <row r="616">
      <c r="E616" s="50"/>
    </row>
    <row r="617">
      <c r="E617" s="50"/>
    </row>
    <row r="618">
      <c r="E618" s="50"/>
    </row>
    <row r="619">
      <c r="E619" s="50"/>
    </row>
    <row r="620">
      <c r="E620" s="50"/>
    </row>
    <row r="621">
      <c r="E621" s="50"/>
    </row>
    <row r="622">
      <c r="E622" s="50"/>
    </row>
    <row r="623">
      <c r="E623" s="50"/>
    </row>
    <row r="624">
      <c r="E624" s="50"/>
    </row>
    <row r="625">
      <c r="E625" s="50"/>
    </row>
    <row r="626">
      <c r="E626" s="50"/>
    </row>
    <row r="627">
      <c r="E627" s="50"/>
    </row>
    <row r="628">
      <c r="E628" s="50"/>
    </row>
    <row r="629">
      <c r="E629" s="50"/>
    </row>
    <row r="630">
      <c r="E630" s="50"/>
    </row>
    <row r="631">
      <c r="E631" s="50"/>
    </row>
    <row r="632">
      <c r="E632" s="50"/>
    </row>
    <row r="633">
      <c r="E633" s="50"/>
    </row>
    <row r="634">
      <c r="E634" s="50"/>
    </row>
    <row r="635">
      <c r="E635" s="50"/>
    </row>
    <row r="636">
      <c r="E636" s="50"/>
    </row>
    <row r="637">
      <c r="E637" s="50"/>
    </row>
    <row r="638">
      <c r="E638" s="50"/>
    </row>
    <row r="639">
      <c r="E639" s="50"/>
    </row>
    <row r="640">
      <c r="E640" s="50"/>
    </row>
    <row r="641">
      <c r="E641" s="50"/>
    </row>
    <row r="642">
      <c r="E642" s="50"/>
    </row>
    <row r="643">
      <c r="E643" s="50"/>
    </row>
    <row r="644">
      <c r="E644" s="50"/>
    </row>
    <row r="645">
      <c r="E645" s="50"/>
    </row>
    <row r="646">
      <c r="E646" s="50"/>
    </row>
    <row r="647">
      <c r="E647" s="50"/>
    </row>
    <row r="648">
      <c r="E648" s="50"/>
    </row>
    <row r="649">
      <c r="E649" s="50"/>
    </row>
    <row r="650">
      <c r="E650" s="50"/>
    </row>
    <row r="651">
      <c r="E651" s="50"/>
    </row>
    <row r="652">
      <c r="E652" s="50"/>
    </row>
    <row r="653">
      <c r="E653" s="50"/>
    </row>
    <row r="654">
      <c r="E654" s="50"/>
    </row>
    <row r="655">
      <c r="E655" s="50"/>
    </row>
    <row r="656">
      <c r="E656" s="50"/>
    </row>
    <row r="657">
      <c r="E657" s="50"/>
    </row>
    <row r="658">
      <c r="E658" s="50"/>
    </row>
    <row r="659">
      <c r="E659" s="50"/>
    </row>
    <row r="660">
      <c r="E660" s="50"/>
    </row>
    <row r="661">
      <c r="E661" s="50"/>
    </row>
    <row r="662">
      <c r="E662" s="50"/>
    </row>
    <row r="663">
      <c r="E663" s="50"/>
    </row>
    <row r="664">
      <c r="E664" s="50"/>
    </row>
    <row r="665">
      <c r="E665" s="50"/>
    </row>
    <row r="666">
      <c r="E666" s="50"/>
    </row>
    <row r="667">
      <c r="E667" s="50"/>
    </row>
    <row r="668">
      <c r="E668" s="50"/>
    </row>
    <row r="669">
      <c r="E669" s="50"/>
    </row>
    <row r="670">
      <c r="E670" s="50"/>
    </row>
    <row r="671">
      <c r="E671" s="50"/>
    </row>
    <row r="672">
      <c r="E672" s="50"/>
    </row>
    <row r="673">
      <c r="E673" s="50"/>
    </row>
    <row r="674">
      <c r="E674" s="50"/>
    </row>
    <row r="675">
      <c r="E675" s="50"/>
    </row>
    <row r="676">
      <c r="E676" s="50"/>
    </row>
    <row r="677">
      <c r="E677" s="50"/>
    </row>
    <row r="678">
      <c r="E678" s="50"/>
    </row>
    <row r="679">
      <c r="E679" s="50"/>
    </row>
    <row r="680">
      <c r="E680" s="50"/>
    </row>
    <row r="681">
      <c r="E681" s="50"/>
    </row>
    <row r="682">
      <c r="E682" s="50"/>
    </row>
    <row r="683">
      <c r="E683" s="50"/>
    </row>
    <row r="684">
      <c r="E684" s="50"/>
    </row>
    <row r="685">
      <c r="E685" s="50"/>
    </row>
    <row r="686">
      <c r="E686" s="50"/>
    </row>
    <row r="687">
      <c r="E687" s="50"/>
    </row>
    <row r="688">
      <c r="E688" s="50"/>
    </row>
    <row r="689">
      <c r="E689" s="50"/>
    </row>
    <row r="690">
      <c r="E690" s="50"/>
    </row>
    <row r="691">
      <c r="E691" s="50"/>
    </row>
    <row r="692">
      <c r="E692" s="50"/>
    </row>
    <row r="693">
      <c r="E693" s="50"/>
    </row>
    <row r="694">
      <c r="E694" s="50"/>
    </row>
    <row r="695">
      <c r="E695" s="50"/>
    </row>
    <row r="696">
      <c r="E696" s="50"/>
    </row>
    <row r="697">
      <c r="E697" s="50"/>
    </row>
    <row r="698">
      <c r="E698" s="50"/>
    </row>
    <row r="699">
      <c r="E699" s="50"/>
    </row>
    <row r="700">
      <c r="E700" s="50"/>
    </row>
    <row r="701">
      <c r="E701" s="50"/>
    </row>
    <row r="702">
      <c r="E702" s="50"/>
    </row>
    <row r="703">
      <c r="E703" s="50"/>
    </row>
    <row r="704">
      <c r="E704" s="50"/>
    </row>
    <row r="705">
      <c r="E705" s="50"/>
    </row>
    <row r="706">
      <c r="E706" s="50"/>
    </row>
    <row r="707">
      <c r="E707" s="50"/>
    </row>
    <row r="708">
      <c r="E708" s="50"/>
    </row>
    <row r="709">
      <c r="E709" s="50"/>
    </row>
    <row r="710">
      <c r="E710" s="50"/>
    </row>
    <row r="711">
      <c r="E711" s="50"/>
    </row>
    <row r="712">
      <c r="E712" s="50"/>
    </row>
    <row r="713">
      <c r="E713" s="50"/>
    </row>
    <row r="714">
      <c r="E714" s="50"/>
    </row>
    <row r="715">
      <c r="E715" s="50"/>
    </row>
    <row r="716">
      <c r="E716" s="50"/>
    </row>
    <row r="717">
      <c r="E717" s="50"/>
    </row>
    <row r="718">
      <c r="E718" s="50"/>
    </row>
    <row r="719">
      <c r="E719" s="50"/>
    </row>
    <row r="720">
      <c r="E720" s="50"/>
    </row>
    <row r="721">
      <c r="E721" s="50"/>
    </row>
    <row r="722">
      <c r="E722" s="50"/>
    </row>
    <row r="723">
      <c r="E723" s="50"/>
    </row>
    <row r="724">
      <c r="E724" s="50"/>
    </row>
    <row r="725">
      <c r="E725" s="50"/>
    </row>
    <row r="726">
      <c r="E726" s="50"/>
    </row>
    <row r="727">
      <c r="E727" s="50"/>
    </row>
    <row r="728">
      <c r="E728" s="50"/>
    </row>
    <row r="729">
      <c r="E729" s="50"/>
    </row>
    <row r="730">
      <c r="E730" s="50"/>
    </row>
    <row r="731">
      <c r="E731" s="50"/>
    </row>
    <row r="732">
      <c r="E732" s="50"/>
    </row>
    <row r="733">
      <c r="E733" s="50"/>
    </row>
    <row r="734">
      <c r="E734" s="50"/>
    </row>
    <row r="735">
      <c r="E735" s="50"/>
    </row>
    <row r="736">
      <c r="E736" s="50"/>
    </row>
    <row r="737">
      <c r="E737" s="50"/>
    </row>
    <row r="738">
      <c r="E738" s="50"/>
    </row>
    <row r="739">
      <c r="E739" s="50"/>
    </row>
    <row r="740">
      <c r="E740" s="50"/>
    </row>
    <row r="741">
      <c r="E741" s="50"/>
    </row>
    <row r="742">
      <c r="E742" s="50"/>
    </row>
    <row r="743">
      <c r="E743" s="50"/>
    </row>
    <row r="744">
      <c r="E744" s="50"/>
    </row>
    <row r="745">
      <c r="E745" s="50"/>
    </row>
    <row r="746">
      <c r="E746" s="50"/>
    </row>
    <row r="747">
      <c r="E747" s="50"/>
    </row>
    <row r="748">
      <c r="E748" s="50"/>
    </row>
    <row r="749">
      <c r="E749" s="50"/>
    </row>
    <row r="750">
      <c r="E750" s="50"/>
    </row>
    <row r="751">
      <c r="E751" s="50"/>
    </row>
    <row r="752">
      <c r="E752" s="50"/>
    </row>
    <row r="753">
      <c r="E753" s="50"/>
    </row>
    <row r="754">
      <c r="E754" s="50"/>
    </row>
    <row r="755">
      <c r="E755" s="50"/>
    </row>
    <row r="756">
      <c r="E756" s="50"/>
    </row>
    <row r="757">
      <c r="E757" s="50"/>
    </row>
    <row r="758">
      <c r="E758" s="50"/>
    </row>
    <row r="759">
      <c r="E759" s="50"/>
    </row>
    <row r="760">
      <c r="E760" s="50"/>
    </row>
    <row r="761">
      <c r="E761" s="50"/>
    </row>
    <row r="762">
      <c r="E762" s="50"/>
    </row>
    <row r="763">
      <c r="E763" s="50"/>
    </row>
    <row r="764">
      <c r="E764" s="50"/>
    </row>
    <row r="765">
      <c r="E765" s="50"/>
    </row>
    <row r="766">
      <c r="E766" s="50"/>
    </row>
    <row r="767">
      <c r="E767" s="50"/>
    </row>
    <row r="768">
      <c r="E768" s="50"/>
    </row>
    <row r="769">
      <c r="E769" s="50"/>
    </row>
    <row r="770">
      <c r="E770" s="50"/>
    </row>
    <row r="771">
      <c r="E771" s="50"/>
    </row>
    <row r="772">
      <c r="E772" s="50"/>
    </row>
    <row r="773">
      <c r="E773" s="50"/>
    </row>
    <row r="774">
      <c r="E774" s="50"/>
    </row>
    <row r="775">
      <c r="E775" s="50"/>
    </row>
    <row r="776">
      <c r="E776" s="50"/>
    </row>
    <row r="777">
      <c r="E777" s="50"/>
    </row>
    <row r="778">
      <c r="E778" s="50"/>
    </row>
    <row r="779">
      <c r="E779" s="50"/>
    </row>
    <row r="780">
      <c r="E780" s="50"/>
    </row>
    <row r="781">
      <c r="E781" s="50"/>
    </row>
    <row r="782">
      <c r="E782" s="50"/>
    </row>
    <row r="783">
      <c r="E783" s="50"/>
    </row>
    <row r="784">
      <c r="E784" s="50"/>
    </row>
    <row r="785">
      <c r="E785" s="50"/>
    </row>
    <row r="786">
      <c r="E786" s="50"/>
    </row>
    <row r="787">
      <c r="E787" s="50"/>
    </row>
    <row r="788">
      <c r="E788" s="50"/>
    </row>
    <row r="789">
      <c r="E789" s="50"/>
    </row>
    <row r="790">
      <c r="E790" s="50"/>
    </row>
    <row r="791">
      <c r="E791" s="50"/>
    </row>
    <row r="792">
      <c r="E792" s="50"/>
    </row>
    <row r="793">
      <c r="E793" s="50"/>
    </row>
    <row r="794">
      <c r="E794" s="50"/>
    </row>
    <row r="795">
      <c r="E795" s="50"/>
    </row>
    <row r="796">
      <c r="E796" s="50"/>
    </row>
    <row r="797">
      <c r="E797" s="50"/>
    </row>
    <row r="798">
      <c r="E798" s="50"/>
    </row>
    <row r="799">
      <c r="E799" s="50"/>
    </row>
    <row r="800">
      <c r="E800" s="50"/>
    </row>
    <row r="801">
      <c r="E801" s="50"/>
    </row>
    <row r="802">
      <c r="E802" s="50"/>
    </row>
    <row r="803">
      <c r="E803" s="50"/>
    </row>
    <row r="804">
      <c r="E804" s="50"/>
    </row>
    <row r="805">
      <c r="E805" s="50"/>
    </row>
    <row r="806">
      <c r="E806" s="50"/>
    </row>
    <row r="807">
      <c r="E807" s="50"/>
    </row>
    <row r="808">
      <c r="E808" s="50"/>
    </row>
    <row r="809">
      <c r="E809" s="50"/>
    </row>
    <row r="810">
      <c r="E810" s="50"/>
    </row>
    <row r="811">
      <c r="E811" s="50"/>
    </row>
    <row r="812">
      <c r="E812" s="50"/>
    </row>
    <row r="813">
      <c r="E813" s="50"/>
    </row>
    <row r="814">
      <c r="E814" s="50"/>
    </row>
    <row r="815">
      <c r="E815" s="50"/>
    </row>
    <row r="816">
      <c r="E816" s="50"/>
    </row>
    <row r="817">
      <c r="E817" s="50"/>
    </row>
    <row r="818">
      <c r="E818" s="50"/>
    </row>
    <row r="819">
      <c r="E819" s="50"/>
    </row>
    <row r="820">
      <c r="E820" s="50"/>
    </row>
    <row r="821">
      <c r="E821" s="50"/>
    </row>
    <row r="822">
      <c r="E822" s="50"/>
    </row>
    <row r="823">
      <c r="E823" s="50"/>
    </row>
    <row r="824">
      <c r="E824" s="50"/>
    </row>
    <row r="825">
      <c r="E825" s="50"/>
    </row>
    <row r="826">
      <c r="E826" s="50"/>
    </row>
    <row r="827">
      <c r="E827" s="50"/>
    </row>
    <row r="828">
      <c r="E828" s="50"/>
    </row>
    <row r="829">
      <c r="E829" s="50"/>
    </row>
    <row r="830">
      <c r="E830" s="50"/>
    </row>
    <row r="831">
      <c r="E831" s="50"/>
    </row>
    <row r="832">
      <c r="E832" s="50"/>
    </row>
    <row r="833">
      <c r="E833" s="50"/>
    </row>
    <row r="834">
      <c r="E834" s="50"/>
    </row>
    <row r="835">
      <c r="E835" s="50"/>
    </row>
    <row r="836">
      <c r="E836" s="50"/>
    </row>
    <row r="837">
      <c r="E837" s="50"/>
    </row>
    <row r="838">
      <c r="E838" s="50"/>
    </row>
    <row r="839">
      <c r="E839" s="50"/>
    </row>
    <row r="840">
      <c r="E840" s="50"/>
    </row>
    <row r="841">
      <c r="E841" s="50"/>
    </row>
    <row r="842">
      <c r="E842" s="50"/>
    </row>
    <row r="843">
      <c r="E843" s="50"/>
    </row>
    <row r="844">
      <c r="E844" s="50"/>
    </row>
    <row r="845">
      <c r="E845" s="50"/>
    </row>
    <row r="846">
      <c r="E846" s="50"/>
    </row>
    <row r="847">
      <c r="E847" s="50"/>
    </row>
    <row r="848">
      <c r="E848" s="50"/>
    </row>
    <row r="849">
      <c r="E849" s="50"/>
    </row>
    <row r="850">
      <c r="E850" s="50"/>
    </row>
    <row r="851">
      <c r="E851" s="50"/>
    </row>
    <row r="852">
      <c r="E852" s="50"/>
    </row>
    <row r="853">
      <c r="E853" s="50"/>
    </row>
    <row r="854">
      <c r="E854" s="50"/>
    </row>
    <row r="855">
      <c r="E855" s="50"/>
    </row>
    <row r="856">
      <c r="E856" s="50"/>
    </row>
    <row r="857">
      <c r="E857" s="50"/>
    </row>
    <row r="858">
      <c r="E858" s="50"/>
    </row>
    <row r="859">
      <c r="E859" s="50"/>
    </row>
    <row r="860">
      <c r="E860" s="50"/>
    </row>
    <row r="861">
      <c r="E861" s="50"/>
    </row>
    <row r="862">
      <c r="E862" s="50"/>
    </row>
    <row r="863">
      <c r="E863" s="50"/>
    </row>
    <row r="864">
      <c r="E864" s="50"/>
    </row>
    <row r="865">
      <c r="E865" s="50"/>
    </row>
    <row r="866">
      <c r="E866" s="50"/>
    </row>
    <row r="867">
      <c r="E867" s="50"/>
    </row>
    <row r="868">
      <c r="E868" s="50"/>
    </row>
    <row r="869">
      <c r="E869" s="50"/>
    </row>
    <row r="870">
      <c r="E870" s="50"/>
    </row>
    <row r="871">
      <c r="E871" s="50"/>
    </row>
    <row r="872">
      <c r="E872" s="50"/>
    </row>
    <row r="873">
      <c r="E873" s="50"/>
    </row>
    <row r="874">
      <c r="E874" s="50"/>
    </row>
    <row r="875">
      <c r="E875" s="50"/>
    </row>
    <row r="876">
      <c r="E876" s="50"/>
    </row>
    <row r="877">
      <c r="E877" s="50"/>
    </row>
    <row r="878">
      <c r="E878" s="50"/>
    </row>
    <row r="879">
      <c r="E879" s="50"/>
    </row>
    <row r="880">
      <c r="E880" s="50"/>
    </row>
    <row r="881">
      <c r="E881" s="50"/>
    </row>
    <row r="882">
      <c r="E882" s="50"/>
    </row>
    <row r="883">
      <c r="E883" s="50"/>
    </row>
    <row r="884">
      <c r="E884" s="50"/>
    </row>
    <row r="885">
      <c r="E885" s="50"/>
    </row>
    <row r="886">
      <c r="E886" s="50"/>
    </row>
    <row r="887">
      <c r="E887" s="50"/>
    </row>
    <row r="888">
      <c r="E888" s="50"/>
    </row>
    <row r="889">
      <c r="E889" s="50"/>
    </row>
    <row r="890">
      <c r="E890" s="50"/>
    </row>
    <row r="891">
      <c r="E891" s="50"/>
    </row>
    <row r="892">
      <c r="E892" s="50"/>
    </row>
    <row r="893">
      <c r="E893" s="50"/>
    </row>
    <row r="894">
      <c r="E894" s="50"/>
    </row>
    <row r="895">
      <c r="E895" s="50"/>
    </row>
    <row r="896">
      <c r="E896" s="50"/>
    </row>
    <row r="897">
      <c r="E897" s="50"/>
    </row>
    <row r="898">
      <c r="E898" s="50"/>
    </row>
    <row r="899">
      <c r="E899" s="50"/>
    </row>
    <row r="900">
      <c r="E900" s="50"/>
    </row>
    <row r="901">
      <c r="E901" s="50"/>
    </row>
    <row r="902">
      <c r="E902" s="50"/>
    </row>
    <row r="903">
      <c r="E903" s="50"/>
    </row>
    <row r="904">
      <c r="E904" s="50"/>
    </row>
    <row r="905">
      <c r="E905" s="50"/>
    </row>
    <row r="906">
      <c r="E906" s="50"/>
    </row>
    <row r="907">
      <c r="E907" s="50"/>
    </row>
    <row r="908">
      <c r="E908" s="50"/>
    </row>
    <row r="909">
      <c r="E909" s="50"/>
    </row>
    <row r="910">
      <c r="E910" s="50"/>
    </row>
    <row r="911">
      <c r="E911" s="50"/>
    </row>
    <row r="912">
      <c r="E912" s="50"/>
    </row>
    <row r="913">
      <c r="E913" s="50"/>
    </row>
    <row r="914">
      <c r="E914" s="50"/>
    </row>
    <row r="915">
      <c r="E915" s="50"/>
    </row>
    <row r="916">
      <c r="E916" s="50"/>
    </row>
    <row r="917">
      <c r="E917" s="50"/>
    </row>
    <row r="918">
      <c r="E918" s="50"/>
    </row>
    <row r="919">
      <c r="E919" s="50"/>
    </row>
    <row r="920">
      <c r="E920" s="50"/>
    </row>
    <row r="921">
      <c r="E921" s="50"/>
    </row>
    <row r="922">
      <c r="E922" s="50"/>
    </row>
    <row r="923">
      <c r="E923" s="50"/>
    </row>
    <row r="924">
      <c r="E924" s="50"/>
    </row>
    <row r="925">
      <c r="E925" s="50"/>
    </row>
    <row r="926">
      <c r="E926" s="50"/>
    </row>
    <row r="927">
      <c r="E927" s="50"/>
    </row>
    <row r="928">
      <c r="E928" s="50"/>
    </row>
    <row r="929">
      <c r="E929" s="50"/>
    </row>
    <row r="930">
      <c r="E930" s="50"/>
    </row>
    <row r="931">
      <c r="E931" s="50"/>
    </row>
    <row r="932">
      <c r="E932" s="50"/>
    </row>
    <row r="933">
      <c r="E933" s="50"/>
    </row>
    <row r="934">
      <c r="E934" s="50"/>
    </row>
    <row r="935">
      <c r="E935" s="50"/>
    </row>
    <row r="936">
      <c r="E936" s="50"/>
    </row>
    <row r="937">
      <c r="E937" s="50"/>
    </row>
    <row r="938">
      <c r="E938" s="50"/>
    </row>
    <row r="939">
      <c r="E939" s="50"/>
    </row>
    <row r="940">
      <c r="E940" s="50"/>
    </row>
    <row r="941">
      <c r="E941" s="50"/>
    </row>
    <row r="942">
      <c r="E942" s="50"/>
    </row>
    <row r="943">
      <c r="E943" s="50"/>
    </row>
    <row r="944">
      <c r="E944" s="50"/>
    </row>
    <row r="945">
      <c r="E945" s="50"/>
    </row>
    <row r="946">
      <c r="E946" s="50"/>
    </row>
    <row r="947">
      <c r="E947" s="50"/>
    </row>
    <row r="948">
      <c r="E948" s="50"/>
    </row>
    <row r="949">
      <c r="E949" s="50"/>
    </row>
    <row r="950">
      <c r="E950" s="50"/>
    </row>
    <row r="951">
      <c r="E951" s="50"/>
    </row>
    <row r="952">
      <c r="E952" s="50"/>
    </row>
    <row r="953">
      <c r="E953" s="50"/>
    </row>
    <row r="954">
      <c r="E954" s="50"/>
    </row>
    <row r="955">
      <c r="E955" s="50"/>
    </row>
    <row r="956">
      <c r="E956" s="50"/>
    </row>
    <row r="957">
      <c r="E957" s="50"/>
    </row>
    <row r="958">
      <c r="E958" s="50"/>
    </row>
    <row r="959">
      <c r="E959" s="50"/>
    </row>
    <row r="960">
      <c r="E960" s="50"/>
    </row>
    <row r="961">
      <c r="E961" s="50"/>
    </row>
    <row r="962">
      <c r="E962" s="50"/>
    </row>
    <row r="963">
      <c r="E963" s="50"/>
    </row>
    <row r="964">
      <c r="E964" s="50"/>
    </row>
    <row r="965">
      <c r="E965" s="50"/>
    </row>
    <row r="966">
      <c r="E966" s="50"/>
    </row>
    <row r="967">
      <c r="E967" s="50"/>
    </row>
    <row r="968">
      <c r="E968" s="50"/>
    </row>
    <row r="969">
      <c r="E969" s="50"/>
    </row>
    <row r="970">
      <c r="E970" s="50"/>
    </row>
    <row r="971">
      <c r="E971" s="50"/>
    </row>
    <row r="972">
      <c r="E972" s="50"/>
    </row>
    <row r="973">
      <c r="E973" s="50"/>
    </row>
    <row r="974">
      <c r="E974" s="50"/>
    </row>
    <row r="975">
      <c r="E975" s="50"/>
    </row>
    <row r="976">
      <c r="E976" s="50"/>
    </row>
    <row r="977">
      <c r="E977" s="50"/>
    </row>
    <row r="978">
      <c r="E978" s="50"/>
    </row>
    <row r="979">
      <c r="E979" s="50"/>
    </row>
    <row r="980">
      <c r="E980" s="50"/>
    </row>
    <row r="981">
      <c r="E981" s="50"/>
    </row>
    <row r="982">
      <c r="E982" s="50"/>
    </row>
    <row r="983">
      <c r="E983" s="50"/>
    </row>
    <row r="984">
      <c r="E984" s="50"/>
    </row>
    <row r="985">
      <c r="E985" s="50"/>
    </row>
    <row r="986">
      <c r="E986" s="50"/>
    </row>
    <row r="987">
      <c r="E987" s="50"/>
    </row>
    <row r="988">
      <c r="E988" s="50"/>
    </row>
    <row r="989">
      <c r="E989" s="50"/>
    </row>
    <row r="990">
      <c r="E990" s="50"/>
    </row>
    <row r="991">
      <c r="E991" s="50"/>
    </row>
    <row r="992">
      <c r="E992" s="50"/>
    </row>
    <row r="993">
      <c r="E993" s="50"/>
    </row>
    <row r="994">
      <c r="E994" s="50"/>
    </row>
    <row r="995">
      <c r="E995" s="50"/>
    </row>
    <row r="996">
      <c r="E996" s="50"/>
    </row>
    <row r="997">
      <c r="E997" s="50"/>
    </row>
    <row r="998">
      <c r="E998" s="50"/>
    </row>
    <row r="999">
      <c r="E999" s="50"/>
    </row>
    <row r="1000">
      <c r="E1000" s="50"/>
    </row>
  </sheetData>
  <mergeCells count="11">
    <mergeCell ref="A83:A102"/>
    <mergeCell ref="A103:A118"/>
    <mergeCell ref="A119:A134"/>
    <mergeCell ref="A135:A179"/>
    <mergeCell ref="A1:A2"/>
    <mergeCell ref="B1:B2"/>
    <mergeCell ref="C1:D1"/>
    <mergeCell ref="A3:A22"/>
    <mergeCell ref="A23:A42"/>
    <mergeCell ref="A43:A62"/>
    <mergeCell ref="A63:A8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1</v>
      </c>
      <c r="B1" s="25" t="s">
        <v>187</v>
      </c>
    </row>
    <row r="2">
      <c r="A2" s="24">
        <v>3.13505004E8</v>
      </c>
      <c r="B2" s="24">
        <v>95.0</v>
      </c>
    </row>
    <row r="3">
      <c r="A3" s="24">
        <v>3.13505012E8</v>
      </c>
      <c r="B3" s="24">
        <v>92.0</v>
      </c>
    </row>
    <row r="4">
      <c r="A4" s="24">
        <v>3.13505001E8</v>
      </c>
      <c r="B4" s="24">
        <v>85.0</v>
      </c>
    </row>
    <row r="5">
      <c r="A5" s="24">
        <v>3.13505011E8</v>
      </c>
      <c r="B5" s="24">
        <v>80.0</v>
      </c>
    </row>
    <row r="6">
      <c r="A6" s="24">
        <v>3.13514005E8</v>
      </c>
      <c r="B6" s="24">
        <v>82.0</v>
      </c>
    </row>
    <row r="7">
      <c r="A7" s="24">
        <v>3.11514094E8</v>
      </c>
      <c r="B7" s="24">
        <v>82.0</v>
      </c>
    </row>
    <row r="8">
      <c r="A8" s="24">
        <v>3.11514082E8</v>
      </c>
      <c r="B8" s="24">
        <v>80.0</v>
      </c>
    </row>
    <row r="9">
      <c r="A9" s="24">
        <v>3.13580068E8</v>
      </c>
      <c r="B9" s="24">
        <v>88.0</v>
      </c>
    </row>
    <row r="10">
      <c r="A10" s="24">
        <v>3.12580069E8</v>
      </c>
      <c r="B10" s="24">
        <v>92.0</v>
      </c>
    </row>
    <row r="11">
      <c r="A11" s="24">
        <v>3.13580057E8</v>
      </c>
      <c r="B11" s="24">
        <v>81.0</v>
      </c>
    </row>
    <row r="12">
      <c r="A12" s="24">
        <v>3.1358005E8</v>
      </c>
      <c r="B12" s="24">
        <v>89.0</v>
      </c>
    </row>
    <row r="13">
      <c r="A13" s="24">
        <v>3.1358006E8</v>
      </c>
      <c r="B13" s="24">
        <v>87.0</v>
      </c>
    </row>
    <row r="14">
      <c r="A14" s="24">
        <v>3.13580058E8</v>
      </c>
      <c r="B14" s="24">
        <v>99.0</v>
      </c>
    </row>
    <row r="15">
      <c r="A15" s="24">
        <v>3.12580066E8</v>
      </c>
      <c r="B15" s="24">
        <v>95.0</v>
      </c>
    </row>
    <row r="16">
      <c r="A16" s="24">
        <v>3.13580064E8</v>
      </c>
      <c r="B16" s="24">
        <v>92.0</v>
      </c>
    </row>
    <row r="17">
      <c r="A17" s="24">
        <v>3.13580048E8</v>
      </c>
      <c r="B17" s="24">
        <v>93.0</v>
      </c>
    </row>
    <row r="18">
      <c r="A18" s="24">
        <v>3.12580072E8</v>
      </c>
      <c r="B18" s="24">
        <v>98.0</v>
      </c>
    </row>
    <row r="19">
      <c r="A19" s="24">
        <v>3.13580053E8</v>
      </c>
      <c r="B19" s="24">
        <v>91.0</v>
      </c>
    </row>
    <row r="20">
      <c r="A20" s="24">
        <v>3.13591004E8</v>
      </c>
      <c r="B20" s="24">
        <v>96.0</v>
      </c>
    </row>
    <row r="21">
      <c r="A21" s="24">
        <v>3.13591006E8</v>
      </c>
      <c r="B21" s="24">
        <v>100.0</v>
      </c>
    </row>
    <row r="22">
      <c r="A22" s="24">
        <v>3.13591021E8</v>
      </c>
      <c r="B22" s="24">
        <v>91.0</v>
      </c>
    </row>
    <row r="23">
      <c r="A23" s="24">
        <v>3.1359103E8</v>
      </c>
      <c r="B23" s="24">
        <v>98.0</v>
      </c>
    </row>
    <row r="24">
      <c r="A24" s="24">
        <v>3.13591015E8</v>
      </c>
      <c r="B24" s="24">
        <v>92.0</v>
      </c>
    </row>
    <row r="25">
      <c r="A25" s="24">
        <v>3.13591005E8</v>
      </c>
      <c r="B25" s="24">
        <v>93.0</v>
      </c>
    </row>
    <row r="26">
      <c r="A26" s="24">
        <v>3.13591025E8</v>
      </c>
      <c r="B26" s="24">
        <v>89.0</v>
      </c>
    </row>
    <row r="27">
      <c r="A27" s="24">
        <v>3.13591023E8</v>
      </c>
      <c r="B27" s="24">
        <v>100.0</v>
      </c>
    </row>
    <row r="28">
      <c r="A28" s="24">
        <v>5.12660021E8</v>
      </c>
      <c r="B28" s="24">
        <v>83.0</v>
      </c>
    </row>
    <row r="29">
      <c r="A29" s="24">
        <v>3.13581012E8</v>
      </c>
      <c r="B29" s="24">
        <v>90.0</v>
      </c>
    </row>
    <row r="30">
      <c r="A30" s="24">
        <v>3.13581019E8</v>
      </c>
      <c r="B30" s="24">
        <v>92.0</v>
      </c>
    </row>
    <row r="31">
      <c r="A31" s="24" t="s">
        <v>188</v>
      </c>
      <c r="B31" s="24">
        <v>84.0</v>
      </c>
    </row>
    <row r="32">
      <c r="A32" s="24" t="s">
        <v>189</v>
      </c>
      <c r="B32" s="24">
        <v>66.0</v>
      </c>
    </row>
    <row r="33">
      <c r="A33" s="24" t="s">
        <v>190</v>
      </c>
      <c r="B33" s="24">
        <v>84.0</v>
      </c>
    </row>
    <row r="34">
      <c r="A34" s="24">
        <v>3.11515034E8</v>
      </c>
      <c r="B34" s="24">
        <v>87.0</v>
      </c>
    </row>
    <row r="35">
      <c r="A35" s="24">
        <v>3.12515003E8</v>
      </c>
      <c r="B35" s="24">
        <v>76.0</v>
      </c>
    </row>
    <row r="36">
      <c r="A36" s="24">
        <v>3.12515019E8</v>
      </c>
      <c r="B36" s="24">
        <v>12.0</v>
      </c>
    </row>
    <row r="37">
      <c r="A37" s="24">
        <v>3.13552025E8</v>
      </c>
      <c r="B37" s="24">
        <v>83.0</v>
      </c>
    </row>
    <row r="38">
      <c r="A38" s="24">
        <v>3.13552003E8</v>
      </c>
      <c r="B38" s="24">
        <v>93.0</v>
      </c>
    </row>
    <row r="39">
      <c r="A39" s="24">
        <v>3.1355201E8</v>
      </c>
      <c r="B39" s="24">
        <v>93.0</v>
      </c>
    </row>
    <row r="40">
      <c r="A40" s="24">
        <v>3.13551129E8</v>
      </c>
      <c r="B40" s="24">
        <v>93.0</v>
      </c>
    </row>
    <row r="41">
      <c r="A41" s="24">
        <v>3.13551089E8</v>
      </c>
      <c r="B41" s="24">
        <v>95.0</v>
      </c>
    </row>
    <row r="42">
      <c r="A42" s="24">
        <v>3.12513038E8</v>
      </c>
      <c r="B42" s="24">
        <v>84.0</v>
      </c>
    </row>
    <row r="43">
      <c r="A43" s="24">
        <v>3.12513066E8</v>
      </c>
      <c r="B43" s="24">
        <v>93.0</v>
      </c>
    </row>
    <row r="44">
      <c r="A44" s="24">
        <v>4.12510029E8</v>
      </c>
      <c r="B44" s="24">
        <v>74.0</v>
      </c>
    </row>
    <row r="45">
      <c r="A45" s="24">
        <v>4.1251003E8</v>
      </c>
      <c r="B45" s="24">
        <v>93.0</v>
      </c>
    </row>
    <row r="46">
      <c r="A46" s="24">
        <v>4.13510025E8</v>
      </c>
      <c r="B46" s="24">
        <v>90.0</v>
      </c>
    </row>
    <row r="47">
      <c r="A47" s="24">
        <v>4.1251002E8</v>
      </c>
      <c r="B47" s="24">
        <v>73.0</v>
      </c>
    </row>
    <row r="48">
      <c r="A48" s="24">
        <v>3.13510196E8</v>
      </c>
      <c r="B48" s="24">
        <v>97.0</v>
      </c>
    </row>
    <row r="49">
      <c r="A49" s="24">
        <v>3.1351002E8</v>
      </c>
      <c r="B49" s="24">
        <v>85.0</v>
      </c>
    </row>
    <row r="50">
      <c r="A50" s="24">
        <v>3.12510113E8</v>
      </c>
      <c r="B50" s="24">
        <v>93.0</v>
      </c>
    </row>
    <row r="51">
      <c r="A51" s="24">
        <v>3.13510192E8</v>
      </c>
      <c r="B51" s="24">
        <v>91.0</v>
      </c>
    </row>
    <row r="52">
      <c r="A52" s="24">
        <v>3.13510217E8</v>
      </c>
      <c r="B52" s="24">
        <v>93.0</v>
      </c>
    </row>
    <row r="53">
      <c r="A53" s="24">
        <v>3.13510226E8</v>
      </c>
      <c r="B53" s="24">
        <v>97.0</v>
      </c>
    </row>
    <row r="54">
      <c r="A54" s="24">
        <v>3.13510103E8</v>
      </c>
      <c r="B54" s="24">
        <v>89.0</v>
      </c>
    </row>
    <row r="55">
      <c r="A55" s="24">
        <v>3.12510199E8</v>
      </c>
      <c r="B55" s="24">
        <v>84.0</v>
      </c>
    </row>
    <row r="56">
      <c r="A56" s="24">
        <v>3.10510058E8</v>
      </c>
      <c r="B56" s="24">
        <v>93.0</v>
      </c>
    </row>
    <row r="57">
      <c r="A57" s="24">
        <v>3.1351016E8</v>
      </c>
      <c r="B57" s="24">
        <v>98.0</v>
      </c>
    </row>
    <row r="58">
      <c r="A58" s="24">
        <v>3.13510155E8</v>
      </c>
      <c r="B58" s="24">
        <v>88.0</v>
      </c>
    </row>
    <row r="59">
      <c r="A59" s="24">
        <v>3.13510178E8</v>
      </c>
      <c r="B59" s="24">
        <v>70.0</v>
      </c>
    </row>
    <row r="60">
      <c r="A60" s="24">
        <v>3.12510124E8</v>
      </c>
      <c r="B60" s="24">
        <v>89.0</v>
      </c>
    </row>
    <row r="61">
      <c r="A61" s="24">
        <v>3.13510141E8</v>
      </c>
      <c r="B61" s="24">
        <v>94.0</v>
      </c>
    </row>
    <row r="62">
      <c r="A62" s="24">
        <v>3.13510033E8</v>
      </c>
      <c r="B62" s="24">
        <v>77.0</v>
      </c>
    </row>
    <row r="63">
      <c r="A63" s="24">
        <v>3.13510228E8</v>
      </c>
      <c r="B63" s="24">
        <v>79.0</v>
      </c>
    </row>
    <row r="64">
      <c r="A64" s="24">
        <v>3.13510167E8</v>
      </c>
      <c r="B64" s="24">
        <v>96.0</v>
      </c>
    </row>
    <row r="65">
      <c r="A65" s="24">
        <v>3.13510193E8</v>
      </c>
      <c r="B65" s="24">
        <v>93.0</v>
      </c>
    </row>
    <row r="66">
      <c r="A66" s="24">
        <v>3.1351018E8</v>
      </c>
      <c r="B66" s="24">
        <v>88.0</v>
      </c>
    </row>
    <row r="67">
      <c r="A67" s="24">
        <v>3.13510214E8</v>
      </c>
      <c r="B67" s="24">
        <v>82.0</v>
      </c>
    </row>
    <row r="68">
      <c r="A68" s="24">
        <v>3.13510222E8</v>
      </c>
      <c r="B68" s="24">
        <v>93.0</v>
      </c>
    </row>
    <row r="69">
      <c r="A69" s="24">
        <v>3.13510172E8</v>
      </c>
      <c r="B69" s="24">
        <v>91.0</v>
      </c>
    </row>
    <row r="70">
      <c r="A70" s="24">
        <v>3.12510186E8</v>
      </c>
      <c r="B70" s="24">
        <v>84.0</v>
      </c>
    </row>
    <row r="71">
      <c r="A71" s="24">
        <v>3.13510138E8</v>
      </c>
      <c r="B71" s="24">
        <v>91.0</v>
      </c>
    </row>
    <row r="72">
      <c r="A72" s="24">
        <v>3.13510158E8</v>
      </c>
      <c r="B72" s="24">
        <v>80.0</v>
      </c>
    </row>
    <row r="73">
      <c r="A73" s="24">
        <v>3.13510224E8</v>
      </c>
      <c r="B73" s="24">
        <v>84.0</v>
      </c>
    </row>
    <row r="74">
      <c r="A74" s="24">
        <v>3.13510179E8</v>
      </c>
      <c r="B74" s="24">
        <v>94.0</v>
      </c>
    </row>
    <row r="75">
      <c r="A75" s="24">
        <v>3.13510186E8</v>
      </c>
      <c r="B75" s="24">
        <v>93.0</v>
      </c>
    </row>
    <row r="76">
      <c r="A76" s="24">
        <v>3.13510177E8</v>
      </c>
      <c r="B76" s="24">
        <v>92.0</v>
      </c>
    </row>
    <row r="77">
      <c r="A77" s="24">
        <v>3.13510213E8</v>
      </c>
      <c r="B77" s="24">
        <v>84.0</v>
      </c>
    </row>
    <row r="78">
      <c r="A78" s="24">
        <v>3.12510202E8</v>
      </c>
      <c r="B78" s="24">
        <v>79.0</v>
      </c>
    </row>
    <row r="79">
      <c r="A79" s="24">
        <v>3.13510227E8</v>
      </c>
      <c r="B79" s="24">
        <v>93.0</v>
      </c>
    </row>
    <row r="80">
      <c r="A80" s="24">
        <v>3.13510125E8</v>
      </c>
      <c r="B80" s="24">
        <v>85.0</v>
      </c>
    </row>
    <row r="81">
      <c r="A81" s="24">
        <v>3.13510187E8</v>
      </c>
      <c r="B81" s="24">
        <v>93.0</v>
      </c>
    </row>
    <row r="82">
      <c r="A82" s="24">
        <v>3.13510184E8</v>
      </c>
      <c r="B82" s="24">
        <v>97.0</v>
      </c>
    </row>
    <row r="83">
      <c r="A83" s="24">
        <v>3.1351017E8</v>
      </c>
      <c r="B83" s="24">
        <v>92.0</v>
      </c>
    </row>
    <row r="84">
      <c r="A84" s="24">
        <v>3.13510157E8</v>
      </c>
      <c r="B84" s="24">
        <v>96.0</v>
      </c>
    </row>
    <row r="85">
      <c r="A85" s="24">
        <v>3.13510162E8</v>
      </c>
      <c r="B85" s="24">
        <v>100.0</v>
      </c>
    </row>
    <row r="86">
      <c r="A86" s="24">
        <v>3.13510156E8</v>
      </c>
      <c r="B86" s="24">
        <v>100.0</v>
      </c>
    </row>
    <row r="87">
      <c r="A87" s="24">
        <v>3.13510168E8</v>
      </c>
      <c r="B87" s="24">
        <v>92.0</v>
      </c>
    </row>
    <row r="88">
      <c r="A88" s="24">
        <v>3.13510204E8</v>
      </c>
      <c r="B88" s="24">
        <v>77.0</v>
      </c>
    </row>
    <row r="89">
      <c r="A89" s="24">
        <v>3.13510164E8</v>
      </c>
      <c r="B89" s="24">
        <v>79.0</v>
      </c>
    </row>
    <row r="90">
      <c r="A90" s="24">
        <v>3.1351001E8</v>
      </c>
      <c r="B90" s="24">
        <v>7.0</v>
      </c>
    </row>
    <row r="91">
      <c r="A91" s="24">
        <v>3.13510151E8</v>
      </c>
      <c r="B91" s="24">
        <v>92.0</v>
      </c>
    </row>
    <row r="92">
      <c r="A92" s="24">
        <v>3.13510223E8</v>
      </c>
      <c r="B92" s="24">
        <v>90.0</v>
      </c>
    </row>
    <row r="93">
      <c r="A93" s="24">
        <v>3.13510176E8</v>
      </c>
      <c r="B93" s="24">
        <v>85.0</v>
      </c>
    </row>
    <row r="94">
      <c r="A94" s="24">
        <v>3.13512053E8</v>
      </c>
      <c r="B94" s="24">
        <v>86.0</v>
      </c>
    </row>
    <row r="95">
      <c r="A95" s="24">
        <v>3.13512024E8</v>
      </c>
      <c r="B95" s="24">
        <v>88.0</v>
      </c>
    </row>
    <row r="96">
      <c r="A96" s="24">
        <v>5.1150603E8</v>
      </c>
      <c r="B96" s="24">
        <v>65.0</v>
      </c>
    </row>
    <row r="97">
      <c r="A97" s="24">
        <v>5.10506003E8</v>
      </c>
      <c r="B97" s="24">
        <v>83.0</v>
      </c>
    </row>
    <row r="98">
      <c r="A98" s="24">
        <v>3.13511044E8</v>
      </c>
      <c r="B98" s="24">
        <v>93.0</v>
      </c>
    </row>
    <row r="99">
      <c r="A99" s="24">
        <v>3.13511046E8</v>
      </c>
      <c r="B99" s="24">
        <v>96.0</v>
      </c>
    </row>
    <row r="100">
      <c r="A100" s="24">
        <v>3.13511034E8</v>
      </c>
      <c r="B100" s="24">
        <v>99.0</v>
      </c>
    </row>
    <row r="101">
      <c r="A101" s="24">
        <v>3.11511026E8</v>
      </c>
      <c r="B101" s="24">
        <v>81.0</v>
      </c>
    </row>
    <row r="102">
      <c r="A102" s="24">
        <v>3.12511032E8</v>
      </c>
      <c r="B102" s="24">
        <v>87.0</v>
      </c>
    </row>
    <row r="103">
      <c r="A103" s="24">
        <v>3.12511024E8</v>
      </c>
      <c r="B103" s="24">
        <v>83.0</v>
      </c>
    </row>
    <row r="104">
      <c r="A104" s="24">
        <v>1.10511235E8</v>
      </c>
      <c r="B104" s="24">
        <v>90.0</v>
      </c>
    </row>
    <row r="105">
      <c r="A105" s="24">
        <v>1.10511214E8</v>
      </c>
      <c r="B105" s="24">
        <v>100.0</v>
      </c>
    </row>
    <row r="106">
      <c r="A106" s="24">
        <v>1.10511225E8</v>
      </c>
      <c r="B106" s="24">
        <v>97.0</v>
      </c>
    </row>
    <row r="107">
      <c r="A107" s="24">
        <v>1.10511194E8</v>
      </c>
      <c r="B107" s="24">
        <v>76.0</v>
      </c>
    </row>
    <row r="108">
      <c r="A108" s="24">
        <v>1.10511074E8</v>
      </c>
      <c r="B108" s="24">
        <v>93.0</v>
      </c>
    </row>
    <row r="109">
      <c r="A109" s="24">
        <v>1.10511179E8</v>
      </c>
      <c r="B109" s="24">
        <v>96.0</v>
      </c>
    </row>
    <row r="110">
      <c r="A110" s="24">
        <v>1.10511323E8</v>
      </c>
      <c r="B110" s="24">
        <v>100.0</v>
      </c>
    </row>
    <row r="111">
      <c r="A111" s="24">
        <v>1.10511164E8</v>
      </c>
      <c r="B111" s="24">
        <v>96.0</v>
      </c>
    </row>
    <row r="112">
      <c r="A112" s="24">
        <v>1.10511069E8</v>
      </c>
      <c r="B112" s="24">
        <v>95.0</v>
      </c>
    </row>
    <row r="113">
      <c r="A113" s="24">
        <v>1.10511254E8</v>
      </c>
      <c r="B113" s="24">
        <v>97.0</v>
      </c>
    </row>
    <row r="114">
      <c r="A114" s="24">
        <v>1.1051121E8</v>
      </c>
      <c r="B114" s="24">
        <v>96.0</v>
      </c>
    </row>
    <row r="115">
      <c r="A115" s="24">
        <v>1.10511161E8</v>
      </c>
      <c r="B115" s="24">
        <v>98.0</v>
      </c>
    </row>
    <row r="116">
      <c r="A116" s="24">
        <v>1.10511109E8</v>
      </c>
      <c r="B116" s="24">
        <v>97.0</v>
      </c>
    </row>
    <row r="117">
      <c r="A117" s="24">
        <v>1.10511233E8</v>
      </c>
      <c r="B117" s="24">
        <v>100.0</v>
      </c>
    </row>
    <row r="118">
      <c r="A118" s="24">
        <v>1.10511093E8</v>
      </c>
      <c r="B118" s="24">
        <v>97.0</v>
      </c>
    </row>
    <row r="119">
      <c r="A119" s="24">
        <v>1.10511008E8</v>
      </c>
      <c r="B119" s="24">
        <v>90.0</v>
      </c>
    </row>
    <row r="120">
      <c r="A120" s="24">
        <v>1.10511239E8</v>
      </c>
      <c r="B120" s="24">
        <v>87.0</v>
      </c>
    </row>
    <row r="121">
      <c r="A121" s="24">
        <v>1.1051101E8</v>
      </c>
      <c r="B121" s="24">
        <v>96.0</v>
      </c>
    </row>
    <row r="122">
      <c r="A122" s="24">
        <v>1.10511006E8</v>
      </c>
      <c r="B122" s="24">
        <v>96.0</v>
      </c>
    </row>
    <row r="123">
      <c r="A123" s="24">
        <v>1.10511212E8</v>
      </c>
      <c r="B123" s="24">
        <v>97.0</v>
      </c>
    </row>
    <row r="124">
      <c r="A124" s="24">
        <v>1.10511113E8</v>
      </c>
      <c r="B124" s="24">
        <v>96.0</v>
      </c>
    </row>
    <row r="125">
      <c r="A125" s="24">
        <v>1.1051107E8</v>
      </c>
      <c r="B125" s="24">
        <v>82.0</v>
      </c>
    </row>
    <row r="126">
      <c r="A126" s="24">
        <v>1.10511119E8</v>
      </c>
      <c r="B126" s="24">
        <v>92.0</v>
      </c>
    </row>
    <row r="127">
      <c r="A127" s="24">
        <v>1.10511083E8</v>
      </c>
      <c r="B127" s="24">
        <v>97.0</v>
      </c>
    </row>
    <row r="128">
      <c r="A128" s="24">
        <v>1.10511067E8</v>
      </c>
      <c r="B128" s="24">
        <v>90.0</v>
      </c>
    </row>
    <row r="129">
      <c r="A129" s="24">
        <v>1.10511123E8</v>
      </c>
      <c r="B129" s="24">
        <v>98.0</v>
      </c>
    </row>
    <row r="130">
      <c r="A130" s="24">
        <v>1.10511277E8</v>
      </c>
      <c r="B130" s="24">
        <v>100.0</v>
      </c>
    </row>
    <row r="131">
      <c r="A131" s="24">
        <v>1.10511139E8</v>
      </c>
      <c r="B131" s="24">
        <v>93.0</v>
      </c>
    </row>
    <row r="132">
      <c r="A132" s="24">
        <v>1.10511206E8</v>
      </c>
      <c r="B132" s="24">
        <v>96.0</v>
      </c>
    </row>
    <row r="133">
      <c r="A133" s="24">
        <v>1.10511253E8</v>
      </c>
      <c r="B133" s="24">
        <v>80.0</v>
      </c>
    </row>
    <row r="134">
      <c r="A134" s="24">
        <v>1.10652052E8</v>
      </c>
      <c r="B134" s="24">
        <v>100.0</v>
      </c>
    </row>
    <row r="135">
      <c r="A135" s="24">
        <v>1.10511118E8</v>
      </c>
      <c r="B135" s="24">
        <v>96.0</v>
      </c>
    </row>
    <row r="136">
      <c r="A136" s="24">
        <v>1.10511082E8</v>
      </c>
      <c r="B136" s="24">
        <v>96.0</v>
      </c>
    </row>
    <row r="137">
      <c r="A137" s="24">
        <v>1.10511066E8</v>
      </c>
      <c r="B137" s="24">
        <v>95.0</v>
      </c>
    </row>
    <row r="138">
      <c r="A138" s="24">
        <v>1.10511218E8</v>
      </c>
      <c r="B138" s="24">
        <v>99.0</v>
      </c>
    </row>
    <row r="139">
      <c r="A139" s="24">
        <v>3.13540006E8</v>
      </c>
      <c r="B139" s="24">
        <v>82.0</v>
      </c>
    </row>
    <row r="140">
      <c r="A140" s="26"/>
      <c r="B140" s="26"/>
    </row>
    <row r="141">
      <c r="A141" s="26"/>
      <c r="B141" s="26"/>
    </row>
    <row r="142">
      <c r="A142" s="26"/>
      <c r="B142" s="26"/>
    </row>
    <row r="143">
      <c r="A143" s="26"/>
      <c r="B143" s="26"/>
    </row>
    <row r="144">
      <c r="A144" s="26"/>
      <c r="B144" s="26"/>
    </row>
    <row r="145">
      <c r="A145" s="26"/>
      <c r="B145" s="26"/>
    </row>
    <row r="146">
      <c r="A146" s="26"/>
      <c r="B146" s="26"/>
    </row>
    <row r="147">
      <c r="A147" s="26"/>
      <c r="B147" s="26"/>
    </row>
    <row r="148">
      <c r="A148" s="26"/>
      <c r="B148" s="26"/>
    </row>
    <row r="149">
      <c r="A149" s="26"/>
      <c r="B149" s="26"/>
    </row>
    <row r="150">
      <c r="A150" s="26"/>
      <c r="B150" s="26"/>
    </row>
    <row r="151">
      <c r="A151" s="26"/>
      <c r="B151" s="26"/>
    </row>
    <row r="152">
      <c r="A152" s="26"/>
      <c r="B152" s="26"/>
    </row>
    <row r="153">
      <c r="A153" s="26"/>
      <c r="B153" s="26"/>
    </row>
    <row r="154">
      <c r="A154" s="26"/>
      <c r="B154" s="26"/>
    </row>
    <row r="155">
      <c r="A155" s="26"/>
      <c r="B155" s="26"/>
    </row>
    <row r="156">
      <c r="A156" s="26"/>
      <c r="B156" s="26"/>
    </row>
    <row r="157">
      <c r="A157" s="26"/>
      <c r="B157" s="26"/>
    </row>
    <row r="158">
      <c r="A158" s="26"/>
      <c r="B158" s="26"/>
    </row>
    <row r="159">
      <c r="A159" s="26"/>
      <c r="B159" s="26"/>
    </row>
    <row r="160">
      <c r="A160" s="26"/>
      <c r="B160" s="26"/>
    </row>
    <row r="161">
      <c r="A161" s="26"/>
      <c r="B161" s="26"/>
    </row>
    <row r="162">
      <c r="A162" s="26"/>
      <c r="B162" s="26"/>
    </row>
    <row r="163">
      <c r="A163" s="26"/>
      <c r="B163" s="26"/>
    </row>
    <row r="164">
      <c r="A164" s="26"/>
      <c r="B164" s="26"/>
    </row>
    <row r="165">
      <c r="A165" s="26"/>
      <c r="B165" s="26"/>
    </row>
    <row r="166">
      <c r="A166" s="26"/>
      <c r="B166" s="26"/>
    </row>
    <row r="167">
      <c r="A167" s="26"/>
      <c r="B167" s="26"/>
    </row>
    <row r="168">
      <c r="A168" s="26"/>
      <c r="B168" s="26"/>
    </row>
    <row r="169">
      <c r="A169" s="26"/>
      <c r="B169" s="26"/>
    </row>
    <row r="170">
      <c r="A170" s="26"/>
      <c r="B170" s="26"/>
    </row>
    <row r="171">
      <c r="A171" s="26"/>
      <c r="B171" s="26"/>
    </row>
    <row r="172">
      <c r="A172" s="26"/>
      <c r="B172" s="26"/>
    </row>
    <row r="173">
      <c r="A173" s="26"/>
      <c r="B173" s="26"/>
    </row>
    <row r="174">
      <c r="A174" s="26"/>
      <c r="B174" s="26"/>
    </row>
    <row r="175">
      <c r="A175" s="26"/>
      <c r="B175" s="26"/>
    </row>
    <row r="176">
      <c r="A176" s="26"/>
      <c r="B176" s="26"/>
    </row>
    <row r="177">
      <c r="A177" s="26"/>
      <c r="B177" s="26"/>
    </row>
    <row r="178">
      <c r="A178" s="26"/>
      <c r="B178" s="26"/>
    </row>
    <row r="179">
      <c r="A179" s="26"/>
      <c r="B179" s="26"/>
    </row>
    <row r="180">
      <c r="A180" s="26"/>
      <c r="B180" s="26"/>
    </row>
    <row r="181">
      <c r="A181" s="26"/>
      <c r="B181" s="26"/>
    </row>
    <row r="182">
      <c r="A182" s="26"/>
      <c r="B182" s="26"/>
    </row>
    <row r="183">
      <c r="A183" s="26"/>
      <c r="B183" s="26"/>
    </row>
    <row r="184">
      <c r="A184" s="26"/>
      <c r="B184" s="26"/>
    </row>
    <row r="185">
      <c r="A185" s="26"/>
      <c r="B185" s="26"/>
    </row>
    <row r="186">
      <c r="A186" s="26"/>
      <c r="B186" s="26"/>
    </row>
    <row r="187">
      <c r="A187" s="26"/>
      <c r="B187" s="26"/>
    </row>
    <row r="188">
      <c r="A188" s="26"/>
      <c r="B188" s="26"/>
    </row>
    <row r="189">
      <c r="A189" s="26"/>
      <c r="B189" s="26"/>
    </row>
    <row r="190">
      <c r="A190" s="26"/>
      <c r="B190" s="26"/>
    </row>
    <row r="191">
      <c r="A191" s="26"/>
      <c r="B191" s="26"/>
    </row>
    <row r="192">
      <c r="A192" s="26"/>
      <c r="B192" s="26"/>
    </row>
    <row r="193">
      <c r="A193" s="26"/>
      <c r="B193" s="26"/>
    </row>
    <row r="194">
      <c r="A194" s="26"/>
      <c r="B194" s="26"/>
    </row>
    <row r="195">
      <c r="A195" s="26"/>
      <c r="B195" s="26"/>
    </row>
    <row r="196">
      <c r="A196" s="26"/>
      <c r="B196" s="26"/>
    </row>
    <row r="197">
      <c r="A197" s="26"/>
      <c r="B197" s="26"/>
    </row>
    <row r="198">
      <c r="A198" s="26"/>
      <c r="B198" s="26"/>
    </row>
    <row r="199">
      <c r="A199" s="26"/>
      <c r="B199" s="26"/>
    </row>
    <row r="200">
      <c r="A200" s="26"/>
      <c r="B200" s="26"/>
    </row>
    <row r="201">
      <c r="A201" s="26"/>
      <c r="B201" s="26"/>
    </row>
    <row r="202">
      <c r="A202" s="26"/>
      <c r="B202" s="26"/>
    </row>
    <row r="203">
      <c r="A203" s="26"/>
      <c r="B203" s="26"/>
    </row>
    <row r="204">
      <c r="A204" s="26"/>
      <c r="B204" s="26"/>
    </row>
    <row r="205">
      <c r="A205" s="26"/>
      <c r="B205" s="26"/>
    </row>
    <row r="206">
      <c r="A206" s="26"/>
      <c r="B206" s="26"/>
    </row>
    <row r="207">
      <c r="A207" s="26"/>
      <c r="B207" s="26"/>
    </row>
    <row r="208">
      <c r="A208" s="26"/>
      <c r="B208" s="26"/>
    </row>
    <row r="209">
      <c r="A209" s="26"/>
      <c r="B209" s="26"/>
    </row>
    <row r="210">
      <c r="A210" s="26"/>
      <c r="B210" s="26"/>
    </row>
    <row r="211">
      <c r="A211" s="26"/>
      <c r="B211" s="26"/>
    </row>
    <row r="212">
      <c r="A212" s="26"/>
      <c r="B212" s="26"/>
    </row>
    <row r="213">
      <c r="A213" s="26"/>
      <c r="B213" s="26"/>
    </row>
    <row r="214">
      <c r="A214" s="26"/>
      <c r="B214" s="26"/>
    </row>
    <row r="215">
      <c r="A215" s="26"/>
      <c r="B215" s="26"/>
    </row>
    <row r="216">
      <c r="A216" s="26"/>
      <c r="B216" s="26"/>
    </row>
    <row r="217">
      <c r="A217" s="26"/>
      <c r="B217" s="26"/>
    </row>
    <row r="218">
      <c r="A218" s="26"/>
      <c r="B218" s="26"/>
    </row>
    <row r="219">
      <c r="A219" s="26"/>
      <c r="B219" s="26"/>
    </row>
    <row r="220">
      <c r="A220" s="26"/>
      <c r="B220" s="26"/>
    </row>
    <row r="221">
      <c r="A221" s="26"/>
      <c r="B221" s="26"/>
    </row>
    <row r="222">
      <c r="A222" s="26"/>
      <c r="B222" s="26"/>
    </row>
    <row r="223">
      <c r="A223" s="26"/>
      <c r="B223" s="26"/>
    </row>
    <row r="224">
      <c r="A224" s="26"/>
      <c r="B224" s="26"/>
    </row>
    <row r="225">
      <c r="A225" s="26"/>
      <c r="B225" s="26"/>
    </row>
    <row r="226">
      <c r="A226" s="26"/>
      <c r="B226" s="26"/>
    </row>
    <row r="227">
      <c r="A227" s="26"/>
      <c r="B227" s="26"/>
    </row>
    <row r="228">
      <c r="A228" s="26"/>
      <c r="B228" s="26"/>
    </row>
    <row r="229">
      <c r="A229" s="26"/>
      <c r="B229" s="26"/>
    </row>
    <row r="230">
      <c r="A230" s="26"/>
      <c r="B230" s="26"/>
    </row>
    <row r="231">
      <c r="A231" s="26"/>
      <c r="B231" s="26"/>
    </row>
    <row r="232">
      <c r="A232" s="26"/>
      <c r="B232" s="26"/>
    </row>
    <row r="233">
      <c r="A233" s="26"/>
      <c r="B233" s="26"/>
    </row>
    <row r="234">
      <c r="A234" s="26"/>
      <c r="B234" s="26"/>
    </row>
    <row r="235">
      <c r="A235" s="26"/>
      <c r="B235" s="26"/>
    </row>
    <row r="236">
      <c r="A236" s="26"/>
      <c r="B236" s="26"/>
    </row>
    <row r="237">
      <c r="A237" s="26"/>
      <c r="B237" s="26"/>
    </row>
    <row r="238">
      <c r="A238" s="26"/>
      <c r="B238" s="26"/>
    </row>
    <row r="239">
      <c r="A239" s="26"/>
      <c r="B239" s="26"/>
    </row>
    <row r="240">
      <c r="A240" s="26"/>
      <c r="B240" s="26"/>
    </row>
    <row r="241">
      <c r="A241" s="26"/>
      <c r="B241" s="26"/>
    </row>
    <row r="242">
      <c r="A242" s="26"/>
      <c r="B242" s="26"/>
    </row>
    <row r="243">
      <c r="A243" s="26"/>
      <c r="B243" s="26"/>
    </row>
    <row r="244">
      <c r="A244" s="26"/>
      <c r="B244" s="26"/>
    </row>
    <row r="245">
      <c r="A245" s="26"/>
      <c r="B245" s="26"/>
    </row>
    <row r="246">
      <c r="A246" s="26"/>
      <c r="B246" s="26"/>
    </row>
    <row r="247">
      <c r="A247" s="26"/>
      <c r="B247" s="26"/>
    </row>
    <row r="248">
      <c r="A248" s="26"/>
      <c r="B248" s="26"/>
    </row>
    <row r="249">
      <c r="A249" s="26"/>
      <c r="B249" s="26"/>
    </row>
    <row r="250">
      <c r="A250" s="26"/>
      <c r="B250" s="26"/>
    </row>
    <row r="251">
      <c r="A251" s="26"/>
      <c r="B251" s="26"/>
    </row>
    <row r="252">
      <c r="A252" s="26"/>
      <c r="B252" s="26"/>
    </row>
    <row r="253">
      <c r="A253" s="26"/>
      <c r="B253" s="26"/>
    </row>
    <row r="254">
      <c r="A254" s="26"/>
      <c r="B254" s="26"/>
    </row>
    <row r="255">
      <c r="A255" s="26"/>
      <c r="B255" s="26"/>
    </row>
    <row r="256">
      <c r="A256" s="26"/>
      <c r="B256" s="26"/>
    </row>
    <row r="257">
      <c r="A257" s="26"/>
      <c r="B257" s="26"/>
    </row>
    <row r="258">
      <c r="A258" s="26"/>
      <c r="B258" s="26"/>
    </row>
    <row r="259">
      <c r="A259" s="26"/>
      <c r="B259" s="26"/>
    </row>
    <row r="260">
      <c r="A260" s="26"/>
      <c r="B260" s="26"/>
    </row>
    <row r="261">
      <c r="A261" s="26"/>
      <c r="B261" s="26"/>
    </row>
    <row r="262">
      <c r="A262" s="26"/>
      <c r="B262" s="26"/>
    </row>
    <row r="263">
      <c r="A263" s="26"/>
      <c r="B263" s="26"/>
    </row>
    <row r="264">
      <c r="A264" s="26"/>
      <c r="B264" s="26"/>
    </row>
    <row r="265">
      <c r="A265" s="26"/>
      <c r="B265" s="26"/>
    </row>
    <row r="266">
      <c r="A266" s="26"/>
      <c r="B266" s="26"/>
    </row>
    <row r="267">
      <c r="A267" s="26"/>
      <c r="B267" s="26"/>
    </row>
    <row r="268">
      <c r="A268" s="26"/>
      <c r="B268" s="26"/>
    </row>
    <row r="269">
      <c r="A269" s="26"/>
      <c r="B269" s="26"/>
    </row>
    <row r="270">
      <c r="A270" s="26"/>
      <c r="B270" s="26"/>
    </row>
    <row r="271">
      <c r="A271" s="26"/>
      <c r="B271" s="26"/>
    </row>
    <row r="272">
      <c r="A272" s="26"/>
      <c r="B272" s="26"/>
    </row>
    <row r="273">
      <c r="A273" s="26"/>
      <c r="B273" s="26"/>
    </row>
    <row r="274">
      <c r="A274" s="26"/>
      <c r="B274" s="26"/>
    </row>
    <row r="275">
      <c r="A275" s="26"/>
      <c r="B275" s="26"/>
    </row>
    <row r="276">
      <c r="A276" s="26"/>
      <c r="B276" s="26"/>
    </row>
    <row r="277">
      <c r="A277" s="26"/>
      <c r="B277" s="26"/>
    </row>
    <row r="278">
      <c r="A278" s="26"/>
      <c r="B278" s="26"/>
    </row>
    <row r="279">
      <c r="A279" s="26"/>
      <c r="B279" s="26"/>
    </row>
    <row r="280">
      <c r="A280" s="26"/>
      <c r="B280" s="26"/>
    </row>
    <row r="281">
      <c r="A281" s="26"/>
      <c r="B281" s="26"/>
    </row>
    <row r="282">
      <c r="A282" s="26"/>
      <c r="B282" s="26"/>
    </row>
    <row r="283">
      <c r="A283" s="26"/>
      <c r="B283" s="26"/>
    </row>
    <row r="284">
      <c r="A284" s="26"/>
      <c r="B284" s="26"/>
    </row>
    <row r="285">
      <c r="A285" s="26"/>
      <c r="B285" s="26"/>
    </row>
    <row r="286">
      <c r="A286" s="26"/>
      <c r="B286" s="26"/>
    </row>
    <row r="287">
      <c r="A287" s="26"/>
      <c r="B287" s="26"/>
    </row>
    <row r="288">
      <c r="A288" s="26"/>
      <c r="B288" s="26"/>
    </row>
    <row r="289">
      <c r="A289" s="26"/>
      <c r="B289" s="26"/>
    </row>
    <row r="290">
      <c r="A290" s="26"/>
      <c r="B290" s="26"/>
    </row>
    <row r="291">
      <c r="A291" s="26"/>
      <c r="B291" s="26"/>
    </row>
    <row r="292">
      <c r="A292" s="26"/>
      <c r="B292" s="26"/>
    </row>
    <row r="293">
      <c r="A293" s="26"/>
      <c r="B293" s="26"/>
    </row>
    <row r="294">
      <c r="A294" s="26"/>
      <c r="B294" s="26"/>
    </row>
    <row r="295">
      <c r="A295" s="26"/>
      <c r="B295" s="26"/>
    </row>
    <row r="296">
      <c r="A296" s="26"/>
      <c r="B296" s="26"/>
    </row>
    <row r="297">
      <c r="A297" s="26"/>
      <c r="B297" s="26"/>
    </row>
    <row r="298">
      <c r="A298" s="26"/>
      <c r="B298" s="26"/>
    </row>
    <row r="299">
      <c r="A299" s="26"/>
      <c r="B299" s="26"/>
    </row>
    <row r="300">
      <c r="A300" s="26"/>
      <c r="B300" s="26"/>
    </row>
    <row r="301">
      <c r="A301" s="26"/>
      <c r="B301" s="26"/>
    </row>
    <row r="302">
      <c r="A302" s="26"/>
      <c r="B302" s="26"/>
    </row>
    <row r="303">
      <c r="A303" s="26"/>
      <c r="B303" s="26"/>
    </row>
    <row r="304">
      <c r="A304" s="26"/>
      <c r="B304" s="26"/>
    </row>
    <row r="305">
      <c r="A305" s="26"/>
      <c r="B305" s="26"/>
    </row>
    <row r="306">
      <c r="A306" s="26"/>
      <c r="B306" s="26"/>
    </row>
    <row r="307">
      <c r="A307" s="26"/>
      <c r="B307" s="26"/>
    </row>
    <row r="308">
      <c r="A308" s="26"/>
      <c r="B308" s="26"/>
    </row>
    <row r="309">
      <c r="A309" s="26"/>
      <c r="B309" s="26"/>
    </row>
    <row r="310">
      <c r="A310" s="26"/>
      <c r="B310" s="26"/>
    </row>
    <row r="311">
      <c r="A311" s="26"/>
      <c r="B311" s="26"/>
    </row>
    <row r="312">
      <c r="A312" s="26"/>
      <c r="B312" s="26"/>
    </row>
    <row r="313">
      <c r="A313" s="26"/>
      <c r="B313" s="26"/>
    </row>
    <row r="314">
      <c r="A314" s="26"/>
      <c r="B314" s="26"/>
    </row>
    <row r="315">
      <c r="A315" s="26"/>
      <c r="B315" s="26"/>
    </row>
    <row r="316">
      <c r="A316" s="26"/>
      <c r="B316" s="26"/>
    </row>
    <row r="317">
      <c r="A317" s="26"/>
      <c r="B317" s="26"/>
    </row>
    <row r="318">
      <c r="A318" s="26"/>
      <c r="B318" s="26"/>
    </row>
    <row r="319">
      <c r="A319" s="26"/>
      <c r="B319" s="26"/>
    </row>
    <row r="320">
      <c r="A320" s="26"/>
      <c r="B320" s="26"/>
    </row>
    <row r="321">
      <c r="A321" s="26"/>
      <c r="B321" s="26"/>
    </row>
    <row r="322">
      <c r="A322" s="26"/>
      <c r="B322" s="26"/>
    </row>
    <row r="323">
      <c r="A323" s="26"/>
      <c r="B323" s="26"/>
    </row>
    <row r="324">
      <c r="A324" s="26"/>
      <c r="B324" s="26"/>
    </row>
    <row r="325">
      <c r="A325" s="26"/>
      <c r="B325" s="26"/>
    </row>
    <row r="326">
      <c r="A326" s="26"/>
      <c r="B326" s="26"/>
    </row>
    <row r="327">
      <c r="A327" s="26"/>
      <c r="B327" s="26"/>
    </row>
    <row r="328">
      <c r="A328" s="26"/>
      <c r="B328" s="26"/>
    </row>
    <row r="329">
      <c r="A329" s="26"/>
      <c r="B329" s="26"/>
    </row>
    <row r="330">
      <c r="A330" s="26"/>
      <c r="B330" s="26"/>
    </row>
    <row r="331">
      <c r="A331" s="26"/>
      <c r="B331" s="26"/>
    </row>
    <row r="332">
      <c r="A332" s="26"/>
      <c r="B332" s="26"/>
    </row>
    <row r="333">
      <c r="A333" s="26"/>
      <c r="B333" s="26"/>
    </row>
    <row r="334">
      <c r="A334" s="26"/>
      <c r="B334" s="26"/>
    </row>
    <row r="335">
      <c r="A335" s="26"/>
      <c r="B335" s="26"/>
    </row>
    <row r="336">
      <c r="A336" s="26"/>
      <c r="B336" s="26"/>
    </row>
    <row r="337">
      <c r="A337" s="26"/>
      <c r="B337" s="26"/>
    </row>
    <row r="338">
      <c r="A338" s="26"/>
      <c r="B338" s="26"/>
    </row>
    <row r="339">
      <c r="A339" s="26"/>
      <c r="B339" s="26"/>
    </row>
    <row r="340">
      <c r="A340" s="26"/>
      <c r="B340" s="26"/>
    </row>
    <row r="341">
      <c r="A341" s="26"/>
      <c r="B341" s="26"/>
    </row>
    <row r="342">
      <c r="A342" s="26"/>
      <c r="B342" s="26"/>
    </row>
    <row r="343">
      <c r="A343" s="26"/>
      <c r="B343" s="26"/>
    </row>
    <row r="344">
      <c r="A344" s="26"/>
      <c r="B344" s="26"/>
    </row>
    <row r="345">
      <c r="A345" s="26"/>
      <c r="B345" s="26"/>
    </row>
    <row r="346">
      <c r="A346" s="26"/>
      <c r="B346" s="26"/>
    </row>
    <row r="347">
      <c r="A347" s="26"/>
      <c r="B347" s="26"/>
    </row>
    <row r="348">
      <c r="A348" s="26"/>
      <c r="B348" s="26"/>
    </row>
    <row r="349">
      <c r="A349" s="26"/>
      <c r="B349" s="26"/>
    </row>
    <row r="350">
      <c r="A350" s="26"/>
      <c r="B350" s="26"/>
    </row>
    <row r="351">
      <c r="A351" s="26"/>
      <c r="B351" s="26"/>
    </row>
    <row r="352">
      <c r="A352" s="26"/>
      <c r="B352" s="26"/>
    </row>
    <row r="353">
      <c r="A353" s="26"/>
      <c r="B353" s="26"/>
    </row>
    <row r="354">
      <c r="A354" s="26"/>
      <c r="B354" s="26"/>
    </row>
    <row r="355">
      <c r="A355" s="26"/>
      <c r="B355" s="26"/>
    </row>
    <row r="356">
      <c r="A356" s="26"/>
      <c r="B356" s="26"/>
    </row>
    <row r="357">
      <c r="A357" s="26"/>
      <c r="B357" s="26"/>
    </row>
    <row r="358">
      <c r="A358" s="26"/>
      <c r="B358" s="26"/>
    </row>
    <row r="359">
      <c r="A359" s="26"/>
      <c r="B359" s="26"/>
    </row>
    <row r="360">
      <c r="A360" s="26"/>
      <c r="B360" s="26"/>
    </row>
    <row r="361">
      <c r="A361" s="26"/>
      <c r="B361" s="26"/>
    </row>
    <row r="362">
      <c r="A362" s="26"/>
      <c r="B362" s="26"/>
    </row>
    <row r="363">
      <c r="A363" s="26"/>
      <c r="B363" s="26"/>
    </row>
    <row r="364">
      <c r="A364" s="26"/>
      <c r="B364" s="26"/>
    </row>
    <row r="365">
      <c r="A365" s="26"/>
      <c r="B365" s="26"/>
    </row>
    <row r="366">
      <c r="A366" s="26"/>
      <c r="B366" s="26"/>
    </row>
    <row r="367">
      <c r="A367" s="26"/>
      <c r="B367" s="26"/>
    </row>
    <row r="368">
      <c r="A368" s="26"/>
      <c r="B368" s="26"/>
    </row>
    <row r="369">
      <c r="A369" s="26"/>
      <c r="B369" s="26"/>
    </row>
    <row r="370">
      <c r="A370" s="26"/>
      <c r="B370" s="26"/>
    </row>
    <row r="371">
      <c r="A371" s="26"/>
      <c r="B371" s="26"/>
    </row>
    <row r="372">
      <c r="A372" s="26"/>
      <c r="B372" s="26"/>
    </row>
    <row r="373">
      <c r="A373" s="26"/>
      <c r="B373" s="26"/>
    </row>
    <row r="374">
      <c r="A374" s="26"/>
      <c r="B374" s="26"/>
    </row>
    <row r="375">
      <c r="A375" s="26"/>
      <c r="B375" s="26"/>
    </row>
    <row r="376">
      <c r="A376" s="26"/>
      <c r="B376" s="26"/>
    </row>
    <row r="377">
      <c r="A377" s="26"/>
      <c r="B377" s="26"/>
    </row>
    <row r="378">
      <c r="A378" s="26"/>
      <c r="B378" s="26"/>
    </row>
    <row r="379">
      <c r="A379" s="26"/>
      <c r="B379" s="26"/>
    </row>
    <row r="380">
      <c r="A380" s="26"/>
      <c r="B380" s="26"/>
    </row>
    <row r="381">
      <c r="A381" s="26"/>
      <c r="B381" s="26"/>
    </row>
    <row r="382">
      <c r="A382" s="26"/>
      <c r="B382" s="26"/>
    </row>
    <row r="383">
      <c r="A383" s="26"/>
      <c r="B383" s="26"/>
    </row>
    <row r="384">
      <c r="A384" s="26"/>
      <c r="B384" s="26"/>
    </row>
    <row r="385">
      <c r="A385" s="26"/>
      <c r="B385" s="26"/>
    </row>
    <row r="386">
      <c r="A386" s="26"/>
      <c r="B386" s="26"/>
    </row>
    <row r="387">
      <c r="A387" s="26"/>
      <c r="B387" s="26"/>
    </row>
    <row r="388">
      <c r="A388" s="26"/>
      <c r="B388" s="26"/>
    </row>
    <row r="389">
      <c r="A389" s="26"/>
      <c r="B389" s="26"/>
    </row>
    <row r="390">
      <c r="A390" s="26"/>
      <c r="B390" s="26"/>
    </row>
    <row r="391">
      <c r="A391" s="26"/>
      <c r="B391" s="26"/>
    </row>
    <row r="392">
      <c r="A392" s="26"/>
      <c r="B392" s="26"/>
    </row>
    <row r="393">
      <c r="A393" s="26"/>
      <c r="B393" s="26"/>
    </row>
    <row r="394">
      <c r="A394" s="26"/>
      <c r="B394" s="26"/>
    </row>
    <row r="395">
      <c r="A395" s="26"/>
      <c r="B395" s="26"/>
    </row>
    <row r="396">
      <c r="A396" s="26"/>
      <c r="B396" s="26"/>
    </row>
    <row r="397">
      <c r="A397" s="26"/>
      <c r="B397" s="26"/>
    </row>
    <row r="398">
      <c r="A398" s="26"/>
      <c r="B398" s="26"/>
    </row>
    <row r="399">
      <c r="A399" s="26"/>
      <c r="B399" s="26"/>
    </row>
    <row r="400">
      <c r="A400" s="26"/>
      <c r="B400" s="26"/>
    </row>
    <row r="401">
      <c r="A401" s="26"/>
      <c r="B401" s="26"/>
    </row>
    <row r="402">
      <c r="A402" s="26"/>
      <c r="B402" s="26"/>
    </row>
    <row r="403">
      <c r="A403" s="26"/>
      <c r="B403" s="26"/>
    </row>
    <row r="404">
      <c r="A404" s="26"/>
      <c r="B404" s="26"/>
    </row>
    <row r="405">
      <c r="A405" s="26"/>
      <c r="B405" s="26"/>
    </row>
    <row r="406">
      <c r="A406" s="26"/>
      <c r="B406" s="26"/>
    </row>
    <row r="407">
      <c r="A407" s="26"/>
      <c r="B407" s="26"/>
    </row>
    <row r="408">
      <c r="A408" s="26"/>
      <c r="B408" s="26"/>
    </row>
    <row r="409">
      <c r="A409" s="26"/>
      <c r="B409" s="26"/>
    </row>
    <row r="410">
      <c r="A410" s="26"/>
      <c r="B410" s="26"/>
    </row>
    <row r="411">
      <c r="A411" s="26"/>
      <c r="B411" s="26"/>
    </row>
    <row r="412">
      <c r="A412" s="26"/>
      <c r="B412" s="26"/>
    </row>
    <row r="413">
      <c r="A413" s="26"/>
      <c r="B413" s="26"/>
    </row>
    <row r="414">
      <c r="A414" s="26"/>
      <c r="B414" s="26"/>
    </row>
    <row r="415">
      <c r="A415" s="26"/>
      <c r="B415" s="26"/>
    </row>
    <row r="416">
      <c r="A416" s="26"/>
      <c r="B416" s="26"/>
    </row>
    <row r="417">
      <c r="A417" s="26"/>
      <c r="B417" s="26"/>
    </row>
    <row r="418">
      <c r="A418" s="26"/>
      <c r="B418" s="26"/>
    </row>
    <row r="419">
      <c r="A419" s="26"/>
      <c r="B419" s="26"/>
    </row>
    <row r="420">
      <c r="A420" s="26"/>
      <c r="B420" s="26"/>
    </row>
    <row r="421">
      <c r="A421" s="26"/>
      <c r="B421" s="26"/>
    </row>
    <row r="422">
      <c r="A422" s="26"/>
      <c r="B422" s="26"/>
    </row>
    <row r="423">
      <c r="A423" s="26"/>
      <c r="B423" s="26"/>
    </row>
    <row r="424">
      <c r="A424" s="26"/>
      <c r="B424" s="26"/>
    </row>
    <row r="425">
      <c r="A425" s="26"/>
      <c r="B425" s="26"/>
    </row>
    <row r="426">
      <c r="A426" s="26"/>
      <c r="B426" s="26"/>
    </row>
    <row r="427">
      <c r="A427" s="26"/>
      <c r="B427" s="26"/>
    </row>
    <row r="428">
      <c r="A428" s="26"/>
      <c r="B428" s="26"/>
    </row>
    <row r="429">
      <c r="A429" s="26"/>
      <c r="B429" s="26"/>
    </row>
    <row r="430">
      <c r="A430" s="26"/>
      <c r="B430" s="26"/>
    </row>
    <row r="431">
      <c r="A431" s="26"/>
      <c r="B431" s="26"/>
    </row>
    <row r="432">
      <c r="A432" s="26"/>
      <c r="B432" s="26"/>
    </row>
    <row r="433">
      <c r="A433" s="26"/>
      <c r="B433" s="26"/>
    </row>
    <row r="434">
      <c r="A434" s="26"/>
      <c r="B434" s="26"/>
    </row>
    <row r="435">
      <c r="A435" s="26"/>
      <c r="B435" s="26"/>
    </row>
    <row r="436">
      <c r="A436" s="26"/>
      <c r="B436" s="26"/>
    </row>
    <row r="437">
      <c r="A437" s="26"/>
      <c r="B437" s="26"/>
    </row>
    <row r="438">
      <c r="A438" s="26"/>
      <c r="B438" s="26"/>
    </row>
    <row r="439">
      <c r="A439" s="26"/>
      <c r="B439" s="26"/>
    </row>
    <row r="440">
      <c r="A440" s="26"/>
      <c r="B440" s="26"/>
    </row>
    <row r="441">
      <c r="A441" s="26"/>
      <c r="B441" s="26"/>
    </row>
    <row r="442">
      <c r="A442" s="26"/>
      <c r="B442" s="26"/>
    </row>
    <row r="443">
      <c r="A443" s="26"/>
      <c r="B443" s="26"/>
    </row>
    <row r="444">
      <c r="A444" s="26"/>
      <c r="B444" s="26"/>
    </row>
    <row r="445">
      <c r="A445" s="26"/>
      <c r="B445" s="26"/>
    </row>
    <row r="446">
      <c r="A446" s="26"/>
      <c r="B446" s="26"/>
    </row>
    <row r="447">
      <c r="A447" s="26"/>
      <c r="B447" s="26"/>
    </row>
    <row r="448">
      <c r="A448" s="26"/>
      <c r="B448" s="26"/>
    </row>
    <row r="449">
      <c r="A449" s="26"/>
      <c r="B449" s="26"/>
    </row>
    <row r="450">
      <c r="A450" s="26"/>
      <c r="B450" s="26"/>
    </row>
    <row r="451">
      <c r="A451" s="26"/>
      <c r="B451" s="26"/>
    </row>
    <row r="452">
      <c r="A452" s="26"/>
      <c r="B452" s="26"/>
    </row>
    <row r="453">
      <c r="A453" s="26"/>
      <c r="B453" s="26"/>
    </row>
    <row r="454">
      <c r="A454" s="26"/>
      <c r="B454" s="26"/>
    </row>
    <row r="455">
      <c r="A455" s="26"/>
      <c r="B455" s="26"/>
    </row>
    <row r="456">
      <c r="A456" s="26"/>
      <c r="B456" s="26"/>
    </row>
    <row r="457">
      <c r="A457" s="26"/>
      <c r="B457" s="26"/>
    </row>
    <row r="458">
      <c r="A458" s="26"/>
      <c r="B458" s="26"/>
    </row>
    <row r="459">
      <c r="A459" s="26"/>
      <c r="B459" s="26"/>
    </row>
    <row r="460">
      <c r="A460" s="26"/>
      <c r="B460" s="26"/>
    </row>
    <row r="461">
      <c r="A461" s="26"/>
      <c r="B461" s="26"/>
    </row>
    <row r="462">
      <c r="A462" s="26"/>
      <c r="B462" s="26"/>
    </row>
    <row r="463">
      <c r="A463" s="26"/>
      <c r="B463" s="26"/>
    </row>
    <row r="464">
      <c r="A464" s="26"/>
      <c r="B464" s="26"/>
    </row>
    <row r="465">
      <c r="A465" s="26"/>
      <c r="B465" s="26"/>
    </row>
    <row r="466">
      <c r="A466" s="26"/>
      <c r="B466" s="26"/>
    </row>
    <row r="467">
      <c r="A467" s="26"/>
      <c r="B467" s="26"/>
    </row>
    <row r="468">
      <c r="A468" s="26"/>
      <c r="B468" s="26"/>
    </row>
    <row r="469">
      <c r="A469" s="26"/>
      <c r="B469" s="26"/>
    </row>
    <row r="470">
      <c r="A470" s="26"/>
      <c r="B470" s="26"/>
    </row>
    <row r="471">
      <c r="A471" s="26"/>
      <c r="B471" s="26"/>
    </row>
    <row r="472">
      <c r="A472" s="26"/>
      <c r="B472" s="26"/>
    </row>
    <row r="473">
      <c r="A473" s="26"/>
      <c r="B473" s="26"/>
    </row>
    <row r="474">
      <c r="A474" s="26"/>
      <c r="B474" s="26"/>
    </row>
    <row r="475">
      <c r="A475" s="26"/>
      <c r="B475" s="26"/>
    </row>
    <row r="476">
      <c r="A476" s="26"/>
      <c r="B476" s="26"/>
    </row>
    <row r="477">
      <c r="A477" s="26"/>
      <c r="B477" s="26"/>
    </row>
    <row r="478">
      <c r="A478" s="26"/>
      <c r="B478" s="26"/>
    </row>
    <row r="479">
      <c r="A479" s="26"/>
      <c r="B479" s="26"/>
    </row>
    <row r="480">
      <c r="A480" s="26"/>
      <c r="B480" s="26"/>
    </row>
    <row r="481">
      <c r="A481" s="26"/>
      <c r="B481" s="26"/>
    </row>
    <row r="482">
      <c r="A482" s="26"/>
      <c r="B482" s="26"/>
    </row>
    <row r="483">
      <c r="A483" s="26"/>
      <c r="B483" s="26"/>
    </row>
    <row r="484">
      <c r="A484" s="26"/>
      <c r="B484" s="26"/>
    </row>
    <row r="485">
      <c r="A485" s="26"/>
      <c r="B485" s="26"/>
    </row>
    <row r="486">
      <c r="A486" s="26"/>
      <c r="B486" s="26"/>
    </row>
    <row r="487">
      <c r="A487" s="26"/>
      <c r="B487" s="26"/>
    </row>
    <row r="488">
      <c r="A488" s="26"/>
      <c r="B488" s="26"/>
    </row>
    <row r="489">
      <c r="A489" s="26"/>
      <c r="B489" s="26"/>
    </row>
    <row r="490">
      <c r="A490" s="26"/>
      <c r="B490" s="26"/>
    </row>
    <row r="491">
      <c r="A491" s="26"/>
      <c r="B491" s="26"/>
    </row>
    <row r="492">
      <c r="A492" s="26"/>
      <c r="B492" s="26"/>
    </row>
    <row r="493">
      <c r="A493" s="26"/>
      <c r="B493" s="26"/>
    </row>
    <row r="494">
      <c r="A494" s="26"/>
      <c r="B494" s="26"/>
    </row>
    <row r="495">
      <c r="A495" s="26"/>
      <c r="B495" s="26"/>
    </row>
    <row r="496">
      <c r="A496" s="26"/>
      <c r="B496" s="26"/>
    </row>
    <row r="497">
      <c r="A497" s="26"/>
      <c r="B497" s="26"/>
    </row>
    <row r="498">
      <c r="A498" s="26"/>
      <c r="B498" s="26"/>
    </row>
    <row r="499">
      <c r="A499" s="26"/>
      <c r="B499" s="26"/>
    </row>
    <row r="500">
      <c r="A500" s="26"/>
      <c r="B500" s="26"/>
    </row>
    <row r="501">
      <c r="A501" s="26"/>
      <c r="B501" s="26"/>
    </row>
    <row r="502">
      <c r="A502" s="26"/>
      <c r="B502" s="26"/>
    </row>
    <row r="503">
      <c r="A503" s="26"/>
      <c r="B503" s="26"/>
    </row>
    <row r="504">
      <c r="A504" s="26"/>
      <c r="B504" s="26"/>
    </row>
    <row r="505">
      <c r="A505" s="26"/>
      <c r="B505" s="26"/>
    </row>
    <row r="506">
      <c r="A506" s="26"/>
      <c r="B506" s="26"/>
    </row>
    <row r="507">
      <c r="A507" s="26"/>
      <c r="B507" s="26"/>
    </row>
    <row r="508">
      <c r="A508" s="26"/>
      <c r="B508" s="26"/>
    </row>
    <row r="509">
      <c r="A509" s="26"/>
      <c r="B509" s="26"/>
    </row>
    <row r="510">
      <c r="A510" s="26"/>
      <c r="B510" s="26"/>
    </row>
    <row r="511">
      <c r="A511" s="26"/>
      <c r="B511" s="26"/>
    </row>
    <row r="512">
      <c r="A512" s="26"/>
      <c r="B512" s="26"/>
    </row>
    <row r="513">
      <c r="A513" s="26"/>
      <c r="B513" s="26"/>
    </row>
    <row r="514">
      <c r="A514" s="26"/>
      <c r="B514" s="26"/>
    </row>
    <row r="515">
      <c r="A515" s="26"/>
      <c r="B515" s="26"/>
    </row>
    <row r="516">
      <c r="A516" s="26"/>
      <c r="B516" s="26"/>
    </row>
    <row r="517">
      <c r="A517" s="26"/>
      <c r="B517" s="26"/>
    </row>
    <row r="518">
      <c r="A518" s="26"/>
      <c r="B518" s="26"/>
    </row>
    <row r="519">
      <c r="A519" s="26"/>
      <c r="B519" s="26"/>
    </row>
    <row r="520">
      <c r="A520" s="26"/>
      <c r="B520" s="26"/>
    </row>
    <row r="521">
      <c r="A521" s="26"/>
      <c r="B521" s="26"/>
    </row>
    <row r="522">
      <c r="A522" s="26"/>
      <c r="B522" s="26"/>
    </row>
    <row r="523">
      <c r="A523" s="26"/>
      <c r="B523" s="26"/>
    </row>
    <row r="524">
      <c r="A524" s="26"/>
      <c r="B524" s="26"/>
    </row>
    <row r="525">
      <c r="A525" s="26"/>
      <c r="B525" s="26"/>
    </row>
    <row r="526">
      <c r="A526" s="26"/>
      <c r="B526" s="26"/>
    </row>
    <row r="527">
      <c r="A527" s="26"/>
      <c r="B527" s="26"/>
    </row>
    <row r="528">
      <c r="A528" s="26"/>
      <c r="B528" s="26"/>
    </row>
    <row r="529">
      <c r="A529" s="26"/>
      <c r="B529" s="26"/>
    </row>
    <row r="530">
      <c r="A530" s="26"/>
      <c r="B530" s="26"/>
    </row>
    <row r="531">
      <c r="A531" s="26"/>
      <c r="B531" s="26"/>
    </row>
    <row r="532">
      <c r="A532" s="26"/>
      <c r="B532" s="26"/>
    </row>
    <row r="533">
      <c r="A533" s="26"/>
      <c r="B533" s="26"/>
    </row>
    <row r="534">
      <c r="A534" s="26"/>
      <c r="B534" s="26"/>
    </row>
    <row r="535">
      <c r="A535" s="26"/>
      <c r="B535" s="26"/>
    </row>
    <row r="536">
      <c r="A536" s="26"/>
      <c r="B536" s="26"/>
    </row>
    <row r="537">
      <c r="A537" s="26"/>
      <c r="B537" s="26"/>
    </row>
    <row r="538">
      <c r="A538" s="26"/>
      <c r="B538" s="26"/>
    </row>
    <row r="539">
      <c r="A539" s="26"/>
      <c r="B539" s="26"/>
    </row>
    <row r="540">
      <c r="A540" s="26"/>
      <c r="B540" s="26"/>
    </row>
    <row r="541">
      <c r="A541" s="26"/>
      <c r="B541" s="26"/>
    </row>
    <row r="542">
      <c r="A542" s="26"/>
      <c r="B542" s="26"/>
    </row>
    <row r="543">
      <c r="A543" s="26"/>
      <c r="B543" s="26"/>
    </row>
    <row r="544">
      <c r="A544" s="26"/>
      <c r="B544" s="26"/>
    </row>
    <row r="545">
      <c r="A545" s="26"/>
      <c r="B545" s="26"/>
    </row>
    <row r="546">
      <c r="A546" s="26"/>
      <c r="B546" s="26"/>
    </row>
    <row r="547">
      <c r="A547" s="26"/>
      <c r="B547" s="26"/>
    </row>
    <row r="548">
      <c r="A548" s="26"/>
      <c r="B548" s="26"/>
    </row>
    <row r="549">
      <c r="A549" s="26"/>
      <c r="B549" s="26"/>
    </row>
    <row r="550">
      <c r="A550" s="26"/>
      <c r="B550" s="26"/>
    </row>
    <row r="551">
      <c r="A551" s="26"/>
      <c r="B551" s="26"/>
    </row>
    <row r="552">
      <c r="A552" s="26"/>
      <c r="B552" s="26"/>
    </row>
    <row r="553">
      <c r="A553" s="26"/>
      <c r="B553" s="26"/>
    </row>
    <row r="554">
      <c r="A554" s="26"/>
      <c r="B554" s="26"/>
    </row>
    <row r="555">
      <c r="A555" s="26"/>
      <c r="B555" s="26"/>
    </row>
    <row r="556">
      <c r="A556" s="26"/>
      <c r="B556" s="26"/>
    </row>
    <row r="557">
      <c r="A557" s="26"/>
      <c r="B557" s="26"/>
    </row>
    <row r="558">
      <c r="A558" s="26"/>
      <c r="B558" s="26"/>
    </row>
    <row r="559">
      <c r="A559" s="26"/>
      <c r="B559" s="26"/>
    </row>
    <row r="560">
      <c r="A560" s="26"/>
      <c r="B560" s="26"/>
    </row>
    <row r="561">
      <c r="A561" s="26"/>
      <c r="B561" s="26"/>
    </row>
    <row r="562">
      <c r="A562" s="26"/>
      <c r="B562" s="26"/>
    </row>
    <row r="563">
      <c r="A563" s="26"/>
      <c r="B563" s="26"/>
    </row>
    <row r="564">
      <c r="A564" s="26"/>
      <c r="B564" s="26"/>
    </row>
    <row r="565">
      <c r="A565" s="26"/>
      <c r="B565" s="26"/>
    </row>
    <row r="566">
      <c r="A566" s="26"/>
      <c r="B566" s="26"/>
    </row>
    <row r="567">
      <c r="A567" s="26"/>
      <c r="B567" s="26"/>
    </row>
    <row r="568">
      <c r="A568" s="26"/>
      <c r="B568" s="26"/>
    </row>
    <row r="569">
      <c r="A569" s="26"/>
      <c r="B569" s="26"/>
    </row>
    <row r="570">
      <c r="A570" s="26"/>
      <c r="B570" s="26"/>
    </row>
    <row r="571">
      <c r="A571" s="26"/>
      <c r="B571" s="26"/>
    </row>
    <row r="572">
      <c r="A572" s="26"/>
      <c r="B572" s="26"/>
    </row>
    <row r="573">
      <c r="A573" s="26"/>
      <c r="B573" s="26"/>
    </row>
    <row r="574">
      <c r="A574" s="26"/>
      <c r="B574" s="26"/>
    </row>
    <row r="575">
      <c r="A575" s="26"/>
      <c r="B575" s="26"/>
    </row>
    <row r="576">
      <c r="A576" s="26"/>
      <c r="B576" s="26"/>
    </row>
    <row r="577">
      <c r="A577" s="26"/>
      <c r="B577" s="26"/>
    </row>
    <row r="578">
      <c r="A578" s="26"/>
      <c r="B578" s="26"/>
    </row>
    <row r="579">
      <c r="A579" s="26"/>
      <c r="B579" s="26"/>
    </row>
    <row r="580">
      <c r="A580" s="26"/>
      <c r="B580" s="26"/>
    </row>
    <row r="581">
      <c r="A581" s="26"/>
      <c r="B581" s="26"/>
    </row>
    <row r="582">
      <c r="A582" s="26"/>
      <c r="B582" s="26"/>
    </row>
    <row r="583">
      <c r="A583" s="26"/>
      <c r="B583" s="26"/>
    </row>
    <row r="584">
      <c r="A584" s="26"/>
      <c r="B584" s="26"/>
    </row>
    <row r="585">
      <c r="A585" s="26"/>
      <c r="B585" s="26"/>
    </row>
    <row r="586">
      <c r="A586" s="26"/>
      <c r="B586" s="26"/>
    </row>
    <row r="587">
      <c r="A587" s="26"/>
      <c r="B587" s="26"/>
    </row>
    <row r="588">
      <c r="A588" s="26"/>
      <c r="B588" s="26"/>
    </row>
    <row r="589">
      <c r="A589" s="26"/>
      <c r="B589" s="26"/>
    </row>
    <row r="590">
      <c r="A590" s="26"/>
      <c r="B590" s="26"/>
    </row>
    <row r="591">
      <c r="A591" s="26"/>
      <c r="B591" s="26"/>
    </row>
    <row r="592">
      <c r="A592" s="26"/>
      <c r="B592" s="26"/>
    </row>
    <row r="593">
      <c r="A593" s="26"/>
      <c r="B593" s="26"/>
    </row>
    <row r="594">
      <c r="A594" s="26"/>
      <c r="B594" s="26"/>
    </row>
    <row r="595">
      <c r="A595" s="26"/>
      <c r="B595" s="26"/>
    </row>
    <row r="596">
      <c r="A596" s="26"/>
      <c r="B596" s="26"/>
    </row>
    <row r="597">
      <c r="A597" s="26"/>
      <c r="B597" s="26"/>
    </row>
    <row r="598">
      <c r="A598" s="26"/>
      <c r="B598" s="26"/>
    </row>
    <row r="599">
      <c r="A599" s="26"/>
      <c r="B599" s="26"/>
    </row>
    <row r="600">
      <c r="A600" s="26"/>
      <c r="B600" s="26"/>
    </row>
    <row r="601">
      <c r="A601" s="26"/>
      <c r="B601" s="26"/>
    </row>
    <row r="602">
      <c r="A602" s="26"/>
      <c r="B602" s="26"/>
    </row>
    <row r="603">
      <c r="A603" s="26"/>
      <c r="B603" s="26"/>
    </row>
    <row r="604">
      <c r="A604" s="26"/>
      <c r="B604" s="26"/>
    </row>
    <row r="605">
      <c r="A605" s="26"/>
      <c r="B605" s="26"/>
    </row>
    <row r="606">
      <c r="A606" s="26"/>
      <c r="B606" s="26"/>
    </row>
    <row r="607">
      <c r="A607" s="26"/>
      <c r="B607" s="26"/>
    </row>
    <row r="608">
      <c r="A608" s="26"/>
      <c r="B608" s="26"/>
    </row>
    <row r="609">
      <c r="A609" s="26"/>
      <c r="B609" s="26"/>
    </row>
    <row r="610">
      <c r="A610" s="26"/>
      <c r="B610" s="26"/>
    </row>
    <row r="611">
      <c r="A611" s="26"/>
      <c r="B611" s="26"/>
    </row>
    <row r="612">
      <c r="A612" s="26"/>
      <c r="B612" s="26"/>
    </row>
    <row r="613">
      <c r="A613" s="26"/>
      <c r="B613" s="26"/>
    </row>
    <row r="614">
      <c r="A614" s="26"/>
      <c r="B614" s="26"/>
    </row>
    <row r="615">
      <c r="A615" s="26"/>
      <c r="B615" s="26"/>
    </row>
    <row r="616">
      <c r="A616" s="26"/>
      <c r="B616" s="26"/>
    </row>
    <row r="617">
      <c r="A617" s="26"/>
      <c r="B617" s="26"/>
    </row>
    <row r="618">
      <c r="A618" s="26"/>
      <c r="B618" s="26"/>
    </row>
    <row r="619">
      <c r="A619" s="26"/>
      <c r="B619" s="26"/>
    </row>
    <row r="620">
      <c r="A620" s="26"/>
      <c r="B620" s="26"/>
    </row>
    <row r="621">
      <c r="A621" s="26"/>
      <c r="B621" s="26"/>
    </row>
    <row r="622">
      <c r="A622" s="26"/>
      <c r="B622" s="26"/>
    </row>
    <row r="623">
      <c r="A623" s="26"/>
      <c r="B623" s="26"/>
    </row>
    <row r="624">
      <c r="A624" s="26"/>
      <c r="B624" s="26"/>
    </row>
    <row r="625">
      <c r="A625" s="26"/>
      <c r="B625" s="26"/>
    </row>
    <row r="626">
      <c r="A626" s="26"/>
      <c r="B626" s="26"/>
    </row>
    <row r="627">
      <c r="A627" s="26"/>
      <c r="B627" s="26"/>
    </row>
    <row r="628">
      <c r="A628" s="26"/>
      <c r="B628" s="26"/>
    </row>
    <row r="629">
      <c r="A629" s="26"/>
      <c r="B629" s="26"/>
    </row>
    <row r="630">
      <c r="A630" s="26"/>
      <c r="B630" s="26"/>
    </row>
    <row r="631">
      <c r="A631" s="26"/>
      <c r="B631" s="26"/>
    </row>
    <row r="632">
      <c r="A632" s="26"/>
      <c r="B632" s="26"/>
    </row>
    <row r="633">
      <c r="A633" s="26"/>
      <c r="B633" s="26"/>
    </row>
    <row r="634">
      <c r="A634" s="26"/>
      <c r="B634" s="26"/>
    </row>
    <row r="635">
      <c r="A635" s="26"/>
      <c r="B635" s="26"/>
    </row>
    <row r="636">
      <c r="A636" s="26"/>
      <c r="B636" s="26"/>
    </row>
    <row r="637">
      <c r="A637" s="26"/>
      <c r="B637" s="26"/>
    </row>
    <row r="638">
      <c r="A638" s="26"/>
      <c r="B638" s="26"/>
    </row>
    <row r="639">
      <c r="A639" s="26"/>
      <c r="B639" s="26"/>
    </row>
    <row r="640">
      <c r="A640" s="26"/>
      <c r="B640" s="26"/>
    </row>
    <row r="641">
      <c r="A641" s="26"/>
      <c r="B641" s="26"/>
    </row>
    <row r="642">
      <c r="A642" s="26"/>
      <c r="B642" s="26"/>
    </row>
    <row r="643">
      <c r="A643" s="26"/>
      <c r="B643" s="26"/>
    </row>
    <row r="644">
      <c r="A644" s="26"/>
      <c r="B644" s="26"/>
    </row>
    <row r="645">
      <c r="A645" s="26"/>
      <c r="B645" s="26"/>
    </row>
    <row r="646">
      <c r="A646" s="26"/>
      <c r="B646" s="26"/>
    </row>
    <row r="647">
      <c r="A647" s="26"/>
      <c r="B647" s="26"/>
    </row>
    <row r="648">
      <c r="A648" s="26"/>
      <c r="B648" s="26"/>
    </row>
    <row r="649">
      <c r="A649" s="26"/>
      <c r="B649" s="26"/>
    </row>
    <row r="650">
      <c r="A650" s="26"/>
      <c r="B650" s="26"/>
    </row>
    <row r="651">
      <c r="A651" s="26"/>
      <c r="B651" s="26"/>
    </row>
    <row r="652">
      <c r="A652" s="26"/>
      <c r="B652" s="26"/>
    </row>
    <row r="653">
      <c r="A653" s="26"/>
      <c r="B653" s="26"/>
    </row>
    <row r="654">
      <c r="A654" s="26"/>
      <c r="B654" s="26"/>
    </row>
    <row r="655">
      <c r="A655" s="26"/>
      <c r="B655" s="26"/>
    </row>
    <row r="656">
      <c r="A656" s="26"/>
      <c r="B656" s="26"/>
    </row>
    <row r="657">
      <c r="A657" s="26"/>
      <c r="B657" s="26"/>
    </row>
    <row r="658">
      <c r="A658" s="26"/>
      <c r="B658" s="26"/>
    </row>
    <row r="659">
      <c r="A659" s="26"/>
      <c r="B659" s="26"/>
    </row>
    <row r="660">
      <c r="A660" s="26"/>
      <c r="B660" s="26"/>
    </row>
    <row r="661">
      <c r="A661" s="26"/>
      <c r="B661" s="26"/>
    </row>
    <row r="662">
      <c r="A662" s="26"/>
      <c r="B662" s="26"/>
    </row>
    <row r="663">
      <c r="A663" s="26"/>
      <c r="B663" s="26"/>
    </row>
    <row r="664">
      <c r="A664" s="26"/>
      <c r="B664" s="26"/>
    </row>
    <row r="665">
      <c r="A665" s="26"/>
      <c r="B665" s="26"/>
    </row>
    <row r="666">
      <c r="A666" s="26"/>
      <c r="B666" s="26"/>
    </row>
    <row r="667">
      <c r="A667" s="26"/>
      <c r="B667" s="26"/>
    </row>
    <row r="668">
      <c r="A668" s="26"/>
      <c r="B668" s="26"/>
    </row>
    <row r="669">
      <c r="A669" s="26"/>
      <c r="B669" s="26"/>
    </row>
    <row r="670">
      <c r="A670" s="26"/>
      <c r="B670" s="26"/>
    </row>
    <row r="671">
      <c r="A671" s="26"/>
      <c r="B671" s="26"/>
    </row>
    <row r="672">
      <c r="A672" s="26"/>
      <c r="B672" s="26"/>
    </row>
    <row r="673">
      <c r="A673" s="26"/>
      <c r="B673" s="26"/>
    </row>
    <row r="674">
      <c r="A674" s="26"/>
      <c r="B674" s="26"/>
    </row>
    <row r="675">
      <c r="A675" s="26"/>
      <c r="B675" s="26"/>
    </row>
    <row r="676">
      <c r="A676" s="26"/>
      <c r="B676" s="26"/>
    </row>
    <row r="677">
      <c r="A677" s="26"/>
      <c r="B677" s="26"/>
    </row>
    <row r="678">
      <c r="A678" s="26"/>
      <c r="B678" s="26"/>
    </row>
    <row r="679">
      <c r="A679" s="26"/>
      <c r="B679" s="26"/>
    </row>
    <row r="680">
      <c r="A680" s="26"/>
      <c r="B680" s="26"/>
    </row>
    <row r="681">
      <c r="A681" s="26"/>
      <c r="B681" s="26"/>
    </row>
    <row r="682">
      <c r="A682" s="26"/>
      <c r="B682" s="26"/>
    </row>
    <row r="683">
      <c r="A683" s="26"/>
      <c r="B683" s="26"/>
    </row>
    <row r="684">
      <c r="A684" s="26"/>
      <c r="B684" s="26"/>
    </row>
    <row r="685">
      <c r="A685" s="26"/>
      <c r="B685" s="26"/>
    </row>
    <row r="686">
      <c r="A686" s="26"/>
      <c r="B686" s="26"/>
    </row>
    <row r="687">
      <c r="A687" s="26"/>
      <c r="B687" s="26"/>
    </row>
    <row r="688">
      <c r="A688" s="26"/>
      <c r="B688" s="26"/>
    </row>
    <row r="689">
      <c r="A689" s="26"/>
      <c r="B689" s="26"/>
    </row>
    <row r="690">
      <c r="A690" s="26"/>
      <c r="B690" s="26"/>
    </row>
    <row r="691">
      <c r="A691" s="26"/>
      <c r="B691" s="26"/>
    </row>
    <row r="692">
      <c r="A692" s="26"/>
      <c r="B692" s="26"/>
    </row>
    <row r="693">
      <c r="A693" s="26"/>
      <c r="B693" s="26"/>
    </row>
    <row r="694">
      <c r="A694" s="26"/>
      <c r="B694" s="26"/>
    </row>
    <row r="695">
      <c r="A695" s="26"/>
      <c r="B695" s="26"/>
    </row>
    <row r="696">
      <c r="A696" s="26"/>
      <c r="B696" s="26"/>
    </row>
    <row r="697">
      <c r="A697" s="26"/>
      <c r="B697" s="26"/>
    </row>
    <row r="698">
      <c r="A698" s="26"/>
      <c r="B698" s="26"/>
    </row>
    <row r="699">
      <c r="A699" s="26"/>
      <c r="B699" s="26"/>
    </row>
    <row r="700">
      <c r="A700" s="26"/>
      <c r="B700" s="26"/>
    </row>
    <row r="701">
      <c r="A701" s="26"/>
      <c r="B701" s="26"/>
    </row>
    <row r="702">
      <c r="A702" s="26"/>
      <c r="B702" s="26"/>
    </row>
    <row r="703">
      <c r="A703" s="26"/>
      <c r="B703" s="26"/>
    </row>
    <row r="704">
      <c r="A704" s="26"/>
      <c r="B704" s="26"/>
    </row>
    <row r="705">
      <c r="A705" s="26"/>
      <c r="B705" s="26"/>
    </row>
    <row r="706">
      <c r="A706" s="26"/>
      <c r="B706" s="26"/>
    </row>
    <row r="707">
      <c r="A707" s="26"/>
      <c r="B707" s="26"/>
    </row>
    <row r="708">
      <c r="A708" s="26"/>
      <c r="B708" s="26"/>
    </row>
    <row r="709">
      <c r="A709" s="26"/>
      <c r="B709" s="26"/>
    </row>
    <row r="710">
      <c r="A710" s="26"/>
      <c r="B710" s="26"/>
    </row>
    <row r="711">
      <c r="A711" s="26"/>
      <c r="B711" s="26"/>
    </row>
    <row r="712">
      <c r="A712" s="26"/>
      <c r="B712" s="26"/>
    </row>
    <row r="713">
      <c r="A713" s="26"/>
      <c r="B713" s="26"/>
    </row>
    <row r="714">
      <c r="A714" s="26"/>
      <c r="B714" s="26"/>
    </row>
    <row r="715">
      <c r="A715" s="26"/>
      <c r="B715" s="26"/>
    </row>
    <row r="716">
      <c r="A716" s="26"/>
      <c r="B716" s="26"/>
    </row>
    <row r="717">
      <c r="A717" s="26"/>
      <c r="B717" s="26"/>
    </row>
    <row r="718">
      <c r="A718" s="26"/>
      <c r="B718" s="26"/>
    </row>
    <row r="719">
      <c r="A719" s="26"/>
      <c r="B719" s="26"/>
    </row>
    <row r="720">
      <c r="A720" s="26"/>
      <c r="B720" s="26"/>
    </row>
    <row r="721">
      <c r="A721" s="26"/>
      <c r="B721" s="26"/>
    </row>
    <row r="722">
      <c r="A722" s="26"/>
      <c r="B722" s="26"/>
    </row>
    <row r="723">
      <c r="A723" s="26"/>
      <c r="B723" s="26"/>
    </row>
    <row r="724">
      <c r="A724" s="26"/>
      <c r="B724" s="26"/>
    </row>
    <row r="725">
      <c r="A725" s="26"/>
      <c r="B725" s="26"/>
    </row>
    <row r="726">
      <c r="A726" s="26"/>
      <c r="B726" s="26"/>
    </row>
    <row r="727">
      <c r="A727" s="26"/>
      <c r="B727" s="26"/>
    </row>
    <row r="728">
      <c r="A728" s="26"/>
      <c r="B728" s="26"/>
    </row>
    <row r="729">
      <c r="A729" s="26"/>
      <c r="B729" s="26"/>
    </row>
    <row r="730">
      <c r="A730" s="26"/>
      <c r="B730" s="26"/>
    </row>
    <row r="731">
      <c r="A731" s="26"/>
      <c r="B731" s="26"/>
    </row>
    <row r="732">
      <c r="A732" s="26"/>
      <c r="B732" s="26"/>
    </row>
    <row r="733">
      <c r="A733" s="26"/>
      <c r="B733" s="26"/>
    </row>
    <row r="734">
      <c r="A734" s="26"/>
      <c r="B734" s="26"/>
    </row>
    <row r="735">
      <c r="A735" s="26"/>
      <c r="B735" s="26"/>
    </row>
    <row r="736">
      <c r="A736" s="26"/>
      <c r="B736" s="26"/>
    </row>
    <row r="737">
      <c r="A737" s="26"/>
      <c r="B737" s="26"/>
    </row>
    <row r="738">
      <c r="A738" s="26"/>
      <c r="B738" s="26"/>
    </row>
    <row r="739">
      <c r="A739" s="26"/>
      <c r="B739" s="26"/>
    </row>
    <row r="740">
      <c r="A740" s="26"/>
      <c r="B740" s="26"/>
    </row>
    <row r="741">
      <c r="A741" s="26"/>
      <c r="B741" s="26"/>
    </row>
    <row r="742">
      <c r="A742" s="26"/>
      <c r="B742" s="26"/>
    </row>
    <row r="743">
      <c r="A743" s="26"/>
      <c r="B743" s="26"/>
    </row>
    <row r="744">
      <c r="A744" s="26"/>
      <c r="B744" s="26"/>
    </row>
    <row r="745">
      <c r="A745" s="26"/>
      <c r="B745" s="26"/>
    </row>
    <row r="746">
      <c r="A746" s="26"/>
      <c r="B746" s="26"/>
    </row>
    <row r="747">
      <c r="A747" s="26"/>
      <c r="B747" s="26"/>
    </row>
    <row r="748">
      <c r="A748" s="26"/>
      <c r="B748" s="26"/>
    </row>
    <row r="749">
      <c r="A749" s="26"/>
      <c r="B749" s="26"/>
    </row>
    <row r="750">
      <c r="A750" s="26"/>
      <c r="B750" s="26"/>
    </row>
    <row r="751">
      <c r="A751" s="26"/>
      <c r="B751" s="26"/>
    </row>
    <row r="752">
      <c r="A752" s="26"/>
      <c r="B752" s="26"/>
    </row>
    <row r="753">
      <c r="A753" s="26"/>
      <c r="B753" s="26"/>
    </row>
    <row r="754">
      <c r="A754" s="26"/>
      <c r="B754" s="26"/>
    </row>
    <row r="755">
      <c r="A755" s="26"/>
      <c r="B755" s="26"/>
    </row>
    <row r="756">
      <c r="A756" s="26"/>
      <c r="B756" s="26"/>
    </row>
    <row r="757">
      <c r="A757" s="26"/>
      <c r="B757" s="26"/>
    </row>
    <row r="758">
      <c r="A758" s="26"/>
      <c r="B758" s="26"/>
    </row>
    <row r="759">
      <c r="A759" s="26"/>
      <c r="B759" s="26"/>
    </row>
    <row r="760">
      <c r="A760" s="26"/>
      <c r="B760" s="26"/>
    </row>
    <row r="761">
      <c r="A761" s="26"/>
      <c r="B761" s="26"/>
    </row>
    <row r="762">
      <c r="A762" s="26"/>
      <c r="B762" s="26"/>
    </row>
    <row r="763">
      <c r="A763" s="26"/>
      <c r="B763" s="26"/>
    </row>
    <row r="764">
      <c r="A764" s="26"/>
      <c r="B764" s="26"/>
    </row>
    <row r="765">
      <c r="A765" s="26"/>
      <c r="B765" s="26"/>
    </row>
    <row r="766">
      <c r="A766" s="26"/>
      <c r="B766" s="26"/>
    </row>
    <row r="767">
      <c r="A767" s="26"/>
      <c r="B767" s="26"/>
    </row>
    <row r="768">
      <c r="A768" s="26"/>
      <c r="B768" s="26"/>
    </row>
    <row r="769">
      <c r="A769" s="26"/>
      <c r="B769" s="26"/>
    </row>
    <row r="770">
      <c r="A770" s="26"/>
      <c r="B770" s="26"/>
    </row>
    <row r="771">
      <c r="A771" s="26"/>
      <c r="B771" s="26"/>
    </row>
    <row r="772">
      <c r="A772" s="26"/>
      <c r="B772" s="26"/>
    </row>
    <row r="773">
      <c r="A773" s="26"/>
      <c r="B773" s="26"/>
    </row>
    <row r="774">
      <c r="A774" s="26"/>
      <c r="B774" s="26"/>
    </row>
    <row r="775">
      <c r="A775" s="26"/>
      <c r="B775" s="26"/>
    </row>
    <row r="776">
      <c r="A776" s="26"/>
      <c r="B776" s="26"/>
    </row>
    <row r="777">
      <c r="A777" s="26"/>
      <c r="B777" s="26"/>
    </row>
    <row r="778">
      <c r="A778" s="26"/>
      <c r="B778" s="26"/>
    </row>
    <row r="779">
      <c r="A779" s="26"/>
      <c r="B779" s="26"/>
    </row>
    <row r="780">
      <c r="A780" s="26"/>
      <c r="B780" s="26"/>
    </row>
    <row r="781">
      <c r="A781" s="26"/>
      <c r="B781" s="26"/>
    </row>
    <row r="782">
      <c r="A782" s="26"/>
      <c r="B782" s="26"/>
    </row>
    <row r="783">
      <c r="A783" s="26"/>
      <c r="B783" s="26"/>
    </row>
    <row r="784">
      <c r="A784" s="26"/>
      <c r="B784" s="26"/>
    </row>
    <row r="785">
      <c r="A785" s="26"/>
      <c r="B785" s="26"/>
    </row>
    <row r="786">
      <c r="A786" s="26"/>
      <c r="B786" s="26"/>
    </row>
    <row r="787">
      <c r="A787" s="26"/>
      <c r="B787" s="26"/>
    </row>
    <row r="788">
      <c r="A788" s="26"/>
      <c r="B788" s="26"/>
    </row>
    <row r="789">
      <c r="A789" s="26"/>
      <c r="B789" s="26"/>
    </row>
    <row r="790">
      <c r="A790" s="26"/>
      <c r="B790" s="26"/>
    </row>
    <row r="791">
      <c r="A791" s="26"/>
      <c r="B791" s="26"/>
    </row>
    <row r="792">
      <c r="A792" s="26"/>
      <c r="B792" s="26"/>
    </row>
    <row r="793">
      <c r="A793" s="26"/>
      <c r="B793" s="26"/>
    </row>
    <row r="794">
      <c r="A794" s="26"/>
      <c r="B794" s="26"/>
    </row>
    <row r="795">
      <c r="A795" s="26"/>
      <c r="B795" s="26"/>
    </row>
    <row r="796">
      <c r="A796" s="26"/>
      <c r="B796" s="26"/>
    </row>
    <row r="797">
      <c r="A797" s="26"/>
      <c r="B797" s="26"/>
    </row>
    <row r="798">
      <c r="A798" s="26"/>
      <c r="B798" s="26"/>
    </row>
    <row r="799">
      <c r="A799" s="26"/>
      <c r="B799" s="26"/>
    </row>
    <row r="800">
      <c r="A800" s="26"/>
      <c r="B800" s="26"/>
    </row>
    <row r="801">
      <c r="A801" s="26"/>
      <c r="B801" s="26"/>
    </row>
    <row r="802">
      <c r="A802" s="26"/>
      <c r="B802" s="26"/>
    </row>
    <row r="803">
      <c r="A803" s="26"/>
      <c r="B803" s="26"/>
    </row>
    <row r="804">
      <c r="A804" s="26"/>
      <c r="B804" s="26"/>
    </row>
    <row r="805">
      <c r="A805" s="26"/>
      <c r="B805" s="26"/>
    </row>
    <row r="806">
      <c r="A806" s="26"/>
      <c r="B806" s="26"/>
    </row>
    <row r="807">
      <c r="A807" s="26"/>
      <c r="B807" s="26"/>
    </row>
    <row r="808">
      <c r="A808" s="26"/>
      <c r="B808" s="26"/>
    </row>
    <row r="809">
      <c r="A809" s="26"/>
      <c r="B809" s="26"/>
    </row>
    <row r="810">
      <c r="A810" s="26"/>
      <c r="B810" s="26"/>
    </row>
    <row r="811">
      <c r="A811" s="26"/>
      <c r="B811" s="26"/>
    </row>
    <row r="812">
      <c r="A812" s="26"/>
      <c r="B812" s="26"/>
    </row>
    <row r="813">
      <c r="A813" s="26"/>
      <c r="B813" s="26"/>
    </row>
    <row r="814">
      <c r="A814" s="26"/>
      <c r="B814" s="26"/>
    </row>
    <row r="815">
      <c r="A815" s="26"/>
      <c r="B815" s="26"/>
    </row>
    <row r="816">
      <c r="A816" s="26"/>
      <c r="B816" s="26"/>
    </row>
    <row r="817">
      <c r="A817" s="26"/>
      <c r="B817" s="26"/>
    </row>
    <row r="818">
      <c r="A818" s="26"/>
      <c r="B818" s="26"/>
    </row>
    <row r="819">
      <c r="A819" s="26"/>
      <c r="B819" s="26"/>
    </row>
    <row r="820">
      <c r="A820" s="26"/>
      <c r="B820" s="26"/>
    </row>
    <row r="821">
      <c r="A821" s="26"/>
      <c r="B821" s="26"/>
    </row>
    <row r="822">
      <c r="A822" s="26"/>
      <c r="B822" s="26"/>
    </row>
    <row r="823">
      <c r="A823" s="26"/>
      <c r="B823" s="26"/>
    </row>
    <row r="824">
      <c r="A824" s="26"/>
      <c r="B824" s="26"/>
    </row>
    <row r="825">
      <c r="A825" s="26"/>
      <c r="B825" s="26"/>
    </row>
    <row r="826">
      <c r="A826" s="26"/>
      <c r="B826" s="26"/>
    </row>
    <row r="827">
      <c r="A827" s="26"/>
      <c r="B827" s="26"/>
    </row>
    <row r="828">
      <c r="A828" s="26"/>
      <c r="B828" s="26"/>
    </row>
    <row r="829">
      <c r="A829" s="26"/>
      <c r="B829" s="26"/>
    </row>
    <row r="830">
      <c r="A830" s="26"/>
      <c r="B830" s="26"/>
    </row>
    <row r="831">
      <c r="A831" s="26"/>
      <c r="B831" s="26"/>
    </row>
    <row r="832">
      <c r="A832" s="26"/>
      <c r="B832" s="26"/>
    </row>
    <row r="833">
      <c r="A833" s="26"/>
      <c r="B833" s="26"/>
    </row>
    <row r="834">
      <c r="A834" s="26"/>
      <c r="B834" s="26"/>
    </row>
    <row r="835">
      <c r="A835" s="26"/>
      <c r="B835" s="26"/>
    </row>
    <row r="836">
      <c r="A836" s="26"/>
      <c r="B836" s="26"/>
    </row>
    <row r="837">
      <c r="A837" s="26"/>
      <c r="B837" s="26"/>
    </row>
    <row r="838">
      <c r="A838" s="26"/>
      <c r="B838" s="26"/>
    </row>
    <row r="839">
      <c r="A839" s="26"/>
      <c r="B839" s="26"/>
    </row>
    <row r="840">
      <c r="A840" s="26"/>
      <c r="B840" s="26"/>
    </row>
    <row r="841">
      <c r="A841" s="26"/>
      <c r="B841" s="26"/>
    </row>
    <row r="842">
      <c r="A842" s="26"/>
      <c r="B842" s="26"/>
    </row>
    <row r="843">
      <c r="A843" s="26"/>
      <c r="B843" s="26"/>
    </row>
    <row r="844">
      <c r="A844" s="26"/>
      <c r="B844" s="26"/>
    </row>
    <row r="845">
      <c r="A845" s="26"/>
      <c r="B845" s="26"/>
    </row>
    <row r="846">
      <c r="A846" s="26"/>
      <c r="B846" s="26"/>
    </row>
    <row r="847">
      <c r="A847" s="26"/>
      <c r="B847" s="26"/>
    </row>
    <row r="848">
      <c r="A848" s="26"/>
      <c r="B848" s="26"/>
    </row>
    <row r="849">
      <c r="A849" s="26"/>
      <c r="B849" s="26"/>
    </row>
    <row r="850">
      <c r="A850" s="26"/>
      <c r="B850" s="26"/>
    </row>
    <row r="851">
      <c r="A851" s="26"/>
      <c r="B851" s="26"/>
    </row>
    <row r="852">
      <c r="A852" s="26"/>
      <c r="B852" s="26"/>
    </row>
    <row r="853">
      <c r="A853" s="26"/>
      <c r="B853" s="26"/>
    </row>
    <row r="854">
      <c r="A854" s="26"/>
      <c r="B854" s="26"/>
    </row>
    <row r="855">
      <c r="A855" s="26"/>
      <c r="B855" s="26"/>
    </row>
    <row r="856">
      <c r="A856" s="26"/>
      <c r="B856" s="26"/>
    </row>
    <row r="857">
      <c r="A857" s="26"/>
      <c r="B857" s="26"/>
    </row>
    <row r="858">
      <c r="A858" s="26"/>
      <c r="B858" s="26"/>
    </row>
    <row r="859">
      <c r="A859" s="26"/>
      <c r="B859" s="26"/>
    </row>
    <row r="860">
      <c r="A860" s="26"/>
      <c r="B860" s="26"/>
    </row>
    <row r="861">
      <c r="A861" s="26"/>
      <c r="B861" s="26"/>
    </row>
    <row r="862">
      <c r="A862" s="26"/>
      <c r="B862" s="26"/>
    </row>
    <row r="863">
      <c r="A863" s="26"/>
      <c r="B863" s="26"/>
    </row>
    <row r="864">
      <c r="A864" s="26"/>
      <c r="B864" s="26"/>
    </row>
    <row r="865">
      <c r="A865" s="26"/>
      <c r="B865" s="26"/>
    </row>
    <row r="866">
      <c r="A866" s="26"/>
      <c r="B866" s="26"/>
    </row>
    <row r="867">
      <c r="A867" s="26"/>
      <c r="B867" s="26"/>
    </row>
    <row r="868">
      <c r="A868" s="26"/>
      <c r="B868" s="26"/>
    </row>
    <row r="869">
      <c r="A869" s="26"/>
      <c r="B869" s="26"/>
    </row>
    <row r="870">
      <c r="A870" s="26"/>
      <c r="B870" s="26"/>
    </row>
    <row r="871">
      <c r="A871" s="26"/>
      <c r="B871" s="26"/>
    </row>
    <row r="872">
      <c r="A872" s="26"/>
      <c r="B872" s="26"/>
    </row>
    <row r="873">
      <c r="A873" s="26"/>
      <c r="B873" s="26"/>
    </row>
    <row r="874">
      <c r="A874" s="26"/>
      <c r="B874" s="26"/>
    </row>
    <row r="875">
      <c r="A875" s="26"/>
      <c r="B875" s="26"/>
    </row>
    <row r="876">
      <c r="A876" s="26"/>
      <c r="B876" s="26"/>
    </row>
    <row r="877">
      <c r="A877" s="26"/>
      <c r="B877" s="26"/>
    </row>
    <row r="878">
      <c r="A878" s="26"/>
      <c r="B878" s="26"/>
    </row>
    <row r="879">
      <c r="A879" s="26"/>
      <c r="B879" s="26"/>
    </row>
    <row r="880">
      <c r="A880" s="26"/>
      <c r="B880" s="26"/>
    </row>
    <row r="881">
      <c r="A881" s="26"/>
      <c r="B881" s="26"/>
    </row>
    <row r="882">
      <c r="A882" s="26"/>
      <c r="B882" s="26"/>
    </row>
    <row r="883">
      <c r="A883" s="26"/>
      <c r="B883" s="26"/>
    </row>
    <row r="884">
      <c r="A884" s="26"/>
      <c r="B884" s="26"/>
    </row>
    <row r="885">
      <c r="A885" s="26"/>
      <c r="B885" s="26"/>
    </row>
    <row r="886">
      <c r="A886" s="26"/>
      <c r="B886" s="26"/>
    </row>
    <row r="887">
      <c r="A887" s="26"/>
      <c r="B887" s="26"/>
    </row>
    <row r="888">
      <c r="A888" s="26"/>
      <c r="B888" s="26"/>
    </row>
    <row r="889">
      <c r="A889" s="26"/>
      <c r="B889" s="26"/>
    </row>
    <row r="890">
      <c r="A890" s="26"/>
      <c r="B890" s="26"/>
    </row>
    <row r="891">
      <c r="A891" s="26"/>
      <c r="B891" s="26"/>
    </row>
    <row r="892">
      <c r="A892" s="26"/>
      <c r="B892" s="26"/>
    </row>
    <row r="893">
      <c r="A893" s="26"/>
      <c r="B893" s="26"/>
    </row>
    <row r="894">
      <c r="A894" s="26"/>
      <c r="B894" s="26"/>
    </row>
    <row r="895">
      <c r="A895" s="26"/>
      <c r="B895" s="26"/>
    </row>
    <row r="896">
      <c r="A896" s="26"/>
      <c r="B896" s="26"/>
    </row>
    <row r="897">
      <c r="A897" s="26"/>
      <c r="B897" s="26"/>
    </row>
    <row r="898">
      <c r="A898" s="26"/>
      <c r="B898" s="26"/>
    </row>
    <row r="899">
      <c r="A899" s="26"/>
      <c r="B899" s="26"/>
    </row>
    <row r="900">
      <c r="A900" s="26"/>
      <c r="B900" s="26"/>
    </row>
    <row r="901">
      <c r="A901" s="26"/>
      <c r="B901" s="26"/>
    </row>
    <row r="902">
      <c r="A902" s="26"/>
      <c r="B902" s="26"/>
    </row>
    <row r="903">
      <c r="A903" s="26"/>
      <c r="B903" s="26"/>
    </row>
    <row r="904">
      <c r="A904" s="26"/>
      <c r="B904" s="26"/>
    </row>
    <row r="905">
      <c r="A905" s="26"/>
      <c r="B905" s="26"/>
    </row>
    <row r="906">
      <c r="A906" s="26"/>
      <c r="B906" s="26"/>
    </row>
    <row r="907">
      <c r="A907" s="26"/>
      <c r="B907" s="26"/>
    </row>
    <row r="908">
      <c r="A908" s="26"/>
      <c r="B908" s="26"/>
    </row>
    <row r="909">
      <c r="A909" s="26"/>
      <c r="B909" s="26"/>
    </row>
    <row r="910">
      <c r="A910" s="26"/>
      <c r="B910" s="26"/>
    </row>
    <row r="911">
      <c r="A911" s="26"/>
      <c r="B911" s="26"/>
    </row>
    <row r="912">
      <c r="A912" s="26"/>
      <c r="B912" s="26"/>
    </row>
    <row r="913">
      <c r="A913" s="26"/>
      <c r="B913" s="26"/>
    </row>
    <row r="914">
      <c r="A914" s="26"/>
      <c r="B914" s="26"/>
    </row>
    <row r="915">
      <c r="A915" s="26"/>
      <c r="B915" s="26"/>
    </row>
    <row r="916">
      <c r="A916" s="26"/>
      <c r="B916" s="26"/>
    </row>
    <row r="917">
      <c r="A917" s="26"/>
      <c r="B917" s="26"/>
    </row>
    <row r="918">
      <c r="A918" s="26"/>
      <c r="B918" s="26"/>
    </row>
    <row r="919">
      <c r="A919" s="26"/>
      <c r="B919" s="26"/>
    </row>
    <row r="920">
      <c r="A920" s="26"/>
      <c r="B920" s="26"/>
    </row>
    <row r="921">
      <c r="A921" s="26"/>
      <c r="B921" s="26"/>
    </row>
    <row r="922">
      <c r="A922" s="26"/>
      <c r="B922" s="26"/>
    </row>
    <row r="923">
      <c r="A923" s="26"/>
      <c r="B923" s="26"/>
    </row>
    <row r="924">
      <c r="A924" s="26"/>
      <c r="B924" s="26"/>
    </row>
    <row r="925">
      <c r="A925" s="26"/>
      <c r="B925" s="26"/>
    </row>
    <row r="926">
      <c r="A926" s="26"/>
      <c r="B926" s="26"/>
    </row>
    <row r="927">
      <c r="A927" s="26"/>
      <c r="B927" s="26"/>
    </row>
    <row r="928">
      <c r="A928" s="26"/>
      <c r="B928" s="26"/>
    </row>
    <row r="929">
      <c r="A929" s="26"/>
      <c r="B929" s="26"/>
    </row>
    <row r="930">
      <c r="A930" s="26"/>
      <c r="B930" s="26"/>
    </row>
    <row r="931">
      <c r="A931" s="26"/>
      <c r="B931" s="26"/>
    </row>
    <row r="932">
      <c r="A932" s="26"/>
      <c r="B932" s="26"/>
    </row>
    <row r="933">
      <c r="A933" s="26"/>
      <c r="B933" s="26"/>
    </row>
    <row r="934">
      <c r="A934" s="26"/>
      <c r="B934" s="26"/>
    </row>
    <row r="935">
      <c r="A935" s="26"/>
      <c r="B935" s="26"/>
    </row>
    <row r="936">
      <c r="A936" s="26"/>
      <c r="B936" s="26"/>
    </row>
    <row r="937">
      <c r="A937" s="26"/>
      <c r="B937" s="26"/>
    </row>
    <row r="938">
      <c r="A938" s="26"/>
      <c r="B938" s="26"/>
    </row>
    <row r="939">
      <c r="A939" s="26"/>
      <c r="B939" s="26"/>
    </row>
    <row r="940">
      <c r="A940" s="26"/>
      <c r="B940" s="26"/>
    </row>
    <row r="941">
      <c r="A941" s="26"/>
      <c r="B941" s="26"/>
    </row>
    <row r="942">
      <c r="A942" s="26"/>
      <c r="B942" s="26"/>
    </row>
    <row r="943">
      <c r="A943" s="26"/>
      <c r="B943" s="26"/>
    </row>
    <row r="944">
      <c r="A944" s="26"/>
      <c r="B944" s="26"/>
    </row>
    <row r="945">
      <c r="A945" s="26"/>
      <c r="B945" s="26"/>
    </row>
    <row r="946">
      <c r="A946" s="26"/>
      <c r="B946" s="26"/>
    </row>
    <row r="947">
      <c r="A947" s="26"/>
      <c r="B947" s="26"/>
    </row>
    <row r="948">
      <c r="A948" s="26"/>
      <c r="B948" s="26"/>
    </row>
    <row r="949">
      <c r="A949" s="26"/>
      <c r="B949" s="26"/>
    </row>
    <row r="950">
      <c r="A950" s="26"/>
      <c r="B950" s="26"/>
    </row>
    <row r="951">
      <c r="A951" s="26"/>
      <c r="B951" s="26"/>
    </row>
    <row r="952">
      <c r="A952" s="26"/>
      <c r="B952" s="26"/>
    </row>
    <row r="953">
      <c r="A953" s="26"/>
      <c r="B953" s="26"/>
    </row>
    <row r="954">
      <c r="A954" s="26"/>
      <c r="B954" s="26"/>
    </row>
    <row r="955">
      <c r="A955" s="26"/>
      <c r="B955" s="26"/>
    </row>
    <row r="956">
      <c r="A956" s="26"/>
      <c r="B956" s="26"/>
    </row>
    <row r="957">
      <c r="A957" s="26"/>
      <c r="B957" s="26"/>
    </row>
    <row r="958">
      <c r="A958" s="26"/>
      <c r="B958" s="26"/>
    </row>
    <row r="959">
      <c r="A959" s="26"/>
      <c r="B959" s="26"/>
    </row>
    <row r="960">
      <c r="A960" s="26"/>
      <c r="B960" s="26"/>
    </row>
    <row r="961">
      <c r="A961" s="26"/>
      <c r="B961" s="26"/>
    </row>
    <row r="962">
      <c r="A962" s="26"/>
      <c r="B962" s="26"/>
    </row>
    <row r="963">
      <c r="A963" s="26"/>
      <c r="B963" s="26"/>
    </row>
    <row r="964">
      <c r="A964" s="26"/>
      <c r="B964" s="26"/>
    </row>
    <row r="965">
      <c r="A965" s="26"/>
      <c r="B965" s="26"/>
    </row>
    <row r="966">
      <c r="A966" s="26"/>
      <c r="B966" s="26"/>
    </row>
    <row r="967">
      <c r="A967" s="26"/>
      <c r="B967" s="26"/>
    </row>
    <row r="968">
      <c r="A968" s="26"/>
      <c r="B968" s="26"/>
    </row>
    <row r="969">
      <c r="A969" s="26"/>
      <c r="B969" s="26"/>
    </row>
    <row r="970">
      <c r="A970" s="26"/>
      <c r="B970" s="26"/>
    </row>
    <row r="971">
      <c r="A971" s="26"/>
      <c r="B971" s="26"/>
    </row>
    <row r="972">
      <c r="A972" s="26"/>
      <c r="B972" s="26"/>
    </row>
    <row r="973">
      <c r="A973" s="26"/>
      <c r="B973" s="26"/>
    </row>
    <row r="974">
      <c r="A974" s="26"/>
      <c r="B974" s="26"/>
    </row>
    <row r="975">
      <c r="A975" s="26"/>
      <c r="B975" s="26"/>
    </row>
    <row r="976">
      <c r="A976" s="26"/>
      <c r="B976" s="26"/>
    </row>
    <row r="977">
      <c r="A977" s="26"/>
      <c r="B977" s="26"/>
    </row>
    <row r="978">
      <c r="A978" s="26"/>
      <c r="B978" s="26"/>
    </row>
    <row r="979">
      <c r="A979" s="26"/>
      <c r="B979" s="26"/>
    </row>
    <row r="980">
      <c r="A980" s="26"/>
      <c r="B980" s="26"/>
    </row>
    <row r="981">
      <c r="A981" s="26"/>
      <c r="B981" s="26"/>
    </row>
    <row r="982">
      <c r="A982" s="26"/>
      <c r="B982" s="26"/>
    </row>
    <row r="983">
      <c r="A983" s="26"/>
      <c r="B983" s="26"/>
    </row>
    <row r="984">
      <c r="A984" s="26"/>
      <c r="B984" s="26"/>
    </row>
    <row r="985">
      <c r="A985" s="26"/>
      <c r="B985" s="26"/>
    </row>
    <row r="986">
      <c r="A986" s="26"/>
      <c r="B986" s="26"/>
    </row>
    <row r="987">
      <c r="A987" s="26"/>
      <c r="B987" s="26"/>
    </row>
    <row r="988">
      <c r="A988" s="26"/>
      <c r="B988" s="26"/>
    </row>
    <row r="989">
      <c r="A989" s="26"/>
      <c r="B989" s="26"/>
    </row>
    <row r="990">
      <c r="A990" s="26"/>
      <c r="B990" s="26"/>
    </row>
    <row r="991">
      <c r="A991" s="26"/>
      <c r="B991" s="26"/>
    </row>
    <row r="992">
      <c r="A992" s="26"/>
      <c r="B992" s="26"/>
    </row>
    <row r="993">
      <c r="A993" s="26"/>
      <c r="B993" s="26"/>
    </row>
    <row r="994">
      <c r="A994" s="26"/>
      <c r="B994" s="26"/>
    </row>
    <row r="995">
      <c r="A995" s="26"/>
      <c r="B995" s="26"/>
    </row>
    <row r="996">
      <c r="A996" s="26"/>
      <c r="B996" s="26"/>
    </row>
    <row r="997">
      <c r="A997" s="26"/>
      <c r="B997" s="26"/>
    </row>
    <row r="998">
      <c r="A998" s="26"/>
      <c r="B998" s="26"/>
    </row>
    <row r="999">
      <c r="A999" s="26"/>
      <c r="B999" s="26"/>
    </row>
    <row r="1000">
      <c r="A1000" s="27"/>
      <c r="B1000" s="27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8" max="18" width="14.38"/>
  </cols>
  <sheetData>
    <row r="1">
      <c r="A1" s="1" t="s">
        <v>0</v>
      </c>
      <c r="B1" s="1" t="s">
        <v>2</v>
      </c>
      <c r="C1" s="424" t="s">
        <v>312</v>
      </c>
      <c r="D1" s="425" t="s">
        <v>428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4"/>
      <c r="P1" s="426" t="s">
        <v>429</v>
      </c>
      <c r="Q1" s="56"/>
      <c r="R1" s="56"/>
      <c r="S1" s="54"/>
      <c r="T1" s="427" t="s">
        <v>430</v>
      </c>
      <c r="U1" s="56"/>
      <c r="V1" s="54"/>
      <c r="W1" s="428" t="s">
        <v>431</v>
      </c>
      <c r="X1" s="428" t="s">
        <v>313</v>
      </c>
    </row>
    <row r="2">
      <c r="C2" s="5"/>
      <c r="D2" s="429">
        <v>1.0</v>
      </c>
      <c r="E2" s="429">
        <v>2.0</v>
      </c>
      <c r="F2" s="429">
        <v>3.0</v>
      </c>
      <c r="G2" s="429">
        <v>4.0</v>
      </c>
      <c r="H2" s="429">
        <v>5.0</v>
      </c>
      <c r="I2" s="429">
        <v>6.0</v>
      </c>
      <c r="J2" s="429">
        <v>7.0</v>
      </c>
      <c r="K2" s="429">
        <v>8.0</v>
      </c>
      <c r="L2" s="429">
        <v>9.0</v>
      </c>
      <c r="M2" s="429">
        <v>10.0</v>
      </c>
      <c r="N2" s="429">
        <v>11.0</v>
      </c>
      <c r="O2" s="429">
        <v>12.0</v>
      </c>
      <c r="P2" s="430" t="s">
        <v>432</v>
      </c>
      <c r="Q2" s="430" t="s">
        <v>433</v>
      </c>
      <c r="R2" s="430" t="s">
        <v>434</v>
      </c>
      <c r="S2" s="430" t="s">
        <v>435</v>
      </c>
      <c r="T2" s="431" t="s">
        <v>436</v>
      </c>
      <c r="U2" s="431" t="s">
        <v>437</v>
      </c>
      <c r="V2" s="431" t="s">
        <v>438</v>
      </c>
      <c r="W2" s="5"/>
      <c r="X2" s="5"/>
    </row>
    <row r="3">
      <c r="A3" s="2" t="s">
        <v>3</v>
      </c>
      <c r="B3" s="3" t="s">
        <v>4</v>
      </c>
      <c r="C3" s="432" t="b">
        <f t="shared" ref="C3:C175" si="1">IF(ISBLANK(D3), TRUE, FALSE)</f>
        <v>0</v>
      </c>
      <c r="D3" s="429">
        <v>1.0</v>
      </c>
      <c r="E3" s="429">
        <v>1.0</v>
      </c>
      <c r="F3" s="429">
        <v>1.0</v>
      </c>
      <c r="G3" s="429">
        <v>1.0</v>
      </c>
      <c r="H3" s="429">
        <v>1.0</v>
      </c>
      <c r="I3" s="429">
        <v>1.0</v>
      </c>
      <c r="J3" s="429">
        <v>1.0</v>
      </c>
      <c r="K3" s="429">
        <v>1.0</v>
      </c>
      <c r="L3" s="429">
        <v>1.0</v>
      </c>
      <c r="M3" s="429">
        <v>1.0</v>
      </c>
      <c r="N3" s="429">
        <v>1.0</v>
      </c>
      <c r="O3" s="429">
        <v>0.0</v>
      </c>
      <c r="P3" s="430">
        <v>16.5</v>
      </c>
      <c r="Q3" s="430">
        <v>13.5</v>
      </c>
      <c r="R3" s="430">
        <v>7.5</v>
      </c>
      <c r="S3" s="430">
        <v>15.0</v>
      </c>
      <c r="T3" s="431">
        <v>7.5</v>
      </c>
      <c r="U3" s="431">
        <v>5.0</v>
      </c>
      <c r="V3" s="433">
        <v>3.0</v>
      </c>
      <c r="W3" s="432">
        <f t="shared" ref="W3:W175" si="2">IF(C3=FALSE, SUM(D3:V3), "")</f>
        <v>79</v>
      </c>
      <c r="X3" s="432">
        <f t="shared" ref="X3:X175" si="3">IF(C3=FALSE, IF(W3&gt;100, 100, W3), "")</f>
        <v>79</v>
      </c>
    </row>
    <row r="4">
      <c r="A4" s="4"/>
      <c r="B4" s="3" t="s">
        <v>5</v>
      </c>
      <c r="C4" s="432" t="b">
        <f t="shared" si="1"/>
        <v>0</v>
      </c>
      <c r="D4" s="429">
        <v>2.0</v>
      </c>
      <c r="E4" s="429">
        <v>2.0</v>
      </c>
      <c r="F4" s="429">
        <v>2.0</v>
      </c>
      <c r="G4" s="429">
        <v>1.0</v>
      </c>
      <c r="H4" s="429">
        <v>2.0</v>
      </c>
      <c r="I4" s="429">
        <v>1.0</v>
      </c>
      <c r="J4" s="429">
        <v>2.0</v>
      </c>
      <c r="K4" s="429">
        <v>2.0</v>
      </c>
      <c r="L4" s="429">
        <v>2.0</v>
      </c>
      <c r="M4" s="429">
        <v>2.0</v>
      </c>
      <c r="N4" s="429">
        <v>1.0</v>
      </c>
      <c r="O4" s="429">
        <v>2.0</v>
      </c>
      <c r="P4" s="430">
        <v>19.5</v>
      </c>
      <c r="Q4" s="430">
        <v>15.0</v>
      </c>
      <c r="R4" s="430">
        <v>12.0</v>
      </c>
      <c r="S4" s="430">
        <v>15.0</v>
      </c>
      <c r="T4" s="431">
        <v>7.0</v>
      </c>
      <c r="U4" s="431">
        <v>5.0</v>
      </c>
      <c r="V4" s="431">
        <v>5.0</v>
      </c>
      <c r="W4" s="432">
        <f t="shared" si="2"/>
        <v>99.5</v>
      </c>
      <c r="X4" s="432">
        <f t="shared" si="3"/>
        <v>99.5</v>
      </c>
    </row>
    <row r="5">
      <c r="A5" s="4"/>
      <c r="B5" s="3" t="s">
        <v>6</v>
      </c>
      <c r="C5" s="432" t="b">
        <f t="shared" si="1"/>
        <v>0</v>
      </c>
      <c r="D5" s="429">
        <v>2.0</v>
      </c>
      <c r="E5" s="429">
        <v>2.0</v>
      </c>
      <c r="F5" s="429">
        <v>2.0</v>
      </c>
      <c r="G5" s="429">
        <v>1.0</v>
      </c>
      <c r="H5" s="429">
        <v>1.0</v>
      </c>
      <c r="I5" s="429">
        <v>1.0</v>
      </c>
      <c r="J5" s="429">
        <v>2.0</v>
      </c>
      <c r="K5" s="429">
        <v>0.0</v>
      </c>
      <c r="L5" s="429">
        <v>2.0</v>
      </c>
      <c r="M5" s="429">
        <v>2.0</v>
      </c>
      <c r="N5" s="429">
        <v>1.0</v>
      </c>
      <c r="O5" s="429">
        <v>2.0</v>
      </c>
      <c r="P5" s="430">
        <v>16.5</v>
      </c>
      <c r="Q5" s="430">
        <v>12.0</v>
      </c>
      <c r="R5" s="430">
        <v>9.0</v>
      </c>
      <c r="S5" s="430">
        <v>15.0</v>
      </c>
      <c r="T5" s="431">
        <v>8.5</v>
      </c>
      <c r="U5" s="431">
        <v>4.0</v>
      </c>
      <c r="V5" s="431">
        <v>5.0</v>
      </c>
      <c r="W5" s="432">
        <f t="shared" si="2"/>
        <v>88</v>
      </c>
      <c r="X5" s="432">
        <f t="shared" si="3"/>
        <v>88</v>
      </c>
    </row>
    <row r="6">
      <c r="A6" s="4"/>
      <c r="B6" s="3" t="s">
        <v>7</v>
      </c>
      <c r="C6" s="432" t="b">
        <f t="shared" si="1"/>
        <v>0</v>
      </c>
      <c r="D6" s="429">
        <v>1.0</v>
      </c>
      <c r="E6" s="429">
        <v>1.0</v>
      </c>
      <c r="F6" s="429">
        <v>0.0</v>
      </c>
      <c r="G6" s="429">
        <v>1.0</v>
      </c>
      <c r="H6" s="429">
        <v>1.0</v>
      </c>
      <c r="I6" s="429">
        <v>1.0</v>
      </c>
      <c r="J6" s="429">
        <v>1.0</v>
      </c>
      <c r="K6" s="429">
        <v>1.0</v>
      </c>
      <c r="L6" s="429">
        <v>1.0</v>
      </c>
      <c r="M6" s="429">
        <v>1.0</v>
      </c>
      <c r="N6" s="429">
        <v>1.0</v>
      </c>
      <c r="O6" s="429">
        <v>1.0</v>
      </c>
      <c r="P6" s="430">
        <v>19.5</v>
      </c>
      <c r="Q6" s="430">
        <v>16.5</v>
      </c>
      <c r="R6" s="430">
        <v>12.0</v>
      </c>
      <c r="S6" s="430">
        <v>15.0</v>
      </c>
      <c r="T6" s="431">
        <v>11.0</v>
      </c>
      <c r="U6" s="431">
        <v>5.0</v>
      </c>
      <c r="V6" s="431">
        <v>4.0</v>
      </c>
      <c r="W6" s="432">
        <f t="shared" si="2"/>
        <v>94</v>
      </c>
      <c r="X6" s="432">
        <f t="shared" si="3"/>
        <v>94</v>
      </c>
    </row>
    <row r="7">
      <c r="A7" s="4"/>
      <c r="B7" s="3" t="s">
        <v>8</v>
      </c>
      <c r="C7" s="432" t="b">
        <f t="shared" si="1"/>
        <v>0</v>
      </c>
      <c r="D7" s="429">
        <v>2.0</v>
      </c>
      <c r="E7" s="429">
        <v>2.0</v>
      </c>
      <c r="F7" s="429">
        <v>2.0</v>
      </c>
      <c r="G7" s="429">
        <v>0.0</v>
      </c>
      <c r="H7" s="429">
        <v>2.0</v>
      </c>
      <c r="I7" s="429">
        <v>1.0</v>
      </c>
      <c r="J7" s="429">
        <v>2.0</v>
      </c>
      <c r="K7" s="429">
        <v>2.0</v>
      </c>
      <c r="L7" s="429">
        <v>2.0</v>
      </c>
      <c r="M7" s="429">
        <v>0.0</v>
      </c>
      <c r="N7" s="429">
        <v>1.0</v>
      </c>
      <c r="O7" s="429">
        <v>2.0</v>
      </c>
      <c r="P7" s="430">
        <v>16.5</v>
      </c>
      <c r="Q7" s="430">
        <v>15.0</v>
      </c>
      <c r="R7" s="430">
        <v>10.5</v>
      </c>
      <c r="S7" s="430">
        <v>13.5</v>
      </c>
      <c r="T7" s="431">
        <v>6.0</v>
      </c>
      <c r="U7" s="431">
        <v>5.0</v>
      </c>
      <c r="V7" s="431">
        <v>5.0</v>
      </c>
      <c r="W7" s="432">
        <f t="shared" si="2"/>
        <v>89.5</v>
      </c>
      <c r="X7" s="432">
        <f t="shared" si="3"/>
        <v>89.5</v>
      </c>
    </row>
    <row r="8">
      <c r="A8" s="4"/>
      <c r="B8" s="3" t="s">
        <v>9</v>
      </c>
      <c r="C8" s="432" t="b">
        <f t="shared" si="1"/>
        <v>0</v>
      </c>
      <c r="D8" s="429">
        <v>0.0</v>
      </c>
      <c r="E8" s="429">
        <v>1.0</v>
      </c>
      <c r="F8" s="429">
        <v>1.0</v>
      </c>
      <c r="G8" s="429">
        <v>1.0</v>
      </c>
      <c r="H8" s="429">
        <v>0.0</v>
      </c>
      <c r="I8" s="429">
        <v>1.0</v>
      </c>
      <c r="J8" s="429">
        <v>1.0</v>
      </c>
      <c r="K8" s="429">
        <v>0.0</v>
      </c>
      <c r="L8" s="429">
        <v>1.0</v>
      </c>
      <c r="M8" s="429">
        <v>0.0</v>
      </c>
      <c r="N8" s="429">
        <v>0.0</v>
      </c>
      <c r="O8" s="429">
        <v>0.0</v>
      </c>
      <c r="P8" s="430">
        <v>16.5</v>
      </c>
      <c r="Q8" s="430">
        <v>15.0</v>
      </c>
      <c r="R8" s="430">
        <v>7.5</v>
      </c>
      <c r="S8" s="430">
        <v>13.5</v>
      </c>
      <c r="T8" s="431">
        <v>7.0</v>
      </c>
      <c r="U8" s="431">
        <v>5.0</v>
      </c>
      <c r="V8" s="431">
        <v>0.0</v>
      </c>
      <c r="W8" s="432">
        <f t="shared" si="2"/>
        <v>70.5</v>
      </c>
      <c r="X8" s="432">
        <f t="shared" si="3"/>
        <v>70.5</v>
      </c>
    </row>
    <row r="9">
      <c r="A9" s="4"/>
      <c r="B9" s="134" t="s">
        <v>10</v>
      </c>
      <c r="C9" s="432" t="b">
        <f t="shared" si="1"/>
        <v>1</v>
      </c>
      <c r="D9" s="429"/>
      <c r="E9" s="429"/>
      <c r="F9" s="429"/>
      <c r="G9" s="429"/>
      <c r="H9" s="429"/>
      <c r="I9" s="429"/>
      <c r="J9" s="429"/>
      <c r="K9" s="429"/>
      <c r="L9" s="429"/>
      <c r="M9" s="429"/>
      <c r="N9" s="429"/>
      <c r="O9" s="429"/>
      <c r="P9" s="430"/>
      <c r="Q9" s="430"/>
      <c r="R9" s="430"/>
      <c r="S9" s="430"/>
      <c r="T9" s="431"/>
      <c r="U9" s="431"/>
      <c r="V9" s="431"/>
      <c r="W9" s="432" t="str">
        <f t="shared" si="2"/>
        <v/>
      </c>
      <c r="X9" s="432" t="str">
        <f t="shared" si="3"/>
        <v/>
      </c>
    </row>
    <row r="10">
      <c r="A10" s="4"/>
      <c r="B10" s="3" t="s">
        <v>11</v>
      </c>
      <c r="C10" s="432" t="b">
        <f t="shared" si="1"/>
        <v>0</v>
      </c>
      <c r="D10" s="429">
        <v>1.0</v>
      </c>
      <c r="E10" s="429">
        <v>1.0</v>
      </c>
      <c r="F10" s="429">
        <v>1.0</v>
      </c>
      <c r="G10" s="429">
        <v>1.0</v>
      </c>
      <c r="H10" s="429">
        <v>1.0</v>
      </c>
      <c r="I10" s="429">
        <v>1.0</v>
      </c>
      <c r="J10" s="429">
        <v>1.0</v>
      </c>
      <c r="K10" s="429">
        <v>1.0</v>
      </c>
      <c r="L10" s="429">
        <v>1.0</v>
      </c>
      <c r="M10" s="429">
        <v>0.0</v>
      </c>
      <c r="N10" s="429">
        <v>1.0</v>
      </c>
      <c r="O10" s="429">
        <v>1.0</v>
      </c>
      <c r="P10" s="430">
        <v>18.0</v>
      </c>
      <c r="Q10" s="430">
        <v>13.5</v>
      </c>
      <c r="R10" s="430">
        <v>9.0</v>
      </c>
      <c r="S10" s="430">
        <v>16.5</v>
      </c>
      <c r="T10" s="431">
        <v>7.5</v>
      </c>
      <c r="U10" s="431">
        <v>5.0</v>
      </c>
      <c r="V10" s="431">
        <v>5.0</v>
      </c>
      <c r="W10" s="432">
        <f t="shared" si="2"/>
        <v>85.5</v>
      </c>
      <c r="X10" s="432">
        <f t="shared" si="3"/>
        <v>85.5</v>
      </c>
    </row>
    <row r="11">
      <c r="A11" s="4"/>
      <c r="B11" s="3" t="s">
        <v>12</v>
      </c>
      <c r="C11" s="432" t="b">
        <f t="shared" si="1"/>
        <v>0</v>
      </c>
      <c r="D11" s="429">
        <v>2.0</v>
      </c>
      <c r="E11" s="429">
        <v>2.0</v>
      </c>
      <c r="F11" s="429">
        <v>2.0</v>
      </c>
      <c r="G11" s="429">
        <v>1.0</v>
      </c>
      <c r="H11" s="429">
        <v>2.0</v>
      </c>
      <c r="I11" s="429">
        <v>1.0</v>
      </c>
      <c r="J11" s="429">
        <v>2.0</v>
      </c>
      <c r="K11" s="429">
        <v>2.0</v>
      </c>
      <c r="L11" s="429">
        <v>2.0</v>
      </c>
      <c r="M11" s="429">
        <v>2.0</v>
      </c>
      <c r="N11" s="429">
        <v>1.0</v>
      </c>
      <c r="O11" s="429">
        <v>2.0</v>
      </c>
      <c r="P11" s="430">
        <v>19.5</v>
      </c>
      <c r="Q11" s="430">
        <v>16.5</v>
      </c>
      <c r="R11" s="430">
        <v>12.0</v>
      </c>
      <c r="S11" s="430">
        <v>15.0</v>
      </c>
      <c r="T11" s="431">
        <v>12.0</v>
      </c>
      <c r="U11" s="431">
        <v>5.0</v>
      </c>
      <c r="V11" s="431">
        <v>5.0</v>
      </c>
      <c r="W11" s="432">
        <f t="shared" si="2"/>
        <v>106</v>
      </c>
      <c r="X11" s="432">
        <f t="shared" si="3"/>
        <v>100</v>
      </c>
    </row>
    <row r="12">
      <c r="A12" s="4"/>
      <c r="B12" s="3" t="s">
        <v>13</v>
      </c>
      <c r="C12" s="432" t="b">
        <f t="shared" si="1"/>
        <v>1</v>
      </c>
      <c r="D12" s="429"/>
      <c r="E12" s="429"/>
      <c r="F12" s="429"/>
      <c r="G12" s="429"/>
      <c r="H12" s="429"/>
      <c r="I12" s="429"/>
      <c r="J12" s="429"/>
      <c r="K12" s="429"/>
      <c r="L12" s="429"/>
      <c r="M12" s="429"/>
      <c r="N12" s="429"/>
      <c r="O12" s="429"/>
      <c r="P12" s="430"/>
      <c r="Q12" s="430"/>
      <c r="R12" s="430"/>
      <c r="S12" s="430"/>
      <c r="T12" s="431"/>
      <c r="U12" s="431"/>
      <c r="V12" s="431"/>
      <c r="W12" s="432" t="str">
        <f t="shared" si="2"/>
        <v/>
      </c>
      <c r="X12" s="432" t="str">
        <f t="shared" si="3"/>
        <v/>
      </c>
    </row>
    <row r="13">
      <c r="A13" s="4"/>
      <c r="B13" s="3" t="s">
        <v>14</v>
      </c>
      <c r="C13" s="432" t="b">
        <f t="shared" si="1"/>
        <v>0</v>
      </c>
      <c r="D13" s="429">
        <v>0.0</v>
      </c>
      <c r="E13" s="429">
        <v>2.0</v>
      </c>
      <c r="F13" s="429">
        <v>2.0</v>
      </c>
      <c r="G13" s="429">
        <v>1.0</v>
      </c>
      <c r="H13" s="429">
        <v>2.0</v>
      </c>
      <c r="I13" s="429">
        <v>1.0</v>
      </c>
      <c r="J13" s="429">
        <v>2.0</v>
      </c>
      <c r="K13" s="429">
        <v>2.0</v>
      </c>
      <c r="L13" s="429">
        <v>2.0</v>
      </c>
      <c r="M13" s="429">
        <v>0.0</v>
      </c>
      <c r="N13" s="429">
        <v>1.0</v>
      </c>
      <c r="O13" s="429">
        <v>0.0</v>
      </c>
      <c r="P13" s="430">
        <v>18.0</v>
      </c>
      <c r="Q13" s="430">
        <v>16.5</v>
      </c>
      <c r="R13" s="430">
        <v>12.0</v>
      </c>
      <c r="S13" s="430">
        <v>16.5</v>
      </c>
      <c r="T13" s="431">
        <v>10.5</v>
      </c>
      <c r="U13" s="431">
        <v>5.0</v>
      </c>
      <c r="V13" s="431">
        <v>5.0</v>
      </c>
      <c r="W13" s="432">
        <f t="shared" si="2"/>
        <v>98.5</v>
      </c>
      <c r="X13" s="432">
        <f t="shared" si="3"/>
        <v>98.5</v>
      </c>
    </row>
    <row r="14">
      <c r="A14" s="4"/>
      <c r="B14" s="3" t="s">
        <v>15</v>
      </c>
      <c r="C14" s="432" t="b">
        <f t="shared" si="1"/>
        <v>1</v>
      </c>
      <c r="D14" s="429"/>
      <c r="E14" s="429"/>
      <c r="F14" s="429"/>
      <c r="G14" s="429"/>
      <c r="H14" s="429"/>
      <c r="I14" s="429"/>
      <c r="J14" s="429"/>
      <c r="K14" s="429"/>
      <c r="L14" s="429"/>
      <c r="M14" s="429"/>
      <c r="N14" s="429"/>
      <c r="O14" s="429"/>
      <c r="P14" s="430"/>
      <c r="Q14" s="430"/>
      <c r="R14" s="430"/>
      <c r="S14" s="430"/>
      <c r="T14" s="431"/>
      <c r="U14" s="431"/>
      <c r="V14" s="431"/>
      <c r="W14" s="432" t="str">
        <f t="shared" si="2"/>
        <v/>
      </c>
      <c r="X14" s="432" t="str">
        <f t="shared" si="3"/>
        <v/>
      </c>
    </row>
    <row r="15">
      <c r="A15" s="4"/>
      <c r="B15" s="3" t="s">
        <v>16</v>
      </c>
      <c r="C15" s="432" t="b">
        <f t="shared" si="1"/>
        <v>0</v>
      </c>
      <c r="D15" s="429">
        <v>1.0</v>
      </c>
      <c r="E15" s="429">
        <v>1.0</v>
      </c>
      <c r="F15" s="429">
        <v>0.0</v>
      </c>
      <c r="G15" s="429">
        <v>1.0</v>
      </c>
      <c r="H15" s="429">
        <v>1.0</v>
      </c>
      <c r="I15" s="429">
        <v>1.0</v>
      </c>
      <c r="J15" s="429">
        <v>1.0</v>
      </c>
      <c r="K15" s="429">
        <v>1.0</v>
      </c>
      <c r="L15" s="429">
        <v>1.0</v>
      </c>
      <c r="M15" s="429">
        <v>1.0</v>
      </c>
      <c r="N15" s="429">
        <v>1.0</v>
      </c>
      <c r="O15" s="429">
        <v>1.0</v>
      </c>
      <c r="P15" s="430">
        <v>19.5</v>
      </c>
      <c r="Q15" s="430">
        <v>15.0</v>
      </c>
      <c r="R15" s="430">
        <v>12.0</v>
      </c>
      <c r="S15" s="430">
        <v>15.0</v>
      </c>
      <c r="T15" s="431">
        <v>11.5</v>
      </c>
      <c r="U15" s="431">
        <v>5.0</v>
      </c>
      <c r="V15" s="431">
        <v>5.0</v>
      </c>
      <c r="W15" s="432">
        <f t="shared" si="2"/>
        <v>94</v>
      </c>
      <c r="X15" s="432">
        <f t="shared" si="3"/>
        <v>94</v>
      </c>
    </row>
    <row r="16">
      <c r="A16" s="4"/>
      <c r="B16" s="134" t="s">
        <v>17</v>
      </c>
      <c r="C16" s="432" t="b">
        <f t="shared" si="1"/>
        <v>1</v>
      </c>
      <c r="D16" s="429"/>
      <c r="E16" s="429"/>
      <c r="F16" s="429"/>
      <c r="G16" s="429"/>
      <c r="H16" s="429"/>
      <c r="I16" s="429"/>
      <c r="J16" s="429"/>
      <c r="K16" s="429"/>
      <c r="L16" s="429"/>
      <c r="M16" s="429"/>
      <c r="N16" s="429"/>
      <c r="O16" s="429"/>
      <c r="P16" s="430"/>
      <c r="Q16" s="430"/>
      <c r="R16" s="430"/>
      <c r="S16" s="430"/>
      <c r="T16" s="431"/>
      <c r="U16" s="431"/>
      <c r="V16" s="431"/>
      <c r="W16" s="432" t="str">
        <f t="shared" si="2"/>
        <v/>
      </c>
      <c r="X16" s="432" t="str">
        <f t="shared" si="3"/>
        <v/>
      </c>
    </row>
    <row r="17">
      <c r="A17" s="4"/>
      <c r="B17" s="3" t="s">
        <v>18</v>
      </c>
      <c r="C17" s="432" t="b">
        <f t="shared" si="1"/>
        <v>0</v>
      </c>
      <c r="D17" s="429">
        <v>0.0</v>
      </c>
      <c r="E17" s="429">
        <v>2.0</v>
      </c>
      <c r="F17" s="429">
        <v>2.0</v>
      </c>
      <c r="G17" s="429">
        <v>1.0</v>
      </c>
      <c r="H17" s="429">
        <v>2.0</v>
      </c>
      <c r="I17" s="429">
        <v>1.0</v>
      </c>
      <c r="J17" s="429">
        <v>2.0</v>
      </c>
      <c r="K17" s="429">
        <v>2.0</v>
      </c>
      <c r="L17" s="429">
        <v>2.0</v>
      </c>
      <c r="M17" s="429">
        <v>0.0</v>
      </c>
      <c r="N17" s="429">
        <v>1.0</v>
      </c>
      <c r="O17" s="429">
        <v>0.0</v>
      </c>
      <c r="P17" s="430">
        <v>15.0</v>
      </c>
      <c r="Q17" s="430">
        <v>16.5</v>
      </c>
      <c r="R17" s="430">
        <v>9.0</v>
      </c>
      <c r="S17" s="430">
        <v>13.5</v>
      </c>
      <c r="T17" s="431">
        <v>7.5</v>
      </c>
      <c r="U17" s="431">
        <v>5.0</v>
      </c>
      <c r="V17" s="431">
        <v>5.0</v>
      </c>
      <c r="W17" s="432">
        <f t="shared" si="2"/>
        <v>86.5</v>
      </c>
      <c r="X17" s="432">
        <f t="shared" si="3"/>
        <v>86.5</v>
      </c>
    </row>
    <row r="18">
      <c r="A18" s="4"/>
      <c r="B18" s="3" t="s">
        <v>19</v>
      </c>
      <c r="C18" s="432" t="b">
        <f t="shared" si="1"/>
        <v>0</v>
      </c>
      <c r="D18" s="429">
        <v>2.0</v>
      </c>
      <c r="E18" s="429">
        <v>2.0</v>
      </c>
      <c r="F18" s="429">
        <v>2.0</v>
      </c>
      <c r="G18" s="429">
        <v>1.0</v>
      </c>
      <c r="H18" s="429">
        <v>2.0</v>
      </c>
      <c r="I18" s="429">
        <v>1.0</v>
      </c>
      <c r="J18" s="429">
        <v>2.0</v>
      </c>
      <c r="K18" s="429">
        <v>2.0</v>
      </c>
      <c r="L18" s="429">
        <v>2.0</v>
      </c>
      <c r="M18" s="429">
        <v>2.0</v>
      </c>
      <c r="N18" s="429">
        <v>1.0</v>
      </c>
      <c r="O18" s="429">
        <v>2.0</v>
      </c>
      <c r="P18" s="430">
        <v>16.5</v>
      </c>
      <c r="Q18" s="430">
        <v>15.0</v>
      </c>
      <c r="R18" s="430">
        <v>12.0</v>
      </c>
      <c r="S18" s="430">
        <v>18.0</v>
      </c>
      <c r="T18" s="431">
        <v>8.5</v>
      </c>
      <c r="U18" s="431">
        <v>5.0</v>
      </c>
      <c r="V18" s="431">
        <v>5.0</v>
      </c>
      <c r="W18" s="432">
        <f t="shared" si="2"/>
        <v>101</v>
      </c>
      <c r="X18" s="432">
        <f t="shared" si="3"/>
        <v>100</v>
      </c>
    </row>
    <row r="19">
      <c r="A19" s="4"/>
      <c r="B19" s="3" t="s">
        <v>20</v>
      </c>
      <c r="C19" s="432" t="b">
        <f t="shared" si="1"/>
        <v>0</v>
      </c>
      <c r="D19" s="429">
        <v>2.0</v>
      </c>
      <c r="E19" s="429">
        <v>2.0</v>
      </c>
      <c r="F19" s="429">
        <v>2.0</v>
      </c>
      <c r="G19" s="429">
        <v>1.0</v>
      </c>
      <c r="H19" s="429">
        <v>1.0</v>
      </c>
      <c r="I19" s="429">
        <v>1.0</v>
      </c>
      <c r="J19" s="429">
        <v>2.0</v>
      </c>
      <c r="K19" s="429">
        <v>2.0</v>
      </c>
      <c r="L19" s="429">
        <v>2.0</v>
      </c>
      <c r="M19" s="429">
        <v>0.0</v>
      </c>
      <c r="N19" s="429">
        <v>1.0</v>
      </c>
      <c r="O19" s="429">
        <v>0.0</v>
      </c>
      <c r="P19" s="430">
        <v>18.0</v>
      </c>
      <c r="Q19" s="430">
        <v>15.0</v>
      </c>
      <c r="R19" s="430">
        <v>9.0</v>
      </c>
      <c r="S19" s="430">
        <v>13.5</v>
      </c>
      <c r="T19" s="431">
        <v>4.5</v>
      </c>
      <c r="U19" s="431">
        <v>1.0</v>
      </c>
      <c r="V19" s="431">
        <v>5.0</v>
      </c>
      <c r="W19" s="432">
        <f t="shared" si="2"/>
        <v>82</v>
      </c>
      <c r="X19" s="432">
        <f t="shared" si="3"/>
        <v>82</v>
      </c>
    </row>
    <row r="20">
      <c r="A20" s="4"/>
      <c r="B20" s="3" t="s">
        <v>21</v>
      </c>
      <c r="C20" s="432" t="b">
        <f t="shared" si="1"/>
        <v>0</v>
      </c>
      <c r="D20" s="429">
        <v>2.0</v>
      </c>
      <c r="E20" s="429">
        <v>2.0</v>
      </c>
      <c r="F20" s="429">
        <v>2.0</v>
      </c>
      <c r="G20" s="429">
        <v>1.0</v>
      </c>
      <c r="H20" s="429">
        <v>2.0</v>
      </c>
      <c r="I20" s="429">
        <v>1.0</v>
      </c>
      <c r="J20" s="429">
        <v>2.0</v>
      </c>
      <c r="K20" s="429">
        <v>2.0</v>
      </c>
      <c r="L20" s="429">
        <v>2.0</v>
      </c>
      <c r="M20" s="429">
        <v>0.0</v>
      </c>
      <c r="N20" s="429">
        <v>1.0</v>
      </c>
      <c r="O20" s="429">
        <v>0.0</v>
      </c>
      <c r="P20" s="430">
        <v>18.0</v>
      </c>
      <c r="Q20" s="430">
        <v>16.5</v>
      </c>
      <c r="R20" s="430">
        <v>10.5</v>
      </c>
      <c r="S20" s="430">
        <v>13.5</v>
      </c>
      <c r="T20" s="431">
        <v>10.5</v>
      </c>
      <c r="U20" s="431">
        <v>0.0</v>
      </c>
      <c r="V20" s="431">
        <v>0.0</v>
      </c>
      <c r="W20" s="432">
        <f t="shared" si="2"/>
        <v>86</v>
      </c>
      <c r="X20" s="432">
        <f t="shared" si="3"/>
        <v>86</v>
      </c>
    </row>
    <row r="21">
      <c r="A21" s="4"/>
      <c r="B21" s="3" t="s">
        <v>22</v>
      </c>
      <c r="C21" s="432" t="b">
        <f t="shared" si="1"/>
        <v>0</v>
      </c>
      <c r="D21" s="429">
        <v>2.0</v>
      </c>
      <c r="E21" s="429">
        <v>2.0</v>
      </c>
      <c r="F21" s="429">
        <v>2.0</v>
      </c>
      <c r="G21" s="429">
        <v>1.0</v>
      </c>
      <c r="H21" s="429">
        <v>2.0</v>
      </c>
      <c r="I21" s="429">
        <v>1.0</v>
      </c>
      <c r="J21" s="429">
        <v>2.0</v>
      </c>
      <c r="K21" s="429">
        <v>2.0</v>
      </c>
      <c r="L21" s="429">
        <v>0.0</v>
      </c>
      <c r="M21" s="429">
        <v>2.0</v>
      </c>
      <c r="N21" s="429">
        <v>1.0</v>
      </c>
      <c r="O21" s="429">
        <v>0.0</v>
      </c>
      <c r="P21" s="430">
        <v>18.0</v>
      </c>
      <c r="Q21" s="430">
        <v>16.5</v>
      </c>
      <c r="R21" s="430">
        <v>9.0</v>
      </c>
      <c r="S21" s="430">
        <v>16.5</v>
      </c>
      <c r="T21" s="431">
        <v>10.5</v>
      </c>
      <c r="U21" s="431">
        <v>5.0</v>
      </c>
      <c r="V21" s="431">
        <v>5.0</v>
      </c>
      <c r="W21" s="432">
        <f t="shared" si="2"/>
        <v>97.5</v>
      </c>
      <c r="X21" s="432">
        <f t="shared" si="3"/>
        <v>97.5</v>
      </c>
    </row>
    <row r="22">
      <c r="A22" s="5"/>
      <c r="B22" s="135" t="s">
        <v>23</v>
      </c>
      <c r="C22" s="432" t="b">
        <f t="shared" si="1"/>
        <v>1</v>
      </c>
      <c r="D22" s="429"/>
      <c r="E22" s="429"/>
      <c r="F22" s="429"/>
      <c r="G22" s="429"/>
      <c r="H22" s="429"/>
      <c r="I22" s="429"/>
      <c r="J22" s="429"/>
      <c r="K22" s="429"/>
      <c r="L22" s="429"/>
      <c r="M22" s="429"/>
      <c r="N22" s="429"/>
      <c r="O22" s="429"/>
      <c r="P22" s="430"/>
      <c r="Q22" s="430"/>
      <c r="R22" s="430"/>
      <c r="S22" s="430"/>
      <c r="T22" s="431"/>
      <c r="U22" s="431"/>
      <c r="V22" s="431"/>
      <c r="W22" s="432" t="str">
        <f t="shared" si="2"/>
        <v/>
      </c>
      <c r="X22" s="432" t="str">
        <f t="shared" si="3"/>
        <v/>
      </c>
    </row>
    <row r="23">
      <c r="A23" s="6" t="s">
        <v>24</v>
      </c>
      <c r="B23" s="7" t="s">
        <v>25</v>
      </c>
      <c r="C23" s="432" t="b">
        <f t="shared" si="1"/>
        <v>0</v>
      </c>
      <c r="D23" s="429">
        <v>2.0</v>
      </c>
      <c r="E23" s="429">
        <v>2.0</v>
      </c>
      <c r="F23" s="429">
        <v>2.0</v>
      </c>
      <c r="G23" s="429">
        <v>1.0</v>
      </c>
      <c r="H23" s="429">
        <v>0.0</v>
      </c>
      <c r="I23" s="429">
        <v>1.0</v>
      </c>
      <c r="J23" s="429">
        <v>2.0</v>
      </c>
      <c r="K23" s="429">
        <v>2.0</v>
      </c>
      <c r="L23" s="429">
        <v>2.0</v>
      </c>
      <c r="M23" s="429">
        <v>0.0</v>
      </c>
      <c r="N23" s="429">
        <v>0.0</v>
      </c>
      <c r="O23" s="429">
        <v>2.0</v>
      </c>
      <c r="P23" s="430">
        <v>16.5</v>
      </c>
      <c r="Q23" s="430">
        <v>15.0</v>
      </c>
      <c r="R23" s="430">
        <v>7.5</v>
      </c>
      <c r="S23" s="430">
        <v>12.0</v>
      </c>
      <c r="T23" s="431">
        <v>5.5</v>
      </c>
      <c r="U23" s="431">
        <v>5.0</v>
      </c>
      <c r="V23" s="431">
        <v>5.0</v>
      </c>
      <c r="W23" s="432">
        <f t="shared" si="2"/>
        <v>82.5</v>
      </c>
      <c r="X23" s="432">
        <f t="shared" si="3"/>
        <v>82.5</v>
      </c>
    </row>
    <row r="24">
      <c r="A24" s="4"/>
      <c r="B24" s="7" t="s">
        <v>26</v>
      </c>
      <c r="C24" s="432" t="b">
        <f t="shared" si="1"/>
        <v>0</v>
      </c>
      <c r="D24" s="429">
        <v>2.0</v>
      </c>
      <c r="E24" s="429">
        <v>2.0</v>
      </c>
      <c r="F24" s="429">
        <v>2.0</v>
      </c>
      <c r="G24" s="429">
        <v>1.0</v>
      </c>
      <c r="H24" s="429">
        <v>1.0</v>
      </c>
      <c r="I24" s="429">
        <v>1.0</v>
      </c>
      <c r="J24" s="429">
        <v>2.0</v>
      </c>
      <c r="K24" s="429">
        <v>2.0</v>
      </c>
      <c r="L24" s="429">
        <v>2.0</v>
      </c>
      <c r="M24" s="429">
        <v>0.0</v>
      </c>
      <c r="N24" s="429">
        <v>1.0</v>
      </c>
      <c r="O24" s="429">
        <v>0.0</v>
      </c>
      <c r="P24" s="430">
        <v>19.5</v>
      </c>
      <c r="Q24" s="430">
        <v>16.5</v>
      </c>
      <c r="R24" s="430">
        <v>12.0</v>
      </c>
      <c r="S24" s="430">
        <v>10.5</v>
      </c>
      <c r="T24" s="431">
        <v>9.5</v>
      </c>
      <c r="U24" s="431">
        <v>5.0</v>
      </c>
      <c r="V24" s="431">
        <v>3.0</v>
      </c>
      <c r="W24" s="432">
        <f t="shared" si="2"/>
        <v>92</v>
      </c>
      <c r="X24" s="432">
        <f t="shared" si="3"/>
        <v>92</v>
      </c>
    </row>
    <row r="25">
      <c r="A25" s="4"/>
      <c r="B25" s="7" t="s">
        <v>27</v>
      </c>
      <c r="C25" s="432" t="b">
        <f t="shared" si="1"/>
        <v>1</v>
      </c>
      <c r="D25" s="429"/>
      <c r="E25" s="429"/>
      <c r="F25" s="429"/>
      <c r="G25" s="429"/>
      <c r="H25" s="429"/>
      <c r="I25" s="429"/>
      <c r="J25" s="429"/>
      <c r="K25" s="429"/>
      <c r="L25" s="429"/>
      <c r="M25" s="429"/>
      <c r="N25" s="429"/>
      <c r="O25" s="429"/>
      <c r="P25" s="430"/>
      <c r="Q25" s="430"/>
      <c r="R25" s="430"/>
      <c r="S25" s="430"/>
      <c r="T25" s="431"/>
      <c r="U25" s="431"/>
      <c r="V25" s="431"/>
      <c r="W25" s="432" t="str">
        <f t="shared" si="2"/>
        <v/>
      </c>
      <c r="X25" s="432" t="str">
        <f t="shared" si="3"/>
        <v/>
      </c>
    </row>
    <row r="26">
      <c r="A26" s="4"/>
      <c r="B26" s="7" t="s">
        <v>28</v>
      </c>
      <c r="C26" s="432" t="b">
        <f t="shared" si="1"/>
        <v>0</v>
      </c>
      <c r="D26" s="429">
        <v>2.0</v>
      </c>
      <c r="E26" s="429">
        <v>2.0</v>
      </c>
      <c r="F26" s="429">
        <v>2.0</v>
      </c>
      <c r="G26" s="429">
        <v>1.0</v>
      </c>
      <c r="H26" s="429">
        <v>1.0</v>
      </c>
      <c r="I26" s="429">
        <v>1.0</v>
      </c>
      <c r="J26" s="429">
        <v>2.0</v>
      </c>
      <c r="K26" s="429">
        <v>2.0</v>
      </c>
      <c r="L26" s="429">
        <v>2.0</v>
      </c>
      <c r="M26" s="429">
        <v>2.0</v>
      </c>
      <c r="N26" s="429">
        <v>1.0</v>
      </c>
      <c r="O26" s="429">
        <v>2.0</v>
      </c>
      <c r="P26" s="430">
        <v>19.5</v>
      </c>
      <c r="Q26" s="430">
        <v>15.0</v>
      </c>
      <c r="R26" s="430">
        <v>7.5</v>
      </c>
      <c r="S26" s="430">
        <v>15.0</v>
      </c>
      <c r="T26" s="431">
        <v>10.5</v>
      </c>
      <c r="U26" s="431">
        <v>3.0</v>
      </c>
      <c r="V26" s="431">
        <v>5.0</v>
      </c>
      <c r="W26" s="432">
        <f t="shared" si="2"/>
        <v>95.5</v>
      </c>
      <c r="X26" s="432">
        <f t="shared" si="3"/>
        <v>95.5</v>
      </c>
    </row>
    <row r="27">
      <c r="A27" s="4"/>
      <c r="B27" s="7" t="s">
        <v>29</v>
      </c>
      <c r="C27" s="432" t="b">
        <f t="shared" si="1"/>
        <v>1</v>
      </c>
      <c r="D27" s="429"/>
      <c r="E27" s="429"/>
      <c r="F27" s="429"/>
      <c r="G27" s="429"/>
      <c r="H27" s="429"/>
      <c r="I27" s="429"/>
      <c r="J27" s="429"/>
      <c r="K27" s="429"/>
      <c r="L27" s="429"/>
      <c r="M27" s="429"/>
      <c r="N27" s="429"/>
      <c r="O27" s="429"/>
      <c r="P27" s="430"/>
      <c r="Q27" s="430"/>
      <c r="R27" s="430"/>
      <c r="S27" s="430"/>
      <c r="T27" s="431"/>
      <c r="U27" s="431"/>
      <c r="V27" s="431"/>
      <c r="W27" s="432" t="str">
        <f t="shared" si="2"/>
        <v/>
      </c>
      <c r="X27" s="432" t="str">
        <f t="shared" si="3"/>
        <v/>
      </c>
    </row>
    <row r="28">
      <c r="A28" s="4"/>
      <c r="B28" s="7" t="s">
        <v>31</v>
      </c>
      <c r="C28" s="432" t="b">
        <f t="shared" si="1"/>
        <v>0</v>
      </c>
      <c r="D28" s="429">
        <v>0.0</v>
      </c>
      <c r="E28" s="429">
        <v>1.0</v>
      </c>
      <c r="F28" s="429">
        <v>1.0</v>
      </c>
      <c r="G28" s="429">
        <v>1.0</v>
      </c>
      <c r="H28" s="429">
        <v>0.0</v>
      </c>
      <c r="I28" s="429">
        <v>1.0</v>
      </c>
      <c r="J28" s="429">
        <v>1.0</v>
      </c>
      <c r="K28" s="429">
        <v>1.0</v>
      </c>
      <c r="L28" s="429">
        <v>1.0</v>
      </c>
      <c r="M28" s="429">
        <v>1.0</v>
      </c>
      <c r="N28" s="429">
        <v>1.0</v>
      </c>
      <c r="O28" s="429">
        <v>1.0</v>
      </c>
      <c r="P28" s="430">
        <v>13.5</v>
      </c>
      <c r="Q28" s="430">
        <v>16.5</v>
      </c>
      <c r="R28" s="430">
        <v>4.5</v>
      </c>
      <c r="S28" s="430">
        <v>12.0</v>
      </c>
      <c r="T28" s="431">
        <v>5.0</v>
      </c>
      <c r="U28" s="431">
        <v>1.0</v>
      </c>
      <c r="V28" s="431">
        <v>5.0</v>
      </c>
      <c r="W28" s="432">
        <f t="shared" si="2"/>
        <v>67.5</v>
      </c>
      <c r="X28" s="432">
        <f t="shared" si="3"/>
        <v>67.5</v>
      </c>
    </row>
    <row r="29">
      <c r="A29" s="4"/>
      <c r="B29" s="7" t="s">
        <v>32</v>
      </c>
      <c r="C29" s="432" t="b">
        <f t="shared" si="1"/>
        <v>0</v>
      </c>
      <c r="D29" s="429">
        <v>2.0</v>
      </c>
      <c r="E29" s="429">
        <v>2.0</v>
      </c>
      <c r="F29" s="429">
        <v>2.0</v>
      </c>
      <c r="G29" s="429">
        <v>1.0</v>
      </c>
      <c r="H29" s="429">
        <v>0.0</v>
      </c>
      <c r="I29" s="429">
        <v>1.0</v>
      </c>
      <c r="J29" s="429">
        <v>2.0</v>
      </c>
      <c r="K29" s="429">
        <v>2.0</v>
      </c>
      <c r="L29" s="429">
        <v>2.0</v>
      </c>
      <c r="M29" s="429">
        <v>1.0</v>
      </c>
      <c r="N29" s="429">
        <v>0.0</v>
      </c>
      <c r="O29" s="429">
        <v>2.0</v>
      </c>
      <c r="P29" s="430">
        <v>15.0</v>
      </c>
      <c r="Q29" s="430">
        <v>15.0</v>
      </c>
      <c r="R29" s="430">
        <v>10.5</v>
      </c>
      <c r="S29" s="430">
        <v>13.5</v>
      </c>
      <c r="T29" s="431">
        <v>6.5</v>
      </c>
      <c r="U29" s="431">
        <v>5.0</v>
      </c>
      <c r="V29" s="431">
        <v>5.0</v>
      </c>
      <c r="W29" s="432">
        <f t="shared" si="2"/>
        <v>87.5</v>
      </c>
      <c r="X29" s="432">
        <f t="shared" si="3"/>
        <v>87.5</v>
      </c>
    </row>
    <row r="30">
      <c r="A30" s="4"/>
      <c r="B30" s="7" t="s">
        <v>33</v>
      </c>
      <c r="C30" s="432" t="b">
        <f t="shared" si="1"/>
        <v>0</v>
      </c>
      <c r="D30" s="429">
        <v>1.0</v>
      </c>
      <c r="E30" s="429">
        <v>1.0</v>
      </c>
      <c r="F30" s="429">
        <v>1.0</v>
      </c>
      <c r="G30" s="429">
        <v>1.0</v>
      </c>
      <c r="H30" s="429">
        <v>1.0</v>
      </c>
      <c r="I30" s="429">
        <v>1.0</v>
      </c>
      <c r="J30" s="429">
        <v>1.0</v>
      </c>
      <c r="K30" s="429">
        <v>1.0</v>
      </c>
      <c r="L30" s="429">
        <v>1.0</v>
      </c>
      <c r="M30" s="429">
        <v>1.0</v>
      </c>
      <c r="N30" s="429">
        <v>0.0</v>
      </c>
      <c r="O30" s="429">
        <v>1.0</v>
      </c>
      <c r="P30" s="430">
        <v>15.0</v>
      </c>
      <c r="Q30" s="430">
        <v>16.5</v>
      </c>
      <c r="R30" s="430">
        <v>12.0</v>
      </c>
      <c r="S30" s="430">
        <v>13.5</v>
      </c>
      <c r="T30" s="431">
        <v>10.5</v>
      </c>
      <c r="U30" s="431">
        <v>5.0</v>
      </c>
      <c r="V30" s="431">
        <v>3.0</v>
      </c>
      <c r="W30" s="432">
        <f t="shared" si="2"/>
        <v>86.5</v>
      </c>
      <c r="X30" s="432">
        <f t="shared" si="3"/>
        <v>86.5</v>
      </c>
    </row>
    <row r="31">
      <c r="A31" s="4"/>
      <c r="B31" s="135" t="s">
        <v>34</v>
      </c>
      <c r="C31" s="432" t="b">
        <f t="shared" si="1"/>
        <v>1</v>
      </c>
      <c r="D31" s="429"/>
      <c r="E31" s="429"/>
      <c r="F31" s="429"/>
      <c r="G31" s="429"/>
      <c r="H31" s="429"/>
      <c r="I31" s="429"/>
      <c r="J31" s="429"/>
      <c r="K31" s="429"/>
      <c r="L31" s="429"/>
      <c r="M31" s="429"/>
      <c r="N31" s="429"/>
      <c r="O31" s="429"/>
      <c r="P31" s="430"/>
      <c r="Q31" s="430"/>
      <c r="R31" s="430"/>
      <c r="S31" s="430"/>
      <c r="T31" s="431"/>
      <c r="U31" s="431"/>
      <c r="V31" s="431"/>
      <c r="W31" s="432" t="str">
        <f t="shared" si="2"/>
        <v/>
      </c>
      <c r="X31" s="432" t="str">
        <f t="shared" si="3"/>
        <v/>
      </c>
    </row>
    <row r="32">
      <c r="A32" s="4"/>
      <c r="B32" s="7" t="s">
        <v>35</v>
      </c>
      <c r="C32" s="432" t="b">
        <f t="shared" si="1"/>
        <v>0</v>
      </c>
      <c r="D32" s="429">
        <v>2.0</v>
      </c>
      <c r="E32" s="429">
        <v>2.0</v>
      </c>
      <c r="F32" s="429">
        <v>2.0</v>
      </c>
      <c r="G32" s="429">
        <v>1.0</v>
      </c>
      <c r="H32" s="429">
        <v>2.0</v>
      </c>
      <c r="I32" s="429">
        <v>1.0</v>
      </c>
      <c r="J32" s="429">
        <v>2.0</v>
      </c>
      <c r="K32" s="429">
        <v>2.0</v>
      </c>
      <c r="L32" s="429">
        <v>2.0</v>
      </c>
      <c r="M32" s="429">
        <v>0.0</v>
      </c>
      <c r="N32" s="429">
        <v>1.0</v>
      </c>
      <c r="O32" s="429">
        <v>2.0</v>
      </c>
      <c r="P32" s="430">
        <v>16.5</v>
      </c>
      <c r="Q32" s="430">
        <v>15.0</v>
      </c>
      <c r="R32" s="430">
        <v>10.5</v>
      </c>
      <c r="S32" s="430">
        <v>16.5</v>
      </c>
      <c r="T32" s="431">
        <v>11.5</v>
      </c>
      <c r="U32" s="431">
        <v>5.0</v>
      </c>
      <c r="V32" s="431">
        <v>5.0</v>
      </c>
      <c r="W32" s="432">
        <f t="shared" si="2"/>
        <v>99</v>
      </c>
      <c r="X32" s="432">
        <f t="shared" si="3"/>
        <v>99</v>
      </c>
    </row>
    <row r="33">
      <c r="A33" s="4"/>
      <c r="B33" s="7" t="s">
        <v>36</v>
      </c>
      <c r="C33" s="432" t="b">
        <f t="shared" si="1"/>
        <v>0</v>
      </c>
      <c r="D33" s="429">
        <v>2.0</v>
      </c>
      <c r="E33" s="429">
        <v>2.0</v>
      </c>
      <c r="F33" s="429">
        <v>2.0</v>
      </c>
      <c r="G33" s="429">
        <v>1.0</v>
      </c>
      <c r="H33" s="429">
        <v>2.0</v>
      </c>
      <c r="I33" s="429">
        <v>1.0</v>
      </c>
      <c r="J33" s="429">
        <v>2.0</v>
      </c>
      <c r="K33" s="429">
        <v>2.0</v>
      </c>
      <c r="L33" s="429">
        <v>2.0</v>
      </c>
      <c r="M33" s="429">
        <v>2.0</v>
      </c>
      <c r="N33" s="429">
        <v>1.0</v>
      </c>
      <c r="O33" s="429">
        <v>0.0</v>
      </c>
      <c r="P33" s="430">
        <v>18.0</v>
      </c>
      <c r="Q33" s="430">
        <v>15.0</v>
      </c>
      <c r="R33" s="430">
        <v>7.5</v>
      </c>
      <c r="S33" s="430">
        <v>16.5</v>
      </c>
      <c r="T33" s="431">
        <v>10.0</v>
      </c>
      <c r="U33" s="431">
        <v>5.0</v>
      </c>
      <c r="V33" s="431">
        <v>5.0</v>
      </c>
      <c r="W33" s="432">
        <f t="shared" si="2"/>
        <v>96</v>
      </c>
      <c r="X33" s="432">
        <f t="shared" si="3"/>
        <v>96</v>
      </c>
    </row>
    <row r="34">
      <c r="A34" s="4"/>
      <c r="B34" s="7" t="s">
        <v>37</v>
      </c>
      <c r="C34" s="432" t="b">
        <f t="shared" si="1"/>
        <v>0</v>
      </c>
      <c r="D34" s="429">
        <v>2.0</v>
      </c>
      <c r="E34" s="429">
        <v>2.0</v>
      </c>
      <c r="F34" s="429">
        <v>2.0</v>
      </c>
      <c r="G34" s="429">
        <v>1.0</v>
      </c>
      <c r="H34" s="429">
        <v>0.0</v>
      </c>
      <c r="I34" s="429">
        <v>1.0</v>
      </c>
      <c r="J34" s="429">
        <v>2.0</v>
      </c>
      <c r="K34" s="429">
        <v>2.0</v>
      </c>
      <c r="L34" s="429">
        <v>0.0</v>
      </c>
      <c r="M34" s="429">
        <v>2.0</v>
      </c>
      <c r="N34" s="429">
        <v>1.0</v>
      </c>
      <c r="O34" s="429">
        <v>2.0</v>
      </c>
      <c r="P34" s="430">
        <v>19.5</v>
      </c>
      <c r="Q34" s="430">
        <v>16.5</v>
      </c>
      <c r="R34" s="430">
        <v>10.5</v>
      </c>
      <c r="S34" s="430">
        <v>10.5</v>
      </c>
      <c r="T34" s="431">
        <v>4.0</v>
      </c>
      <c r="U34" s="431">
        <v>5.0</v>
      </c>
      <c r="V34" s="431">
        <v>5.0</v>
      </c>
      <c r="W34" s="432">
        <f t="shared" si="2"/>
        <v>88</v>
      </c>
      <c r="X34" s="432">
        <f t="shared" si="3"/>
        <v>88</v>
      </c>
    </row>
    <row r="35">
      <c r="A35" s="4"/>
      <c r="B35" s="7" t="s">
        <v>38</v>
      </c>
      <c r="C35" s="432" t="b">
        <f t="shared" si="1"/>
        <v>0</v>
      </c>
      <c r="D35" s="429">
        <v>1.0</v>
      </c>
      <c r="E35" s="429">
        <v>1.0</v>
      </c>
      <c r="F35" s="429">
        <v>1.0</v>
      </c>
      <c r="G35" s="429">
        <v>1.0</v>
      </c>
      <c r="H35" s="429">
        <v>1.0</v>
      </c>
      <c r="I35" s="429">
        <v>1.0</v>
      </c>
      <c r="J35" s="429">
        <v>1.0</v>
      </c>
      <c r="K35" s="429">
        <v>1.0</v>
      </c>
      <c r="L35" s="429">
        <v>1.0</v>
      </c>
      <c r="M35" s="429">
        <v>0.0</v>
      </c>
      <c r="N35" s="429">
        <v>0.0</v>
      </c>
      <c r="O35" s="429">
        <v>1.0</v>
      </c>
      <c r="P35" s="430">
        <v>18.0</v>
      </c>
      <c r="Q35" s="430">
        <v>13.5</v>
      </c>
      <c r="R35" s="430">
        <v>7.5</v>
      </c>
      <c r="S35" s="430">
        <v>15.0</v>
      </c>
      <c r="T35" s="431">
        <v>10.0</v>
      </c>
      <c r="U35" s="431">
        <v>5.0</v>
      </c>
      <c r="V35" s="431">
        <v>5.0</v>
      </c>
      <c r="W35" s="432">
        <f t="shared" si="2"/>
        <v>84</v>
      </c>
      <c r="X35" s="432">
        <f t="shared" si="3"/>
        <v>84</v>
      </c>
    </row>
    <row r="36">
      <c r="A36" s="4"/>
      <c r="B36" s="7" t="s">
        <v>39</v>
      </c>
      <c r="C36" s="432" t="b">
        <f t="shared" si="1"/>
        <v>0</v>
      </c>
      <c r="D36" s="429">
        <v>0.0</v>
      </c>
      <c r="E36" s="429">
        <v>2.0</v>
      </c>
      <c r="F36" s="429">
        <v>2.0</v>
      </c>
      <c r="G36" s="429">
        <v>1.0</v>
      </c>
      <c r="H36" s="429">
        <v>2.0</v>
      </c>
      <c r="I36" s="429">
        <v>1.0</v>
      </c>
      <c r="J36" s="429">
        <v>2.0</v>
      </c>
      <c r="K36" s="429">
        <v>2.0</v>
      </c>
      <c r="L36" s="429">
        <v>2.0</v>
      </c>
      <c r="M36" s="429">
        <v>2.0</v>
      </c>
      <c r="N36" s="429">
        <v>1.0</v>
      </c>
      <c r="O36" s="429">
        <v>0.0</v>
      </c>
      <c r="P36" s="430">
        <v>18.0</v>
      </c>
      <c r="Q36" s="430">
        <v>16.5</v>
      </c>
      <c r="R36" s="430">
        <v>7.5</v>
      </c>
      <c r="S36" s="430">
        <v>13.5</v>
      </c>
      <c r="T36" s="431">
        <v>5.0</v>
      </c>
      <c r="U36" s="431">
        <v>5.0</v>
      </c>
      <c r="V36" s="431">
        <v>5.0</v>
      </c>
      <c r="W36" s="432">
        <f t="shared" si="2"/>
        <v>87.5</v>
      </c>
      <c r="X36" s="432">
        <f t="shared" si="3"/>
        <v>87.5</v>
      </c>
    </row>
    <row r="37">
      <c r="A37" s="4"/>
      <c r="B37" s="135" t="s">
        <v>40</v>
      </c>
      <c r="C37" s="432" t="b">
        <f t="shared" si="1"/>
        <v>1</v>
      </c>
      <c r="D37" s="429"/>
      <c r="E37" s="429"/>
      <c r="F37" s="429"/>
      <c r="G37" s="429"/>
      <c r="H37" s="429"/>
      <c r="I37" s="429"/>
      <c r="J37" s="429"/>
      <c r="K37" s="429"/>
      <c r="L37" s="429"/>
      <c r="M37" s="429"/>
      <c r="N37" s="429"/>
      <c r="O37" s="429"/>
      <c r="P37" s="430"/>
      <c r="Q37" s="430"/>
      <c r="R37" s="430"/>
      <c r="S37" s="430"/>
      <c r="T37" s="431"/>
      <c r="U37" s="431"/>
      <c r="V37" s="431"/>
      <c r="W37" s="432" t="str">
        <f t="shared" si="2"/>
        <v/>
      </c>
      <c r="X37" s="432" t="str">
        <f t="shared" si="3"/>
        <v/>
      </c>
    </row>
    <row r="38">
      <c r="A38" s="4"/>
      <c r="B38" s="7" t="s">
        <v>41</v>
      </c>
      <c r="C38" s="432" t="b">
        <f t="shared" si="1"/>
        <v>0</v>
      </c>
      <c r="D38" s="429">
        <v>2.0</v>
      </c>
      <c r="E38" s="429">
        <v>2.0</v>
      </c>
      <c r="F38" s="429">
        <v>2.0</v>
      </c>
      <c r="G38" s="429">
        <v>1.0</v>
      </c>
      <c r="H38" s="429">
        <v>1.0</v>
      </c>
      <c r="I38" s="429">
        <v>1.0</v>
      </c>
      <c r="J38" s="429">
        <v>2.0</v>
      </c>
      <c r="K38" s="429">
        <v>2.0</v>
      </c>
      <c r="L38" s="429">
        <v>2.0</v>
      </c>
      <c r="M38" s="429">
        <v>2.0</v>
      </c>
      <c r="N38" s="429">
        <v>1.0</v>
      </c>
      <c r="O38" s="429">
        <v>2.0</v>
      </c>
      <c r="P38" s="430">
        <v>18.0</v>
      </c>
      <c r="Q38" s="430">
        <v>15.0</v>
      </c>
      <c r="R38" s="430">
        <v>12.0</v>
      </c>
      <c r="S38" s="430">
        <v>15.0</v>
      </c>
      <c r="T38" s="431">
        <v>11.0</v>
      </c>
      <c r="U38" s="431">
        <v>3.0</v>
      </c>
      <c r="V38" s="431">
        <v>4.0</v>
      </c>
      <c r="W38" s="432">
        <f t="shared" si="2"/>
        <v>98</v>
      </c>
      <c r="X38" s="432">
        <f t="shared" si="3"/>
        <v>98</v>
      </c>
    </row>
    <row r="39">
      <c r="A39" s="4"/>
      <c r="B39" s="7" t="s">
        <v>42</v>
      </c>
      <c r="C39" s="432" t="b">
        <f t="shared" si="1"/>
        <v>0</v>
      </c>
      <c r="D39" s="429">
        <v>2.0</v>
      </c>
      <c r="E39" s="429">
        <v>2.0</v>
      </c>
      <c r="F39" s="429">
        <v>2.0</v>
      </c>
      <c r="G39" s="429">
        <v>1.0</v>
      </c>
      <c r="H39" s="429">
        <v>2.0</v>
      </c>
      <c r="I39" s="429">
        <v>1.0</v>
      </c>
      <c r="J39" s="429">
        <v>2.0</v>
      </c>
      <c r="K39" s="429">
        <v>2.0</v>
      </c>
      <c r="L39" s="429">
        <v>2.0</v>
      </c>
      <c r="M39" s="429">
        <v>0.0</v>
      </c>
      <c r="N39" s="429">
        <v>1.0</v>
      </c>
      <c r="O39" s="429">
        <v>2.0</v>
      </c>
      <c r="P39" s="430">
        <v>19.5</v>
      </c>
      <c r="Q39" s="430">
        <v>15.0</v>
      </c>
      <c r="R39" s="430">
        <v>12.0</v>
      </c>
      <c r="S39" s="430">
        <v>13.5</v>
      </c>
      <c r="T39" s="431">
        <v>10.0</v>
      </c>
      <c r="U39" s="431">
        <v>5.0</v>
      </c>
      <c r="V39" s="431">
        <v>5.0</v>
      </c>
      <c r="W39" s="432">
        <f t="shared" si="2"/>
        <v>99</v>
      </c>
      <c r="X39" s="432">
        <f t="shared" si="3"/>
        <v>99</v>
      </c>
    </row>
    <row r="40">
      <c r="A40" s="4"/>
      <c r="B40" s="7" t="s">
        <v>43</v>
      </c>
      <c r="C40" s="432" t="b">
        <f t="shared" si="1"/>
        <v>0</v>
      </c>
      <c r="D40" s="429">
        <v>1.0</v>
      </c>
      <c r="E40" s="429">
        <v>1.0</v>
      </c>
      <c r="F40" s="429">
        <v>1.0</v>
      </c>
      <c r="G40" s="429">
        <v>1.0</v>
      </c>
      <c r="H40" s="429">
        <v>1.0</v>
      </c>
      <c r="I40" s="429">
        <v>1.0</v>
      </c>
      <c r="J40" s="429">
        <v>1.0</v>
      </c>
      <c r="K40" s="429">
        <v>1.0</v>
      </c>
      <c r="L40" s="429">
        <v>1.0</v>
      </c>
      <c r="M40" s="429">
        <v>1.0</v>
      </c>
      <c r="N40" s="429">
        <v>0.0</v>
      </c>
      <c r="O40" s="429">
        <v>1.0</v>
      </c>
      <c r="P40" s="430">
        <v>18.0</v>
      </c>
      <c r="Q40" s="430">
        <v>16.5</v>
      </c>
      <c r="R40" s="430">
        <v>10.5</v>
      </c>
      <c r="S40" s="430">
        <v>12.0</v>
      </c>
      <c r="T40" s="431">
        <v>7.5</v>
      </c>
      <c r="U40" s="431">
        <v>5.0</v>
      </c>
      <c r="V40" s="431">
        <v>5.0</v>
      </c>
      <c r="W40" s="432">
        <f t="shared" si="2"/>
        <v>85.5</v>
      </c>
      <c r="X40" s="432">
        <f t="shared" si="3"/>
        <v>85.5</v>
      </c>
    </row>
    <row r="41">
      <c r="A41" s="4"/>
      <c r="B41" s="7" t="s">
        <v>44</v>
      </c>
      <c r="C41" s="432" t="b">
        <f t="shared" si="1"/>
        <v>0</v>
      </c>
      <c r="D41" s="429">
        <v>0.0</v>
      </c>
      <c r="E41" s="429">
        <v>2.0</v>
      </c>
      <c r="F41" s="429">
        <v>2.0</v>
      </c>
      <c r="G41" s="429">
        <v>1.0</v>
      </c>
      <c r="H41" s="429">
        <v>2.0</v>
      </c>
      <c r="I41" s="429">
        <v>1.0</v>
      </c>
      <c r="J41" s="429">
        <v>2.0</v>
      </c>
      <c r="K41" s="429">
        <v>2.0</v>
      </c>
      <c r="L41" s="429">
        <v>2.0</v>
      </c>
      <c r="M41" s="429">
        <v>0.0</v>
      </c>
      <c r="N41" s="429">
        <v>0.0</v>
      </c>
      <c r="O41" s="429">
        <v>2.0</v>
      </c>
      <c r="P41" s="430">
        <v>16.5</v>
      </c>
      <c r="Q41" s="430">
        <v>15.0</v>
      </c>
      <c r="R41" s="430">
        <v>12.0</v>
      </c>
      <c r="S41" s="430">
        <v>12.0</v>
      </c>
      <c r="T41" s="431">
        <v>6.0</v>
      </c>
      <c r="U41" s="431">
        <v>3.0</v>
      </c>
      <c r="V41" s="431">
        <v>2.0</v>
      </c>
      <c r="W41" s="432">
        <f t="shared" si="2"/>
        <v>82.5</v>
      </c>
      <c r="X41" s="432">
        <f t="shared" si="3"/>
        <v>82.5</v>
      </c>
    </row>
    <row r="42">
      <c r="A42" s="5"/>
      <c r="B42" s="7" t="s">
        <v>45</v>
      </c>
      <c r="C42" s="432" t="b">
        <f t="shared" si="1"/>
        <v>1</v>
      </c>
      <c r="D42" s="429"/>
      <c r="E42" s="429"/>
      <c r="F42" s="429"/>
      <c r="G42" s="429"/>
      <c r="H42" s="429"/>
      <c r="I42" s="429"/>
      <c r="J42" s="429"/>
      <c r="K42" s="429"/>
      <c r="L42" s="429"/>
      <c r="M42" s="429"/>
      <c r="N42" s="429"/>
      <c r="O42" s="429"/>
      <c r="P42" s="430"/>
      <c r="Q42" s="430"/>
      <c r="R42" s="430"/>
      <c r="S42" s="430"/>
      <c r="T42" s="431"/>
      <c r="U42" s="431"/>
      <c r="V42" s="431"/>
      <c r="W42" s="432" t="str">
        <f t="shared" si="2"/>
        <v/>
      </c>
      <c r="X42" s="432" t="str">
        <f t="shared" si="3"/>
        <v/>
      </c>
    </row>
    <row r="43">
      <c r="A43" s="9" t="s">
        <v>46</v>
      </c>
      <c r="B43" s="10" t="s">
        <v>47</v>
      </c>
      <c r="C43" s="432" t="b">
        <f t="shared" si="1"/>
        <v>0</v>
      </c>
      <c r="D43" s="429">
        <v>1.0</v>
      </c>
      <c r="E43" s="429">
        <v>2.0</v>
      </c>
      <c r="F43" s="429">
        <v>2.0</v>
      </c>
      <c r="G43" s="429">
        <v>1.0</v>
      </c>
      <c r="H43" s="429">
        <v>2.0</v>
      </c>
      <c r="I43" s="429">
        <v>1.0</v>
      </c>
      <c r="J43" s="429">
        <v>2.0</v>
      </c>
      <c r="K43" s="429">
        <v>2.0</v>
      </c>
      <c r="L43" s="429">
        <v>2.0</v>
      </c>
      <c r="M43" s="429">
        <v>0.0</v>
      </c>
      <c r="N43" s="429">
        <v>1.0</v>
      </c>
      <c r="O43" s="429">
        <v>2.0</v>
      </c>
      <c r="P43" s="430">
        <v>18.0</v>
      </c>
      <c r="Q43" s="430">
        <v>16.5</v>
      </c>
      <c r="R43" s="430">
        <v>7.5</v>
      </c>
      <c r="S43" s="430">
        <v>15.0</v>
      </c>
      <c r="T43" s="431">
        <v>10.0</v>
      </c>
      <c r="U43" s="431">
        <v>5.0</v>
      </c>
      <c r="V43" s="431">
        <v>5.0</v>
      </c>
      <c r="W43" s="432">
        <f t="shared" si="2"/>
        <v>95</v>
      </c>
      <c r="X43" s="432">
        <f t="shared" si="3"/>
        <v>95</v>
      </c>
    </row>
    <row r="44">
      <c r="A44" s="4"/>
      <c r="B44" s="10" t="s">
        <v>48</v>
      </c>
      <c r="C44" s="432" t="b">
        <f t="shared" si="1"/>
        <v>0</v>
      </c>
      <c r="D44" s="429">
        <v>2.0</v>
      </c>
      <c r="E44" s="429">
        <v>2.0</v>
      </c>
      <c r="F44" s="429">
        <v>2.0</v>
      </c>
      <c r="G44" s="429">
        <v>1.0</v>
      </c>
      <c r="H44" s="429">
        <v>2.0</v>
      </c>
      <c r="I44" s="429">
        <v>1.0</v>
      </c>
      <c r="J44" s="429">
        <v>2.0</v>
      </c>
      <c r="K44" s="429">
        <v>2.0</v>
      </c>
      <c r="L44" s="429">
        <v>2.0</v>
      </c>
      <c r="M44" s="429">
        <v>2.0</v>
      </c>
      <c r="N44" s="429">
        <v>1.0</v>
      </c>
      <c r="O44" s="429">
        <v>2.0</v>
      </c>
      <c r="P44" s="430">
        <v>16.5</v>
      </c>
      <c r="Q44" s="430">
        <v>15.0</v>
      </c>
      <c r="R44" s="430">
        <v>6.0</v>
      </c>
      <c r="S44" s="430">
        <v>15.0</v>
      </c>
      <c r="T44" s="431">
        <v>11.0</v>
      </c>
      <c r="U44" s="431">
        <v>5.0</v>
      </c>
      <c r="V44" s="431">
        <v>5.0</v>
      </c>
      <c r="W44" s="432">
        <f t="shared" si="2"/>
        <v>94.5</v>
      </c>
      <c r="X44" s="432">
        <f t="shared" si="3"/>
        <v>94.5</v>
      </c>
    </row>
    <row r="45">
      <c r="A45" s="4"/>
      <c r="B45" s="10" t="s">
        <v>49</v>
      </c>
      <c r="C45" s="432" t="b">
        <f t="shared" si="1"/>
        <v>1</v>
      </c>
      <c r="D45" s="429"/>
      <c r="E45" s="429"/>
      <c r="F45" s="429"/>
      <c r="G45" s="429"/>
      <c r="H45" s="429"/>
      <c r="I45" s="429"/>
      <c r="J45" s="429"/>
      <c r="K45" s="429"/>
      <c r="L45" s="429"/>
      <c r="M45" s="429"/>
      <c r="N45" s="429"/>
      <c r="O45" s="429"/>
      <c r="P45" s="430"/>
      <c r="Q45" s="430"/>
      <c r="R45" s="430"/>
      <c r="S45" s="430"/>
      <c r="T45" s="431"/>
      <c r="U45" s="431"/>
      <c r="V45" s="431"/>
      <c r="W45" s="432" t="str">
        <f t="shared" si="2"/>
        <v/>
      </c>
      <c r="X45" s="432" t="str">
        <f t="shared" si="3"/>
        <v/>
      </c>
    </row>
    <row r="46">
      <c r="A46" s="4"/>
      <c r="B46" s="10" t="s">
        <v>50</v>
      </c>
      <c r="C46" s="432" t="b">
        <f t="shared" si="1"/>
        <v>0</v>
      </c>
      <c r="D46" s="429">
        <v>2.0</v>
      </c>
      <c r="E46" s="429">
        <v>2.0</v>
      </c>
      <c r="F46" s="429">
        <v>2.0</v>
      </c>
      <c r="G46" s="429">
        <v>1.0</v>
      </c>
      <c r="H46" s="429">
        <v>0.0</v>
      </c>
      <c r="I46" s="429">
        <v>1.0</v>
      </c>
      <c r="J46" s="429">
        <v>2.0</v>
      </c>
      <c r="K46" s="429">
        <v>2.0</v>
      </c>
      <c r="L46" s="429">
        <v>2.0</v>
      </c>
      <c r="M46" s="429">
        <v>0.0</v>
      </c>
      <c r="N46" s="429">
        <v>1.0</v>
      </c>
      <c r="O46" s="429">
        <v>0.0</v>
      </c>
      <c r="P46" s="430">
        <v>19.5</v>
      </c>
      <c r="Q46" s="430">
        <v>16.5</v>
      </c>
      <c r="R46" s="430">
        <v>9.0</v>
      </c>
      <c r="S46" s="430">
        <v>16.5</v>
      </c>
      <c r="T46" s="431">
        <v>9.5</v>
      </c>
      <c r="U46" s="431">
        <v>5.0</v>
      </c>
      <c r="V46" s="431">
        <v>5.0</v>
      </c>
      <c r="W46" s="432">
        <f t="shared" si="2"/>
        <v>96</v>
      </c>
      <c r="X46" s="432">
        <f t="shared" si="3"/>
        <v>96</v>
      </c>
    </row>
    <row r="47">
      <c r="A47" s="4"/>
      <c r="B47" s="10" t="s">
        <v>51</v>
      </c>
      <c r="C47" s="432" t="b">
        <f t="shared" si="1"/>
        <v>0</v>
      </c>
      <c r="D47" s="429">
        <v>2.0</v>
      </c>
      <c r="E47" s="429">
        <v>2.0</v>
      </c>
      <c r="F47" s="429">
        <v>2.0</v>
      </c>
      <c r="G47" s="429">
        <v>1.0</v>
      </c>
      <c r="H47" s="429">
        <v>2.0</v>
      </c>
      <c r="I47" s="429">
        <v>1.0</v>
      </c>
      <c r="J47" s="429">
        <v>0.0</v>
      </c>
      <c r="K47" s="429">
        <v>2.0</v>
      </c>
      <c r="L47" s="429">
        <v>2.0</v>
      </c>
      <c r="M47" s="429">
        <v>0.0</v>
      </c>
      <c r="N47" s="429">
        <v>1.0</v>
      </c>
      <c r="O47" s="429">
        <v>1.0</v>
      </c>
      <c r="P47" s="430">
        <v>19.5</v>
      </c>
      <c r="Q47" s="430">
        <v>15.0</v>
      </c>
      <c r="R47" s="430">
        <v>9.0</v>
      </c>
      <c r="S47" s="430">
        <v>16.5</v>
      </c>
      <c r="T47" s="431">
        <v>11.0</v>
      </c>
      <c r="U47" s="431">
        <v>5.0</v>
      </c>
      <c r="V47" s="431">
        <v>5.0</v>
      </c>
      <c r="W47" s="432">
        <f t="shared" si="2"/>
        <v>97</v>
      </c>
      <c r="X47" s="432">
        <f t="shared" si="3"/>
        <v>97</v>
      </c>
    </row>
    <row r="48">
      <c r="A48" s="4"/>
      <c r="B48" s="10" t="s">
        <v>52</v>
      </c>
      <c r="C48" s="432" t="b">
        <f t="shared" si="1"/>
        <v>0</v>
      </c>
      <c r="D48" s="429">
        <v>0.0</v>
      </c>
      <c r="E48" s="429">
        <v>2.0</v>
      </c>
      <c r="F48" s="429">
        <v>2.0</v>
      </c>
      <c r="G48" s="429">
        <v>1.0</v>
      </c>
      <c r="H48" s="429">
        <v>2.0</v>
      </c>
      <c r="I48" s="429">
        <v>1.0</v>
      </c>
      <c r="J48" s="429">
        <v>2.0</v>
      </c>
      <c r="K48" s="429">
        <v>2.0</v>
      </c>
      <c r="L48" s="429">
        <v>2.0</v>
      </c>
      <c r="M48" s="429">
        <v>2.0</v>
      </c>
      <c r="N48" s="429">
        <v>1.0</v>
      </c>
      <c r="O48" s="429">
        <v>0.0</v>
      </c>
      <c r="P48" s="430">
        <v>19.5</v>
      </c>
      <c r="Q48" s="430">
        <v>16.5</v>
      </c>
      <c r="R48" s="430">
        <v>7.5</v>
      </c>
      <c r="S48" s="430">
        <v>16.5</v>
      </c>
      <c r="T48" s="431">
        <v>7.0</v>
      </c>
      <c r="U48" s="431">
        <v>5.0</v>
      </c>
      <c r="V48" s="431">
        <v>5.0</v>
      </c>
      <c r="W48" s="432">
        <f t="shared" si="2"/>
        <v>94</v>
      </c>
      <c r="X48" s="432">
        <f t="shared" si="3"/>
        <v>94</v>
      </c>
    </row>
    <row r="49">
      <c r="A49" s="4"/>
      <c r="B49" s="10" t="s">
        <v>53</v>
      </c>
      <c r="C49" s="432" t="b">
        <f t="shared" si="1"/>
        <v>0</v>
      </c>
      <c r="D49" s="429">
        <v>1.0</v>
      </c>
      <c r="E49" s="429">
        <v>1.0</v>
      </c>
      <c r="F49" s="429">
        <v>1.0</v>
      </c>
      <c r="G49" s="429">
        <v>1.0</v>
      </c>
      <c r="H49" s="429">
        <v>1.0</v>
      </c>
      <c r="I49" s="429">
        <v>1.0</v>
      </c>
      <c r="J49" s="429">
        <v>1.0</v>
      </c>
      <c r="K49" s="429">
        <v>1.0</v>
      </c>
      <c r="L49" s="429">
        <v>1.0</v>
      </c>
      <c r="M49" s="429">
        <v>0.0</v>
      </c>
      <c r="N49" s="429">
        <v>1.0</v>
      </c>
      <c r="O49" s="429">
        <v>1.0</v>
      </c>
      <c r="P49" s="430">
        <v>16.5</v>
      </c>
      <c r="Q49" s="430">
        <v>13.5</v>
      </c>
      <c r="R49" s="430">
        <v>12.0</v>
      </c>
      <c r="S49" s="430">
        <v>15.0</v>
      </c>
      <c r="T49" s="431">
        <v>11.0</v>
      </c>
      <c r="U49" s="431">
        <v>5.0</v>
      </c>
      <c r="V49" s="431">
        <v>5.0</v>
      </c>
      <c r="W49" s="432">
        <f t="shared" si="2"/>
        <v>89</v>
      </c>
      <c r="X49" s="432">
        <f t="shared" si="3"/>
        <v>89</v>
      </c>
    </row>
    <row r="50">
      <c r="A50" s="4"/>
      <c r="B50" s="10" t="s">
        <v>54</v>
      </c>
      <c r="C50" s="432" t="b">
        <f t="shared" si="1"/>
        <v>0</v>
      </c>
      <c r="D50" s="429">
        <v>1.0</v>
      </c>
      <c r="E50" s="429">
        <v>1.0</v>
      </c>
      <c r="F50" s="429">
        <v>1.0</v>
      </c>
      <c r="G50" s="429">
        <v>1.0</v>
      </c>
      <c r="H50" s="429">
        <v>1.0</v>
      </c>
      <c r="I50" s="429">
        <v>1.0</v>
      </c>
      <c r="J50" s="429">
        <v>1.0</v>
      </c>
      <c r="K50" s="429">
        <v>1.0</v>
      </c>
      <c r="L50" s="429">
        <v>1.0</v>
      </c>
      <c r="M50" s="429">
        <v>0.0</v>
      </c>
      <c r="N50" s="429">
        <v>1.0</v>
      </c>
      <c r="O50" s="429">
        <v>1.0</v>
      </c>
      <c r="P50" s="430">
        <v>18.0</v>
      </c>
      <c r="Q50" s="430">
        <v>13.5</v>
      </c>
      <c r="R50" s="430">
        <v>12.0</v>
      </c>
      <c r="S50" s="430">
        <v>15.0</v>
      </c>
      <c r="T50" s="431">
        <v>8.0</v>
      </c>
      <c r="U50" s="431">
        <v>5.0</v>
      </c>
      <c r="V50" s="431">
        <v>5.0</v>
      </c>
      <c r="W50" s="432">
        <f t="shared" si="2"/>
        <v>87.5</v>
      </c>
      <c r="X50" s="432">
        <f t="shared" si="3"/>
        <v>87.5</v>
      </c>
    </row>
    <row r="51">
      <c r="A51" s="4"/>
      <c r="B51" s="135" t="s">
        <v>55</v>
      </c>
      <c r="C51" s="432" t="b">
        <f t="shared" si="1"/>
        <v>1</v>
      </c>
      <c r="D51" s="429"/>
      <c r="E51" s="429"/>
      <c r="F51" s="429"/>
      <c r="G51" s="429"/>
      <c r="H51" s="429"/>
      <c r="I51" s="429"/>
      <c r="J51" s="429"/>
      <c r="K51" s="429"/>
      <c r="L51" s="429"/>
      <c r="M51" s="429"/>
      <c r="N51" s="429"/>
      <c r="O51" s="429"/>
      <c r="P51" s="430"/>
      <c r="Q51" s="430"/>
      <c r="R51" s="430"/>
      <c r="S51" s="430"/>
      <c r="T51" s="431"/>
      <c r="U51" s="431"/>
      <c r="V51" s="431"/>
      <c r="W51" s="432" t="str">
        <f t="shared" si="2"/>
        <v/>
      </c>
      <c r="X51" s="432" t="str">
        <f t="shared" si="3"/>
        <v/>
      </c>
    </row>
    <row r="52">
      <c r="A52" s="4"/>
      <c r="B52" s="10" t="s">
        <v>56</v>
      </c>
      <c r="C52" s="432" t="b">
        <f t="shared" si="1"/>
        <v>0</v>
      </c>
      <c r="D52" s="429">
        <v>0.0</v>
      </c>
      <c r="E52" s="429">
        <v>1.0</v>
      </c>
      <c r="F52" s="429">
        <v>1.0</v>
      </c>
      <c r="G52" s="429">
        <v>1.0</v>
      </c>
      <c r="H52" s="429">
        <v>1.0</v>
      </c>
      <c r="I52" s="429">
        <v>1.0</v>
      </c>
      <c r="J52" s="429">
        <v>1.0</v>
      </c>
      <c r="K52" s="429">
        <v>1.0</v>
      </c>
      <c r="L52" s="429">
        <v>1.0</v>
      </c>
      <c r="M52" s="429">
        <v>0.0</v>
      </c>
      <c r="N52" s="429">
        <v>1.0</v>
      </c>
      <c r="O52" s="429">
        <v>1.0</v>
      </c>
      <c r="P52" s="430">
        <v>16.5</v>
      </c>
      <c r="Q52" s="430">
        <v>13.5</v>
      </c>
      <c r="R52" s="430">
        <v>10.5</v>
      </c>
      <c r="S52" s="430">
        <v>12.0</v>
      </c>
      <c r="T52" s="431">
        <v>6.5</v>
      </c>
      <c r="U52" s="431">
        <v>1.0</v>
      </c>
      <c r="V52" s="431">
        <v>5.0</v>
      </c>
      <c r="W52" s="432">
        <f t="shared" si="2"/>
        <v>75</v>
      </c>
      <c r="X52" s="432">
        <f t="shared" si="3"/>
        <v>75</v>
      </c>
    </row>
    <row r="53">
      <c r="A53" s="4"/>
      <c r="B53" s="10" t="s">
        <v>57</v>
      </c>
      <c r="C53" s="432" t="b">
        <f t="shared" si="1"/>
        <v>0</v>
      </c>
      <c r="D53" s="429">
        <v>1.0</v>
      </c>
      <c r="E53" s="429">
        <v>1.0</v>
      </c>
      <c r="F53" s="429">
        <v>1.0</v>
      </c>
      <c r="G53" s="429">
        <v>1.0</v>
      </c>
      <c r="H53" s="429">
        <v>1.0</v>
      </c>
      <c r="I53" s="429">
        <v>1.0</v>
      </c>
      <c r="J53" s="429">
        <v>1.0</v>
      </c>
      <c r="K53" s="429">
        <v>1.0</v>
      </c>
      <c r="L53" s="429">
        <v>1.0</v>
      </c>
      <c r="M53" s="429">
        <v>0.0</v>
      </c>
      <c r="N53" s="429">
        <v>1.0</v>
      </c>
      <c r="O53" s="429">
        <v>1.0</v>
      </c>
      <c r="P53" s="430">
        <v>18.0</v>
      </c>
      <c r="Q53" s="430">
        <v>16.5</v>
      </c>
      <c r="R53" s="430">
        <v>12.0</v>
      </c>
      <c r="S53" s="430">
        <v>12.0</v>
      </c>
      <c r="T53" s="431">
        <v>11.0</v>
      </c>
      <c r="U53" s="431">
        <v>5.0</v>
      </c>
      <c r="V53" s="431">
        <v>4.0</v>
      </c>
      <c r="W53" s="432">
        <f t="shared" si="2"/>
        <v>89.5</v>
      </c>
      <c r="X53" s="432">
        <f t="shared" si="3"/>
        <v>89.5</v>
      </c>
    </row>
    <row r="54">
      <c r="A54" s="4"/>
      <c r="B54" s="10" t="s">
        <v>58</v>
      </c>
      <c r="C54" s="432" t="b">
        <f t="shared" si="1"/>
        <v>0</v>
      </c>
      <c r="D54" s="429">
        <v>2.0</v>
      </c>
      <c r="E54" s="429">
        <v>2.0</v>
      </c>
      <c r="F54" s="429">
        <v>2.0</v>
      </c>
      <c r="G54" s="429">
        <v>1.0</v>
      </c>
      <c r="H54" s="429">
        <v>2.0</v>
      </c>
      <c r="I54" s="429">
        <v>1.0</v>
      </c>
      <c r="J54" s="429">
        <v>2.0</v>
      </c>
      <c r="K54" s="429">
        <v>2.0</v>
      </c>
      <c r="L54" s="429">
        <v>2.0</v>
      </c>
      <c r="M54" s="429">
        <v>2.0</v>
      </c>
      <c r="N54" s="429">
        <v>1.0</v>
      </c>
      <c r="O54" s="429">
        <v>1.0</v>
      </c>
      <c r="P54" s="430">
        <v>18.0</v>
      </c>
      <c r="Q54" s="430">
        <v>15.0</v>
      </c>
      <c r="R54" s="430">
        <v>9.0</v>
      </c>
      <c r="S54" s="430">
        <v>16.5</v>
      </c>
      <c r="T54" s="431">
        <v>8.0</v>
      </c>
      <c r="U54" s="431">
        <v>1.0</v>
      </c>
      <c r="V54" s="431">
        <v>5.0</v>
      </c>
      <c r="W54" s="432">
        <f t="shared" si="2"/>
        <v>92.5</v>
      </c>
      <c r="X54" s="432">
        <f t="shared" si="3"/>
        <v>92.5</v>
      </c>
    </row>
    <row r="55">
      <c r="A55" s="4"/>
      <c r="B55" s="10" t="s">
        <v>59</v>
      </c>
      <c r="C55" s="432" t="b">
        <f t="shared" si="1"/>
        <v>0</v>
      </c>
      <c r="D55" s="429">
        <v>1.0</v>
      </c>
      <c r="E55" s="429">
        <v>1.0</v>
      </c>
      <c r="F55" s="429">
        <v>1.0</v>
      </c>
      <c r="G55" s="429">
        <v>1.0</v>
      </c>
      <c r="H55" s="429">
        <v>1.0</v>
      </c>
      <c r="I55" s="429">
        <v>1.0</v>
      </c>
      <c r="J55" s="429">
        <v>1.0</v>
      </c>
      <c r="K55" s="429">
        <v>1.0</v>
      </c>
      <c r="L55" s="429">
        <v>1.0</v>
      </c>
      <c r="M55" s="429">
        <v>0.0</v>
      </c>
      <c r="N55" s="429">
        <v>1.0</v>
      </c>
      <c r="O55" s="429">
        <v>1.0</v>
      </c>
      <c r="P55" s="430">
        <v>16.5</v>
      </c>
      <c r="Q55" s="430">
        <v>15.0</v>
      </c>
      <c r="R55" s="430">
        <v>7.5</v>
      </c>
      <c r="S55" s="430">
        <v>10.5</v>
      </c>
      <c r="T55" s="431">
        <v>11.5</v>
      </c>
      <c r="U55" s="431">
        <v>5.0</v>
      </c>
      <c r="V55" s="431">
        <v>5.0</v>
      </c>
      <c r="W55" s="432">
        <f t="shared" si="2"/>
        <v>82</v>
      </c>
      <c r="X55" s="432">
        <f t="shared" si="3"/>
        <v>82</v>
      </c>
    </row>
    <row r="56">
      <c r="A56" s="4"/>
      <c r="B56" s="10" t="s">
        <v>60</v>
      </c>
      <c r="C56" s="432" t="b">
        <f t="shared" si="1"/>
        <v>1</v>
      </c>
      <c r="D56" s="429"/>
      <c r="E56" s="429"/>
      <c r="F56" s="429"/>
      <c r="G56" s="429"/>
      <c r="H56" s="429"/>
      <c r="I56" s="429"/>
      <c r="J56" s="429"/>
      <c r="K56" s="429"/>
      <c r="L56" s="429"/>
      <c r="M56" s="429"/>
      <c r="N56" s="429"/>
      <c r="O56" s="429"/>
      <c r="P56" s="430"/>
      <c r="Q56" s="430"/>
      <c r="R56" s="430"/>
      <c r="S56" s="430"/>
      <c r="T56" s="431"/>
      <c r="U56" s="431"/>
      <c r="V56" s="431"/>
      <c r="W56" s="432" t="str">
        <f t="shared" si="2"/>
        <v/>
      </c>
      <c r="X56" s="432" t="str">
        <f t="shared" si="3"/>
        <v/>
      </c>
    </row>
    <row r="57">
      <c r="A57" s="4"/>
      <c r="B57" s="10" t="s">
        <v>61</v>
      </c>
      <c r="C57" s="432" t="b">
        <f t="shared" si="1"/>
        <v>0</v>
      </c>
      <c r="D57" s="429">
        <v>2.0</v>
      </c>
      <c r="E57" s="429">
        <v>2.0</v>
      </c>
      <c r="F57" s="429">
        <v>2.0</v>
      </c>
      <c r="G57" s="429">
        <v>1.0</v>
      </c>
      <c r="H57" s="429">
        <v>2.0</v>
      </c>
      <c r="I57" s="429">
        <v>1.0</v>
      </c>
      <c r="J57" s="429">
        <v>2.0</v>
      </c>
      <c r="K57" s="429">
        <v>2.0</v>
      </c>
      <c r="L57" s="429">
        <v>2.0</v>
      </c>
      <c r="M57" s="429">
        <v>0.0</v>
      </c>
      <c r="N57" s="429">
        <v>1.0</v>
      </c>
      <c r="O57" s="429">
        <v>2.0</v>
      </c>
      <c r="P57" s="430">
        <v>19.5</v>
      </c>
      <c r="Q57" s="430">
        <v>16.5</v>
      </c>
      <c r="R57" s="430">
        <v>12.0</v>
      </c>
      <c r="S57" s="430">
        <v>16.5</v>
      </c>
      <c r="T57" s="431">
        <v>12.0</v>
      </c>
      <c r="U57" s="431">
        <v>5.0</v>
      </c>
      <c r="V57" s="431">
        <v>5.0</v>
      </c>
      <c r="W57" s="432">
        <f t="shared" si="2"/>
        <v>105.5</v>
      </c>
      <c r="X57" s="432">
        <f t="shared" si="3"/>
        <v>100</v>
      </c>
    </row>
    <row r="58">
      <c r="A58" s="4"/>
      <c r="B58" s="10" t="s">
        <v>62</v>
      </c>
      <c r="C58" s="432" t="b">
        <f t="shared" si="1"/>
        <v>0</v>
      </c>
      <c r="D58" s="429">
        <v>2.0</v>
      </c>
      <c r="E58" s="429">
        <v>2.0</v>
      </c>
      <c r="F58" s="429">
        <v>2.0</v>
      </c>
      <c r="G58" s="429">
        <v>1.0</v>
      </c>
      <c r="H58" s="429">
        <v>2.0</v>
      </c>
      <c r="I58" s="429">
        <v>1.0</v>
      </c>
      <c r="J58" s="429">
        <v>2.0</v>
      </c>
      <c r="K58" s="429">
        <v>2.0</v>
      </c>
      <c r="L58" s="429">
        <v>2.0</v>
      </c>
      <c r="M58" s="429">
        <v>0.0</v>
      </c>
      <c r="N58" s="429">
        <v>1.0</v>
      </c>
      <c r="O58" s="429">
        <v>2.0</v>
      </c>
      <c r="P58" s="430">
        <v>19.5</v>
      </c>
      <c r="Q58" s="430">
        <v>16.5</v>
      </c>
      <c r="R58" s="430">
        <v>12.0</v>
      </c>
      <c r="S58" s="430">
        <v>16.5</v>
      </c>
      <c r="T58" s="431">
        <v>11.0</v>
      </c>
      <c r="U58" s="431">
        <v>5.0</v>
      </c>
      <c r="V58" s="431">
        <v>5.0</v>
      </c>
      <c r="W58" s="432">
        <f t="shared" si="2"/>
        <v>104.5</v>
      </c>
      <c r="X58" s="432">
        <f t="shared" si="3"/>
        <v>100</v>
      </c>
    </row>
    <row r="59">
      <c r="A59" s="4"/>
      <c r="B59" s="10" t="s">
        <v>63</v>
      </c>
      <c r="C59" s="432" t="b">
        <f t="shared" si="1"/>
        <v>0</v>
      </c>
      <c r="D59" s="429">
        <v>1.0</v>
      </c>
      <c r="E59" s="429">
        <v>2.0</v>
      </c>
      <c r="F59" s="429">
        <v>2.0</v>
      </c>
      <c r="G59" s="429">
        <v>1.0</v>
      </c>
      <c r="H59" s="429">
        <v>2.0</v>
      </c>
      <c r="I59" s="429">
        <v>1.0</v>
      </c>
      <c r="J59" s="429">
        <v>2.0</v>
      </c>
      <c r="K59" s="429">
        <v>2.0</v>
      </c>
      <c r="L59" s="429">
        <v>2.0</v>
      </c>
      <c r="M59" s="429">
        <v>0.0</v>
      </c>
      <c r="N59" s="429">
        <v>0.0</v>
      </c>
      <c r="O59" s="429">
        <v>1.0</v>
      </c>
      <c r="P59" s="430">
        <v>15.0</v>
      </c>
      <c r="Q59" s="430">
        <v>16.5</v>
      </c>
      <c r="R59" s="430">
        <v>7.5</v>
      </c>
      <c r="S59" s="430">
        <v>12.0</v>
      </c>
      <c r="T59" s="431">
        <v>10.0</v>
      </c>
      <c r="U59" s="431">
        <v>5.0</v>
      </c>
      <c r="V59" s="431">
        <v>3.0</v>
      </c>
      <c r="W59" s="432">
        <f t="shared" si="2"/>
        <v>85</v>
      </c>
      <c r="X59" s="432">
        <f t="shared" si="3"/>
        <v>85</v>
      </c>
    </row>
    <row r="60">
      <c r="A60" s="4"/>
      <c r="B60" s="10" t="s">
        <v>64</v>
      </c>
      <c r="C60" s="432" t="b">
        <f t="shared" si="1"/>
        <v>0</v>
      </c>
      <c r="D60" s="429">
        <v>2.0</v>
      </c>
      <c r="E60" s="429">
        <v>2.0</v>
      </c>
      <c r="F60" s="429">
        <v>2.0</v>
      </c>
      <c r="G60" s="429">
        <v>1.0</v>
      </c>
      <c r="H60" s="429">
        <v>2.0</v>
      </c>
      <c r="I60" s="429">
        <v>1.0</v>
      </c>
      <c r="J60" s="429">
        <v>2.0</v>
      </c>
      <c r="K60" s="429">
        <v>2.0</v>
      </c>
      <c r="L60" s="429">
        <v>2.0</v>
      </c>
      <c r="M60" s="429">
        <v>0.0</v>
      </c>
      <c r="N60" s="429">
        <v>1.0</v>
      </c>
      <c r="O60" s="429">
        <v>2.0</v>
      </c>
      <c r="P60" s="430">
        <v>18.0</v>
      </c>
      <c r="Q60" s="430">
        <v>15.0</v>
      </c>
      <c r="R60" s="430">
        <v>12.0</v>
      </c>
      <c r="S60" s="430">
        <v>16.5</v>
      </c>
      <c r="T60" s="431">
        <v>12.0</v>
      </c>
      <c r="U60" s="431">
        <v>5.0</v>
      </c>
      <c r="V60" s="431">
        <v>5.0</v>
      </c>
      <c r="W60" s="432">
        <f t="shared" si="2"/>
        <v>102.5</v>
      </c>
      <c r="X60" s="432">
        <f t="shared" si="3"/>
        <v>100</v>
      </c>
    </row>
    <row r="61">
      <c r="A61" s="4"/>
      <c r="B61" s="10" t="s">
        <v>65</v>
      </c>
      <c r="C61" s="432" t="b">
        <f t="shared" si="1"/>
        <v>0</v>
      </c>
      <c r="D61" s="429">
        <v>2.0</v>
      </c>
      <c r="E61" s="429">
        <v>2.0</v>
      </c>
      <c r="F61" s="429">
        <v>2.0</v>
      </c>
      <c r="G61" s="429">
        <v>1.0</v>
      </c>
      <c r="H61" s="429">
        <v>0.0</v>
      </c>
      <c r="I61" s="429">
        <v>1.0</v>
      </c>
      <c r="J61" s="429">
        <v>0.0</v>
      </c>
      <c r="K61" s="429">
        <v>2.0</v>
      </c>
      <c r="L61" s="429">
        <v>0.0</v>
      </c>
      <c r="M61" s="429">
        <v>1.0</v>
      </c>
      <c r="N61" s="429">
        <v>1.0</v>
      </c>
      <c r="O61" s="429">
        <v>2.0</v>
      </c>
      <c r="P61" s="430">
        <v>16.5</v>
      </c>
      <c r="Q61" s="430">
        <v>12.0</v>
      </c>
      <c r="R61" s="430">
        <v>6.0</v>
      </c>
      <c r="S61" s="430">
        <v>15.0</v>
      </c>
      <c r="T61" s="431">
        <v>2.5</v>
      </c>
      <c r="U61" s="431">
        <v>4.0</v>
      </c>
      <c r="V61" s="431">
        <v>5.0</v>
      </c>
      <c r="W61" s="432">
        <f t="shared" si="2"/>
        <v>75</v>
      </c>
      <c r="X61" s="432">
        <f t="shared" si="3"/>
        <v>75</v>
      </c>
    </row>
    <row r="62">
      <c r="A62" s="5"/>
      <c r="B62" s="10" t="s">
        <v>66</v>
      </c>
      <c r="C62" s="432" t="b">
        <f t="shared" si="1"/>
        <v>0</v>
      </c>
      <c r="D62" s="429">
        <v>0.0</v>
      </c>
      <c r="E62" s="429">
        <v>2.0</v>
      </c>
      <c r="F62" s="429">
        <v>2.0</v>
      </c>
      <c r="G62" s="429">
        <v>1.0</v>
      </c>
      <c r="H62" s="429">
        <v>2.0</v>
      </c>
      <c r="I62" s="429">
        <v>1.0</v>
      </c>
      <c r="J62" s="429">
        <v>1.0</v>
      </c>
      <c r="K62" s="429">
        <v>1.0</v>
      </c>
      <c r="L62" s="429">
        <v>2.0</v>
      </c>
      <c r="M62" s="429">
        <v>2.0</v>
      </c>
      <c r="N62" s="429">
        <v>1.0</v>
      </c>
      <c r="O62" s="429">
        <v>0.0</v>
      </c>
      <c r="P62" s="430">
        <v>18.0</v>
      </c>
      <c r="Q62" s="430">
        <v>13.5</v>
      </c>
      <c r="R62" s="430">
        <v>9.0</v>
      </c>
      <c r="S62" s="430">
        <v>15.0</v>
      </c>
      <c r="T62" s="431">
        <v>8.5</v>
      </c>
      <c r="U62" s="431">
        <v>5.0</v>
      </c>
      <c r="V62" s="431">
        <v>4.0</v>
      </c>
      <c r="W62" s="432">
        <f t="shared" si="2"/>
        <v>88</v>
      </c>
      <c r="X62" s="432">
        <f t="shared" si="3"/>
        <v>88</v>
      </c>
    </row>
    <row r="63">
      <c r="A63" s="13" t="s">
        <v>67</v>
      </c>
      <c r="B63" s="14" t="s">
        <v>68</v>
      </c>
      <c r="C63" s="432" t="b">
        <f t="shared" si="1"/>
        <v>0</v>
      </c>
      <c r="D63" s="429">
        <v>2.0</v>
      </c>
      <c r="E63" s="429">
        <v>2.0</v>
      </c>
      <c r="F63" s="429">
        <v>2.0</v>
      </c>
      <c r="G63" s="429">
        <v>1.0</v>
      </c>
      <c r="H63" s="429">
        <v>2.0</v>
      </c>
      <c r="I63" s="429">
        <v>1.0</v>
      </c>
      <c r="J63" s="429">
        <v>2.0</v>
      </c>
      <c r="K63" s="429">
        <v>2.0</v>
      </c>
      <c r="L63" s="429">
        <v>2.0</v>
      </c>
      <c r="M63" s="429">
        <v>0.0</v>
      </c>
      <c r="N63" s="429">
        <v>1.0</v>
      </c>
      <c r="O63" s="429">
        <v>1.0</v>
      </c>
      <c r="P63" s="430">
        <v>19.5</v>
      </c>
      <c r="Q63" s="430">
        <v>16.5</v>
      </c>
      <c r="R63" s="430">
        <v>10.5</v>
      </c>
      <c r="S63" s="430">
        <v>16.5</v>
      </c>
      <c r="T63" s="431">
        <v>11.0</v>
      </c>
      <c r="U63" s="431">
        <v>5.0</v>
      </c>
      <c r="V63" s="431">
        <v>5.0</v>
      </c>
      <c r="W63" s="432">
        <f t="shared" si="2"/>
        <v>102</v>
      </c>
      <c r="X63" s="432">
        <f t="shared" si="3"/>
        <v>100</v>
      </c>
    </row>
    <row r="64">
      <c r="A64" s="4"/>
      <c r="B64" s="14" t="s">
        <v>69</v>
      </c>
      <c r="C64" s="432" t="b">
        <f t="shared" si="1"/>
        <v>0</v>
      </c>
      <c r="D64" s="429">
        <v>2.0</v>
      </c>
      <c r="E64" s="429">
        <v>2.0</v>
      </c>
      <c r="F64" s="429">
        <v>2.0</v>
      </c>
      <c r="G64" s="429">
        <v>1.0</v>
      </c>
      <c r="H64" s="429">
        <v>2.0</v>
      </c>
      <c r="I64" s="429">
        <v>1.0</v>
      </c>
      <c r="J64" s="429">
        <v>2.0</v>
      </c>
      <c r="K64" s="429">
        <v>2.0</v>
      </c>
      <c r="L64" s="429">
        <v>2.0</v>
      </c>
      <c r="M64" s="429">
        <v>2.0</v>
      </c>
      <c r="N64" s="429">
        <v>1.0</v>
      </c>
      <c r="O64" s="429">
        <v>2.0</v>
      </c>
      <c r="P64" s="430">
        <v>19.5</v>
      </c>
      <c r="Q64" s="430">
        <v>16.5</v>
      </c>
      <c r="R64" s="430">
        <v>12.0</v>
      </c>
      <c r="S64" s="430">
        <v>15.0</v>
      </c>
      <c r="T64" s="431">
        <v>11.0</v>
      </c>
      <c r="U64" s="431">
        <v>5.0</v>
      </c>
      <c r="V64" s="431">
        <v>5.0</v>
      </c>
      <c r="W64" s="432">
        <f t="shared" si="2"/>
        <v>105</v>
      </c>
      <c r="X64" s="432">
        <f t="shared" si="3"/>
        <v>100</v>
      </c>
    </row>
    <row r="65">
      <c r="A65" s="4"/>
      <c r="B65" s="135" t="s">
        <v>70</v>
      </c>
      <c r="C65" s="432" t="b">
        <f t="shared" si="1"/>
        <v>1</v>
      </c>
      <c r="D65" s="429"/>
      <c r="E65" s="429"/>
      <c r="F65" s="429"/>
      <c r="G65" s="429"/>
      <c r="H65" s="429"/>
      <c r="I65" s="429"/>
      <c r="J65" s="429"/>
      <c r="K65" s="429"/>
      <c r="L65" s="429"/>
      <c r="M65" s="429"/>
      <c r="N65" s="429"/>
      <c r="O65" s="429"/>
      <c r="P65" s="430"/>
      <c r="Q65" s="430"/>
      <c r="R65" s="430"/>
      <c r="S65" s="430"/>
      <c r="T65" s="431"/>
      <c r="U65" s="431"/>
      <c r="V65" s="431"/>
      <c r="W65" s="432" t="str">
        <f t="shared" si="2"/>
        <v/>
      </c>
      <c r="X65" s="432" t="str">
        <f t="shared" si="3"/>
        <v/>
      </c>
    </row>
    <row r="66">
      <c r="A66" s="4"/>
      <c r="B66" s="134" t="s">
        <v>71</v>
      </c>
      <c r="C66" s="432" t="b">
        <f t="shared" si="1"/>
        <v>1</v>
      </c>
      <c r="D66" s="429"/>
      <c r="E66" s="429"/>
      <c r="F66" s="429"/>
      <c r="G66" s="429"/>
      <c r="H66" s="429"/>
      <c r="I66" s="429"/>
      <c r="J66" s="429"/>
      <c r="K66" s="429"/>
      <c r="L66" s="429"/>
      <c r="M66" s="429"/>
      <c r="N66" s="429"/>
      <c r="O66" s="429"/>
      <c r="P66" s="430"/>
      <c r="Q66" s="430"/>
      <c r="R66" s="430"/>
      <c r="S66" s="430"/>
      <c r="T66" s="431"/>
      <c r="U66" s="431"/>
      <c r="V66" s="431"/>
      <c r="W66" s="432" t="str">
        <f t="shared" si="2"/>
        <v/>
      </c>
      <c r="X66" s="432" t="str">
        <f t="shared" si="3"/>
        <v/>
      </c>
    </row>
    <row r="67">
      <c r="A67" s="4"/>
      <c r="B67" s="14" t="s">
        <v>72</v>
      </c>
      <c r="C67" s="432" t="b">
        <f t="shared" si="1"/>
        <v>1</v>
      </c>
      <c r="D67" s="429"/>
      <c r="E67" s="429"/>
      <c r="F67" s="429"/>
      <c r="G67" s="429"/>
      <c r="H67" s="429"/>
      <c r="I67" s="429"/>
      <c r="J67" s="429"/>
      <c r="K67" s="429"/>
      <c r="L67" s="429"/>
      <c r="M67" s="429"/>
      <c r="N67" s="429"/>
      <c r="O67" s="429"/>
      <c r="P67" s="430"/>
      <c r="Q67" s="430"/>
      <c r="R67" s="430"/>
      <c r="S67" s="430"/>
      <c r="T67" s="431"/>
      <c r="U67" s="431"/>
      <c r="V67" s="431"/>
      <c r="W67" s="432" t="str">
        <f t="shared" si="2"/>
        <v/>
      </c>
      <c r="X67" s="432" t="str">
        <f t="shared" si="3"/>
        <v/>
      </c>
    </row>
    <row r="68">
      <c r="A68" s="4"/>
      <c r="B68" s="135" t="s">
        <v>73</v>
      </c>
      <c r="C68" s="432" t="b">
        <f t="shared" si="1"/>
        <v>1</v>
      </c>
      <c r="D68" s="429"/>
      <c r="E68" s="429"/>
      <c r="F68" s="429"/>
      <c r="G68" s="429"/>
      <c r="H68" s="429"/>
      <c r="I68" s="429"/>
      <c r="J68" s="429"/>
      <c r="K68" s="429"/>
      <c r="L68" s="429"/>
      <c r="M68" s="429"/>
      <c r="N68" s="429"/>
      <c r="O68" s="429"/>
      <c r="P68" s="430"/>
      <c r="Q68" s="430"/>
      <c r="R68" s="430"/>
      <c r="S68" s="430"/>
      <c r="T68" s="431"/>
      <c r="U68" s="431"/>
      <c r="V68" s="431"/>
      <c r="W68" s="432" t="str">
        <f t="shared" si="2"/>
        <v/>
      </c>
      <c r="X68" s="432" t="str">
        <f t="shared" si="3"/>
        <v/>
      </c>
    </row>
    <row r="69">
      <c r="A69" s="4"/>
      <c r="B69" s="14" t="s">
        <v>74</v>
      </c>
      <c r="C69" s="432" t="b">
        <f t="shared" si="1"/>
        <v>1</v>
      </c>
      <c r="D69" s="429"/>
      <c r="E69" s="429"/>
      <c r="F69" s="429"/>
      <c r="G69" s="429"/>
      <c r="H69" s="429"/>
      <c r="I69" s="429"/>
      <c r="J69" s="429"/>
      <c r="K69" s="429"/>
      <c r="L69" s="429"/>
      <c r="M69" s="429"/>
      <c r="N69" s="429"/>
      <c r="O69" s="429"/>
      <c r="P69" s="430"/>
      <c r="Q69" s="430"/>
      <c r="R69" s="430"/>
      <c r="S69" s="430"/>
      <c r="T69" s="431"/>
      <c r="U69" s="431"/>
      <c r="V69" s="431"/>
      <c r="W69" s="432" t="str">
        <f t="shared" si="2"/>
        <v/>
      </c>
      <c r="X69" s="432" t="str">
        <f t="shared" si="3"/>
        <v/>
      </c>
    </row>
    <row r="70">
      <c r="A70" s="4"/>
      <c r="B70" s="14" t="s">
        <v>75</v>
      </c>
      <c r="C70" s="432" t="b">
        <f t="shared" si="1"/>
        <v>0</v>
      </c>
      <c r="D70" s="429">
        <v>2.0</v>
      </c>
      <c r="E70" s="429">
        <v>2.0</v>
      </c>
      <c r="F70" s="429">
        <v>2.0</v>
      </c>
      <c r="G70" s="429">
        <v>1.0</v>
      </c>
      <c r="H70" s="429">
        <v>2.0</v>
      </c>
      <c r="I70" s="429">
        <v>1.0</v>
      </c>
      <c r="J70" s="429">
        <v>2.0</v>
      </c>
      <c r="K70" s="429">
        <v>2.0</v>
      </c>
      <c r="L70" s="429">
        <v>2.0</v>
      </c>
      <c r="M70" s="429">
        <v>0.0</v>
      </c>
      <c r="N70" s="429">
        <v>1.0</v>
      </c>
      <c r="O70" s="429">
        <v>2.0</v>
      </c>
      <c r="P70" s="430">
        <v>15.0</v>
      </c>
      <c r="Q70" s="430">
        <v>13.5</v>
      </c>
      <c r="R70" s="430">
        <v>9.0</v>
      </c>
      <c r="S70" s="430">
        <v>12.0</v>
      </c>
      <c r="T70" s="431">
        <v>7.0</v>
      </c>
      <c r="U70" s="431">
        <v>5.0</v>
      </c>
      <c r="V70" s="431">
        <v>5.0</v>
      </c>
      <c r="W70" s="432">
        <f t="shared" si="2"/>
        <v>85.5</v>
      </c>
      <c r="X70" s="432">
        <f t="shared" si="3"/>
        <v>85.5</v>
      </c>
    </row>
    <row r="71">
      <c r="A71" s="4"/>
      <c r="B71" s="14" t="s">
        <v>76</v>
      </c>
      <c r="C71" s="432" t="b">
        <f t="shared" si="1"/>
        <v>1</v>
      </c>
      <c r="D71" s="429"/>
      <c r="E71" s="429"/>
      <c r="F71" s="429"/>
      <c r="G71" s="429"/>
      <c r="H71" s="429"/>
      <c r="I71" s="429"/>
      <c r="J71" s="429"/>
      <c r="K71" s="429"/>
      <c r="L71" s="429"/>
      <c r="M71" s="429"/>
      <c r="N71" s="429"/>
      <c r="O71" s="429"/>
      <c r="P71" s="430"/>
      <c r="Q71" s="430"/>
      <c r="R71" s="430"/>
      <c r="S71" s="430"/>
      <c r="T71" s="431"/>
      <c r="U71" s="431"/>
      <c r="V71" s="431"/>
      <c r="W71" s="432" t="str">
        <f t="shared" si="2"/>
        <v/>
      </c>
      <c r="X71" s="432" t="str">
        <f t="shared" si="3"/>
        <v/>
      </c>
    </row>
    <row r="72">
      <c r="A72" s="4"/>
      <c r="B72" s="14" t="s">
        <v>77</v>
      </c>
      <c r="C72" s="432" t="b">
        <f t="shared" si="1"/>
        <v>0</v>
      </c>
      <c r="D72" s="429">
        <v>1.0</v>
      </c>
      <c r="E72" s="429">
        <v>1.0</v>
      </c>
      <c r="F72" s="429">
        <v>1.0</v>
      </c>
      <c r="G72" s="429">
        <v>1.0</v>
      </c>
      <c r="H72" s="429">
        <v>0.0</v>
      </c>
      <c r="I72" s="429">
        <v>1.0</v>
      </c>
      <c r="J72" s="429">
        <v>1.0</v>
      </c>
      <c r="K72" s="429">
        <v>1.0</v>
      </c>
      <c r="L72" s="429">
        <v>1.0</v>
      </c>
      <c r="M72" s="429">
        <v>1.0</v>
      </c>
      <c r="N72" s="429">
        <v>0.0</v>
      </c>
      <c r="O72" s="429">
        <v>1.0</v>
      </c>
      <c r="P72" s="430">
        <v>15.0</v>
      </c>
      <c r="Q72" s="430">
        <v>10.5</v>
      </c>
      <c r="R72" s="430">
        <v>9.0</v>
      </c>
      <c r="S72" s="430">
        <v>15.0</v>
      </c>
      <c r="T72" s="431">
        <v>1.0</v>
      </c>
      <c r="U72" s="431">
        <v>4.0</v>
      </c>
      <c r="V72" s="431">
        <v>5.0</v>
      </c>
      <c r="W72" s="432">
        <f t="shared" si="2"/>
        <v>69.5</v>
      </c>
      <c r="X72" s="432">
        <f t="shared" si="3"/>
        <v>69.5</v>
      </c>
    </row>
    <row r="73">
      <c r="A73" s="4"/>
      <c r="B73" s="14" t="s">
        <v>78</v>
      </c>
      <c r="C73" s="432" t="b">
        <f t="shared" si="1"/>
        <v>0</v>
      </c>
      <c r="D73" s="429">
        <v>1.0</v>
      </c>
      <c r="E73" s="429">
        <v>1.0</v>
      </c>
      <c r="F73" s="429">
        <v>1.0</v>
      </c>
      <c r="G73" s="429">
        <v>1.0</v>
      </c>
      <c r="H73" s="429">
        <v>1.0</v>
      </c>
      <c r="I73" s="429">
        <v>1.0</v>
      </c>
      <c r="J73" s="429">
        <v>1.0</v>
      </c>
      <c r="K73" s="429">
        <v>1.0</v>
      </c>
      <c r="L73" s="429">
        <v>1.0</v>
      </c>
      <c r="M73" s="429">
        <v>0.0</v>
      </c>
      <c r="N73" s="429">
        <v>1.0</v>
      </c>
      <c r="O73" s="429">
        <v>0.0</v>
      </c>
      <c r="P73" s="430">
        <v>18.0</v>
      </c>
      <c r="Q73" s="430">
        <v>13.5</v>
      </c>
      <c r="R73" s="430">
        <v>7.5</v>
      </c>
      <c r="S73" s="430">
        <v>13.5</v>
      </c>
      <c r="T73" s="431">
        <v>9.5</v>
      </c>
      <c r="U73" s="431">
        <v>4.0</v>
      </c>
      <c r="V73" s="431">
        <v>3.0</v>
      </c>
      <c r="W73" s="432">
        <f t="shared" si="2"/>
        <v>79</v>
      </c>
      <c r="X73" s="432">
        <f t="shared" si="3"/>
        <v>79</v>
      </c>
    </row>
    <row r="74">
      <c r="A74" s="4"/>
      <c r="B74" s="14" t="s">
        <v>79</v>
      </c>
      <c r="C74" s="432" t="b">
        <f t="shared" si="1"/>
        <v>0</v>
      </c>
      <c r="D74" s="429">
        <v>2.0</v>
      </c>
      <c r="E74" s="429">
        <v>2.0</v>
      </c>
      <c r="F74" s="429">
        <v>2.0</v>
      </c>
      <c r="G74" s="429">
        <v>1.0</v>
      </c>
      <c r="H74" s="429">
        <v>2.0</v>
      </c>
      <c r="I74" s="429">
        <v>1.0</v>
      </c>
      <c r="J74" s="429">
        <v>2.0</v>
      </c>
      <c r="K74" s="429">
        <v>2.0</v>
      </c>
      <c r="L74" s="429">
        <v>2.0</v>
      </c>
      <c r="M74" s="429">
        <v>0.0</v>
      </c>
      <c r="N74" s="429">
        <v>1.0</v>
      </c>
      <c r="O74" s="429">
        <v>2.0</v>
      </c>
      <c r="P74" s="430">
        <v>18.0</v>
      </c>
      <c r="Q74" s="430">
        <v>15.0</v>
      </c>
      <c r="R74" s="430">
        <v>12.0</v>
      </c>
      <c r="S74" s="430">
        <v>15.0</v>
      </c>
      <c r="T74" s="431">
        <v>8.5</v>
      </c>
      <c r="U74" s="431">
        <v>5.0</v>
      </c>
      <c r="V74" s="431">
        <v>5.0</v>
      </c>
      <c r="W74" s="432">
        <f t="shared" si="2"/>
        <v>97.5</v>
      </c>
      <c r="X74" s="432">
        <f t="shared" si="3"/>
        <v>97.5</v>
      </c>
    </row>
    <row r="75">
      <c r="A75" s="4"/>
      <c r="B75" s="14" t="s">
        <v>80</v>
      </c>
      <c r="C75" s="432" t="b">
        <f t="shared" si="1"/>
        <v>0</v>
      </c>
      <c r="D75" s="429">
        <v>2.0</v>
      </c>
      <c r="E75" s="429">
        <v>2.0</v>
      </c>
      <c r="F75" s="429">
        <v>2.0</v>
      </c>
      <c r="G75" s="429">
        <v>1.0</v>
      </c>
      <c r="H75" s="429">
        <v>2.0</v>
      </c>
      <c r="I75" s="429">
        <v>1.0</v>
      </c>
      <c r="J75" s="429">
        <v>2.0</v>
      </c>
      <c r="K75" s="429">
        <v>2.0</v>
      </c>
      <c r="L75" s="429">
        <v>2.0</v>
      </c>
      <c r="M75" s="429">
        <v>0.0</v>
      </c>
      <c r="N75" s="429">
        <v>1.0</v>
      </c>
      <c r="O75" s="429">
        <v>2.0</v>
      </c>
      <c r="P75" s="430">
        <v>19.5</v>
      </c>
      <c r="Q75" s="430">
        <v>13.5</v>
      </c>
      <c r="R75" s="430">
        <v>12.0</v>
      </c>
      <c r="S75" s="430">
        <v>15.0</v>
      </c>
      <c r="T75" s="431">
        <v>12.0</v>
      </c>
      <c r="U75" s="431">
        <v>5.0</v>
      </c>
      <c r="V75" s="431">
        <v>5.0</v>
      </c>
      <c r="W75" s="432">
        <f t="shared" si="2"/>
        <v>101</v>
      </c>
      <c r="X75" s="432">
        <f t="shared" si="3"/>
        <v>100</v>
      </c>
    </row>
    <row r="76">
      <c r="A76" s="4"/>
      <c r="B76" s="14" t="s">
        <v>81</v>
      </c>
      <c r="C76" s="432" t="b">
        <f t="shared" si="1"/>
        <v>0</v>
      </c>
      <c r="D76" s="429">
        <v>1.0</v>
      </c>
      <c r="E76" s="429">
        <v>1.0</v>
      </c>
      <c r="F76" s="429">
        <v>1.0</v>
      </c>
      <c r="G76" s="429">
        <v>1.0</v>
      </c>
      <c r="H76" s="429">
        <v>1.0</v>
      </c>
      <c r="I76" s="429">
        <v>1.0</v>
      </c>
      <c r="J76" s="429">
        <v>1.0</v>
      </c>
      <c r="K76" s="429">
        <v>0.0</v>
      </c>
      <c r="L76" s="429">
        <v>1.0</v>
      </c>
      <c r="M76" s="429">
        <v>1.0</v>
      </c>
      <c r="N76" s="429">
        <v>0.0</v>
      </c>
      <c r="O76" s="429">
        <v>1.0</v>
      </c>
      <c r="P76" s="430">
        <v>9.0</v>
      </c>
      <c r="Q76" s="430">
        <v>13.5</v>
      </c>
      <c r="R76" s="430">
        <v>4.5</v>
      </c>
      <c r="S76" s="430">
        <v>16.5</v>
      </c>
      <c r="T76" s="431">
        <v>8.0</v>
      </c>
      <c r="U76" s="431">
        <v>5.0</v>
      </c>
      <c r="V76" s="431">
        <v>5.0</v>
      </c>
      <c r="W76" s="432">
        <f t="shared" si="2"/>
        <v>71.5</v>
      </c>
      <c r="X76" s="432">
        <f t="shared" si="3"/>
        <v>71.5</v>
      </c>
    </row>
    <row r="77">
      <c r="A77" s="4"/>
      <c r="B77" s="14" t="s">
        <v>82</v>
      </c>
      <c r="C77" s="432" t="b">
        <f t="shared" si="1"/>
        <v>0</v>
      </c>
      <c r="D77" s="429">
        <v>1.0</v>
      </c>
      <c r="E77" s="429">
        <v>2.0</v>
      </c>
      <c r="F77" s="429">
        <v>2.0</v>
      </c>
      <c r="G77" s="429">
        <v>1.0</v>
      </c>
      <c r="H77" s="429">
        <v>2.0</v>
      </c>
      <c r="I77" s="429">
        <v>1.0</v>
      </c>
      <c r="J77" s="429">
        <v>2.0</v>
      </c>
      <c r="K77" s="429">
        <v>2.0</v>
      </c>
      <c r="L77" s="429">
        <v>2.0</v>
      </c>
      <c r="M77" s="429">
        <v>2.0</v>
      </c>
      <c r="N77" s="429">
        <v>0.0</v>
      </c>
      <c r="O77" s="429">
        <v>1.0</v>
      </c>
      <c r="P77" s="430">
        <v>16.5</v>
      </c>
      <c r="Q77" s="430">
        <v>15.0</v>
      </c>
      <c r="R77" s="430">
        <v>9.0</v>
      </c>
      <c r="S77" s="430">
        <v>16.5</v>
      </c>
      <c r="T77" s="431">
        <v>11.0</v>
      </c>
      <c r="U77" s="431">
        <v>5.0</v>
      </c>
      <c r="V77" s="431">
        <v>5.0</v>
      </c>
      <c r="W77" s="432">
        <f t="shared" si="2"/>
        <v>96</v>
      </c>
      <c r="X77" s="432">
        <f t="shared" si="3"/>
        <v>96</v>
      </c>
    </row>
    <row r="78">
      <c r="A78" s="4"/>
      <c r="B78" s="14" t="s">
        <v>83</v>
      </c>
      <c r="C78" s="432" t="b">
        <f t="shared" si="1"/>
        <v>0</v>
      </c>
      <c r="D78" s="429">
        <v>1.0</v>
      </c>
      <c r="E78" s="429">
        <v>1.0</v>
      </c>
      <c r="F78" s="429">
        <v>1.0</v>
      </c>
      <c r="G78" s="429">
        <v>1.0</v>
      </c>
      <c r="H78" s="429">
        <v>1.0</v>
      </c>
      <c r="I78" s="429">
        <v>1.0</v>
      </c>
      <c r="J78" s="429">
        <v>1.0</v>
      </c>
      <c r="K78" s="429">
        <v>1.0</v>
      </c>
      <c r="L78" s="429">
        <v>1.0</v>
      </c>
      <c r="M78" s="429">
        <v>1.0</v>
      </c>
      <c r="N78" s="429">
        <v>1.0</v>
      </c>
      <c r="O78" s="429">
        <v>1.0</v>
      </c>
      <c r="P78" s="430">
        <v>19.5</v>
      </c>
      <c r="Q78" s="430">
        <v>16.5</v>
      </c>
      <c r="R78" s="430">
        <v>7.5</v>
      </c>
      <c r="S78" s="430">
        <v>15.0</v>
      </c>
      <c r="T78" s="431">
        <v>12.0</v>
      </c>
      <c r="U78" s="431">
        <v>3.0</v>
      </c>
      <c r="V78" s="431">
        <v>5.0</v>
      </c>
      <c r="W78" s="432">
        <f t="shared" si="2"/>
        <v>90.5</v>
      </c>
      <c r="X78" s="432">
        <f t="shared" si="3"/>
        <v>90.5</v>
      </c>
    </row>
    <row r="79">
      <c r="A79" s="4"/>
      <c r="B79" s="14" t="s">
        <v>84</v>
      </c>
      <c r="C79" s="432" t="b">
        <f t="shared" si="1"/>
        <v>1</v>
      </c>
      <c r="D79" s="429"/>
      <c r="E79" s="429"/>
      <c r="F79" s="429"/>
      <c r="G79" s="429"/>
      <c r="H79" s="429"/>
      <c r="I79" s="429"/>
      <c r="J79" s="429"/>
      <c r="K79" s="429"/>
      <c r="L79" s="429"/>
      <c r="M79" s="429"/>
      <c r="N79" s="429"/>
      <c r="O79" s="429"/>
      <c r="P79" s="430"/>
      <c r="Q79" s="430"/>
      <c r="R79" s="430"/>
      <c r="S79" s="430"/>
      <c r="T79" s="431"/>
      <c r="U79" s="431"/>
      <c r="V79" s="431"/>
      <c r="W79" s="432" t="str">
        <f t="shared" si="2"/>
        <v/>
      </c>
      <c r="X79" s="432" t="str">
        <f t="shared" si="3"/>
        <v/>
      </c>
    </row>
    <row r="80">
      <c r="A80" s="4"/>
      <c r="B80" s="14" t="s">
        <v>85</v>
      </c>
      <c r="C80" s="432" t="b">
        <f t="shared" si="1"/>
        <v>0</v>
      </c>
      <c r="D80" s="429">
        <v>2.0</v>
      </c>
      <c r="E80" s="429">
        <v>2.0</v>
      </c>
      <c r="F80" s="429">
        <v>2.0</v>
      </c>
      <c r="G80" s="429">
        <v>1.0</v>
      </c>
      <c r="H80" s="429">
        <v>2.0</v>
      </c>
      <c r="I80" s="429">
        <v>1.0</v>
      </c>
      <c r="J80" s="429">
        <v>2.0</v>
      </c>
      <c r="K80" s="429">
        <v>2.0</v>
      </c>
      <c r="L80" s="429">
        <v>2.0</v>
      </c>
      <c r="M80" s="429">
        <v>0.0</v>
      </c>
      <c r="N80" s="429">
        <v>1.0</v>
      </c>
      <c r="O80" s="429">
        <v>0.0</v>
      </c>
      <c r="P80" s="430">
        <v>18.0</v>
      </c>
      <c r="Q80" s="430">
        <v>15.0</v>
      </c>
      <c r="R80" s="430">
        <v>9.0</v>
      </c>
      <c r="S80" s="430">
        <v>15.0</v>
      </c>
      <c r="T80" s="431">
        <v>11.5</v>
      </c>
      <c r="U80" s="431">
        <v>5.0</v>
      </c>
      <c r="V80" s="431">
        <v>4.0</v>
      </c>
      <c r="W80" s="432">
        <f t="shared" si="2"/>
        <v>94.5</v>
      </c>
      <c r="X80" s="432">
        <f t="shared" si="3"/>
        <v>94.5</v>
      </c>
    </row>
    <row r="81">
      <c r="A81" s="4"/>
      <c r="B81" s="14" t="s">
        <v>86</v>
      </c>
      <c r="C81" s="432" t="b">
        <f t="shared" si="1"/>
        <v>0</v>
      </c>
      <c r="D81" s="429">
        <v>1.0</v>
      </c>
      <c r="E81" s="429">
        <v>1.0</v>
      </c>
      <c r="F81" s="429">
        <v>1.0</v>
      </c>
      <c r="G81" s="429">
        <v>1.0</v>
      </c>
      <c r="H81" s="429">
        <v>0.0</v>
      </c>
      <c r="I81" s="429">
        <v>1.0</v>
      </c>
      <c r="J81" s="429">
        <v>1.0</v>
      </c>
      <c r="K81" s="429">
        <v>1.0</v>
      </c>
      <c r="L81" s="429">
        <v>1.0</v>
      </c>
      <c r="M81" s="429">
        <v>1.0</v>
      </c>
      <c r="N81" s="429">
        <v>1.0</v>
      </c>
      <c r="O81" s="429">
        <v>1.0</v>
      </c>
      <c r="P81" s="430">
        <v>16.5</v>
      </c>
      <c r="Q81" s="430">
        <v>16.5</v>
      </c>
      <c r="R81" s="430">
        <v>10.5</v>
      </c>
      <c r="S81" s="430">
        <v>16.5</v>
      </c>
      <c r="T81" s="431">
        <v>11.0</v>
      </c>
      <c r="U81" s="431">
        <v>4.0</v>
      </c>
      <c r="V81" s="431">
        <v>5.0</v>
      </c>
      <c r="W81" s="432">
        <f t="shared" si="2"/>
        <v>91</v>
      </c>
      <c r="X81" s="432">
        <f t="shared" si="3"/>
        <v>91</v>
      </c>
    </row>
    <row r="82">
      <c r="A82" s="5"/>
      <c r="B82" s="14" t="s">
        <v>87</v>
      </c>
      <c r="C82" s="432" t="b">
        <f t="shared" si="1"/>
        <v>0</v>
      </c>
      <c r="D82" s="429">
        <v>1.0</v>
      </c>
      <c r="E82" s="429">
        <v>2.0</v>
      </c>
      <c r="F82" s="429">
        <v>2.0</v>
      </c>
      <c r="G82" s="429">
        <v>1.0</v>
      </c>
      <c r="H82" s="429">
        <v>2.0</v>
      </c>
      <c r="I82" s="429">
        <v>1.0</v>
      </c>
      <c r="J82" s="429">
        <v>2.0</v>
      </c>
      <c r="K82" s="429">
        <v>2.0</v>
      </c>
      <c r="L82" s="429">
        <v>1.0</v>
      </c>
      <c r="M82" s="429">
        <v>0.0</v>
      </c>
      <c r="N82" s="429">
        <v>1.0</v>
      </c>
      <c r="O82" s="429">
        <v>0.0</v>
      </c>
      <c r="P82" s="430">
        <v>19.5</v>
      </c>
      <c r="Q82" s="430">
        <v>16.5</v>
      </c>
      <c r="R82" s="430">
        <v>10.5</v>
      </c>
      <c r="S82" s="430">
        <v>15.0</v>
      </c>
      <c r="T82" s="431">
        <v>10.5</v>
      </c>
      <c r="U82" s="431">
        <v>5.0</v>
      </c>
      <c r="V82" s="431">
        <v>5.0</v>
      </c>
      <c r="W82" s="432">
        <f t="shared" si="2"/>
        <v>97</v>
      </c>
      <c r="X82" s="432">
        <f t="shared" si="3"/>
        <v>97</v>
      </c>
    </row>
    <row r="83">
      <c r="A83" s="15" t="s">
        <v>88</v>
      </c>
      <c r="B83" s="16" t="s">
        <v>89</v>
      </c>
      <c r="C83" s="432" t="b">
        <f t="shared" si="1"/>
        <v>0</v>
      </c>
      <c r="D83" s="429">
        <v>1.0</v>
      </c>
      <c r="E83" s="429">
        <v>1.0</v>
      </c>
      <c r="F83" s="429">
        <v>1.0</v>
      </c>
      <c r="G83" s="429">
        <v>1.0</v>
      </c>
      <c r="H83" s="429">
        <v>1.0</v>
      </c>
      <c r="I83" s="429">
        <v>1.0</v>
      </c>
      <c r="J83" s="429">
        <v>1.0</v>
      </c>
      <c r="K83" s="429">
        <v>1.0</v>
      </c>
      <c r="L83" s="429">
        <v>1.0</v>
      </c>
      <c r="M83" s="429">
        <v>0.0</v>
      </c>
      <c r="N83" s="429">
        <v>1.0</v>
      </c>
      <c r="O83" s="429">
        <v>0.0</v>
      </c>
      <c r="P83" s="430">
        <v>19.5</v>
      </c>
      <c r="Q83" s="430">
        <v>15.0</v>
      </c>
      <c r="R83" s="430">
        <v>7.5</v>
      </c>
      <c r="S83" s="430">
        <v>12.0</v>
      </c>
      <c r="T83" s="431">
        <v>6.0</v>
      </c>
      <c r="U83" s="431">
        <v>5.0</v>
      </c>
      <c r="V83" s="431">
        <v>5.0</v>
      </c>
      <c r="W83" s="432">
        <f t="shared" si="2"/>
        <v>80</v>
      </c>
      <c r="X83" s="432">
        <f t="shared" si="3"/>
        <v>80</v>
      </c>
    </row>
    <row r="84">
      <c r="A84" s="4"/>
      <c r="B84" s="16" t="s">
        <v>90</v>
      </c>
      <c r="C84" s="432" t="b">
        <f t="shared" si="1"/>
        <v>0</v>
      </c>
      <c r="D84" s="429">
        <v>1.0</v>
      </c>
      <c r="E84" s="429">
        <v>2.0</v>
      </c>
      <c r="F84" s="429">
        <v>2.0</v>
      </c>
      <c r="G84" s="429">
        <v>1.0</v>
      </c>
      <c r="H84" s="429">
        <v>2.0</v>
      </c>
      <c r="I84" s="429">
        <v>1.0</v>
      </c>
      <c r="J84" s="429">
        <v>2.0</v>
      </c>
      <c r="K84" s="429">
        <v>2.0</v>
      </c>
      <c r="L84" s="429">
        <v>0.0</v>
      </c>
      <c r="M84" s="429">
        <v>0.0</v>
      </c>
      <c r="N84" s="429">
        <v>1.0</v>
      </c>
      <c r="O84" s="429">
        <v>0.0</v>
      </c>
      <c r="P84" s="430">
        <v>16.5</v>
      </c>
      <c r="Q84" s="430">
        <v>16.5</v>
      </c>
      <c r="R84" s="430">
        <v>10.5</v>
      </c>
      <c r="S84" s="430">
        <v>13.5</v>
      </c>
      <c r="T84" s="431">
        <v>7.5</v>
      </c>
      <c r="U84" s="431">
        <v>5.0</v>
      </c>
      <c r="V84" s="431">
        <v>4.0</v>
      </c>
      <c r="W84" s="432">
        <f t="shared" si="2"/>
        <v>87.5</v>
      </c>
      <c r="X84" s="432">
        <f t="shared" si="3"/>
        <v>87.5</v>
      </c>
    </row>
    <row r="85">
      <c r="A85" s="4"/>
      <c r="B85" s="16" t="s">
        <v>91</v>
      </c>
      <c r="C85" s="432" t="b">
        <f t="shared" si="1"/>
        <v>0</v>
      </c>
      <c r="D85" s="429">
        <v>2.0</v>
      </c>
      <c r="E85" s="429">
        <v>2.0</v>
      </c>
      <c r="F85" s="429">
        <v>2.0</v>
      </c>
      <c r="G85" s="429">
        <v>1.0</v>
      </c>
      <c r="H85" s="429">
        <v>2.0</v>
      </c>
      <c r="I85" s="429">
        <v>1.0</v>
      </c>
      <c r="J85" s="429">
        <v>2.0</v>
      </c>
      <c r="K85" s="429">
        <v>2.0</v>
      </c>
      <c r="L85" s="429">
        <v>2.0</v>
      </c>
      <c r="M85" s="429">
        <v>2.0</v>
      </c>
      <c r="N85" s="429">
        <v>1.0</v>
      </c>
      <c r="O85" s="429">
        <v>2.0</v>
      </c>
      <c r="P85" s="430">
        <v>19.5</v>
      </c>
      <c r="Q85" s="430">
        <v>16.5</v>
      </c>
      <c r="R85" s="430">
        <v>10.5</v>
      </c>
      <c r="S85" s="430">
        <v>13.5</v>
      </c>
      <c r="T85" s="431">
        <v>12.0</v>
      </c>
      <c r="U85" s="431">
        <v>5.0</v>
      </c>
      <c r="V85" s="431">
        <v>5.0</v>
      </c>
      <c r="W85" s="432">
        <f t="shared" si="2"/>
        <v>103</v>
      </c>
      <c r="X85" s="432">
        <f t="shared" si="3"/>
        <v>100</v>
      </c>
    </row>
    <row r="86">
      <c r="A86" s="4"/>
      <c r="B86" s="16" t="s">
        <v>92</v>
      </c>
      <c r="C86" s="432" t="b">
        <f t="shared" si="1"/>
        <v>0</v>
      </c>
      <c r="D86" s="429">
        <v>2.0</v>
      </c>
      <c r="E86" s="429">
        <v>2.0</v>
      </c>
      <c r="F86" s="429">
        <v>2.0</v>
      </c>
      <c r="G86" s="429">
        <v>1.0</v>
      </c>
      <c r="H86" s="429">
        <v>2.0</v>
      </c>
      <c r="I86" s="429">
        <v>1.0</v>
      </c>
      <c r="J86" s="429">
        <v>2.0</v>
      </c>
      <c r="K86" s="429">
        <v>2.0</v>
      </c>
      <c r="L86" s="429">
        <v>2.0</v>
      </c>
      <c r="M86" s="429">
        <v>2.0</v>
      </c>
      <c r="N86" s="429">
        <v>1.0</v>
      </c>
      <c r="O86" s="429">
        <v>2.0</v>
      </c>
      <c r="P86" s="430">
        <v>16.5</v>
      </c>
      <c r="Q86" s="430">
        <v>15.0</v>
      </c>
      <c r="R86" s="430">
        <v>10.5</v>
      </c>
      <c r="S86" s="430">
        <v>16.5</v>
      </c>
      <c r="T86" s="431">
        <v>6.0</v>
      </c>
      <c r="U86" s="431">
        <v>5.0</v>
      </c>
      <c r="V86" s="431">
        <v>5.0</v>
      </c>
      <c r="W86" s="432">
        <f t="shared" si="2"/>
        <v>95.5</v>
      </c>
      <c r="X86" s="432">
        <f t="shared" si="3"/>
        <v>95.5</v>
      </c>
    </row>
    <row r="87">
      <c r="A87" s="4"/>
      <c r="B87" s="16" t="s">
        <v>93</v>
      </c>
      <c r="C87" s="432" t="b">
        <f t="shared" si="1"/>
        <v>0</v>
      </c>
      <c r="D87" s="429">
        <v>2.0</v>
      </c>
      <c r="E87" s="429">
        <v>2.0</v>
      </c>
      <c r="F87" s="429">
        <v>2.0</v>
      </c>
      <c r="G87" s="429">
        <v>1.0</v>
      </c>
      <c r="H87" s="429">
        <v>1.0</v>
      </c>
      <c r="I87" s="429">
        <v>1.0</v>
      </c>
      <c r="J87" s="429">
        <v>2.0</v>
      </c>
      <c r="K87" s="429">
        <v>2.0</v>
      </c>
      <c r="L87" s="429">
        <v>2.0</v>
      </c>
      <c r="M87" s="429">
        <v>2.0</v>
      </c>
      <c r="N87" s="429">
        <v>1.0</v>
      </c>
      <c r="O87" s="429">
        <v>2.0</v>
      </c>
      <c r="P87" s="430">
        <v>19.5</v>
      </c>
      <c r="Q87" s="430">
        <v>16.5</v>
      </c>
      <c r="R87" s="430">
        <v>12.0</v>
      </c>
      <c r="S87" s="430">
        <v>16.5</v>
      </c>
      <c r="T87" s="431">
        <v>11.0</v>
      </c>
      <c r="U87" s="431">
        <v>4.0</v>
      </c>
      <c r="V87" s="431">
        <v>5.0</v>
      </c>
      <c r="W87" s="432">
        <f t="shared" si="2"/>
        <v>104.5</v>
      </c>
      <c r="X87" s="432">
        <f t="shared" si="3"/>
        <v>100</v>
      </c>
    </row>
    <row r="88">
      <c r="A88" s="4"/>
      <c r="B88" s="16" t="s">
        <v>94</v>
      </c>
      <c r="C88" s="432" t="b">
        <f t="shared" si="1"/>
        <v>0</v>
      </c>
      <c r="D88" s="429">
        <v>2.0</v>
      </c>
      <c r="E88" s="429">
        <v>2.0</v>
      </c>
      <c r="F88" s="429">
        <v>2.0</v>
      </c>
      <c r="G88" s="429">
        <v>1.0</v>
      </c>
      <c r="H88" s="429">
        <v>2.0</v>
      </c>
      <c r="I88" s="429">
        <v>1.0</v>
      </c>
      <c r="J88" s="429">
        <v>2.0</v>
      </c>
      <c r="K88" s="429">
        <v>2.0</v>
      </c>
      <c r="L88" s="429">
        <v>2.0</v>
      </c>
      <c r="M88" s="429">
        <v>2.0</v>
      </c>
      <c r="N88" s="429">
        <v>1.0</v>
      </c>
      <c r="O88" s="429">
        <v>0.0</v>
      </c>
      <c r="P88" s="430">
        <v>18.0</v>
      </c>
      <c r="Q88" s="430">
        <v>15.0</v>
      </c>
      <c r="R88" s="430">
        <v>12.0</v>
      </c>
      <c r="S88" s="430">
        <v>16.5</v>
      </c>
      <c r="T88" s="431">
        <v>12.0</v>
      </c>
      <c r="U88" s="431">
        <v>5.0</v>
      </c>
      <c r="V88" s="431">
        <v>5.0</v>
      </c>
      <c r="W88" s="432">
        <f t="shared" si="2"/>
        <v>102.5</v>
      </c>
      <c r="X88" s="432">
        <f t="shared" si="3"/>
        <v>100</v>
      </c>
    </row>
    <row r="89">
      <c r="A89" s="4"/>
      <c r="B89" s="16" t="s">
        <v>95</v>
      </c>
      <c r="C89" s="432" t="b">
        <f t="shared" si="1"/>
        <v>1</v>
      </c>
      <c r="D89" s="429"/>
      <c r="E89" s="429"/>
      <c r="F89" s="429"/>
      <c r="G89" s="429"/>
      <c r="H89" s="429"/>
      <c r="I89" s="429"/>
      <c r="J89" s="429"/>
      <c r="K89" s="429"/>
      <c r="L89" s="429"/>
      <c r="M89" s="429"/>
      <c r="N89" s="429"/>
      <c r="O89" s="429"/>
      <c r="P89" s="430"/>
      <c r="Q89" s="430"/>
      <c r="R89" s="430"/>
      <c r="S89" s="430"/>
      <c r="T89" s="431"/>
      <c r="U89" s="431"/>
      <c r="V89" s="431"/>
      <c r="W89" s="432" t="str">
        <f t="shared" si="2"/>
        <v/>
      </c>
      <c r="X89" s="432" t="str">
        <f t="shared" si="3"/>
        <v/>
      </c>
    </row>
    <row r="90">
      <c r="A90" s="4"/>
      <c r="B90" s="16" t="s">
        <v>96</v>
      </c>
      <c r="C90" s="432" t="b">
        <f t="shared" si="1"/>
        <v>0</v>
      </c>
      <c r="D90" s="429">
        <v>2.0</v>
      </c>
      <c r="E90" s="429">
        <v>2.0</v>
      </c>
      <c r="F90" s="429">
        <v>2.0</v>
      </c>
      <c r="G90" s="429">
        <v>1.0</v>
      </c>
      <c r="H90" s="429">
        <v>2.0</v>
      </c>
      <c r="I90" s="429">
        <v>1.0</v>
      </c>
      <c r="J90" s="429">
        <v>2.0</v>
      </c>
      <c r="K90" s="429">
        <v>2.0</v>
      </c>
      <c r="L90" s="429">
        <v>2.0</v>
      </c>
      <c r="M90" s="429">
        <v>2.0</v>
      </c>
      <c r="N90" s="429">
        <v>1.0</v>
      </c>
      <c r="O90" s="429">
        <v>2.0</v>
      </c>
      <c r="P90" s="430">
        <v>18.0</v>
      </c>
      <c r="Q90" s="430">
        <v>16.5</v>
      </c>
      <c r="R90" s="430">
        <v>12.0</v>
      </c>
      <c r="S90" s="430">
        <v>12.0</v>
      </c>
      <c r="T90" s="431">
        <v>8.5</v>
      </c>
      <c r="U90" s="431">
        <v>5.0</v>
      </c>
      <c r="V90" s="431">
        <v>4.0</v>
      </c>
      <c r="W90" s="432">
        <f t="shared" si="2"/>
        <v>97</v>
      </c>
      <c r="X90" s="432">
        <f t="shared" si="3"/>
        <v>97</v>
      </c>
    </row>
    <row r="91">
      <c r="A91" s="4"/>
      <c r="B91" s="16" t="s">
        <v>97</v>
      </c>
      <c r="C91" s="432" t="b">
        <f t="shared" si="1"/>
        <v>0</v>
      </c>
      <c r="D91" s="429">
        <v>2.0</v>
      </c>
      <c r="E91" s="429">
        <v>2.0</v>
      </c>
      <c r="F91" s="429">
        <v>2.0</v>
      </c>
      <c r="G91" s="429">
        <v>1.0</v>
      </c>
      <c r="H91" s="429">
        <v>2.0</v>
      </c>
      <c r="I91" s="429">
        <v>1.0</v>
      </c>
      <c r="J91" s="429">
        <v>2.0</v>
      </c>
      <c r="K91" s="429">
        <v>2.0</v>
      </c>
      <c r="L91" s="429">
        <v>2.0</v>
      </c>
      <c r="M91" s="429">
        <v>2.0</v>
      </c>
      <c r="N91" s="429">
        <v>1.0</v>
      </c>
      <c r="O91" s="429">
        <v>2.0</v>
      </c>
      <c r="P91" s="430">
        <v>19.5</v>
      </c>
      <c r="Q91" s="430">
        <v>16.5</v>
      </c>
      <c r="R91" s="430">
        <v>10.5</v>
      </c>
      <c r="S91" s="430">
        <v>15.0</v>
      </c>
      <c r="T91" s="431">
        <v>12.0</v>
      </c>
      <c r="U91" s="431">
        <v>5.0</v>
      </c>
      <c r="V91" s="431">
        <v>5.0</v>
      </c>
      <c r="W91" s="432">
        <f t="shared" si="2"/>
        <v>104.5</v>
      </c>
      <c r="X91" s="432">
        <f t="shared" si="3"/>
        <v>100</v>
      </c>
    </row>
    <row r="92">
      <c r="A92" s="4"/>
      <c r="B92" s="16" t="s">
        <v>98</v>
      </c>
      <c r="C92" s="432" t="b">
        <f t="shared" si="1"/>
        <v>0</v>
      </c>
      <c r="D92" s="429">
        <v>2.0</v>
      </c>
      <c r="E92" s="429">
        <v>2.0</v>
      </c>
      <c r="F92" s="429">
        <v>2.0</v>
      </c>
      <c r="G92" s="429">
        <v>1.0</v>
      </c>
      <c r="H92" s="429">
        <v>2.0</v>
      </c>
      <c r="I92" s="429">
        <v>1.0</v>
      </c>
      <c r="J92" s="429">
        <v>2.0</v>
      </c>
      <c r="K92" s="429">
        <v>2.0</v>
      </c>
      <c r="L92" s="429">
        <v>2.0</v>
      </c>
      <c r="M92" s="429">
        <v>0.0</v>
      </c>
      <c r="N92" s="429">
        <v>1.0</v>
      </c>
      <c r="O92" s="429">
        <v>2.0</v>
      </c>
      <c r="P92" s="430">
        <v>19.5</v>
      </c>
      <c r="Q92" s="430">
        <v>16.5</v>
      </c>
      <c r="R92" s="430">
        <v>12.0</v>
      </c>
      <c r="S92" s="430">
        <v>13.5</v>
      </c>
      <c r="T92" s="431">
        <v>12.0</v>
      </c>
      <c r="U92" s="431">
        <v>5.0</v>
      </c>
      <c r="V92" s="431">
        <v>5.0</v>
      </c>
      <c r="W92" s="432">
        <f t="shared" si="2"/>
        <v>102.5</v>
      </c>
      <c r="X92" s="432">
        <f t="shared" si="3"/>
        <v>100</v>
      </c>
    </row>
    <row r="93">
      <c r="A93" s="4"/>
      <c r="B93" s="16" t="s">
        <v>99</v>
      </c>
      <c r="C93" s="432" t="b">
        <f t="shared" si="1"/>
        <v>0</v>
      </c>
      <c r="D93" s="429">
        <v>2.0</v>
      </c>
      <c r="E93" s="429">
        <v>2.0</v>
      </c>
      <c r="F93" s="429">
        <v>2.0</v>
      </c>
      <c r="G93" s="429">
        <v>1.0</v>
      </c>
      <c r="H93" s="429">
        <v>2.0</v>
      </c>
      <c r="I93" s="429">
        <v>1.0</v>
      </c>
      <c r="J93" s="429">
        <v>2.0</v>
      </c>
      <c r="K93" s="429">
        <v>2.0</v>
      </c>
      <c r="L93" s="429">
        <v>0.0</v>
      </c>
      <c r="M93" s="429">
        <v>0.0</v>
      </c>
      <c r="N93" s="429">
        <v>1.0</v>
      </c>
      <c r="O93" s="429">
        <v>2.0</v>
      </c>
      <c r="P93" s="430">
        <v>16.5</v>
      </c>
      <c r="Q93" s="430">
        <v>15.0</v>
      </c>
      <c r="R93" s="430">
        <v>12.0</v>
      </c>
      <c r="S93" s="430">
        <v>15.0</v>
      </c>
      <c r="T93" s="431">
        <v>11.0</v>
      </c>
      <c r="U93" s="431">
        <v>5.0</v>
      </c>
      <c r="V93" s="431">
        <v>5.0</v>
      </c>
      <c r="W93" s="432">
        <f t="shared" si="2"/>
        <v>96.5</v>
      </c>
      <c r="X93" s="432">
        <f t="shared" si="3"/>
        <v>96.5</v>
      </c>
    </row>
    <row r="94">
      <c r="A94" s="4"/>
      <c r="B94" s="16" t="s">
        <v>100</v>
      </c>
      <c r="C94" s="432" t="b">
        <f t="shared" si="1"/>
        <v>0</v>
      </c>
      <c r="D94" s="429">
        <v>0.0</v>
      </c>
      <c r="E94" s="429">
        <v>1.0</v>
      </c>
      <c r="F94" s="429">
        <v>1.0</v>
      </c>
      <c r="G94" s="429">
        <v>1.0</v>
      </c>
      <c r="H94" s="429">
        <v>1.0</v>
      </c>
      <c r="I94" s="429">
        <v>1.0</v>
      </c>
      <c r="J94" s="429">
        <v>1.0</v>
      </c>
      <c r="K94" s="429">
        <v>0.0</v>
      </c>
      <c r="L94" s="429">
        <v>1.0</v>
      </c>
      <c r="M94" s="429">
        <v>1.0</v>
      </c>
      <c r="N94" s="429">
        <v>0.0</v>
      </c>
      <c r="O94" s="429">
        <v>1.0</v>
      </c>
      <c r="P94" s="430">
        <v>18.0</v>
      </c>
      <c r="Q94" s="430">
        <v>15.0</v>
      </c>
      <c r="R94" s="430">
        <v>12.0</v>
      </c>
      <c r="S94" s="430">
        <v>15.0</v>
      </c>
      <c r="T94" s="431">
        <v>9.0</v>
      </c>
      <c r="U94" s="431">
        <v>5.0</v>
      </c>
      <c r="V94" s="431">
        <v>5.0</v>
      </c>
      <c r="W94" s="432">
        <f t="shared" si="2"/>
        <v>88</v>
      </c>
      <c r="X94" s="432">
        <f t="shared" si="3"/>
        <v>88</v>
      </c>
    </row>
    <row r="95">
      <c r="A95" s="4"/>
      <c r="B95" s="16" t="s">
        <v>101</v>
      </c>
      <c r="C95" s="432" t="b">
        <f t="shared" si="1"/>
        <v>1</v>
      </c>
      <c r="D95" s="429"/>
      <c r="E95" s="429"/>
      <c r="F95" s="429"/>
      <c r="G95" s="429"/>
      <c r="H95" s="429"/>
      <c r="I95" s="429"/>
      <c r="J95" s="429"/>
      <c r="K95" s="429"/>
      <c r="L95" s="429"/>
      <c r="M95" s="429"/>
      <c r="N95" s="429"/>
      <c r="O95" s="429"/>
      <c r="P95" s="430"/>
      <c r="Q95" s="430"/>
      <c r="R95" s="430"/>
      <c r="S95" s="430"/>
      <c r="T95" s="431"/>
      <c r="U95" s="431"/>
      <c r="V95" s="431"/>
      <c r="W95" s="432" t="str">
        <f t="shared" si="2"/>
        <v/>
      </c>
      <c r="X95" s="432" t="str">
        <f t="shared" si="3"/>
        <v/>
      </c>
    </row>
    <row r="96">
      <c r="A96" s="4"/>
      <c r="B96" s="16" t="s">
        <v>102</v>
      </c>
      <c r="C96" s="432" t="b">
        <f t="shared" si="1"/>
        <v>0</v>
      </c>
      <c r="D96" s="429">
        <v>2.0</v>
      </c>
      <c r="E96" s="429">
        <v>2.0</v>
      </c>
      <c r="F96" s="429">
        <v>2.0</v>
      </c>
      <c r="G96" s="429">
        <v>1.0</v>
      </c>
      <c r="H96" s="429">
        <v>2.0</v>
      </c>
      <c r="I96" s="429">
        <v>1.0</v>
      </c>
      <c r="J96" s="429">
        <v>2.0</v>
      </c>
      <c r="K96" s="429">
        <v>2.0</v>
      </c>
      <c r="L96" s="429">
        <v>2.0</v>
      </c>
      <c r="M96" s="429">
        <v>0.0</v>
      </c>
      <c r="N96" s="429">
        <v>1.0</v>
      </c>
      <c r="O96" s="429">
        <v>0.0</v>
      </c>
      <c r="P96" s="430">
        <v>19.5</v>
      </c>
      <c r="Q96" s="430">
        <v>16.5</v>
      </c>
      <c r="R96" s="430">
        <v>12.0</v>
      </c>
      <c r="S96" s="430">
        <v>16.5</v>
      </c>
      <c r="T96" s="431">
        <v>9.0</v>
      </c>
      <c r="U96" s="431">
        <v>5.0</v>
      </c>
      <c r="V96" s="431">
        <v>5.0</v>
      </c>
      <c r="W96" s="432">
        <f t="shared" si="2"/>
        <v>100.5</v>
      </c>
      <c r="X96" s="432">
        <f t="shared" si="3"/>
        <v>100</v>
      </c>
    </row>
    <row r="97">
      <c r="A97" s="4"/>
      <c r="B97" s="134" t="s">
        <v>103</v>
      </c>
      <c r="C97" s="432" t="b">
        <f t="shared" si="1"/>
        <v>1</v>
      </c>
      <c r="D97" s="429"/>
      <c r="E97" s="429"/>
      <c r="F97" s="429"/>
      <c r="G97" s="429"/>
      <c r="H97" s="429"/>
      <c r="I97" s="429"/>
      <c r="J97" s="429"/>
      <c r="K97" s="429"/>
      <c r="L97" s="429"/>
      <c r="M97" s="429"/>
      <c r="N97" s="429"/>
      <c r="O97" s="429"/>
      <c r="P97" s="430"/>
      <c r="Q97" s="430"/>
      <c r="R97" s="430"/>
      <c r="S97" s="430"/>
      <c r="T97" s="431"/>
      <c r="U97" s="431"/>
      <c r="V97" s="431"/>
      <c r="W97" s="432" t="str">
        <f t="shared" si="2"/>
        <v/>
      </c>
      <c r="X97" s="432" t="str">
        <f t="shared" si="3"/>
        <v/>
      </c>
    </row>
    <row r="98">
      <c r="A98" s="4"/>
      <c r="B98" s="16" t="s">
        <v>104</v>
      </c>
      <c r="C98" s="432" t="b">
        <f t="shared" si="1"/>
        <v>0</v>
      </c>
      <c r="D98" s="429">
        <v>1.0</v>
      </c>
      <c r="E98" s="429">
        <v>2.0</v>
      </c>
      <c r="F98" s="429">
        <v>2.0</v>
      </c>
      <c r="G98" s="429">
        <v>1.0</v>
      </c>
      <c r="H98" s="429">
        <v>0.0</v>
      </c>
      <c r="I98" s="429">
        <v>1.0</v>
      </c>
      <c r="J98" s="429">
        <v>2.0</v>
      </c>
      <c r="K98" s="429">
        <v>2.0</v>
      </c>
      <c r="L98" s="429">
        <v>2.0</v>
      </c>
      <c r="M98" s="429">
        <v>1.0</v>
      </c>
      <c r="N98" s="429">
        <v>1.0</v>
      </c>
      <c r="O98" s="429">
        <v>0.0</v>
      </c>
      <c r="P98" s="430">
        <v>18.0</v>
      </c>
      <c r="Q98" s="430">
        <v>16.5</v>
      </c>
      <c r="R98" s="430">
        <v>12.0</v>
      </c>
      <c r="S98" s="430">
        <v>13.5</v>
      </c>
      <c r="T98" s="431">
        <v>11.0</v>
      </c>
      <c r="U98" s="431">
        <v>5.0</v>
      </c>
      <c r="V98" s="431">
        <v>5.0</v>
      </c>
      <c r="W98" s="432">
        <f t="shared" si="2"/>
        <v>96</v>
      </c>
      <c r="X98" s="432">
        <f t="shared" si="3"/>
        <v>96</v>
      </c>
    </row>
    <row r="99">
      <c r="A99" s="4"/>
      <c r="B99" s="16" t="s">
        <v>105</v>
      </c>
      <c r="C99" s="432" t="b">
        <f t="shared" si="1"/>
        <v>0</v>
      </c>
      <c r="D99" s="429">
        <v>2.0</v>
      </c>
      <c r="E99" s="429">
        <v>2.0</v>
      </c>
      <c r="F99" s="429">
        <v>2.0</v>
      </c>
      <c r="G99" s="429">
        <v>1.0</v>
      </c>
      <c r="H99" s="429">
        <v>2.0</v>
      </c>
      <c r="I99" s="429">
        <v>1.0</v>
      </c>
      <c r="J99" s="429">
        <v>2.0</v>
      </c>
      <c r="K99" s="429">
        <v>2.0</v>
      </c>
      <c r="L99" s="429">
        <v>2.0</v>
      </c>
      <c r="M99" s="429">
        <v>0.0</v>
      </c>
      <c r="N99" s="429">
        <v>0.0</v>
      </c>
      <c r="O99" s="429">
        <v>0.0</v>
      </c>
      <c r="P99" s="430">
        <v>18.0</v>
      </c>
      <c r="Q99" s="430">
        <v>16.5</v>
      </c>
      <c r="R99" s="430">
        <v>3.0</v>
      </c>
      <c r="S99" s="430">
        <v>13.5</v>
      </c>
      <c r="T99" s="431">
        <v>11.0</v>
      </c>
      <c r="U99" s="431">
        <v>5.0</v>
      </c>
      <c r="V99" s="431">
        <v>5.0</v>
      </c>
      <c r="W99" s="432">
        <f t="shared" si="2"/>
        <v>88</v>
      </c>
      <c r="X99" s="432">
        <f t="shared" si="3"/>
        <v>88</v>
      </c>
    </row>
    <row r="100">
      <c r="A100" s="4"/>
      <c r="B100" s="16" t="s">
        <v>106</v>
      </c>
      <c r="C100" s="432" t="b">
        <f t="shared" si="1"/>
        <v>0</v>
      </c>
      <c r="D100" s="429">
        <v>2.0</v>
      </c>
      <c r="E100" s="429">
        <v>2.0</v>
      </c>
      <c r="F100" s="429">
        <v>2.0</v>
      </c>
      <c r="G100" s="429">
        <v>1.0</v>
      </c>
      <c r="H100" s="429">
        <v>2.0</v>
      </c>
      <c r="I100" s="429">
        <v>1.0</v>
      </c>
      <c r="J100" s="429">
        <v>2.0</v>
      </c>
      <c r="K100" s="429">
        <v>2.0</v>
      </c>
      <c r="L100" s="429">
        <v>2.0</v>
      </c>
      <c r="M100" s="429">
        <v>2.0</v>
      </c>
      <c r="N100" s="429">
        <v>1.0</v>
      </c>
      <c r="O100" s="429">
        <v>1.0</v>
      </c>
      <c r="P100" s="430">
        <v>18.0</v>
      </c>
      <c r="Q100" s="430">
        <v>16.5</v>
      </c>
      <c r="R100" s="430">
        <v>10.5</v>
      </c>
      <c r="S100" s="430">
        <v>13.5</v>
      </c>
      <c r="T100" s="431">
        <v>10.5</v>
      </c>
      <c r="U100" s="431">
        <v>5.0</v>
      </c>
      <c r="V100" s="431">
        <v>5.0</v>
      </c>
      <c r="W100" s="432">
        <f t="shared" si="2"/>
        <v>99</v>
      </c>
      <c r="X100" s="432">
        <f t="shared" si="3"/>
        <v>99</v>
      </c>
    </row>
    <row r="101">
      <c r="A101" s="4"/>
      <c r="B101" s="16" t="s">
        <v>107</v>
      </c>
      <c r="C101" s="432" t="b">
        <f t="shared" si="1"/>
        <v>1</v>
      </c>
      <c r="D101" s="429"/>
      <c r="E101" s="429"/>
      <c r="F101" s="429"/>
      <c r="G101" s="429"/>
      <c r="H101" s="429"/>
      <c r="I101" s="429"/>
      <c r="J101" s="429"/>
      <c r="K101" s="429"/>
      <c r="L101" s="429"/>
      <c r="M101" s="429"/>
      <c r="N101" s="429"/>
      <c r="O101" s="429"/>
      <c r="P101" s="430"/>
      <c r="Q101" s="430"/>
      <c r="R101" s="430"/>
      <c r="S101" s="430"/>
      <c r="T101" s="431"/>
      <c r="U101" s="431"/>
      <c r="V101" s="431"/>
      <c r="W101" s="432" t="str">
        <f t="shared" si="2"/>
        <v/>
      </c>
      <c r="X101" s="432" t="str">
        <f t="shared" si="3"/>
        <v/>
      </c>
    </row>
    <row r="102">
      <c r="A102" s="5"/>
      <c r="B102" s="16" t="s">
        <v>108</v>
      </c>
      <c r="C102" s="432" t="b">
        <f t="shared" si="1"/>
        <v>0</v>
      </c>
      <c r="D102" s="429">
        <v>2.0</v>
      </c>
      <c r="E102" s="429">
        <v>2.0</v>
      </c>
      <c r="F102" s="429">
        <v>2.0</v>
      </c>
      <c r="G102" s="429">
        <v>1.0</v>
      </c>
      <c r="H102" s="429">
        <v>2.0</v>
      </c>
      <c r="I102" s="429">
        <v>1.0</v>
      </c>
      <c r="J102" s="429">
        <v>2.0</v>
      </c>
      <c r="K102" s="429">
        <v>2.0</v>
      </c>
      <c r="L102" s="429">
        <v>2.0</v>
      </c>
      <c r="M102" s="429">
        <v>2.0</v>
      </c>
      <c r="N102" s="429">
        <v>1.0</v>
      </c>
      <c r="O102" s="429">
        <v>2.0</v>
      </c>
      <c r="P102" s="430">
        <v>16.5</v>
      </c>
      <c r="Q102" s="430">
        <v>15.0</v>
      </c>
      <c r="R102" s="430">
        <v>10.5</v>
      </c>
      <c r="S102" s="430">
        <v>15.0</v>
      </c>
      <c r="T102" s="431">
        <v>10.0</v>
      </c>
      <c r="U102" s="431">
        <v>5.0</v>
      </c>
      <c r="V102" s="431">
        <v>5.0</v>
      </c>
      <c r="W102" s="432">
        <f t="shared" si="2"/>
        <v>98</v>
      </c>
      <c r="X102" s="432">
        <f t="shared" si="3"/>
        <v>98</v>
      </c>
    </row>
    <row r="103">
      <c r="A103" s="17" t="s">
        <v>109</v>
      </c>
      <c r="B103" s="18" t="s">
        <v>110</v>
      </c>
      <c r="C103" s="432" t="b">
        <f t="shared" si="1"/>
        <v>0</v>
      </c>
      <c r="D103" s="429">
        <v>2.0</v>
      </c>
      <c r="E103" s="429">
        <v>2.0</v>
      </c>
      <c r="F103" s="429">
        <v>2.0</v>
      </c>
      <c r="G103" s="429">
        <v>1.0</v>
      </c>
      <c r="H103" s="429">
        <v>2.0</v>
      </c>
      <c r="I103" s="429">
        <v>1.0</v>
      </c>
      <c r="J103" s="429">
        <v>2.0</v>
      </c>
      <c r="K103" s="429">
        <v>2.0</v>
      </c>
      <c r="L103" s="429">
        <v>2.0</v>
      </c>
      <c r="M103" s="429">
        <v>0.0</v>
      </c>
      <c r="N103" s="429">
        <v>1.0</v>
      </c>
      <c r="O103" s="429">
        <v>2.0</v>
      </c>
      <c r="P103" s="430">
        <v>19.5</v>
      </c>
      <c r="Q103" s="430">
        <v>16.5</v>
      </c>
      <c r="R103" s="430">
        <v>12.0</v>
      </c>
      <c r="S103" s="430">
        <v>15.0</v>
      </c>
      <c r="T103" s="431">
        <v>11.0</v>
      </c>
      <c r="U103" s="431">
        <v>5.0</v>
      </c>
      <c r="V103" s="431">
        <v>5.0</v>
      </c>
      <c r="W103" s="432">
        <f t="shared" si="2"/>
        <v>103</v>
      </c>
      <c r="X103" s="432">
        <f t="shared" si="3"/>
        <v>100</v>
      </c>
    </row>
    <row r="104">
      <c r="A104" s="4"/>
      <c r="B104" s="18" t="s">
        <v>111</v>
      </c>
      <c r="C104" s="432" t="b">
        <f t="shared" si="1"/>
        <v>0</v>
      </c>
      <c r="D104" s="429">
        <v>2.0</v>
      </c>
      <c r="E104" s="429">
        <v>2.0</v>
      </c>
      <c r="F104" s="429">
        <v>2.0</v>
      </c>
      <c r="G104" s="429">
        <v>1.0</v>
      </c>
      <c r="H104" s="429">
        <v>2.0</v>
      </c>
      <c r="I104" s="429">
        <v>1.0</v>
      </c>
      <c r="J104" s="429">
        <v>2.0</v>
      </c>
      <c r="K104" s="429">
        <v>2.0</v>
      </c>
      <c r="L104" s="429">
        <v>2.0</v>
      </c>
      <c r="M104" s="429">
        <v>0.0</v>
      </c>
      <c r="N104" s="429">
        <v>1.0</v>
      </c>
      <c r="O104" s="429">
        <v>1.0</v>
      </c>
      <c r="P104" s="430">
        <v>19.5</v>
      </c>
      <c r="Q104" s="430">
        <v>16.5</v>
      </c>
      <c r="R104" s="430">
        <v>12.0</v>
      </c>
      <c r="S104" s="430">
        <v>13.5</v>
      </c>
      <c r="T104" s="431">
        <v>11.0</v>
      </c>
      <c r="U104" s="431">
        <v>5.0</v>
      </c>
      <c r="V104" s="431">
        <v>5.0</v>
      </c>
      <c r="W104" s="432">
        <f t="shared" si="2"/>
        <v>100.5</v>
      </c>
      <c r="X104" s="432">
        <f t="shared" si="3"/>
        <v>100</v>
      </c>
    </row>
    <row r="105">
      <c r="A105" s="4"/>
      <c r="B105" s="18" t="s">
        <v>112</v>
      </c>
      <c r="C105" s="432" t="b">
        <f t="shared" si="1"/>
        <v>0</v>
      </c>
      <c r="D105" s="429">
        <v>1.0</v>
      </c>
      <c r="E105" s="429">
        <v>2.0</v>
      </c>
      <c r="F105" s="429">
        <v>2.0</v>
      </c>
      <c r="G105" s="429">
        <v>1.0</v>
      </c>
      <c r="H105" s="429">
        <v>1.0</v>
      </c>
      <c r="I105" s="429">
        <v>1.0</v>
      </c>
      <c r="J105" s="429">
        <v>2.0</v>
      </c>
      <c r="K105" s="429">
        <v>2.0</v>
      </c>
      <c r="L105" s="429">
        <v>2.0</v>
      </c>
      <c r="M105" s="429">
        <v>0.0</v>
      </c>
      <c r="N105" s="429">
        <v>0.0</v>
      </c>
      <c r="O105" s="429">
        <v>0.0</v>
      </c>
      <c r="P105" s="430">
        <v>16.5</v>
      </c>
      <c r="Q105" s="430">
        <v>15.0</v>
      </c>
      <c r="R105" s="430">
        <v>10.5</v>
      </c>
      <c r="S105" s="430">
        <v>15.0</v>
      </c>
      <c r="T105" s="431">
        <v>7.0</v>
      </c>
      <c r="U105" s="431">
        <v>5.0</v>
      </c>
      <c r="V105" s="431">
        <v>5.0</v>
      </c>
      <c r="W105" s="432">
        <f t="shared" si="2"/>
        <v>88</v>
      </c>
      <c r="X105" s="432">
        <f t="shared" si="3"/>
        <v>88</v>
      </c>
    </row>
    <row r="106">
      <c r="A106" s="4"/>
      <c r="B106" s="18" t="s">
        <v>113</v>
      </c>
      <c r="C106" s="432" t="b">
        <f t="shared" si="1"/>
        <v>0</v>
      </c>
      <c r="D106" s="429">
        <v>2.0</v>
      </c>
      <c r="E106" s="429">
        <v>1.0</v>
      </c>
      <c r="F106" s="429">
        <v>1.0</v>
      </c>
      <c r="G106" s="429">
        <v>1.0</v>
      </c>
      <c r="H106" s="429">
        <v>2.0</v>
      </c>
      <c r="I106" s="429">
        <v>1.0</v>
      </c>
      <c r="J106" s="429">
        <v>2.0</v>
      </c>
      <c r="K106" s="429">
        <v>2.0</v>
      </c>
      <c r="L106" s="429">
        <v>2.0</v>
      </c>
      <c r="M106" s="429">
        <v>0.0</v>
      </c>
      <c r="N106" s="429">
        <v>1.0</v>
      </c>
      <c r="O106" s="429">
        <v>1.0</v>
      </c>
      <c r="P106" s="430">
        <v>18.0</v>
      </c>
      <c r="Q106" s="430">
        <v>16.5</v>
      </c>
      <c r="R106" s="430">
        <v>12.0</v>
      </c>
      <c r="S106" s="430">
        <v>15.0</v>
      </c>
      <c r="T106" s="431">
        <v>10.0</v>
      </c>
      <c r="U106" s="431">
        <v>5.0</v>
      </c>
      <c r="V106" s="431">
        <v>5.0</v>
      </c>
      <c r="W106" s="432">
        <f t="shared" si="2"/>
        <v>97.5</v>
      </c>
      <c r="X106" s="432">
        <f t="shared" si="3"/>
        <v>97.5</v>
      </c>
    </row>
    <row r="107">
      <c r="A107" s="4"/>
      <c r="B107" s="18" t="s">
        <v>114</v>
      </c>
      <c r="C107" s="432" t="b">
        <f t="shared" si="1"/>
        <v>0</v>
      </c>
      <c r="D107" s="429">
        <v>2.0</v>
      </c>
      <c r="E107" s="429">
        <v>2.0</v>
      </c>
      <c r="F107" s="429">
        <v>2.0</v>
      </c>
      <c r="G107" s="429">
        <v>1.0</v>
      </c>
      <c r="H107" s="429">
        <v>2.0</v>
      </c>
      <c r="I107" s="429">
        <v>1.0</v>
      </c>
      <c r="J107" s="429">
        <v>2.0</v>
      </c>
      <c r="K107" s="429">
        <v>2.0</v>
      </c>
      <c r="L107" s="429">
        <v>2.0</v>
      </c>
      <c r="M107" s="429">
        <v>2.0</v>
      </c>
      <c r="N107" s="429">
        <v>1.0</v>
      </c>
      <c r="O107" s="429">
        <v>2.0</v>
      </c>
      <c r="P107" s="430">
        <v>15.0</v>
      </c>
      <c r="Q107" s="430">
        <v>16.5</v>
      </c>
      <c r="R107" s="430">
        <v>12.0</v>
      </c>
      <c r="S107" s="430">
        <v>16.5</v>
      </c>
      <c r="T107" s="431">
        <v>12.0</v>
      </c>
      <c r="U107" s="431">
        <v>5.0</v>
      </c>
      <c r="V107" s="431">
        <v>5.0</v>
      </c>
      <c r="W107" s="432">
        <f t="shared" si="2"/>
        <v>103</v>
      </c>
      <c r="X107" s="432">
        <f t="shared" si="3"/>
        <v>100</v>
      </c>
    </row>
    <row r="108">
      <c r="A108" s="4"/>
      <c r="B108" s="18" t="s">
        <v>115</v>
      </c>
      <c r="C108" s="432" t="b">
        <f t="shared" si="1"/>
        <v>0</v>
      </c>
      <c r="D108" s="429">
        <v>2.0</v>
      </c>
      <c r="E108" s="429">
        <v>2.0</v>
      </c>
      <c r="F108" s="429">
        <v>2.0</v>
      </c>
      <c r="G108" s="429">
        <v>1.0</v>
      </c>
      <c r="H108" s="429">
        <v>2.0</v>
      </c>
      <c r="I108" s="429">
        <v>1.0</v>
      </c>
      <c r="J108" s="429">
        <v>2.0</v>
      </c>
      <c r="K108" s="429">
        <v>2.0</v>
      </c>
      <c r="L108" s="429">
        <v>2.0</v>
      </c>
      <c r="M108" s="429">
        <v>2.0</v>
      </c>
      <c r="N108" s="429">
        <v>1.0</v>
      </c>
      <c r="O108" s="429">
        <v>2.0</v>
      </c>
      <c r="P108" s="430">
        <v>19.5</v>
      </c>
      <c r="Q108" s="430">
        <v>15.0</v>
      </c>
      <c r="R108" s="430">
        <v>10.5</v>
      </c>
      <c r="S108" s="430">
        <v>16.5</v>
      </c>
      <c r="T108" s="431">
        <v>6.5</v>
      </c>
      <c r="U108" s="431">
        <v>5.0</v>
      </c>
      <c r="V108" s="431">
        <v>5.0</v>
      </c>
      <c r="W108" s="432">
        <f t="shared" si="2"/>
        <v>99</v>
      </c>
      <c r="X108" s="432">
        <f t="shared" si="3"/>
        <v>99</v>
      </c>
    </row>
    <row r="109">
      <c r="A109" s="4"/>
      <c r="B109" s="18" t="s">
        <v>116</v>
      </c>
      <c r="C109" s="432" t="b">
        <f t="shared" si="1"/>
        <v>0</v>
      </c>
      <c r="D109" s="429">
        <v>1.0</v>
      </c>
      <c r="E109" s="429">
        <v>1.0</v>
      </c>
      <c r="F109" s="429">
        <v>1.0</v>
      </c>
      <c r="G109" s="429">
        <v>1.0</v>
      </c>
      <c r="H109" s="429">
        <v>0.0</v>
      </c>
      <c r="I109" s="429">
        <v>1.0</v>
      </c>
      <c r="J109" s="429">
        <v>1.0</v>
      </c>
      <c r="K109" s="429">
        <v>1.0</v>
      </c>
      <c r="L109" s="429">
        <v>1.0</v>
      </c>
      <c r="M109" s="429">
        <v>1.0</v>
      </c>
      <c r="N109" s="429">
        <v>1.0</v>
      </c>
      <c r="O109" s="429">
        <v>1.0</v>
      </c>
      <c r="P109" s="430">
        <v>16.5</v>
      </c>
      <c r="Q109" s="430">
        <v>13.5</v>
      </c>
      <c r="R109" s="430">
        <v>9.0</v>
      </c>
      <c r="S109" s="430">
        <v>12.0</v>
      </c>
      <c r="T109" s="431">
        <v>10.5</v>
      </c>
      <c r="U109" s="431">
        <v>2.0</v>
      </c>
      <c r="V109" s="431">
        <v>3.0</v>
      </c>
      <c r="W109" s="432">
        <f t="shared" si="2"/>
        <v>77.5</v>
      </c>
      <c r="X109" s="432">
        <f t="shared" si="3"/>
        <v>77.5</v>
      </c>
    </row>
    <row r="110">
      <c r="A110" s="4"/>
      <c r="B110" s="18" t="s">
        <v>117</v>
      </c>
      <c r="C110" s="432" t="b">
        <f t="shared" si="1"/>
        <v>0</v>
      </c>
      <c r="D110" s="429">
        <v>2.0</v>
      </c>
      <c r="E110" s="429">
        <v>2.0</v>
      </c>
      <c r="F110" s="429">
        <v>2.0</v>
      </c>
      <c r="G110" s="429">
        <v>1.0</v>
      </c>
      <c r="H110" s="429">
        <v>2.0</v>
      </c>
      <c r="I110" s="429">
        <v>1.0</v>
      </c>
      <c r="J110" s="429">
        <v>2.0</v>
      </c>
      <c r="K110" s="429">
        <v>2.0</v>
      </c>
      <c r="L110" s="429">
        <v>2.0</v>
      </c>
      <c r="M110" s="429">
        <v>2.0</v>
      </c>
      <c r="N110" s="429">
        <v>1.0</v>
      </c>
      <c r="O110" s="429">
        <v>1.0</v>
      </c>
      <c r="P110" s="430">
        <v>18.0</v>
      </c>
      <c r="Q110" s="430">
        <v>13.5</v>
      </c>
      <c r="R110" s="430">
        <v>12.0</v>
      </c>
      <c r="S110" s="430">
        <v>12.0</v>
      </c>
      <c r="T110" s="431">
        <v>12.0</v>
      </c>
      <c r="U110" s="431">
        <v>5.0</v>
      </c>
      <c r="V110" s="431">
        <v>5.0</v>
      </c>
      <c r="W110" s="432">
        <f t="shared" si="2"/>
        <v>97.5</v>
      </c>
      <c r="X110" s="432">
        <f t="shared" si="3"/>
        <v>97.5</v>
      </c>
    </row>
    <row r="111">
      <c r="A111" s="4"/>
      <c r="B111" s="18" t="s">
        <v>118</v>
      </c>
      <c r="C111" s="432" t="b">
        <f t="shared" si="1"/>
        <v>0</v>
      </c>
      <c r="D111" s="429">
        <v>1.0</v>
      </c>
      <c r="E111" s="429">
        <v>1.0</v>
      </c>
      <c r="F111" s="429">
        <v>1.0</v>
      </c>
      <c r="G111" s="429">
        <v>1.0</v>
      </c>
      <c r="H111" s="429">
        <v>1.0</v>
      </c>
      <c r="I111" s="429">
        <v>1.0</v>
      </c>
      <c r="J111" s="429">
        <v>1.0</v>
      </c>
      <c r="K111" s="429">
        <v>1.0</v>
      </c>
      <c r="L111" s="429">
        <v>1.0</v>
      </c>
      <c r="M111" s="429">
        <v>0.0</v>
      </c>
      <c r="N111" s="429">
        <v>1.0</v>
      </c>
      <c r="O111" s="429">
        <v>1.0</v>
      </c>
      <c r="P111" s="430">
        <v>19.5</v>
      </c>
      <c r="Q111" s="430">
        <v>15.0</v>
      </c>
      <c r="R111" s="430">
        <v>12.0</v>
      </c>
      <c r="S111" s="430">
        <v>15.0</v>
      </c>
      <c r="T111" s="431">
        <v>7.0</v>
      </c>
      <c r="U111" s="431">
        <v>5.0</v>
      </c>
      <c r="V111" s="431">
        <v>5.0</v>
      </c>
      <c r="W111" s="432">
        <f t="shared" si="2"/>
        <v>89.5</v>
      </c>
      <c r="X111" s="432">
        <f t="shared" si="3"/>
        <v>89.5</v>
      </c>
    </row>
    <row r="112">
      <c r="A112" s="4"/>
      <c r="B112" s="18" t="s">
        <v>119</v>
      </c>
      <c r="C112" s="432" t="b">
        <f t="shared" si="1"/>
        <v>0</v>
      </c>
      <c r="D112" s="429">
        <v>2.0</v>
      </c>
      <c r="E112" s="429">
        <v>2.0</v>
      </c>
      <c r="F112" s="429">
        <v>2.0</v>
      </c>
      <c r="G112" s="429">
        <v>1.0</v>
      </c>
      <c r="H112" s="429">
        <v>2.0</v>
      </c>
      <c r="I112" s="429">
        <v>1.0</v>
      </c>
      <c r="J112" s="429">
        <v>2.0</v>
      </c>
      <c r="K112" s="429">
        <v>2.0</v>
      </c>
      <c r="L112" s="429">
        <v>2.0</v>
      </c>
      <c r="M112" s="429">
        <v>0.0</v>
      </c>
      <c r="N112" s="429">
        <v>1.0</v>
      </c>
      <c r="O112" s="429">
        <v>0.0</v>
      </c>
      <c r="P112" s="430">
        <v>19.5</v>
      </c>
      <c r="Q112" s="430">
        <v>15.0</v>
      </c>
      <c r="R112" s="430">
        <v>12.0</v>
      </c>
      <c r="S112" s="430">
        <v>15.0</v>
      </c>
      <c r="T112" s="431">
        <v>9.0</v>
      </c>
      <c r="U112" s="431">
        <v>5.0</v>
      </c>
      <c r="V112" s="431">
        <v>5.0</v>
      </c>
      <c r="W112" s="432">
        <f t="shared" si="2"/>
        <v>97.5</v>
      </c>
      <c r="X112" s="432">
        <f t="shared" si="3"/>
        <v>97.5</v>
      </c>
    </row>
    <row r="113">
      <c r="A113" s="4"/>
      <c r="B113" s="18" t="s">
        <v>120</v>
      </c>
      <c r="C113" s="432" t="b">
        <f t="shared" si="1"/>
        <v>0</v>
      </c>
      <c r="D113" s="429">
        <v>1.0</v>
      </c>
      <c r="E113" s="429">
        <v>1.0</v>
      </c>
      <c r="F113" s="429">
        <v>1.0</v>
      </c>
      <c r="G113" s="429">
        <v>1.0</v>
      </c>
      <c r="H113" s="429">
        <v>1.0</v>
      </c>
      <c r="I113" s="429">
        <v>1.0</v>
      </c>
      <c r="J113" s="429">
        <v>1.0</v>
      </c>
      <c r="K113" s="429">
        <v>1.0</v>
      </c>
      <c r="L113" s="429">
        <v>1.0</v>
      </c>
      <c r="M113" s="429">
        <v>1.0</v>
      </c>
      <c r="N113" s="429">
        <v>0.0</v>
      </c>
      <c r="O113" s="429">
        <v>1.0</v>
      </c>
      <c r="P113" s="430">
        <v>19.5</v>
      </c>
      <c r="Q113" s="430">
        <v>15.0</v>
      </c>
      <c r="R113" s="430">
        <v>7.5</v>
      </c>
      <c r="S113" s="430">
        <v>16.5</v>
      </c>
      <c r="T113" s="431">
        <v>11.0</v>
      </c>
      <c r="U113" s="431">
        <v>5.0</v>
      </c>
      <c r="V113" s="431">
        <v>5.0</v>
      </c>
      <c r="W113" s="432">
        <f t="shared" si="2"/>
        <v>90.5</v>
      </c>
      <c r="X113" s="432">
        <f t="shared" si="3"/>
        <v>90.5</v>
      </c>
    </row>
    <row r="114">
      <c r="A114" s="4"/>
      <c r="B114" s="18" t="s">
        <v>121</v>
      </c>
      <c r="C114" s="432" t="b">
        <f t="shared" si="1"/>
        <v>0</v>
      </c>
      <c r="D114" s="429">
        <v>2.0</v>
      </c>
      <c r="E114" s="429">
        <v>2.0</v>
      </c>
      <c r="F114" s="429">
        <v>2.0</v>
      </c>
      <c r="G114" s="429">
        <v>1.0</v>
      </c>
      <c r="H114" s="429">
        <v>2.0</v>
      </c>
      <c r="I114" s="429">
        <v>1.0</v>
      </c>
      <c r="J114" s="429">
        <v>2.0</v>
      </c>
      <c r="K114" s="429">
        <v>2.0</v>
      </c>
      <c r="L114" s="429">
        <v>2.0</v>
      </c>
      <c r="M114" s="429">
        <v>2.0</v>
      </c>
      <c r="N114" s="429">
        <v>1.0</v>
      </c>
      <c r="O114" s="429">
        <v>2.0</v>
      </c>
      <c r="P114" s="430">
        <v>19.5</v>
      </c>
      <c r="Q114" s="430">
        <v>16.5</v>
      </c>
      <c r="R114" s="430">
        <v>10.5</v>
      </c>
      <c r="S114" s="430">
        <v>16.5</v>
      </c>
      <c r="T114" s="431">
        <v>10.5</v>
      </c>
      <c r="U114" s="431">
        <v>5.0</v>
      </c>
      <c r="V114" s="431">
        <v>5.0</v>
      </c>
      <c r="W114" s="432">
        <f t="shared" si="2"/>
        <v>104.5</v>
      </c>
      <c r="X114" s="432">
        <f t="shared" si="3"/>
        <v>100</v>
      </c>
    </row>
    <row r="115">
      <c r="A115" s="4"/>
      <c r="B115" s="18" t="s">
        <v>122</v>
      </c>
      <c r="C115" s="432" t="b">
        <f t="shared" si="1"/>
        <v>0</v>
      </c>
      <c r="D115" s="429">
        <v>2.0</v>
      </c>
      <c r="E115" s="429">
        <v>2.0</v>
      </c>
      <c r="F115" s="429">
        <v>2.0</v>
      </c>
      <c r="G115" s="429">
        <v>1.0</v>
      </c>
      <c r="H115" s="429">
        <v>2.0</v>
      </c>
      <c r="I115" s="429">
        <v>1.0</v>
      </c>
      <c r="J115" s="429">
        <v>2.0</v>
      </c>
      <c r="K115" s="429">
        <v>2.0</v>
      </c>
      <c r="L115" s="429">
        <v>2.0</v>
      </c>
      <c r="M115" s="429">
        <v>0.0</v>
      </c>
      <c r="N115" s="429">
        <v>1.0</v>
      </c>
      <c r="O115" s="429">
        <v>2.0</v>
      </c>
      <c r="P115" s="430">
        <v>18.0</v>
      </c>
      <c r="Q115" s="430">
        <v>15.0</v>
      </c>
      <c r="R115" s="430">
        <v>12.0</v>
      </c>
      <c r="S115" s="430">
        <v>12.0</v>
      </c>
      <c r="T115" s="431">
        <v>12.0</v>
      </c>
      <c r="U115" s="431">
        <v>5.0</v>
      </c>
      <c r="V115" s="431">
        <v>5.0</v>
      </c>
      <c r="W115" s="432">
        <f t="shared" si="2"/>
        <v>98</v>
      </c>
      <c r="X115" s="432">
        <f t="shared" si="3"/>
        <v>98</v>
      </c>
    </row>
    <row r="116">
      <c r="A116" s="4"/>
      <c r="B116" s="18" t="s">
        <v>123</v>
      </c>
      <c r="C116" s="432" t="b">
        <f t="shared" si="1"/>
        <v>0</v>
      </c>
      <c r="D116" s="429">
        <v>2.0</v>
      </c>
      <c r="E116" s="429">
        <v>2.0</v>
      </c>
      <c r="F116" s="429">
        <v>2.0</v>
      </c>
      <c r="G116" s="429">
        <v>1.0</v>
      </c>
      <c r="H116" s="429">
        <v>2.0</v>
      </c>
      <c r="I116" s="429">
        <v>1.0</v>
      </c>
      <c r="J116" s="429">
        <v>2.0</v>
      </c>
      <c r="K116" s="429">
        <v>2.0</v>
      </c>
      <c r="L116" s="429">
        <v>2.0</v>
      </c>
      <c r="M116" s="429">
        <v>0.0</v>
      </c>
      <c r="N116" s="429">
        <v>1.0</v>
      </c>
      <c r="O116" s="429">
        <v>2.0</v>
      </c>
      <c r="P116" s="430">
        <v>18.0</v>
      </c>
      <c r="Q116" s="430">
        <v>15.0</v>
      </c>
      <c r="R116" s="430">
        <v>12.0</v>
      </c>
      <c r="S116" s="430">
        <v>18.0</v>
      </c>
      <c r="T116" s="431">
        <v>11.0</v>
      </c>
      <c r="U116" s="431">
        <v>5.0</v>
      </c>
      <c r="V116" s="431">
        <v>5.0</v>
      </c>
      <c r="W116" s="432">
        <f t="shared" si="2"/>
        <v>103</v>
      </c>
      <c r="X116" s="432">
        <f t="shared" si="3"/>
        <v>100</v>
      </c>
    </row>
    <row r="117">
      <c r="A117" s="4"/>
      <c r="B117" s="18" t="s">
        <v>124</v>
      </c>
      <c r="C117" s="432" t="b">
        <f t="shared" si="1"/>
        <v>0</v>
      </c>
      <c r="D117" s="429">
        <v>2.0</v>
      </c>
      <c r="E117" s="429">
        <v>2.0</v>
      </c>
      <c r="F117" s="429">
        <v>2.0</v>
      </c>
      <c r="G117" s="429">
        <v>1.0</v>
      </c>
      <c r="H117" s="429">
        <v>2.0</v>
      </c>
      <c r="I117" s="429">
        <v>1.0</v>
      </c>
      <c r="J117" s="429">
        <v>2.0</v>
      </c>
      <c r="K117" s="429">
        <v>2.0</v>
      </c>
      <c r="L117" s="429">
        <v>2.0</v>
      </c>
      <c r="M117" s="429">
        <v>0.0</v>
      </c>
      <c r="N117" s="429">
        <v>1.0</v>
      </c>
      <c r="O117" s="429">
        <v>2.0</v>
      </c>
      <c r="P117" s="430">
        <v>18.0</v>
      </c>
      <c r="Q117" s="430">
        <v>16.5</v>
      </c>
      <c r="R117" s="430">
        <v>12.0</v>
      </c>
      <c r="S117" s="430">
        <v>15.0</v>
      </c>
      <c r="T117" s="431">
        <v>12.0</v>
      </c>
      <c r="U117" s="431">
        <v>5.0</v>
      </c>
      <c r="V117" s="431">
        <v>5.0</v>
      </c>
      <c r="W117" s="432">
        <f t="shared" si="2"/>
        <v>102.5</v>
      </c>
      <c r="X117" s="432">
        <f t="shared" si="3"/>
        <v>100</v>
      </c>
    </row>
    <row r="118">
      <c r="A118" s="5"/>
      <c r="B118" s="18" t="s">
        <v>125</v>
      </c>
      <c r="C118" s="432" t="b">
        <f t="shared" si="1"/>
        <v>0</v>
      </c>
      <c r="D118" s="429">
        <v>1.0</v>
      </c>
      <c r="E118" s="429">
        <v>1.0</v>
      </c>
      <c r="F118" s="429">
        <v>1.0</v>
      </c>
      <c r="G118" s="429">
        <v>1.0</v>
      </c>
      <c r="H118" s="429">
        <v>1.0</v>
      </c>
      <c r="I118" s="429">
        <v>1.0</v>
      </c>
      <c r="J118" s="429">
        <v>1.0</v>
      </c>
      <c r="K118" s="429">
        <v>1.0</v>
      </c>
      <c r="L118" s="429">
        <v>1.0</v>
      </c>
      <c r="M118" s="429">
        <v>1.0</v>
      </c>
      <c r="N118" s="429">
        <v>1.0</v>
      </c>
      <c r="O118" s="429">
        <v>1.0</v>
      </c>
      <c r="P118" s="430">
        <v>19.5</v>
      </c>
      <c r="Q118" s="430">
        <v>16.5</v>
      </c>
      <c r="R118" s="430">
        <v>9.0</v>
      </c>
      <c r="S118" s="430">
        <v>16.5</v>
      </c>
      <c r="T118" s="431">
        <v>12.0</v>
      </c>
      <c r="U118" s="431">
        <v>5.0</v>
      </c>
      <c r="V118" s="431">
        <v>5.0</v>
      </c>
      <c r="W118" s="432">
        <f t="shared" si="2"/>
        <v>95.5</v>
      </c>
      <c r="X118" s="432">
        <f t="shared" si="3"/>
        <v>95.5</v>
      </c>
    </row>
    <row r="119">
      <c r="A119" s="19" t="s">
        <v>126</v>
      </c>
      <c r="B119" s="20" t="s">
        <v>127</v>
      </c>
      <c r="C119" s="432" t="b">
        <f t="shared" si="1"/>
        <v>1</v>
      </c>
      <c r="D119" s="429"/>
      <c r="E119" s="429"/>
      <c r="F119" s="429"/>
      <c r="G119" s="429"/>
      <c r="H119" s="429"/>
      <c r="I119" s="429"/>
      <c r="J119" s="429"/>
      <c r="K119" s="429"/>
      <c r="L119" s="429"/>
      <c r="M119" s="429"/>
      <c r="N119" s="429"/>
      <c r="O119" s="429"/>
      <c r="P119" s="430"/>
      <c r="Q119" s="430"/>
      <c r="R119" s="430"/>
      <c r="S119" s="430"/>
      <c r="T119" s="431"/>
      <c r="U119" s="431"/>
      <c r="V119" s="431"/>
      <c r="W119" s="432" t="str">
        <f t="shared" si="2"/>
        <v/>
      </c>
      <c r="X119" s="432" t="str">
        <f t="shared" si="3"/>
        <v/>
      </c>
    </row>
    <row r="120">
      <c r="A120" s="4"/>
      <c r="B120" s="20" t="s">
        <v>128</v>
      </c>
      <c r="C120" s="432" t="b">
        <f t="shared" si="1"/>
        <v>0</v>
      </c>
      <c r="D120" s="429">
        <v>1.0</v>
      </c>
      <c r="E120" s="429">
        <v>1.0</v>
      </c>
      <c r="F120" s="429">
        <v>1.0</v>
      </c>
      <c r="G120" s="429">
        <v>1.0</v>
      </c>
      <c r="H120" s="429">
        <v>1.0</v>
      </c>
      <c r="I120" s="429">
        <v>1.0</v>
      </c>
      <c r="J120" s="429">
        <v>1.0</v>
      </c>
      <c r="K120" s="429">
        <v>1.0</v>
      </c>
      <c r="L120" s="429">
        <v>1.0</v>
      </c>
      <c r="M120" s="429">
        <v>0.0</v>
      </c>
      <c r="N120" s="429">
        <v>1.0</v>
      </c>
      <c r="O120" s="429">
        <v>1.0</v>
      </c>
      <c r="P120" s="430">
        <v>19.5</v>
      </c>
      <c r="Q120" s="430">
        <v>15.0</v>
      </c>
      <c r="R120" s="430">
        <v>4.5</v>
      </c>
      <c r="S120" s="430">
        <v>15.0</v>
      </c>
      <c r="T120" s="431">
        <v>7.0</v>
      </c>
      <c r="U120" s="431">
        <v>5.0</v>
      </c>
      <c r="V120" s="431">
        <v>5.0</v>
      </c>
      <c r="W120" s="432">
        <f t="shared" si="2"/>
        <v>82</v>
      </c>
      <c r="X120" s="432">
        <f t="shared" si="3"/>
        <v>82</v>
      </c>
    </row>
    <row r="121">
      <c r="A121" s="4"/>
      <c r="B121" s="20" t="s">
        <v>129</v>
      </c>
      <c r="C121" s="432" t="b">
        <f t="shared" si="1"/>
        <v>0</v>
      </c>
      <c r="D121" s="429">
        <v>1.0</v>
      </c>
      <c r="E121" s="429">
        <v>1.0</v>
      </c>
      <c r="F121" s="429">
        <v>1.0</v>
      </c>
      <c r="G121" s="429">
        <v>1.0</v>
      </c>
      <c r="H121" s="429">
        <v>1.0</v>
      </c>
      <c r="I121" s="429">
        <v>1.0</v>
      </c>
      <c r="J121" s="429">
        <v>1.0</v>
      </c>
      <c r="K121" s="429">
        <v>1.0</v>
      </c>
      <c r="L121" s="429">
        <v>1.0</v>
      </c>
      <c r="M121" s="429">
        <v>0.0</v>
      </c>
      <c r="N121" s="429">
        <v>1.0</v>
      </c>
      <c r="O121" s="429">
        <v>1.0</v>
      </c>
      <c r="P121" s="430">
        <v>19.5</v>
      </c>
      <c r="Q121" s="430">
        <v>16.5</v>
      </c>
      <c r="R121" s="430">
        <v>12.0</v>
      </c>
      <c r="S121" s="430">
        <v>16.5</v>
      </c>
      <c r="T121" s="431">
        <v>11.5</v>
      </c>
      <c r="U121" s="431">
        <v>5.0</v>
      </c>
      <c r="V121" s="431">
        <v>5.0</v>
      </c>
      <c r="W121" s="432">
        <f t="shared" si="2"/>
        <v>97</v>
      </c>
      <c r="X121" s="432">
        <f t="shared" si="3"/>
        <v>97</v>
      </c>
    </row>
    <row r="122">
      <c r="A122" s="4"/>
      <c r="B122" s="20" t="s">
        <v>130</v>
      </c>
      <c r="C122" s="432" t="b">
        <f t="shared" si="1"/>
        <v>0</v>
      </c>
      <c r="D122" s="429">
        <v>1.0</v>
      </c>
      <c r="E122" s="429">
        <v>1.0</v>
      </c>
      <c r="F122" s="429">
        <v>1.0</v>
      </c>
      <c r="G122" s="429">
        <v>1.0</v>
      </c>
      <c r="H122" s="429">
        <v>0.0</v>
      </c>
      <c r="I122" s="429">
        <v>1.0</v>
      </c>
      <c r="J122" s="429">
        <v>1.0</v>
      </c>
      <c r="K122" s="429">
        <v>1.0</v>
      </c>
      <c r="L122" s="429">
        <v>1.0</v>
      </c>
      <c r="M122" s="429">
        <v>1.0</v>
      </c>
      <c r="N122" s="429">
        <v>0.0</v>
      </c>
      <c r="O122" s="429">
        <v>1.0</v>
      </c>
      <c r="P122" s="430">
        <v>19.5</v>
      </c>
      <c r="Q122" s="430">
        <v>15.0</v>
      </c>
      <c r="R122" s="430">
        <v>7.5</v>
      </c>
      <c r="S122" s="430">
        <v>13.5</v>
      </c>
      <c r="T122" s="431">
        <v>10.5</v>
      </c>
      <c r="U122" s="431">
        <v>5.0</v>
      </c>
      <c r="V122" s="431">
        <v>4.0</v>
      </c>
      <c r="W122" s="432">
        <f t="shared" si="2"/>
        <v>85</v>
      </c>
      <c r="X122" s="432">
        <f t="shared" si="3"/>
        <v>85</v>
      </c>
    </row>
    <row r="123">
      <c r="A123" s="4"/>
      <c r="B123" s="20" t="s">
        <v>131</v>
      </c>
      <c r="C123" s="432" t="b">
        <f t="shared" si="1"/>
        <v>0</v>
      </c>
      <c r="D123" s="429">
        <v>1.0</v>
      </c>
      <c r="E123" s="429">
        <v>1.0</v>
      </c>
      <c r="F123" s="429">
        <v>1.0</v>
      </c>
      <c r="G123" s="429">
        <v>1.0</v>
      </c>
      <c r="H123" s="429">
        <v>1.0</v>
      </c>
      <c r="I123" s="429">
        <v>1.0</v>
      </c>
      <c r="J123" s="429">
        <v>1.0</v>
      </c>
      <c r="K123" s="429">
        <v>1.0</v>
      </c>
      <c r="L123" s="429">
        <v>1.0</v>
      </c>
      <c r="M123" s="429">
        <v>1.0</v>
      </c>
      <c r="N123" s="429">
        <v>1.0</v>
      </c>
      <c r="O123" s="429">
        <v>0.0</v>
      </c>
      <c r="P123" s="430">
        <v>19.5</v>
      </c>
      <c r="Q123" s="430">
        <v>15.0</v>
      </c>
      <c r="R123" s="430">
        <v>10.5</v>
      </c>
      <c r="S123" s="430">
        <v>15.0</v>
      </c>
      <c r="T123" s="431">
        <v>8.0</v>
      </c>
      <c r="U123" s="431">
        <v>5.0</v>
      </c>
      <c r="V123" s="431">
        <v>5.0</v>
      </c>
      <c r="W123" s="432">
        <f t="shared" si="2"/>
        <v>89</v>
      </c>
      <c r="X123" s="432">
        <f t="shared" si="3"/>
        <v>89</v>
      </c>
    </row>
    <row r="124">
      <c r="A124" s="4"/>
      <c r="B124" s="20" t="s">
        <v>132</v>
      </c>
      <c r="C124" s="432" t="b">
        <f t="shared" si="1"/>
        <v>0</v>
      </c>
      <c r="D124" s="429">
        <v>1.0</v>
      </c>
      <c r="E124" s="429">
        <v>1.0</v>
      </c>
      <c r="F124" s="429">
        <v>1.0</v>
      </c>
      <c r="G124" s="429">
        <v>1.0</v>
      </c>
      <c r="H124" s="429">
        <v>0.0</v>
      </c>
      <c r="I124" s="429">
        <v>1.0</v>
      </c>
      <c r="J124" s="429">
        <v>1.0</v>
      </c>
      <c r="K124" s="429">
        <v>1.0</v>
      </c>
      <c r="L124" s="429">
        <v>1.0</v>
      </c>
      <c r="M124" s="429">
        <v>0.0</v>
      </c>
      <c r="N124" s="429">
        <v>1.0</v>
      </c>
      <c r="O124" s="429">
        <v>1.0</v>
      </c>
      <c r="P124" s="430">
        <v>16.5</v>
      </c>
      <c r="Q124" s="430">
        <v>13.5</v>
      </c>
      <c r="R124" s="430">
        <v>7.5</v>
      </c>
      <c r="S124" s="430">
        <v>13.5</v>
      </c>
      <c r="T124" s="431">
        <v>7.0</v>
      </c>
      <c r="U124" s="431">
        <v>3.0</v>
      </c>
      <c r="V124" s="431">
        <v>5.0</v>
      </c>
      <c r="W124" s="432">
        <f t="shared" si="2"/>
        <v>76</v>
      </c>
      <c r="X124" s="432">
        <f t="shared" si="3"/>
        <v>76</v>
      </c>
    </row>
    <row r="125">
      <c r="A125" s="4"/>
      <c r="B125" s="20" t="s">
        <v>133</v>
      </c>
      <c r="C125" s="432" t="b">
        <f t="shared" si="1"/>
        <v>0</v>
      </c>
      <c r="D125" s="429">
        <v>1.0</v>
      </c>
      <c r="E125" s="429">
        <v>1.0</v>
      </c>
      <c r="F125" s="429">
        <v>1.0</v>
      </c>
      <c r="G125" s="429">
        <v>1.0</v>
      </c>
      <c r="H125" s="429">
        <v>1.0</v>
      </c>
      <c r="I125" s="429">
        <v>1.0</v>
      </c>
      <c r="J125" s="429">
        <v>1.0</v>
      </c>
      <c r="K125" s="429">
        <v>1.0</v>
      </c>
      <c r="L125" s="429">
        <v>1.0</v>
      </c>
      <c r="M125" s="429">
        <v>1.0</v>
      </c>
      <c r="N125" s="429">
        <v>1.0</v>
      </c>
      <c r="O125" s="429">
        <v>0.0</v>
      </c>
      <c r="P125" s="430">
        <v>18.0</v>
      </c>
      <c r="Q125" s="430">
        <v>16.5</v>
      </c>
      <c r="R125" s="430">
        <v>10.5</v>
      </c>
      <c r="S125" s="430">
        <v>13.5</v>
      </c>
      <c r="T125" s="431">
        <v>4.5</v>
      </c>
      <c r="U125" s="431">
        <v>5.0</v>
      </c>
      <c r="V125" s="431">
        <v>5.0</v>
      </c>
      <c r="W125" s="432">
        <f t="shared" si="2"/>
        <v>84</v>
      </c>
      <c r="X125" s="432">
        <f t="shared" si="3"/>
        <v>84</v>
      </c>
    </row>
    <row r="126">
      <c r="A126" s="4"/>
      <c r="B126" s="20" t="s">
        <v>134</v>
      </c>
      <c r="C126" s="432" t="b">
        <f t="shared" si="1"/>
        <v>1</v>
      </c>
      <c r="D126" s="429"/>
      <c r="E126" s="429"/>
      <c r="F126" s="429"/>
      <c r="G126" s="429"/>
      <c r="H126" s="429"/>
      <c r="I126" s="429"/>
      <c r="J126" s="429"/>
      <c r="K126" s="429"/>
      <c r="L126" s="429"/>
      <c r="M126" s="429"/>
      <c r="N126" s="429"/>
      <c r="O126" s="429"/>
      <c r="P126" s="430"/>
      <c r="Q126" s="430"/>
      <c r="R126" s="430"/>
      <c r="S126" s="430"/>
      <c r="T126" s="431"/>
      <c r="U126" s="431"/>
      <c r="V126" s="431"/>
      <c r="W126" s="432" t="str">
        <f t="shared" si="2"/>
        <v/>
      </c>
      <c r="X126" s="432" t="str">
        <f t="shared" si="3"/>
        <v/>
      </c>
    </row>
    <row r="127">
      <c r="A127" s="4"/>
      <c r="B127" s="20" t="s">
        <v>135</v>
      </c>
      <c r="C127" s="432" t="b">
        <f t="shared" si="1"/>
        <v>0</v>
      </c>
      <c r="D127" s="429">
        <v>2.0</v>
      </c>
      <c r="E127" s="429">
        <v>2.0</v>
      </c>
      <c r="F127" s="429">
        <v>2.0</v>
      </c>
      <c r="G127" s="429">
        <v>1.0</v>
      </c>
      <c r="H127" s="429">
        <v>1.0</v>
      </c>
      <c r="I127" s="429">
        <v>1.0</v>
      </c>
      <c r="J127" s="429">
        <v>2.0</v>
      </c>
      <c r="K127" s="429">
        <v>2.0</v>
      </c>
      <c r="L127" s="429">
        <v>2.0</v>
      </c>
      <c r="M127" s="429">
        <v>0.0</v>
      </c>
      <c r="N127" s="429">
        <v>0.0</v>
      </c>
      <c r="O127" s="429">
        <v>1.0</v>
      </c>
      <c r="P127" s="430">
        <v>19.5</v>
      </c>
      <c r="Q127" s="430">
        <v>16.5</v>
      </c>
      <c r="R127" s="430">
        <v>10.5</v>
      </c>
      <c r="S127" s="430">
        <v>16.5</v>
      </c>
      <c r="T127" s="431">
        <v>9.5</v>
      </c>
      <c r="U127" s="431">
        <v>5.0</v>
      </c>
      <c r="V127" s="431">
        <v>5.0</v>
      </c>
      <c r="W127" s="432">
        <f t="shared" si="2"/>
        <v>98.5</v>
      </c>
      <c r="X127" s="432">
        <f t="shared" si="3"/>
        <v>98.5</v>
      </c>
    </row>
    <row r="128">
      <c r="A128" s="4"/>
      <c r="B128" s="20" t="s">
        <v>136</v>
      </c>
      <c r="C128" s="432" t="b">
        <f t="shared" si="1"/>
        <v>0</v>
      </c>
      <c r="D128" s="429">
        <v>2.0</v>
      </c>
      <c r="E128" s="429">
        <v>2.0</v>
      </c>
      <c r="F128" s="429">
        <v>2.0</v>
      </c>
      <c r="G128" s="429">
        <v>1.0</v>
      </c>
      <c r="H128" s="429">
        <v>2.0</v>
      </c>
      <c r="I128" s="429">
        <v>1.0</v>
      </c>
      <c r="J128" s="429">
        <v>2.0</v>
      </c>
      <c r="K128" s="429">
        <v>2.0</v>
      </c>
      <c r="L128" s="429">
        <v>2.0</v>
      </c>
      <c r="M128" s="429">
        <v>0.0</v>
      </c>
      <c r="N128" s="429">
        <v>0.0</v>
      </c>
      <c r="O128" s="429">
        <v>2.0</v>
      </c>
      <c r="P128" s="430">
        <v>15.0</v>
      </c>
      <c r="Q128" s="430">
        <v>16.5</v>
      </c>
      <c r="R128" s="430">
        <v>7.5</v>
      </c>
      <c r="S128" s="430">
        <v>16.5</v>
      </c>
      <c r="T128" s="431">
        <v>12.0</v>
      </c>
      <c r="U128" s="431">
        <v>3.0</v>
      </c>
      <c r="V128" s="431">
        <v>5.0</v>
      </c>
      <c r="W128" s="432">
        <f t="shared" si="2"/>
        <v>93.5</v>
      </c>
      <c r="X128" s="432">
        <f t="shared" si="3"/>
        <v>93.5</v>
      </c>
    </row>
    <row r="129">
      <c r="A129" s="4"/>
      <c r="B129" s="20" t="s">
        <v>137</v>
      </c>
      <c r="C129" s="432" t="b">
        <f t="shared" si="1"/>
        <v>1</v>
      </c>
      <c r="D129" s="429"/>
      <c r="E129" s="429"/>
      <c r="F129" s="429"/>
      <c r="G129" s="429"/>
      <c r="H129" s="429"/>
      <c r="I129" s="429"/>
      <c r="J129" s="429"/>
      <c r="K129" s="429"/>
      <c r="L129" s="429"/>
      <c r="M129" s="429"/>
      <c r="N129" s="429"/>
      <c r="O129" s="429"/>
      <c r="P129" s="430"/>
      <c r="Q129" s="430"/>
      <c r="R129" s="430"/>
      <c r="S129" s="430"/>
      <c r="T129" s="431"/>
      <c r="U129" s="431"/>
      <c r="V129" s="431"/>
      <c r="W129" s="432" t="str">
        <f t="shared" si="2"/>
        <v/>
      </c>
      <c r="X129" s="432" t="str">
        <f t="shared" si="3"/>
        <v/>
      </c>
    </row>
    <row r="130">
      <c r="A130" s="4"/>
      <c r="B130" s="20" t="s">
        <v>138</v>
      </c>
      <c r="C130" s="432" t="b">
        <f t="shared" si="1"/>
        <v>1</v>
      </c>
      <c r="D130" s="429"/>
      <c r="E130" s="429"/>
      <c r="F130" s="429"/>
      <c r="G130" s="429"/>
      <c r="H130" s="429"/>
      <c r="I130" s="429"/>
      <c r="J130" s="429"/>
      <c r="K130" s="429"/>
      <c r="L130" s="429"/>
      <c r="M130" s="429"/>
      <c r="N130" s="429"/>
      <c r="O130" s="429"/>
      <c r="P130" s="430"/>
      <c r="Q130" s="430"/>
      <c r="R130" s="430"/>
      <c r="S130" s="430"/>
      <c r="T130" s="431"/>
      <c r="U130" s="431"/>
      <c r="V130" s="431"/>
      <c r="W130" s="432" t="str">
        <f t="shared" si="2"/>
        <v/>
      </c>
      <c r="X130" s="432" t="str">
        <f t="shared" si="3"/>
        <v/>
      </c>
    </row>
    <row r="131">
      <c r="A131" s="4"/>
      <c r="B131" s="20" t="s">
        <v>139</v>
      </c>
      <c r="C131" s="432" t="b">
        <f t="shared" si="1"/>
        <v>1</v>
      </c>
      <c r="D131" s="429"/>
      <c r="E131" s="429"/>
      <c r="F131" s="429"/>
      <c r="G131" s="429"/>
      <c r="H131" s="429"/>
      <c r="I131" s="429"/>
      <c r="J131" s="429"/>
      <c r="K131" s="429"/>
      <c r="L131" s="429"/>
      <c r="M131" s="429"/>
      <c r="N131" s="429"/>
      <c r="O131" s="429"/>
      <c r="P131" s="430"/>
      <c r="Q131" s="430"/>
      <c r="R131" s="430"/>
      <c r="S131" s="430"/>
      <c r="T131" s="431"/>
      <c r="U131" s="431"/>
      <c r="V131" s="431"/>
      <c r="W131" s="432" t="str">
        <f t="shared" si="2"/>
        <v/>
      </c>
      <c r="X131" s="432" t="str">
        <f t="shared" si="3"/>
        <v/>
      </c>
    </row>
    <row r="132">
      <c r="A132" s="4"/>
      <c r="B132" s="20" t="s">
        <v>140</v>
      </c>
      <c r="C132" s="432" t="b">
        <f t="shared" si="1"/>
        <v>0</v>
      </c>
      <c r="D132" s="429">
        <v>0.0</v>
      </c>
      <c r="E132" s="429">
        <v>2.0</v>
      </c>
      <c r="F132" s="429">
        <v>2.0</v>
      </c>
      <c r="G132" s="429">
        <v>1.0</v>
      </c>
      <c r="H132" s="429">
        <v>1.0</v>
      </c>
      <c r="I132" s="429">
        <v>1.0</v>
      </c>
      <c r="J132" s="429">
        <v>2.0</v>
      </c>
      <c r="K132" s="429">
        <v>2.0</v>
      </c>
      <c r="L132" s="429">
        <v>2.0</v>
      </c>
      <c r="M132" s="429">
        <v>2.0</v>
      </c>
      <c r="N132" s="429">
        <v>1.0</v>
      </c>
      <c r="O132" s="429">
        <v>2.0</v>
      </c>
      <c r="P132" s="430">
        <v>18.0</v>
      </c>
      <c r="Q132" s="430">
        <v>16.5</v>
      </c>
      <c r="R132" s="430">
        <v>12.0</v>
      </c>
      <c r="S132" s="430">
        <v>13.5</v>
      </c>
      <c r="T132" s="431">
        <v>2.0</v>
      </c>
      <c r="U132" s="431">
        <v>5.0</v>
      </c>
      <c r="V132" s="431">
        <v>4.0</v>
      </c>
      <c r="W132" s="432">
        <f t="shared" si="2"/>
        <v>89</v>
      </c>
      <c r="X132" s="432">
        <f t="shared" si="3"/>
        <v>89</v>
      </c>
    </row>
    <row r="133">
      <c r="A133" s="4"/>
      <c r="B133" s="20" t="s">
        <v>141</v>
      </c>
      <c r="C133" s="432" t="b">
        <f t="shared" si="1"/>
        <v>0</v>
      </c>
      <c r="D133" s="429">
        <v>2.0</v>
      </c>
      <c r="E133" s="429">
        <v>2.0</v>
      </c>
      <c r="F133" s="429">
        <v>2.0</v>
      </c>
      <c r="G133" s="429">
        <v>1.0</v>
      </c>
      <c r="H133" s="429">
        <v>2.0</v>
      </c>
      <c r="I133" s="429">
        <v>1.0</v>
      </c>
      <c r="J133" s="429">
        <v>2.0</v>
      </c>
      <c r="K133" s="429">
        <v>2.0</v>
      </c>
      <c r="L133" s="429">
        <v>0.0</v>
      </c>
      <c r="M133" s="429">
        <v>2.0</v>
      </c>
      <c r="N133" s="429">
        <v>1.0</v>
      </c>
      <c r="O133" s="429">
        <v>0.0</v>
      </c>
      <c r="P133" s="430">
        <v>16.5</v>
      </c>
      <c r="Q133" s="430">
        <v>16.5</v>
      </c>
      <c r="R133" s="430">
        <v>10.5</v>
      </c>
      <c r="S133" s="430">
        <v>16.5</v>
      </c>
      <c r="T133" s="431">
        <v>8.5</v>
      </c>
      <c r="U133" s="431">
        <v>5.0</v>
      </c>
      <c r="V133" s="431">
        <v>4.0</v>
      </c>
      <c r="W133" s="432">
        <f t="shared" si="2"/>
        <v>94.5</v>
      </c>
      <c r="X133" s="432">
        <f t="shared" si="3"/>
        <v>94.5</v>
      </c>
    </row>
    <row r="134">
      <c r="A134" s="5"/>
      <c r="B134" s="20" t="s">
        <v>142</v>
      </c>
      <c r="C134" s="432" t="b">
        <f t="shared" si="1"/>
        <v>1</v>
      </c>
      <c r="D134" s="429"/>
      <c r="E134" s="429"/>
      <c r="F134" s="429"/>
      <c r="G134" s="429"/>
      <c r="H134" s="429"/>
      <c r="I134" s="429"/>
      <c r="J134" s="429"/>
      <c r="K134" s="429"/>
      <c r="L134" s="429"/>
      <c r="M134" s="429"/>
      <c r="N134" s="429"/>
      <c r="O134" s="429"/>
      <c r="P134" s="430"/>
      <c r="Q134" s="430"/>
      <c r="R134" s="430"/>
      <c r="S134" s="430"/>
      <c r="T134" s="431"/>
      <c r="U134" s="431"/>
      <c r="V134" s="431"/>
      <c r="W134" s="432" t="str">
        <f t="shared" si="2"/>
        <v/>
      </c>
      <c r="X134" s="432" t="str">
        <f t="shared" si="3"/>
        <v/>
      </c>
    </row>
    <row r="135">
      <c r="A135" s="119" t="s">
        <v>143</v>
      </c>
      <c r="B135" s="138" t="s">
        <v>144</v>
      </c>
      <c r="C135" s="432" t="b">
        <f t="shared" si="1"/>
        <v>0</v>
      </c>
      <c r="D135" s="429">
        <v>1.0</v>
      </c>
      <c r="E135" s="429">
        <v>1.0</v>
      </c>
      <c r="F135" s="429">
        <v>1.0</v>
      </c>
      <c r="G135" s="429">
        <v>1.0</v>
      </c>
      <c r="H135" s="429">
        <v>1.0</v>
      </c>
      <c r="I135" s="429">
        <v>1.0</v>
      </c>
      <c r="J135" s="429">
        <v>0.0</v>
      </c>
      <c r="K135" s="429">
        <v>0.0</v>
      </c>
      <c r="L135" s="429">
        <v>1.0</v>
      </c>
      <c r="M135" s="429">
        <v>1.0</v>
      </c>
      <c r="N135" s="429">
        <v>1.0</v>
      </c>
      <c r="O135" s="429">
        <v>1.0</v>
      </c>
      <c r="P135" s="430">
        <v>19.5</v>
      </c>
      <c r="Q135" s="430">
        <v>15.0</v>
      </c>
      <c r="R135" s="430">
        <v>12.0</v>
      </c>
      <c r="S135" s="430">
        <v>18.0</v>
      </c>
      <c r="T135" s="431">
        <v>12.0</v>
      </c>
      <c r="U135" s="431">
        <v>5.0</v>
      </c>
      <c r="V135" s="431">
        <v>5.0</v>
      </c>
      <c r="W135" s="432">
        <f t="shared" si="2"/>
        <v>96.5</v>
      </c>
      <c r="X135" s="432">
        <f t="shared" si="3"/>
        <v>96.5</v>
      </c>
    </row>
    <row r="136">
      <c r="A136" s="4"/>
      <c r="B136" s="139" t="s">
        <v>145</v>
      </c>
      <c r="C136" s="432" t="b">
        <f t="shared" si="1"/>
        <v>1</v>
      </c>
      <c r="D136" s="429"/>
      <c r="E136" s="429"/>
      <c r="F136" s="429"/>
      <c r="G136" s="429"/>
      <c r="H136" s="429"/>
      <c r="I136" s="429"/>
      <c r="J136" s="429"/>
      <c r="K136" s="429"/>
      <c r="L136" s="429"/>
      <c r="M136" s="429"/>
      <c r="N136" s="429"/>
      <c r="O136" s="429"/>
      <c r="P136" s="430"/>
      <c r="Q136" s="430"/>
      <c r="R136" s="430"/>
      <c r="S136" s="430"/>
      <c r="T136" s="431"/>
      <c r="U136" s="431"/>
      <c r="V136" s="431"/>
      <c r="W136" s="432" t="str">
        <f t="shared" si="2"/>
        <v/>
      </c>
      <c r="X136" s="432" t="str">
        <f t="shared" si="3"/>
        <v/>
      </c>
    </row>
    <row r="137">
      <c r="A137" s="4"/>
      <c r="B137" s="138" t="s">
        <v>146</v>
      </c>
      <c r="C137" s="432" t="b">
        <f t="shared" si="1"/>
        <v>0</v>
      </c>
      <c r="D137" s="429">
        <v>2.0</v>
      </c>
      <c r="E137" s="429">
        <v>2.0</v>
      </c>
      <c r="F137" s="429">
        <v>2.0</v>
      </c>
      <c r="G137" s="429">
        <v>1.0</v>
      </c>
      <c r="H137" s="429">
        <v>2.0</v>
      </c>
      <c r="I137" s="429">
        <v>1.0</v>
      </c>
      <c r="J137" s="429">
        <v>2.0</v>
      </c>
      <c r="K137" s="429">
        <v>0.0</v>
      </c>
      <c r="L137" s="434">
        <v>2.0</v>
      </c>
      <c r="M137" s="434">
        <v>2.0</v>
      </c>
      <c r="N137" s="434">
        <v>1.0</v>
      </c>
      <c r="O137" s="434">
        <v>0.0</v>
      </c>
      <c r="P137" s="430">
        <v>15.0</v>
      </c>
      <c r="Q137" s="430">
        <v>13.5</v>
      </c>
      <c r="R137" s="430">
        <v>7.5</v>
      </c>
      <c r="S137" s="430">
        <v>16.5</v>
      </c>
      <c r="T137" s="431">
        <v>8.5</v>
      </c>
      <c r="U137" s="431">
        <v>4.0</v>
      </c>
      <c r="V137" s="431">
        <v>5.0</v>
      </c>
      <c r="W137" s="432">
        <f t="shared" si="2"/>
        <v>87</v>
      </c>
      <c r="X137" s="432">
        <f t="shared" si="3"/>
        <v>87</v>
      </c>
    </row>
    <row r="138">
      <c r="A138" s="4"/>
      <c r="B138" s="139" t="s">
        <v>148</v>
      </c>
      <c r="C138" s="432" t="b">
        <f t="shared" si="1"/>
        <v>1</v>
      </c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30"/>
      <c r="Q138" s="430"/>
      <c r="R138" s="430"/>
      <c r="S138" s="430"/>
      <c r="T138" s="431"/>
      <c r="U138" s="431"/>
      <c r="V138" s="431"/>
      <c r="W138" s="432" t="str">
        <f t="shared" si="2"/>
        <v/>
      </c>
      <c r="X138" s="432" t="str">
        <f t="shared" si="3"/>
        <v/>
      </c>
    </row>
    <row r="139">
      <c r="A139" s="4"/>
      <c r="B139" s="139" t="s">
        <v>149</v>
      </c>
      <c r="C139" s="432" t="b">
        <f t="shared" si="1"/>
        <v>1</v>
      </c>
      <c r="D139" s="429"/>
      <c r="E139" s="429"/>
      <c r="F139" s="429"/>
      <c r="G139" s="429"/>
      <c r="H139" s="429"/>
      <c r="I139" s="429"/>
      <c r="J139" s="429"/>
      <c r="K139" s="429"/>
      <c r="L139" s="429"/>
      <c r="M139" s="429"/>
      <c r="N139" s="429"/>
      <c r="O139" s="429"/>
      <c r="P139" s="430"/>
      <c r="Q139" s="430"/>
      <c r="R139" s="430"/>
      <c r="S139" s="430"/>
      <c r="T139" s="431"/>
      <c r="U139" s="431"/>
      <c r="V139" s="431"/>
      <c r="W139" s="432" t="str">
        <f t="shared" si="2"/>
        <v/>
      </c>
      <c r="X139" s="432" t="str">
        <f t="shared" si="3"/>
        <v/>
      </c>
    </row>
    <row r="140">
      <c r="A140" s="4"/>
      <c r="B140" s="138" t="s">
        <v>150</v>
      </c>
      <c r="C140" s="432" t="b">
        <f t="shared" si="1"/>
        <v>0</v>
      </c>
      <c r="D140" s="429">
        <v>1.0</v>
      </c>
      <c r="E140" s="429">
        <v>1.0</v>
      </c>
      <c r="F140" s="429">
        <v>1.0</v>
      </c>
      <c r="G140" s="429">
        <v>1.0</v>
      </c>
      <c r="H140" s="429">
        <v>1.0</v>
      </c>
      <c r="I140" s="429">
        <v>1.0</v>
      </c>
      <c r="J140" s="429">
        <v>0.0</v>
      </c>
      <c r="K140" s="429">
        <v>1.0</v>
      </c>
      <c r="L140" s="429">
        <v>0.0</v>
      </c>
      <c r="M140" s="429">
        <v>0.0</v>
      </c>
      <c r="N140" s="429">
        <v>1.0</v>
      </c>
      <c r="O140" s="429">
        <v>1.0</v>
      </c>
      <c r="P140" s="430">
        <v>13.5</v>
      </c>
      <c r="Q140" s="430">
        <v>12.0</v>
      </c>
      <c r="R140" s="430">
        <v>3.0</v>
      </c>
      <c r="S140" s="430">
        <v>12.0</v>
      </c>
      <c r="T140" s="431">
        <v>8.0</v>
      </c>
      <c r="U140" s="431">
        <v>1.0</v>
      </c>
      <c r="V140" s="431">
        <v>3.0</v>
      </c>
      <c r="W140" s="432">
        <f t="shared" si="2"/>
        <v>61.5</v>
      </c>
      <c r="X140" s="432">
        <f t="shared" si="3"/>
        <v>61.5</v>
      </c>
    </row>
    <row r="141">
      <c r="A141" s="4"/>
      <c r="B141" s="138" t="s">
        <v>151</v>
      </c>
      <c r="C141" s="432" t="b">
        <f t="shared" si="1"/>
        <v>0</v>
      </c>
      <c r="D141" s="429">
        <v>1.0</v>
      </c>
      <c r="E141" s="429">
        <v>1.0</v>
      </c>
      <c r="F141" s="429">
        <v>1.0</v>
      </c>
      <c r="G141" s="429">
        <v>1.0</v>
      </c>
      <c r="H141" s="429">
        <v>1.0</v>
      </c>
      <c r="I141" s="429">
        <v>1.0</v>
      </c>
      <c r="J141" s="429">
        <v>1.0</v>
      </c>
      <c r="K141" s="429">
        <v>1.0</v>
      </c>
      <c r="L141" s="429">
        <v>1.0</v>
      </c>
      <c r="M141" s="429">
        <v>0.0</v>
      </c>
      <c r="N141" s="429">
        <v>1.0</v>
      </c>
      <c r="O141" s="429">
        <v>0.0</v>
      </c>
      <c r="P141" s="430">
        <v>18.0</v>
      </c>
      <c r="Q141" s="430">
        <v>16.5</v>
      </c>
      <c r="R141" s="430">
        <v>9.0</v>
      </c>
      <c r="S141" s="430">
        <v>15.0</v>
      </c>
      <c r="T141" s="431">
        <v>7.0</v>
      </c>
      <c r="U141" s="431">
        <v>5.0</v>
      </c>
      <c r="V141" s="431">
        <v>5.0</v>
      </c>
      <c r="W141" s="432">
        <f t="shared" si="2"/>
        <v>85.5</v>
      </c>
      <c r="X141" s="432">
        <f t="shared" si="3"/>
        <v>85.5</v>
      </c>
    </row>
    <row r="142">
      <c r="A142" s="4"/>
      <c r="B142" s="138" t="s">
        <v>152</v>
      </c>
      <c r="C142" s="432" t="b">
        <f t="shared" si="1"/>
        <v>0</v>
      </c>
      <c r="D142" s="429">
        <v>2.0</v>
      </c>
      <c r="E142" s="429">
        <v>2.0</v>
      </c>
      <c r="F142" s="429">
        <v>2.0</v>
      </c>
      <c r="G142" s="429">
        <v>1.0</v>
      </c>
      <c r="H142" s="429">
        <v>2.0</v>
      </c>
      <c r="I142" s="429">
        <v>1.0</v>
      </c>
      <c r="J142" s="429">
        <v>2.0</v>
      </c>
      <c r="K142" s="429">
        <v>2.0</v>
      </c>
      <c r="L142" s="434">
        <v>2.0</v>
      </c>
      <c r="M142" s="434">
        <v>0.0</v>
      </c>
      <c r="N142" s="434">
        <v>1.0</v>
      </c>
      <c r="O142" s="434">
        <v>2.0</v>
      </c>
      <c r="P142" s="430">
        <v>18.0</v>
      </c>
      <c r="Q142" s="430">
        <v>13.5</v>
      </c>
      <c r="R142" s="430">
        <v>9.0</v>
      </c>
      <c r="S142" s="430">
        <v>15.0</v>
      </c>
      <c r="T142" s="431">
        <v>11.0</v>
      </c>
      <c r="U142" s="431">
        <v>2.0</v>
      </c>
      <c r="V142" s="431">
        <v>5.0</v>
      </c>
      <c r="W142" s="432">
        <f t="shared" si="2"/>
        <v>92.5</v>
      </c>
      <c r="X142" s="432">
        <f t="shared" si="3"/>
        <v>92.5</v>
      </c>
    </row>
    <row r="143">
      <c r="A143" s="4"/>
      <c r="B143" s="138" t="s">
        <v>153</v>
      </c>
      <c r="C143" s="432" t="b">
        <f t="shared" si="1"/>
        <v>0</v>
      </c>
      <c r="D143" s="429">
        <v>0.0</v>
      </c>
      <c r="E143" s="429">
        <v>2.0</v>
      </c>
      <c r="F143" s="429">
        <v>2.0</v>
      </c>
      <c r="G143" s="429">
        <v>1.0</v>
      </c>
      <c r="H143" s="429">
        <v>2.0</v>
      </c>
      <c r="I143" s="429">
        <v>1.0</v>
      </c>
      <c r="J143" s="429">
        <v>2.0</v>
      </c>
      <c r="K143" s="429">
        <v>2.0</v>
      </c>
      <c r="L143" s="434">
        <v>2.0</v>
      </c>
      <c r="M143" s="434">
        <v>0.0</v>
      </c>
      <c r="N143" s="434">
        <v>1.0</v>
      </c>
      <c r="O143" s="434">
        <v>2.0</v>
      </c>
      <c r="P143" s="430">
        <v>18.0</v>
      </c>
      <c r="Q143" s="430">
        <v>16.5</v>
      </c>
      <c r="R143" s="430">
        <v>12.0</v>
      </c>
      <c r="S143" s="430">
        <v>15.0</v>
      </c>
      <c r="T143" s="431">
        <v>8.0</v>
      </c>
      <c r="U143" s="431">
        <v>5.0</v>
      </c>
      <c r="V143" s="431">
        <v>5.0</v>
      </c>
      <c r="W143" s="432">
        <f t="shared" si="2"/>
        <v>96.5</v>
      </c>
      <c r="X143" s="432">
        <f t="shared" si="3"/>
        <v>96.5</v>
      </c>
    </row>
    <row r="144">
      <c r="A144" s="4"/>
      <c r="B144" s="138" t="s">
        <v>154</v>
      </c>
      <c r="C144" s="432" t="b">
        <f t="shared" si="1"/>
        <v>0</v>
      </c>
      <c r="D144" s="429">
        <v>2.0</v>
      </c>
      <c r="E144" s="429">
        <v>2.0</v>
      </c>
      <c r="F144" s="429">
        <v>2.0</v>
      </c>
      <c r="G144" s="429">
        <v>1.0</v>
      </c>
      <c r="H144" s="429">
        <v>2.0</v>
      </c>
      <c r="I144" s="429">
        <v>1.0</v>
      </c>
      <c r="J144" s="429">
        <v>2.0</v>
      </c>
      <c r="K144" s="429">
        <v>2.0</v>
      </c>
      <c r="L144" s="434">
        <v>2.0</v>
      </c>
      <c r="M144" s="434">
        <v>2.0</v>
      </c>
      <c r="N144" s="434">
        <v>1.0</v>
      </c>
      <c r="O144" s="434">
        <v>2.0</v>
      </c>
      <c r="P144" s="430">
        <v>19.5</v>
      </c>
      <c r="Q144" s="430">
        <v>16.5</v>
      </c>
      <c r="R144" s="430">
        <v>10.5</v>
      </c>
      <c r="S144" s="430">
        <v>18.0</v>
      </c>
      <c r="T144" s="431">
        <v>12.0</v>
      </c>
      <c r="U144" s="431">
        <v>5.0</v>
      </c>
      <c r="V144" s="431">
        <v>5.0</v>
      </c>
      <c r="W144" s="432">
        <f t="shared" si="2"/>
        <v>107.5</v>
      </c>
      <c r="X144" s="432">
        <f t="shared" si="3"/>
        <v>100</v>
      </c>
    </row>
    <row r="145">
      <c r="A145" s="4"/>
      <c r="B145" s="138" t="s">
        <v>155</v>
      </c>
      <c r="C145" s="432" t="b">
        <f t="shared" si="1"/>
        <v>0</v>
      </c>
      <c r="D145" s="429">
        <v>1.0</v>
      </c>
      <c r="E145" s="429">
        <v>1.0</v>
      </c>
      <c r="F145" s="429">
        <v>1.0</v>
      </c>
      <c r="G145" s="429">
        <v>1.0</v>
      </c>
      <c r="H145" s="429">
        <v>1.0</v>
      </c>
      <c r="I145" s="429">
        <v>1.0</v>
      </c>
      <c r="J145" s="429">
        <v>1.0</v>
      </c>
      <c r="K145" s="429">
        <v>0.0</v>
      </c>
      <c r="L145" s="429">
        <v>1.0</v>
      </c>
      <c r="M145" s="429">
        <v>1.0</v>
      </c>
      <c r="N145" s="429">
        <v>1.0</v>
      </c>
      <c r="O145" s="429">
        <v>0.0</v>
      </c>
      <c r="P145" s="430">
        <v>18.0</v>
      </c>
      <c r="Q145" s="430">
        <v>16.5</v>
      </c>
      <c r="R145" s="430">
        <v>9.0</v>
      </c>
      <c r="S145" s="430">
        <v>10.5</v>
      </c>
      <c r="T145" s="431">
        <v>9.5</v>
      </c>
      <c r="U145" s="431">
        <v>5.0</v>
      </c>
      <c r="V145" s="431">
        <v>5.0</v>
      </c>
      <c r="W145" s="432">
        <f t="shared" si="2"/>
        <v>83.5</v>
      </c>
      <c r="X145" s="432">
        <f t="shared" si="3"/>
        <v>83.5</v>
      </c>
    </row>
    <row r="146">
      <c r="A146" s="4"/>
      <c r="B146" s="139" t="s">
        <v>156</v>
      </c>
      <c r="C146" s="432" t="b">
        <f t="shared" si="1"/>
        <v>1</v>
      </c>
      <c r="D146" s="429"/>
      <c r="E146" s="429"/>
      <c r="F146" s="429"/>
      <c r="G146" s="429"/>
      <c r="H146" s="429"/>
      <c r="I146" s="429"/>
      <c r="J146" s="429"/>
      <c r="K146" s="429"/>
      <c r="L146" s="429"/>
      <c r="M146" s="429"/>
      <c r="N146" s="429"/>
      <c r="O146" s="429"/>
      <c r="P146" s="430"/>
      <c r="Q146" s="430"/>
      <c r="R146" s="430"/>
      <c r="S146" s="430"/>
      <c r="T146" s="431"/>
      <c r="U146" s="431"/>
      <c r="V146" s="431"/>
      <c r="W146" s="432" t="str">
        <f t="shared" si="2"/>
        <v/>
      </c>
      <c r="X146" s="432" t="str">
        <f t="shared" si="3"/>
        <v/>
      </c>
    </row>
    <row r="147">
      <c r="A147" s="4"/>
      <c r="B147" s="138" t="s">
        <v>157</v>
      </c>
      <c r="C147" s="432" t="b">
        <f t="shared" si="1"/>
        <v>0</v>
      </c>
      <c r="D147" s="429">
        <v>2.0</v>
      </c>
      <c r="E147" s="429">
        <v>2.0</v>
      </c>
      <c r="F147" s="429">
        <v>2.0</v>
      </c>
      <c r="G147" s="429">
        <v>1.0</v>
      </c>
      <c r="H147" s="429">
        <v>2.0</v>
      </c>
      <c r="I147" s="429">
        <v>1.0</v>
      </c>
      <c r="J147" s="429">
        <v>2.0</v>
      </c>
      <c r="K147" s="429">
        <v>2.0</v>
      </c>
      <c r="L147" s="429">
        <v>2.0</v>
      </c>
      <c r="M147" s="429">
        <v>0.0</v>
      </c>
      <c r="N147" s="429">
        <v>1.0</v>
      </c>
      <c r="O147" s="429">
        <v>1.0</v>
      </c>
      <c r="P147" s="430">
        <v>16.5</v>
      </c>
      <c r="Q147" s="430">
        <v>16.5</v>
      </c>
      <c r="R147" s="430">
        <v>12.0</v>
      </c>
      <c r="S147" s="430">
        <v>12.0</v>
      </c>
      <c r="T147" s="431">
        <v>11.0</v>
      </c>
      <c r="U147" s="431">
        <v>5.0</v>
      </c>
      <c r="V147" s="431">
        <v>5.0</v>
      </c>
      <c r="W147" s="432">
        <f t="shared" si="2"/>
        <v>96</v>
      </c>
      <c r="X147" s="432">
        <f t="shared" si="3"/>
        <v>96</v>
      </c>
    </row>
    <row r="148">
      <c r="A148" s="4"/>
      <c r="B148" s="138" t="s">
        <v>158</v>
      </c>
      <c r="C148" s="432" t="b">
        <f t="shared" si="1"/>
        <v>0</v>
      </c>
      <c r="D148" s="429">
        <v>1.0</v>
      </c>
      <c r="E148" s="429">
        <v>2.0</v>
      </c>
      <c r="F148" s="429">
        <v>2.0</v>
      </c>
      <c r="G148" s="429">
        <v>1.0</v>
      </c>
      <c r="H148" s="429">
        <v>2.0</v>
      </c>
      <c r="I148" s="429">
        <v>1.0</v>
      </c>
      <c r="J148" s="429">
        <v>2.0</v>
      </c>
      <c r="K148" s="429">
        <v>2.0</v>
      </c>
      <c r="L148" s="434">
        <v>2.0</v>
      </c>
      <c r="M148" s="434">
        <v>2.0</v>
      </c>
      <c r="N148" s="434">
        <v>1.0</v>
      </c>
      <c r="O148" s="434">
        <v>2.0</v>
      </c>
      <c r="P148" s="430">
        <v>19.5</v>
      </c>
      <c r="Q148" s="430">
        <v>16.5</v>
      </c>
      <c r="R148" s="430">
        <v>12.0</v>
      </c>
      <c r="S148" s="430">
        <v>16.5</v>
      </c>
      <c r="T148" s="431">
        <v>12.0</v>
      </c>
      <c r="U148" s="431">
        <v>5.0</v>
      </c>
      <c r="V148" s="431">
        <v>5.0</v>
      </c>
      <c r="W148" s="432">
        <f t="shared" si="2"/>
        <v>106.5</v>
      </c>
      <c r="X148" s="432">
        <f t="shared" si="3"/>
        <v>100</v>
      </c>
    </row>
    <row r="149">
      <c r="A149" s="89"/>
      <c r="B149" s="138" t="s">
        <v>159</v>
      </c>
      <c r="C149" s="435" t="b">
        <f t="shared" si="1"/>
        <v>0</v>
      </c>
      <c r="D149" s="434">
        <v>1.0</v>
      </c>
      <c r="E149" s="434">
        <v>1.0</v>
      </c>
      <c r="F149" s="434">
        <v>1.0</v>
      </c>
      <c r="G149" s="434">
        <v>1.0</v>
      </c>
      <c r="H149" s="434">
        <v>1.0</v>
      </c>
      <c r="I149" s="434">
        <v>1.0</v>
      </c>
      <c r="J149" s="434">
        <v>1.0</v>
      </c>
      <c r="K149" s="434">
        <v>1.0</v>
      </c>
      <c r="L149" s="434">
        <v>1.0</v>
      </c>
      <c r="M149" s="434">
        <v>0.0</v>
      </c>
      <c r="N149" s="434">
        <v>1.0</v>
      </c>
      <c r="O149" s="434">
        <v>1.0</v>
      </c>
      <c r="P149" s="436">
        <v>18.0</v>
      </c>
      <c r="Q149" s="436">
        <v>15.0</v>
      </c>
      <c r="R149" s="436">
        <v>10.5</v>
      </c>
      <c r="S149" s="430">
        <v>15.0</v>
      </c>
      <c r="T149" s="431">
        <v>8.0</v>
      </c>
      <c r="U149" s="431">
        <v>0.0</v>
      </c>
      <c r="V149" s="431">
        <v>5.0</v>
      </c>
      <c r="W149" s="432">
        <f t="shared" si="2"/>
        <v>82.5</v>
      </c>
      <c r="X149" s="432">
        <f t="shared" si="3"/>
        <v>82.5</v>
      </c>
    </row>
    <row r="150">
      <c r="A150" s="93"/>
      <c r="B150" s="138" t="s">
        <v>160</v>
      </c>
      <c r="C150" s="437" t="b">
        <f t="shared" si="1"/>
        <v>0</v>
      </c>
      <c r="D150" s="434">
        <v>2.0</v>
      </c>
      <c r="E150" s="434">
        <v>2.0</v>
      </c>
      <c r="F150" s="434">
        <v>2.0</v>
      </c>
      <c r="G150" s="434">
        <v>1.0</v>
      </c>
      <c r="H150" s="434">
        <v>2.0</v>
      </c>
      <c r="I150" s="434">
        <v>1.0</v>
      </c>
      <c r="J150" s="434">
        <v>2.0</v>
      </c>
      <c r="K150" s="434">
        <v>2.0</v>
      </c>
      <c r="L150" s="434">
        <v>2.0</v>
      </c>
      <c r="M150" s="434">
        <v>0.0</v>
      </c>
      <c r="N150" s="434">
        <v>1.0</v>
      </c>
      <c r="O150" s="434">
        <v>2.0</v>
      </c>
      <c r="P150" s="436">
        <v>19.5</v>
      </c>
      <c r="Q150" s="436">
        <v>15.0</v>
      </c>
      <c r="R150" s="436">
        <v>12.0</v>
      </c>
      <c r="S150" s="430">
        <v>13.5</v>
      </c>
      <c r="T150" s="431">
        <v>12.0</v>
      </c>
      <c r="U150" s="431">
        <v>5.0</v>
      </c>
      <c r="V150" s="431">
        <v>4.0</v>
      </c>
      <c r="W150" s="432">
        <f t="shared" si="2"/>
        <v>100</v>
      </c>
      <c r="X150" s="432">
        <f t="shared" si="3"/>
        <v>100</v>
      </c>
    </row>
    <row r="151">
      <c r="A151" s="89"/>
      <c r="B151" s="138" t="s">
        <v>161</v>
      </c>
      <c r="C151" s="435" t="b">
        <f t="shared" si="1"/>
        <v>0</v>
      </c>
      <c r="D151" s="434">
        <v>1.0</v>
      </c>
      <c r="E151" s="434">
        <v>1.0</v>
      </c>
      <c r="F151" s="434">
        <v>1.0</v>
      </c>
      <c r="G151" s="434">
        <v>1.0</v>
      </c>
      <c r="H151" s="434">
        <v>1.0</v>
      </c>
      <c r="I151" s="434">
        <v>1.0</v>
      </c>
      <c r="J151" s="434">
        <v>1.0</v>
      </c>
      <c r="K151" s="434">
        <v>1.0</v>
      </c>
      <c r="L151" s="434">
        <v>1.0</v>
      </c>
      <c r="M151" s="434">
        <v>0.0</v>
      </c>
      <c r="N151" s="434">
        <v>1.0</v>
      </c>
      <c r="O151" s="434">
        <v>1.0</v>
      </c>
      <c r="P151" s="436">
        <v>16.5</v>
      </c>
      <c r="Q151" s="436">
        <v>15.0</v>
      </c>
      <c r="R151" s="436">
        <v>9.0</v>
      </c>
      <c r="S151" s="430">
        <v>13.5</v>
      </c>
      <c r="T151" s="431">
        <v>12.0</v>
      </c>
      <c r="U151" s="431">
        <v>5.0</v>
      </c>
      <c r="V151" s="431">
        <v>5.0</v>
      </c>
      <c r="W151" s="432">
        <f t="shared" si="2"/>
        <v>87</v>
      </c>
      <c r="X151" s="432">
        <f t="shared" si="3"/>
        <v>87</v>
      </c>
    </row>
    <row r="152">
      <c r="A152" s="93"/>
      <c r="B152" s="138" t="s">
        <v>162</v>
      </c>
      <c r="C152" s="437" t="b">
        <f t="shared" si="1"/>
        <v>0</v>
      </c>
      <c r="D152" s="434">
        <v>2.0</v>
      </c>
      <c r="E152" s="434">
        <v>2.0</v>
      </c>
      <c r="F152" s="434">
        <v>2.0</v>
      </c>
      <c r="G152" s="434">
        <v>1.0</v>
      </c>
      <c r="H152" s="434">
        <v>2.0</v>
      </c>
      <c r="I152" s="434">
        <v>1.0</v>
      </c>
      <c r="J152" s="434">
        <v>2.0</v>
      </c>
      <c r="K152" s="434">
        <v>2.0</v>
      </c>
      <c r="L152" s="434">
        <v>2.0</v>
      </c>
      <c r="M152" s="434">
        <v>0.0</v>
      </c>
      <c r="N152" s="434">
        <v>1.0</v>
      </c>
      <c r="O152" s="434">
        <v>2.0</v>
      </c>
      <c r="P152" s="436">
        <v>16.5</v>
      </c>
      <c r="Q152" s="436">
        <v>15.0</v>
      </c>
      <c r="R152" s="436">
        <v>7.5</v>
      </c>
      <c r="S152" s="430">
        <v>16.5</v>
      </c>
      <c r="T152" s="431">
        <v>11.0</v>
      </c>
      <c r="U152" s="431">
        <v>5.0</v>
      </c>
      <c r="V152" s="431">
        <v>3.0</v>
      </c>
      <c r="W152" s="432">
        <f t="shared" si="2"/>
        <v>93.5</v>
      </c>
      <c r="X152" s="432">
        <f t="shared" si="3"/>
        <v>93.5</v>
      </c>
    </row>
    <row r="153" hidden="1">
      <c r="A153" s="89"/>
      <c r="B153" s="138" t="s">
        <v>163</v>
      </c>
      <c r="C153" s="435" t="b">
        <f t="shared" si="1"/>
        <v>1</v>
      </c>
      <c r="D153" s="429"/>
      <c r="E153" s="429"/>
      <c r="F153" s="429"/>
      <c r="G153" s="429"/>
      <c r="H153" s="429"/>
      <c r="I153" s="429"/>
      <c r="J153" s="429"/>
      <c r="K153" s="429"/>
      <c r="L153" s="429"/>
      <c r="M153" s="429"/>
      <c r="N153" s="429"/>
      <c r="O153" s="429"/>
      <c r="P153" s="430"/>
      <c r="Q153" s="430"/>
      <c r="R153" s="430"/>
      <c r="S153" s="430"/>
      <c r="T153" s="431"/>
      <c r="U153" s="431"/>
      <c r="V153" s="431"/>
      <c r="W153" s="432" t="str">
        <f t="shared" si="2"/>
        <v/>
      </c>
      <c r="X153" s="432" t="str">
        <f t="shared" si="3"/>
        <v/>
      </c>
    </row>
    <row r="154" hidden="1">
      <c r="A154" s="93"/>
      <c r="B154" s="139" t="s">
        <v>164</v>
      </c>
      <c r="C154" s="437" t="b">
        <f t="shared" si="1"/>
        <v>1</v>
      </c>
      <c r="D154" s="429"/>
      <c r="E154" s="429"/>
      <c r="F154" s="429"/>
      <c r="G154" s="429"/>
      <c r="H154" s="429"/>
      <c r="I154" s="429"/>
      <c r="J154" s="429"/>
      <c r="K154" s="429"/>
      <c r="L154" s="429"/>
      <c r="M154" s="429"/>
      <c r="N154" s="429"/>
      <c r="O154" s="429"/>
      <c r="P154" s="430"/>
      <c r="Q154" s="430"/>
      <c r="R154" s="430"/>
      <c r="S154" s="430"/>
      <c r="T154" s="431"/>
      <c r="U154" s="431"/>
      <c r="V154" s="431"/>
      <c r="W154" s="432" t="str">
        <f t="shared" si="2"/>
        <v/>
      </c>
      <c r="X154" s="432" t="str">
        <f t="shared" si="3"/>
        <v/>
      </c>
    </row>
    <row r="155">
      <c r="A155" s="89"/>
      <c r="B155" s="138" t="s">
        <v>165</v>
      </c>
      <c r="C155" s="435" t="b">
        <f t="shared" si="1"/>
        <v>0</v>
      </c>
      <c r="D155" s="434">
        <v>1.0</v>
      </c>
      <c r="E155" s="434">
        <v>1.0</v>
      </c>
      <c r="F155" s="434">
        <v>1.0</v>
      </c>
      <c r="G155" s="434">
        <v>0.0</v>
      </c>
      <c r="H155" s="434">
        <v>1.0</v>
      </c>
      <c r="I155" s="434">
        <v>1.0</v>
      </c>
      <c r="J155" s="434">
        <v>1.0</v>
      </c>
      <c r="K155" s="434">
        <v>1.0</v>
      </c>
      <c r="L155" s="434">
        <v>1.0</v>
      </c>
      <c r="M155" s="434">
        <v>1.0</v>
      </c>
      <c r="N155" s="434">
        <v>0.0</v>
      </c>
      <c r="O155" s="434">
        <v>0.0</v>
      </c>
      <c r="P155" s="436">
        <v>18.0</v>
      </c>
      <c r="Q155" s="436">
        <v>13.5</v>
      </c>
      <c r="R155" s="436">
        <v>7.5</v>
      </c>
      <c r="S155" s="430">
        <v>13.5</v>
      </c>
      <c r="T155" s="431">
        <v>5.0</v>
      </c>
      <c r="U155" s="431">
        <v>5.0</v>
      </c>
      <c r="V155" s="431">
        <v>5.0</v>
      </c>
      <c r="W155" s="432">
        <f t="shared" si="2"/>
        <v>76.5</v>
      </c>
      <c r="X155" s="432">
        <f t="shared" si="3"/>
        <v>76.5</v>
      </c>
    </row>
    <row r="156">
      <c r="A156" s="93"/>
      <c r="B156" s="138" t="s">
        <v>166</v>
      </c>
      <c r="C156" s="437" t="b">
        <f t="shared" si="1"/>
        <v>0</v>
      </c>
      <c r="D156" s="434">
        <v>2.0</v>
      </c>
      <c r="E156" s="434">
        <v>2.0</v>
      </c>
      <c r="F156" s="434">
        <v>2.0</v>
      </c>
      <c r="G156" s="434">
        <v>1.0</v>
      </c>
      <c r="H156" s="434">
        <v>2.0</v>
      </c>
      <c r="I156" s="434">
        <v>1.0</v>
      </c>
      <c r="J156" s="434">
        <v>2.0</v>
      </c>
      <c r="K156" s="434">
        <v>2.0</v>
      </c>
      <c r="L156" s="434">
        <v>2.0</v>
      </c>
      <c r="M156" s="434">
        <v>0.0</v>
      </c>
      <c r="N156" s="434">
        <v>1.0</v>
      </c>
      <c r="O156" s="434">
        <v>2.0</v>
      </c>
      <c r="P156" s="436">
        <v>15.0</v>
      </c>
      <c r="Q156" s="436">
        <v>16.5</v>
      </c>
      <c r="R156" s="436">
        <v>6.0</v>
      </c>
      <c r="S156" s="430">
        <v>16.5</v>
      </c>
      <c r="T156" s="431">
        <v>10.0</v>
      </c>
      <c r="U156" s="431">
        <v>5.0</v>
      </c>
      <c r="V156" s="431">
        <v>5.0</v>
      </c>
      <c r="W156" s="432">
        <f t="shared" si="2"/>
        <v>93</v>
      </c>
      <c r="X156" s="432">
        <f t="shared" si="3"/>
        <v>93</v>
      </c>
    </row>
    <row r="157">
      <c r="A157" s="89"/>
      <c r="B157" s="138" t="s">
        <v>167</v>
      </c>
      <c r="C157" s="435" t="b">
        <f t="shared" si="1"/>
        <v>0</v>
      </c>
      <c r="D157" s="434">
        <v>2.0</v>
      </c>
      <c r="E157" s="434">
        <v>2.0</v>
      </c>
      <c r="F157" s="434">
        <v>2.0</v>
      </c>
      <c r="G157" s="434">
        <v>0.0</v>
      </c>
      <c r="H157" s="434">
        <v>2.0</v>
      </c>
      <c r="I157" s="434">
        <v>1.0</v>
      </c>
      <c r="J157" s="434">
        <v>2.0</v>
      </c>
      <c r="K157" s="434">
        <v>2.0</v>
      </c>
      <c r="L157" s="434">
        <v>2.0</v>
      </c>
      <c r="M157" s="434">
        <v>2.0</v>
      </c>
      <c r="N157" s="434">
        <v>0.0</v>
      </c>
      <c r="O157" s="434">
        <v>0.0</v>
      </c>
      <c r="P157" s="436">
        <v>19.5</v>
      </c>
      <c r="Q157" s="436">
        <v>16.5</v>
      </c>
      <c r="R157" s="436">
        <v>6.0</v>
      </c>
      <c r="S157" s="430">
        <v>15.0</v>
      </c>
      <c r="T157" s="431">
        <v>10.5</v>
      </c>
      <c r="U157" s="431">
        <v>5.0</v>
      </c>
      <c r="V157" s="431">
        <v>5.0</v>
      </c>
      <c r="W157" s="432">
        <f t="shared" si="2"/>
        <v>94.5</v>
      </c>
      <c r="X157" s="432">
        <f t="shared" si="3"/>
        <v>94.5</v>
      </c>
    </row>
    <row r="158">
      <c r="A158" s="93"/>
      <c r="B158" s="138" t="s">
        <v>168</v>
      </c>
      <c r="C158" s="437" t="b">
        <f t="shared" si="1"/>
        <v>0</v>
      </c>
      <c r="D158" s="434">
        <v>2.0</v>
      </c>
      <c r="E158" s="434">
        <v>2.0</v>
      </c>
      <c r="F158" s="434">
        <v>2.0</v>
      </c>
      <c r="G158" s="434">
        <v>1.0</v>
      </c>
      <c r="H158" s="434">
        <v>2.0</v>
      </c>
      <c r="I158" s="434">
        <v>1.0</v>
      </c>
      <c r="J158" s="434">
        <v>2.0</v>
      </c>
      <c r="K158" s="434">
        <v>2.0</v>
      </c>
      <c r="L158" s="434">
        <v>2.0</v>
      </c>
      <c r="M158" s="434">
        <v>2.0</v>
      </c>
      <c r="N158" s="434">
        <v>1.0</v>
      </c>
      <c r="O158" s="434">
        <v>0.0</v>
      </c>
      <c r="P158" s="436">
        <v>16.5</v>
      </c>
      <c r="Q158" s="436">
        <v>13.5</v>
      </c>
      <c r="R158" s="436">
        <v>9.0</v>
      </c>
      <c r="S158" s="430">
        <v>16.5</v>
      </c>
      <c r="T158" s="431">
        <v>8.0</v>
      </c>
      <c r="U158" s="431">
        <v>5.0</v>
      </c>
      <c r="V158" s="431">
        <v>5.0</v>
      </c>
      <c r="W158" s="432">
        <f t="shared" si="2"/>
        <v>92.5</v>
      </c>
      <c r="X158" s="432">
        <f t="shared" si="3"/>
        <v>92.5</v>
      </c>
    </row>
    <row r="159">
      <c r="A159" s="89"/>
      <c r="B159" s="138" t="s">
        <v>169</v>
      </c>
      <c r="C159" s="435" t="b">
        <f t="shared" si="1"/>
        <v>0</v>
      </c>
      <c r="D159" s="434">
        <v>2.0</v>
      </c>
      <c r="E159" s="434">
        <v>2.0</v>
      </c>
      <c r="F159" s="434">
        <v>2.0</v>
      </c>
      <c r="G159" s="434">
        <v>1.0</v>
      </c>
      <c r="H159" s="434">
        <v>2.0</v>
      </c>
      <c r="I159" s="434">
        <v>1.0</v>
      </c>
      <c r="J159" s="434">
        <v>2.0</v>
      </c>
      <c r="K159" s="434">
        <v>2.0</v>
      </c>
      <c r="L159" s="434">
        <v>2.0</v>
      </c>
      <c r="M159" s="434">
        <v>2.0</v>
      </c>
      <c r="N159" s="434">
        <v>1.0</v>
      </c>
      <c r="O159" s="434">
        <v>2.0</v>
      </c>
      <c r="P159" s="436">
        <v>18.0</v>
      </c>
      <c r="Q159" s="436">
        <v>15.0</v>
      </c>
      <c r="R159" s="436">
        <v>9.0</v>
      </c>
      <c r="S159" s="430">
        <v>15.0</v>
      </c>
      <c r="T159" s="431">
        <v>12.0</v>
      </c>
      <c r="U159" s="431">
        <v>5.0</v>
      </c>
      <c r="V159" s="431">
        <v>5.0</v>
      </c>
      <c r="W159" s="432">
        <f t="shared" si="2"/>
        <v>100</v>
      </c>
      <c r="X159" s="432">
        <f t="shared" si="3"/>
        <v>100</v>
      </c>
    </row>
    <row r="160">
      <c r="A160" s="93"/>
      <c r="B160" s="138" t="s">
        <v>170</v>
      </c>
      <c r="C160" s="437" t="b">
        <f t="shared" si="1"/>
        <v>0</v>
      </c>
      <c r="D160" s="434">
        <v>2.0</v>
      </c>
      <c r="E160" s="434">
        <v>2.0</v>
      </c>
      <c r="F160" s="434">
        <v>2.0</v>
      </c>
      <c r="G160" s="434">
        <v>1.0</v>
      </c>
      <c r="H160" s="434">
        <v>2.0</v>
      </c>
      <c r="I160" s="434">
        <v>1.0</v>
      </c>
      <c r="J160" s="434">
        <v>2.0</v>
      </c>
      <c r="K160" s="434">
        <v>2.0</v>
      </c>
      <c r="L160" s="434">
        <v>2.0</v>
      </c>
      <c r="M160" s="434">
        <v>2.0</v>
      </c>
      <c r="N160" s="434">
        <v>1.0</v>
      </c>
      <c r="O160" s="434">
        <v>0.0</v>
      </c>
      <c r="P160" s="436">
        <v>18.0</v>
      </c>
      <c r="Q160" s="436">
        <v>16.5</v>
      </c>
      <c r="R160" s="436">
        <v>6.0</v>
      </c>
      <c r="S160" s="430">
        <v>15.0</v>
      </c>
      <c r="T160" s="431">
        <v>8.0</v>
      </c>
      <c r="U160" s="431">
        <v>5.0</v>
      </c>
      <c r="V160" s="431">
        <v>5.0</v>
      </c>
      <c r="W160" s="432">
        <f t="shared" si="2"/>
        <v>92.5</v>
      </c>
      <c r="X160" s="432">
        <f t="shared" si="3"/>
        <v>92.5</v>
      </c>
    </row>
    <row r="161">
      <c r="A161" s="89"/>
      <c r="B161" s="138" t="s">
        <v>171</v>
      </c>
      <c r="C161" s="435" t="b">
        <f t="shared" si="1"/>
        <v>0</v>
      </c>
      <c r="D161" s="434">
        <v>1.0</v>
      </c>
      <c r="E161" s="434">
        <v>1.0</v>
      </c>
      <c r="F161" s="434">
        <v>1.0</v>
      </c>
      <c r="G161" s="434">
        <v>1.0</v>
      </c>
      <c r="H161" s="434">
        <v>0.0</v>
      </c>
      <c r="I161" s="434">
        <v>1.0</v>
      </c>
      <c r="J161" s="434">
        <v>1.0</v>
      </c>
      <c r="K161" s="434">
        <v>1.0</v>
      </c>
      <c r="L161" s="434">
        <v>1.0</v>
      </c>
      <c r="M161" s="434">
        <v>1.0</v>
      </c>
      <c r="N161" s="434">
        <v>1.0</v>
      </c>
      <c r="O161" s="434">
        <v>0.0</v>
      </c>
      <c r="P161" s="436">
        <v>18.0</v>
      </c>
      <c r="Q161" s="436">
        <v>16.5</v>
      </c>
      <c r="R161" s="436">
        <v>6.0</v>
      </c>
      <c r="S161" s="430">
        <v>15.0</v>
      </c>
      <c r="T161" s="431">
        <v>9.5</v>
      </c>
      <c r="U161" s="431">
        <v>5.0</v>
      </c>
      <c r="V161" s="431">
        <v>5.0</v>
      </c>
      <c r="W161" s="432">
        <f t="shared" si="2"/>
        <v>85</v>
      </c>
      <c r="X161" s="432">
        <f t="shared" si="3"/>
        <v>85</v>
      </c>
    </row>
    <row r="162">
      <c r="A162" s="93"/>
      <c r="B162" s="138" t="s">
        <v>172</v>
      </c>
      <c r="C162" s="437" t="b">
        <f t="shared" si="1"/>
        <v>0</v>
      </c>
      <c r="D162" s="434">
        <v>2.0</v>
      </c>
      <c r="E162" s="434">
        <v>2.0</v>
      </c>
      <c r="F162" s="434">
        <v>2.0</v>
      </c>
      <c r="G162" s="434">
        <v>1.0</v>
      </c>
      <c r="H162" s="434">
        <v>2.0</v>
      </c>
      <c r="I162" s="434">
        <v>1.0</v>
      </c>
      <c r="J162" s="434">
        <v>2.0</v>
      </c>
      <c r="K162" s="434">
        <v>2.0</v>
      </c>
      <c r="L162" s="434">
        <v>2.0</v>
      </c>
      <c r="M162" s="434">
        <v>0.0</v>
      </c>
      <c r="N162" s="434">
        <v>1.0</v>
      </c>
      <c r="O162" s="434">
        <v>2.0</v>
      </c>
      <c r="P162" s="436">
        <v>19.5</v>
      </c>
      <c r="Q162" s="436">
        <v>15.0</v>
      </c>
      <c r="R162" s="436">
        <v>9.0</v>
      </c>
      <c r="S162" s="430">
        <v>15.0</v>
      </c>
      <c r="T162" s="431">
        <v>11.0</v>
      </c>
      <c r="U162" s="431">
        <v>5.0</v>
      </c>
      <c r="V162" s="431">
        <v>5.0</v>
      </c>
      <c r="W162" s="432">
        <f t="shared" si="2"/>
        <v>98.5</v>
      </c>
      <c r="X162" s="432">
        <f t="shared" si="3"/>
        <v>98.5</v>
      </c>
    </row>
    <row r="163">
      <c r="A163" s="89"/>
      <c r="B163" s="138" t="s">
        <v>173</v>
      </c>
      <c r="C163" s="435" t="b">
        <f t="shared" si="1"/>
        <v>0</v>
      </c>
      <c r="D163" s="434">
        <v>2.0</v>
      </c>
      <c r="E163" s="434">
        <v>2.0</v>
      </c>
      <c r="F163" s="434">
        <v>2.0</v>
      </c>
      <c r="G163" s="434">
        <v>1.0</v>
      </c>
      <c r="H163" s="434">
        <v>2.0</v>
      </c>
      <c r="I163" s="434">
        <v>1.0</v>
      </c>
      <c r="J163" s="434">
        <v>2.0</v>
      </c>
      <c r="K163" s="434">
        <v>2.0</v>
      </c>
      <c r="L163" s="434">
        <v>2.0</v>
      </c>
      <c r="M163" s="434">
        <v>0.0</v>
      </c>
      <c r="N163" s="434">
        <v>1.0</v>
      </c>
      <c r="O163" s="434">
        <v>2.0</v>
      </c>
      <c r="P163" s="436">
        <v>18.0</v>
      </c>
      <c r="Q163" s="436">
        <v>16.5</v>
      </c>
      <c r="R163" s="436">
        <v>12.0</v>
      </c>
      <c r="S163" s="430">
        <v>16.5</v>
      </c>
      <c r="T163" s="431">
        <v>10.5</v>
      </c>
      <c r="U163" s="431">
        <v>5.0</v>
      </c>
      <c r="V163" s="431">
        <v>5.0</v>
      </c>
      <c r="W163" s="432">
        <f t="shared" si="2"/>
        <v>102.5</v>
      </c>
      <c r="X163" s="432">
        <f t="shared" si="3"/>
        <v>100</v>
      </c>
    </row>
    <row r="164">
      <c r="A164" s="93"/>
      <c r="B164" s="138" t="s">
        <v>174</v>
      </c>
      <c r="C164" s="437" t="b">
        <f t="shared" si="1"/>
        <v>0</v>
      </c>
      <c r="D164" s="434">
        <v>2.0</v>
      </c>
      <c r="E164" s="434">
        <v>2.0</v>
      </c>
      <c r="F164" s="434">
        <v>2.0</v>
      </c>
      <c r="G164" s="434">
        <v>1.0</v>
      </c>
      <c r="H164" s="434">
        <v>2.0</v>
      </c>
      <c r="I164" s="434">
        <v>1.0</v>
      </c>
      <c r="J164" s="434">
        <v>2.0</v>
      </c>
      <c r="K164" s="434">
        <v>2.0</v>
      </c>
      <c r="L164" s="434">
        <v>2.0</v>
      </c>
      <c r="M164" s="434">
        <v>0.0</v>
      </c>
      <c r="N164" s="434">
        <v>1.0</v>
      </c>
      <c r="O164" s="434">
        <v>2.0</v>
      </c>
      <c r="P164" s="436">
        <v>16.5</v>
      </c>
      <c r="Q164" s="436">
        <v>13.5</v>
      </c>
      <c r="R164" s="436">
        <v>4.5</v>
      </c>
      <c r="S164" s="430">
        <v>12.0</v>
      </c>
      <c r="T164" s="431">
        <v>7.5</v>
      </c>
      <c r="U164" s="431">
        <v>3.0</v>
      </c>
      <c r="V164" s="431">
        <v>4.0</v>
      </c>
      <c r="W164" s="432">
        <f t="shared" si="2"/>
        <v>80</v>
      </c>
      <c r="X164" s="432">
        <f t="shared" si="3"/>
        <v>80</v>
      </c>
    </row>
    <row r="165">
      <c r="A165" s="89"/>
      <c r="B165" s="138" t="s">
        <v>175</v>
      </c>
      <c r="C165" s="435" t="b">
        <f t="shared" si="1"/>
        <v>0</v>
      </c>
      <c r="D165" s="434">
        <v>2.0</v>
      </c>
      <c r="E165" s="434">
        <v>2.0</v>
      </c>
      <c r="F165" s="434">
        <v>2.0</v>
      </c>
      <c r="G165" s="434">
        <v>1.0</v>
      </c>
      <c r="H165" s="434">
        <v>2.0</v>
      </c>
      <c r="I165" s="434">
        <v>1.0</v>
      </c>
      <c r="J165" s="434">
        <v>2.0</v>
      </c>
      <c r="K165" s="434">
        <v>2.0</v>
      </c>
      <c r="L165" s="434">
        <v>2.0</v>
      </c>
      <c r="M165" s="434">
        <v>2.0</v>
      </c>
      <c r="N165" s="434">
        <v>1.0</v>
      </c>
      <c r="O165" s="434">
        <v>2.0</v>
      </c>
      <c r="P165" s="436">
        <v>19.5</v>
      </c>
      <c r="Q165" s="436">
        <v>16.5</v>
      </c>
      <c r="R165" s="436">
        <v>12.0</v>
      </c>
      <c r="S165" s="430">
        <v>15.0</v>
      </c>
      <c r="T165" s="431">
        <v>12.0</v>
      </c>
      <c r="U165" s="431">
        <v>5.0</v>
      </c>
      <c r="V165" s="431">
        <v>5.0</v>
      </c>
      <c r="W165" s="432">
        <f t="shared" si="2"/>
        <v>106</v>
      </c>
      <c r="X165" s="432">
        <f t="shared" si="3"/>
        <v>100</v>
      </c>
    </row>
    <row r="166">
      <c r="A166" s="93"/>
      <c r="B166" s="138" t="s">
        <v>176</v>
      </c>
      <c r="C166" s="437" t="b">
        <f t="shared" si="1"/>
        <v>0</v>
      </c>
      <c r="D166" s="434">
        <v>1.0</v>
      </c>
      <c r="E166" s="434">
        <v>1.0</v>
      </c>
      <c r="F166" s="434">
        <v>1.0</v>
      </c>
      <c r="G166" s="434">
        <v>1.0</v>
      </c>
      <c r="H166" s="434">
        <v>1.0</v>
      </c>
      <c r="I166" s="434">
        <v>1.0</v>
      </c>
      <c r="J166" s="434">
        <v>1.0</v>
      </c>
      <c r="K166" s="434">
        <v>1.0</v>
      </c>
      <c r="L166" s="434">
        <v>1.0</v>
      </c>
      <c r="M166" s="434">
        <v>0.0</v>
      </c>
      <c r="N166" s="434">
        <v>1.0</v>
      </c>
      <c r="O166" s="434">
        <v>1.0</v>
      </c>
      <c r="P166" s="436">
        <v>19.5</v>
      </c>
      <c r="Q166" s="436">
        <v>16.5</v>
      </c>
      <c r="R166" s="436">
        <v>9.0</v>
      </c>
      <c r="S166" s="430">
        <v>13.5</v>
      </c>
      <c r="T166" s="431">
        <v>11.0</v>
      </c>
      <c r="U166" s="431">
        <v>5.0</v>
      </c>
      <c r="V166" s="431">
        <v>4.0</v>
      </c>
      <c r="W166" s="432">
        <f t="shared" si="2"/>
        <v>89.5</v>
      </c>
      <c r="X166" s="432">
        <f t="shared" si="3"/>
        <v>89.5</v>
      </c>
    </row>
    <row r="167">
      <c r="A167" s="89"/>
      <c r="B167" s="138" t="s">
        <v>177</v>
      </c>
      <c r="C167" s="435" t="b">
        <f t="shared" si="1"/>
        <v>0</v>
      </c>
      <c r="D167" s="434">
        <v>2.0</v>
      </c>
      <c r="E167" s="434">
        <v>2.0</v>
      </c>
      <c r="F167" s="434">
        <v>2.0</v>
      </c>
      <c r="G167" s="434">
        <v>1.0</v>
      </c>
      <c r="H167" s="434">
        <v>2.0</v>
      </c>
      <c r="I167" s="434">
        <v>1.0</v>
      </c>
      <c r="J167" s="434">
        <v>2.0</v>
      </c>
      <c r="K167" s="434">
        <v>2.0</v>
      </c>
      <c r="L167" s="434">
        <v>2.0</v>
      </c>
      <c r="M167" s="434">
        <v>2.0</v>
      </c>
      <c r="N167" s="434">
        <v>1.0</v>
      </c>
      <c r="O167" s="434">
        <v>2.0</v>
      </c>
      <c r="P167" s="436">
        <v>18.0</v>
      </c>
      <c r="Q167" s="436">
        <v>16.5</v>
      </c>
      <c r="R167" s="436">
        <v>12.0</v>
      </c>
      <c r="S167" s="430">
        <v>16.5</v>
      </c>
      <c r="T167" s="431">
        <v>12.0</v>
      </c>
      <c r="U167" s="431">
        <v>5.0</v>
      </c>
      <c r="V167" s="431">
        <v>5.0</v>
      </c>
      <c r="W167" s="432">
        <f t="shared" si="2"/>
        <v>106</v>
      </c>
      <c r="X167" s="432">
        <f t="shared" si="3"/>
        <v>100</v>
      </c>
    </row>
    <row r="168">
      <c r="A168" s="93"/>
      <c r="B168" s="138" t="s">
        <v>178</v>
      </c>
      <c r="C168" s="437" t="b">
        <f t="shared" si="1"/>
        <v>0</v>
      </c>
      <c r="D168" s="434">
        <v>1.0</v>
      </c>
      <c r="E168" s="434">
        <v>1.0</v>
      </c>
      <c r="F168" s="434">
        <v>1.0</v>
      </c>
      <c r="G168" s="434">
        <v>1.0</v>
      </c>
      <c r="H168" s="434">
        <v>1.0</v>
      </c>
      <c r="I168" s="434">
        <v>1.0</v>
      </c>
      <c r="J168" s="434">
        <v>1.0</v>
      </c>
      <c r="K168" s="434">
        <v>1.0</v>
      </c>
      <c r="L168" s="434">
        <v>1.0</v>
      </c>
      <c r="M168" s="434">
        <v>0.0</v>
      </c>
      <c r="N168" s="434">
        <v>1.0</v>
      </c>
      <c r="O168" s="434">
        <v>1.0</v>
      </c>
      <c r="P168" s="436">
        <v>18.0</v>
      </c>
      <c r="Q168" s="436">
        <v>16.5</v>
      </c>
      <c r="R168" s="436">
        <v>12.0</v>
      </c>
      <c r="S168" s="430">
        <v>15.0</v>
      </c>
      <c r="T168" s="431">
        <v>11.0</v>
      </c>
      <c r="U168" s="431">
        <v>5.0</v>
      </c>
      <c r="V168" s="431">
        <v>5.0</v>
      </c>
      <c r="W168" s="432">
        <f t="shared" si="2"/>
        <v>93.5</v>
      </c>
      <c r="X168" s="432">
        <f t="shared" si="3"/>
        <v>93.5</v>
      </c>
    </row>
    <row r="169">
      <c r="A169" s="89"/>
      <c r="B169" s="138" t="s">
        <v>179</v>
      </c>
      <c r="C169" s="435" t="b">
        <f t="shared" si="1"/>
        <v>0</v>
      </c>
      <c r="D169" s="434">
        <v>0.0</v>
      </c>
      <c r="E169" s="434">
        <v>1.0</v>
      </c>
      <c r="F169" s="434">
        <v>1.0</v>
      </c>
      <c r="G169" s="434">
        <v>1.0</v>
      </c>
      <c r="H169" s="434">
        <v>1.0</v>
      </c>
      <c r="I169" s="434">
        <v>1.0</v>
      </c>
      <c r="J169" s="434">
        <v>0.0</v>
      </c>
      <c r="K169" s="434">
        <v>0.0</v>
      </c>
      <c r="L169" s="434">
        <v>1.0</v>
      </c>
      <c r="M169" s="434">
        <v>1.0</v>
      </c>
      <c r="N169" s="434">
        <v>1.0</v>
      </c>
      <c r="O169" s="434">
        <v>1.0</v>
      </c>
      <c r="P169" s="436">
        <v>10.5</v>
      </c>
      <c r="Q169" s="436">
        <v>16.5</v>
      </c>
      <c r="R169" s="436">
        <v>7.5</v>
      </c>
      <c r="S169" s="430">
        <v>15.0</v>
      </c>
      <c r="T169" s="431">
        <v>9.5</v>
      </c>
      <c r="U169" s="431">
        <v>5.0</v>
      </c>
      <c r="V169" s="431">
        <v>5.0</v>
      </c>
      <c r="W169" s="432">
        <f t="shared" si="2"/>
        <v>78</v>
      </c>
      <c r="X169" s="432">
        <f t="shared" si="3"/>
        <v>78</v>
      </c>
    </row>
    <row r="170" hidden="1">
      <c r="A170" s="93"/>
      <c r="B170" s="139" t="s">
        <v>180</v>
      </c>
      <c r="C170" s="437" t="b">
        <f t="shared" si="1"/>
        <v>1</v>
      </c>
      <c r="D170" s="429"/>
      <c r="E170" s="429"/>
      <c r="F170" s="429"/>
      <c r="G170" s="429"/>
      <c r="H170" s="429"/>
      <c r="I170" s="429"/>
      <c r="J170" s="429"/>
      <c r="K170" s="429"/>
      <c r="L170" s="429"/>
      <c r="M170" s="429"/>
      <c r="N170" s="429"/>
      <c r="O170" s="429"/>
      <c r="P170" s="438"/>
      <c r="Q170" s="437"/>
      <c r="R170" s="437"/>
      <c r="S170" s="430"/>
      <c r="T170" s="431"/>
      <c r="U170" s="431"/>
      <c r="V170" s="431"/>
      <c r="W170" s="432" t="str">
        <f t="shared" si="2"/>
        <v/>
      </c>
      <c r="X170" s="432" t="str">
        <f t="shared" si="3"/>
        <v/>
      </c>
    </row>
    <row r="171">
      <c r="A171" s="4"/>
      <c r="B171" s="138" t="s">
        <v>181</v>
      </c>
      <c r="C171" s="432" t="b">
        <f t="shared" si="1"/>
        <v>0</v>
      </c>
      <c r="D171" s="429">
        <v>2.0</v>
      </c>
      <c r="E171" s="429">
        <v>2.0</v>
      </c>
      <c r="F171" s="429">
        <v>2.0</v>
      </c>
      <c r="G171" s="429">
        <v>1.0</v>
      </c>
      <c r="H171" s="429">
        <v>2.0</v>
      </c>
      <c r="I171" s="429">
        <v>1.0</v>
      </c>
      <c r="J171" s="429">
        <v>2.0</v>
      </c>
      <c r="K171" s="429">
        <v>2.0</v>
      </c>
      <c r="L171" s="429">
        <v>2.0</v>
      </c>
      <c r="M171" s="429">
        <v>0.0</v>
      </c>
      <c r="N171" s="429">
        <v>1.0</v>
      </c>
      <c r="O171" s="429">
        <v>2.0</v>
      </c>
      <c r="P171" s="430">
        <v>18.0</v>
      </c>
      <c r="Q171" s="430">
        <v>15.0</v>
      </c>
      <c r="R171" s="430">
        <v>9.0</v>
      </c>
      <c r="S171" s="430">
        <v>16.5</v>
      </c>
      <c r="T171" s="431">
        <v>10.0</v>
      </c>
      <c r="U171" s="431">
        <v>5.0</v>
      </c>
      <c r="V171" s="431">
        <v>5.0</v>
      </c>
      <c r="W171" s="432">
        <f t="shared" si="2"/>
        <v>97.5</v>
      </c>
      <c r="X171" s="432">
        <f t="shared" si="3"/>
        <v>97.5</v>
      </c>
    </row>
    <row r="172">
      <c r="A172" s="4"/>
      <c r="B172" s="138" t="s">
        <v>182</v>
      </c>
      <c r="C172" s="432" t="b">
        <f t="shared" si="1"/>
        <v>0</v>
      </c>
      <c r="D172" s="429">
        <v>2.0</v>
      </c>
      <c r="E172" s="429">
        <v>2.0</v>
      </c>
      <c r="F172" s="429">
        <v>2.0</v>
      </c>
      <c r="G172" s="429">
        <v>1.0</v>
      </c>
      <c r="H172" s="429">
        <v>2.0</v>
      </c>
      <c r="I172" s="429">
        <v>1.0</v>
      </c>
      <c r="J172" s="429">
        <v>2.0</v>
      </c>
      <c r="K172" s="429">
        <v>2.0</v>
      </c>
      <c r="L172" s="429">
        <v>2.0</v>
      </c>
      <c r="M172" s="429">
        <v>2.0</v>
      </c>
      <c r="N172" s="429">
        <v>1.0</v>
      </c>
      <c r="O172" s="429">
        <v>2.0</v>
      </c>
      <c r="P172" s="430">
        <v>18.0</v>
      </c>
      <c r="Q172" s="430">
        <v>16.5</v>
      </c>
      <c r="R172" s="430">
        <v>9.0</v>
      </c>
      <c r="S172" s="430">
        <v>15.0</v>
      </c>
      <c r="T172" s="431">
        <v>11.5</v>
      </c>
      <c r="U172" s="431">
        <v>5.0</v>
      </c>
      <c r="V172" s="431">
        <v>5.0</v>
      </c>
      <c r="W172" s="432">
        <f t="shared" si="2"/>
        <v>101</v>
      </c>
      <c r="X172" s="432">
        <f t="shared" si="3"/>
        <v>100</v>
      </c>
    </row>
    <row r="173">
      <c r="A173" s="4"/>
      <c r="B173" s="138" t="s">
        <v>184</v>
      </c>
      <c r="C173" s="432" t="b">
        <f t="shared" si="1"/>
        <v>0</v>
      </c>
      <c r="D173" s="429">
        <v>0.0</v>
      </c>
      <c r="E173" s="429">
        <v>1.0</v>
      </c>
      <c r="F173" s="429">
        <v>1.0</v>
      </c>
      <c r="G173" s="429">
        <v>1.0</v>
      </c>
      <c r="H173" s="429">
        <v>1.0</v>
      </c>
      <c r="I173" s="429">
        <v>1.0</v>
      </c>
      <c r="J173" s="429">
        <v>1.0</v>
      </c>
      <c r="K173" s="429">
        <v>1.0</v>
      </c>
      <c r="L173" s="429">
        <v>0.0</v>
      </c>
      <c r="M173" s="429">
        <v>1.0</v>
      </c>
      <c r="N173" s="429">
        <v>0.0</v>
      </c>
      <c r="O173" s="429">
        <v>1.0</v>
      </c>
      <c r="P173" s="430">
        <v>7.5</v>
      </c>
      <c r="Q173" s="430">
        <v>10.5</v>
      </c>
      <c r="R173" s="430">
        <v>7.5</v>
      </c>
      <c r="S173" s="430">
        <v>7.5</v>
      </c>
      <c r="T173" s="431">
        <v>5.0</v>
      </c>
      <c r="U173" s="431">
        <v>1.0</v>
      </c>
      <c r="V173" s="431">
        <v>0.0</v>
      </c>
      <c r="W173" s="432">
        <f t="shared" si="2"/>
        <v>48</v>
      </c>
      <c r="X173" s="432">
        <f t="shared" si="3"/>
        <v>48</v>
      </c>
    </row>
    <row r="174">
      <c r="A174" s="4"/>
      <c r="B174" s="138" t="s">
        <v>185</v>
      </c>
      <c r="C174" s="432" t="b">
        <f t="shared" si="1"/>
        <v>0</v>
      </c>
      <c r="D174" s="429">
        <v>1.0</v>
      </c>
      <c r="E174" s="429">
        <v>1.0</v>
      </c>
      <c r="F174" s="429">
        <v>1.0</v>
      </c>
      <c r="G174" s="429">
        <v>1.0</v>
      </c>
      <c r="H174" s="429">
        <v>1.0</v>
      </c>
      <c r="I174" s="429">
        <v>1.0</v>
      </c>
      <c r="J174" s="429">
        <v>1.0</v>
      </c>
      <c r="K174" s="429">
        <v>1.0</v>
      </c>
      <c r="L174" s="429">
        <v>1.0</v>
      </c>
      <c r="M174" s="429">
        <v>1.0</v>
      </c>
      <c r="N174" s="429">
        <v>1.0</v>
      </c>
      <c r="O174" s="429">
        <v>1.0</v>
      </c>
      <c r="P174" s="430">
        <v>12.0</v>
      </c>
      <c r="Q174" s="430">
        <v>15.0</v>
      </c>
      <c r="R174" s="430">
        <v>9.0</v>
      </c>
      <c r="S174" s="430">
        <v>16.5</v>
      </c>
      <c r="T174" s="431">
        <v>7.5</v>
      </c>
      <c r="U174" s="431">
        <v>3.0</v>
      </c>
      <c r="V174" s="431">
        <v>4.0</v>
      </c>
      <c r="W174" s="432">
        <f t="shared" si="2"/>
        <v>79</v>
      </c>
      <c r="X174" s="432">
        <f t="shared" si="3"/>
        <v>79</v>
      </c>
    </row>
    <row r="175">
      <c r="A175" s="5"/>
      <c r="B175" s="138" t="s">
        <v>186</v>
      </c>
      <c r="C175" s="432" t="b">
        <f t="shared" si="1"/>
        <v>0</v>
      </c>
      <c r="D175" s="429">
        <v>1.0</v>
      </c>
      <c r="E175" s="429">
        <v>1.0</v>
      </c>
      <c r="F175" s="429">
        <v>1.0</v>
      </c>
      <c r="G175" s="429">
        <v>1.0</v>
      </c>
      <c r="H175" s="429">
        <v>1.0</v>
      </c>
      <c r="I175" s="429">
        <v>1.0</v>
      </c>
      <c r="J175" s="429">
        <v>1.0</v>
      </c>
      <c r="K175" s="429">
        <v>1.0</v>
      </c>
      <c r="L175" s="429">
        <v>1.0</v>
      </c>
      <c r="M175" s="429">
        <v>1.0</v>
      </c>
      <c r="N175" s="429">
        <v>1.0</v>
      </c>
      <c r="O175" s="429">
        <v>1.0</v>
      </c>
      <c r="P175" s="430">
        <v>18.0</v>
      </c>
      <c r="Q175" s="430">
        <v>16.5</v>
      </c>
      <c r="R175" s="430">
        <v>9.0</v>
      </c>
      <c r="S175" s="430">
        <v>15.0</v>
      </c>
      <c r="T175" s="431">
        <v>8.0</v>
      </c>
      <c r="U175" s="431">
        <v>5.0</v>
      </c>
      <c r="V175" s="431">
        <v>4.0</v>
      </c>
      <c r="W175" s="432">
        <f t="shared" si="2"/>
        <v>87.5</v>
      </c>
      <c r="X175" s="432">
        <f t="shared" si="3"/>
        <v>87.5</v>
      </c>
    </row>
    <row r="176">
      <c r="B176" s="50" t="s">
        <v>329</v>
      </c>
      <c r="C176" s="39">
        <f>AVERAGEIF(X3:X175,"&lt;&gt;")</f>
        <v>91.06985294</v>
      </c>
    </row>
    <row r="177">
      <c r="B177" s="50" t="s">
        <v>330</v>
      </c>
      <c r="C177" s="247">
        <f>COUNTIF(C3:C175, "True")</f>
        <v>37</v>
      </c>
    </row>
    <row r="179">
      <c r="B179" s="28" t="s">
        <v>314</v>
      </c>
      <c r="C179" s="50"/>
    </row>
    <row r="180">
      <c r="B180" s="26" t="s">
        <v>315</v>
      </c>
      <c r="C180" s="26" t="s">
        <v>316</v>
      </c>
    </row>
    <row r="181">
      <c r="B181" s="26" t="s">
        <v>317</v>
      </c>
      <c r="C181" s="178">
        <f>COUNTIFS(W3:W175,"&gt;=0",W3:W175,"&lt;10", D3:D175, "&lt;&gt;None")</f>
        <v>0</v>
      </c>
    </row>
    <row r="182">
      <c r="B182" s="26" t="s">
        <v>318</v>
      </c>
      <c r="C182" s="178">
        <f>COUNTIFS(W3:W175,"&gt;=10",W3:W175,"&lt;20")</f>
        <v>0</v>
      </c>
    </row>
    <row r="183">
      <c r="B183" s="26" t="s">
        <v>319</v>
      </c>
      <c r="C183" s="178">
        <f>COUNTIFS(W3:W175,"&gt;=20",W3:W175,"&lt;30")</f>
        <v>0</v>
      </c>
    </row>
    <row r="184">
      <c r="B184" s="26" t="s">
        <v>320</v>
      </c>
      <c r="C184" s="178">
        <f>COUNTIFS(W3:W175,"&gt;=30",W3:W175,"&lt;40")</f>
        <v>0</v>
      </c>
    </row>
    <row r="185">
      <c r="B185" s="26" t="s">
        <v>321</v>
      </c>
      <c r="C185" s="178">
        <f>COUNTIFS(W3:W175,"&gt;=40",W3:W175,"&lt;50")</f>
        <v>1</v>
      </c>
    </row>
    <row r="186">
      <c r="B186" s="26" t="s">
        <v>322</v>
      </c>
      <c r="C186" s="178">
        <f>COUNTIFS(W3:W175,"&gt;=50",W3:W175,"&lt;60")</f>
        <v>0</v>
      </c>
    </row>
    <row r="187">
      <c r="B187" s="26" t="s">
        <v>323</v>
      </c>
      <c r="C187" s="178">
        <f>COUNTIFS(W3:W175,"&gt;=60",W3:W175,"&lt;70")</f>
        <v>3</v>
      </c>
    </row>
    <row r="188">
      <c r="B188" s="26" t="s">
        <v>324</v>
      </c>
      <c r="C188" s="178">
        <f>COUNTIFS(W3:W175,"&gt;=70",W3:W175,"&lt;80")</f>
        <v>11</v>
      </c>
    </row>
    <row r="189">
      <c r="B189" s="26" t="s">
        <v>325</v>
      </c>
      <c r="C189" s="178">
        <f>COUNTIFS(W3:W175,"&gt;=80",W3:W175,"&lt;90")</f>
        <v>41</v>
      </c>
    </row>
    <row r="190">
      <c r="B190" s="26" t="s">
        <v>326</v>
      </c>
      <c r="C190" s="178">
        <f>COUNTIFS(W3:W175,"&gt;=90",W3:W175,"&lt;100")</f>
        <v>52</v>
      </c>
    </row>
    <row r="191">
      <c r="B191" s="33" t="s">
        <v>439</v>
      </c>
      <c r="C191" s="178">
        <f>COUNTIFS(W3:W175,"&gt;=100")</f>
        <v>28</v>
      </c>
    </row>
  </sheetData>
  <mergeCells count="16">
    <mergeCell ref="B1:B2"/>
    <mergeCell ref="C1:C2"/>
    <mergeCell ref="D1:O1"/>
    <mergeCell ref="P1:S1"/>
    <mergeCell ref="T1:V1"/>
    <mergeCell ref="W1:W2"/>
    <mergeCell ref="X1:X2"/>
    <mergeCell ref="A119:A134"/>
    <mergeCell ref="A135:A175"/>
    <mergeCell ref="A1:A2"/>
    <mergeCell ref="A3:A22"/>
    <mergeCell ref="A23:A42"/>
    <mergeCell ref="A43:A62"/>
    <mergeCell ref="A63:A82"/>
    <mergeCell ref="A83:A102"/>
    <mergeCell ref="A103:A118"/>
  </mergeCell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  <c r="C1" s="439" t="s">
        <v>2</v>
      </c>
      <c r="D1" s="428" t="s">
        <v>306</v>
      </c>
      <c r="E1" s="428" t="s">
        <v>440</v>
      </c>
      <c r="F1" s="428" t="s">
        <v>231</v>
      </c>
      <c r="G1" s="428" t="s">
        <v>232</v>
      </c>
      <c r="H1" s="428" t="s">
        <v>233</v>
      </c>
      <c r="I1" s="428" t="s">
        <v>234</v>
      </c>
      <c r="J1" s="428" t="s">
        <v>235</v>
      </c>
      <c r="K1" s="428" t="s">
        <v>367</v>
      </c>
      <c r="L1" s="428" t="s">
        <v>441</v>
      </c>
      <c r="M1" s="428" t="s">
        <v>237</v>
      </c>
      <c r="N1" s="428" t="s">
        <v>238</v>
      </c>
      <c r="O1" s="428" t="s">
        <v>239</v>
      </c>
      <c r="P1" s="428" t="s">
        <v>240</v>
      </c>
      <c r="Q1" s="440" t="s">
        <v>229</v>
      </c>
      <c r="R1" s="56"/>
      <c r="S1" s="54"/>
    </row>
    <row r="2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41" t="s">
        <v>307</v>
      </c>
      <c r="R2" s="442" t="s">
        <v>243</v>
      </c>
      <c r="S2" s="443" t="s">
        <v>442</v>
      </c>
    </row>
    <row r="3">
      <c r="A3" s="2" t="s">
        <v>3</v>
      </c>
      <c r="B3" s="3" t="s">
        <v>4</v>
      </c>
      <c r="C3" s="444" t="s">
        <v>4</v>
      </c>
      <c r="D3" s="445" t="s">
        <v>245</v>
      </c>
      <c r="E3" s="445" t="b">
        <v>0</v>
      </c>
      <c r="F3" s="446"/>
      <c r="G3" s="445" t="s">
        <v>246</v>
      </c>
      <c r="H3" s="445" t="s">
        <v>246</v>
      </c>
      <c r="I3" s="445" t="s">
        <v>246</v>
      </c>
      <c r="J3" s="445" t="s">
        <v>246</v>
      </c>
      <c r="K3" s="445" t="s">
        <v>246</v>
      </c>
      <c r="L3" s="445">
        <v>10.0</v>
      </c>
      <c r="M3" s="445">
        <v>574842.017533</v>
      </c>
      <c r="N3" s="445">
        <v>193893.0</v>
      </c>
      <c r="O3" s="445">
        <f t="shared" ref="O3:O175" si="1">IF(ISBLANK(M3), "-", M3*((L3*N3)^2))</f>
        <v>2.16109E+18</v>
      </c>
      <c r="P3" s="445">
        <f t="shared" ref="P3:P175" si="2">IF(O3&lt;&gt;"-",RANK(O3,$O$3:$O$175,1),"-")</f>
        <v>128</v>
      </c>
      <c r="Q3" s="98">
        <f t="shared" ref="Q3:Q175" si="3">IFS(D3="1st_demo", 70, D3="2nd_demo", 70*0.7, D3="3rd_demo", 35, TRUE, 0)</f>
        <v>70</v>
      </c>
      <c r="R3" s="447">
        <f t="shared" ref="R3:R175" si="4">IF(P3&lt;&gt;"-",ROUND(30*((COUNTIF(D:D, "1st_demo") + COUNTIF(D:D, "2nd_demo") + 1 - P3)) / (COUNTIF(D:D, "1st_demo") + COUNTIF(D:D, "2nd_demo")), 2), 0) * IFS(D3="1st_demo", 1, D3="2nd_demo", 0.7, TRUE, 0)</f>
        <v>1.57</v>
      </c>
      <c r="S3" s="448">
        <f t="shared" ref="S3:S175" si="5">Q3+R3+IF(E3=TRUE, -5, 0)</f>
        <v>71.57</v>
      </c>
    </row>
    <row r="4">
      <c r="A4" s="4"/>
      <c r="B4" s="3" t="s">
        <v>5</v>
      </c>
      <c r="C4" s="444" t="s">
        <v>5</v>
      </c>
      <c r="D4" s="445" t="s">
        <v>245</v>
      </c>
      <c r="E4" s="445" t="b">
        <v>0</v>
      </c>
      <c r="F4" s="446"/>
      <c r="G4" s="445" t="s">
        <v>246</v>
      </c>
      <c r="H4" s="445" t="s">
        <v>246</v>
      </c>
      <c r="I4" s="445" t="s">
        <v>246</v>
      </c>
      <c r="J4" s="445" t="s">
        <v>246</v>
      </c>
      <c r="K4" s="445" t="s">
        <v>246</v>
      </c>
      <c r="L4" s="445">
        <v>7.0</v>
      </c>
      <c r="M4" s="445">
        <v>227132.33884</v>
      </c>
      <c r="N4" s="445">
        <v>121439.0</v>
      </c>
      <c r="O4" s="445">
        <f t="shared" si="1"/>
        <v>1.64131E+17</v>
      </c>
      <c r="P4" s="445">
        <f t="shared" si="2"/>
        <v>113</v>
      </c>
      <c r="Q4" s="98">
        <f t="shared" si="3"/>
        <v>70</v>
      </c>
      <c r="R4" s="447">
        <f t="shared" si="4"/>
        <v>4.93</v>
      </c>
      <c r="S4" s="448">
        <f t="shared" si="5"/>
        <v>74.93</v>
      </c>
    </row>
    <row r="5">
      <c r="A5" s="4"/>
      <c r="B5" s="3" t="s">
        <v>6</v>
      </c>
      <c r="C5" s="444" t="s">
        <v>6</v>
      </c>
      <c r="D5" s="445" t="s">
        <v>245</v>
      </c>
      <c r="E5" s="445" t="b">
        <v>0</v>
      </c>
      <c r="F5" s="446"/>
      <c r="G5" s="445" t="s">
        <v>246</v>
      </c>
      <c r="H5" s="445" t="s">
        <v>246</v>
      </c>
      <c r="I5" s="445" t="s">
        <v>246</v>
      </c>
      <c r="J5" s="445" t="s">
        <v>246</v>
      </c>
      <c r="K5" s="445" t="s">
        <v>246</v>
      </c>
      <c r="L5" s="445">
        <v>4.8</v>
      </c>
      <c r="M5" s="445">
        <v>191631.485675</v>
      </c>
      <c r="N5" s="445">
        <v>41783.0</v>
      </c>
      <c r="O5" s="445">
        <f t="shared" si="1"/>
        <v>7.70812E+15</v>
      </c>
      <c r="P5" s="445">
        <f t="shared" si="2"/>
        <v>45</v>
      </c>
      <c r="Q5" s="98">
        <f t="shared" si="3"/>
        <v>70</v>
      </c>
      <c r="R5" s="447">
        <f t="shared" si="4"/>
        <v>20.15</v>
      </c>
      <c r="S5" s="448">
        <f t="shared" si="5"/>
        <v>90.15</v>
      </c>
    </row>
    <row r="6">
      <c r="A6" s="4"/>
      <c r="B6" s="3" t="s">
        <v>7</v>
      </c>
      <c r="C6" s="444" t="s">
        <v>7</v>
      </c>
      <c r="D6" s="445" t="s">
        <v>245</v>
      </c>
      <c r="E6" s="445" t="b">
        <v>0</v>
      </c>
      <c r="F6" s="446"/>
      <c r="G6" s="445" t="s">
        <v>246</v>
      </c>
      <c r="H6" s="445" t="s">
        <v>246</v>
      </c>
      <c r="I6" s="445" t="s">
        <v>246</v>
      </c>
      <c r="J6" s="445" t="s">
        <v>246</v>
      </c>
      <c r="K6" s="445" t="s">
        <v>246</v>
      </c>
      <c r="L6" s="445">
        <v>9.42</v>
      </c>
      <c r="M6" s="445">
        <v>746632.63069</v>
      </c>
      <c r="N6" s="445">
        <v>432697.0</v>
      </c>
      <c r="O6" s="445">
        <f t="shared" si="1"/>
        <v>1.24044E+19</v>
      </c>
      <c r="P6" s="445">
        <f t="shared" si="2"/>
        <v>134</v>
      </c>
      <c r="Q6" s="98">
        <f t="shared" si="3"/>
        <v>70</v>
      </c>
      <c r="R6" s="447">
        <f t="shared" si="4"/>
        <v>0.22</v>
      </c>
      <c r="S6" s="448">
        <f t="shared" si="5"/>
        <v>70.22</v>
      </c>
    </row>
    <row r="7">
      <c r="A7" s="4"/>
      <c r="B7" s="3" t="s">
        <v>8</v>
      </c>
      <c r="C7" s="444" t="s">
        <v>8</v>
      </c>
      <c r="D7" s="445" t="s">
        <v>245</v>
      </c>
      <c r="E7" s="445" t="b">
        <v>0</v>
      </c>
      <c r="F7" s="446"/>
      <c r="G7" s="445" t="s">
        <v>246</v>
      </c>
      <c r="H7" s="445" t="s">
        <v>246</v>
      </c>
      <c r="I7" s="445" t="s">
        <v>246</v>
      </c>
      <c r="J7" s="445" t="s">
        <v>246</v>
      </c>
      <c r="K7" s="445" t="s">
        <v>246</v>
      </c>
      <c r="L7" s="445">
        <v>4.5</v>
      </c>
      <c r="M7" s="445">
        <v>217998.548102</v>
      </c>
      <c r="N7" s="445">
        <v>39225.0</v>
      </c>
      <c r="O7" s="445">
        <f t="shared" si="1"/>
        <v>6.79211E+15</v>
      </c>
      <c r="P7" s="445">
        <f t="shared" si="2"/>
        <v>35</v>
      </c>
      <c r="Q7" s="98">
        <f t="shared" si="3"/>
        <v>70</v>
      </c>
      <c r="R7" s="447">
        <f t="shared" si="4"/>
        <v>22.39</v>
      </c>
      <c r="S7" s="448">
        <f t="shared" si="5"/>
        <v>92.39</v>
      </c>
    </row>
    <row r="8">
      <c r="A8" s="4"/>
      <c r="B8" s="3" t="s">
        <v>9</v>
      </c>
      <c r="C8" s="444" t="s">
        <v>9</v>
      </c>
      <c r="D8" s="445" t="s">
        <v>245</v>
      </c>
      <c r="E8" s="445" t="b">
        <v>0</v>
      </c>
      <c r="F8" s="446"/>
      <c r="G8" s="445" t="s">
        <v>246</v>
      </c>
      <c r="H8" s="445" t="s">
        <v>246</v>
      </c>
      <c r="I8" s="445" t="s">
        <v>246</v>
      </c>
      <c r="J8" s="445" t="s">
        <v>246</v>
      </c>
      <c r="K8" s="445" t="s">
        <v>246</v>
      </c>
      <c r="L8" s="445">
        <v>4.2</v>
      </c>
      <c r="M8" s="445">
        <v>436383.977295</v>
      </c>
      <c r="N8" s="445">
        <v>113881.0</v>
      </c>
      <c r="O8" s="445">
        <f t="shared" si="1"/>
        <v>9.9832E+16</v>
      </c>
      <c r="P8" s="445">
        <f t="shared" si="2"/>
        <v>105</v>
      </c>
      <c r="Q8" s="98">
        <f t="shared" si="3"/>
        <v>70</v>
      </c>
      <c r="R8" s="447">
        <f t="shared" si="4"/>
        <v>6.72</v>
      </c>
      <c r="S8" s="448">
        <f t="shared" si="5"/>
        <v>76.72</v>
      </c>
    </row>
    <row r="9">
      <c r="A9" s="4"/>
      <c r="B9" s="134" t="s">
        <v>10</v>
      </c>
      <c r="C9" s="449" t="s">
        <v>10</v>
      </c>
      <c r="D9" s="445" t="s">
        <v>247</v>
      </c>
      <c r="E9" s="445" t="b">
        <v>0</v>
      </c>
      <c r="F9" s="446" t="s">
        <v>248</v>
      </c>
      <c r="G9" s="445" t="s">
        <v>247</v>
      </c>
      <c r="H9" s="446"/>
      <c r="I9" s="446"/>
      <c r="J9" s="446"/>
      <c r="K9" s="446"/>
      <c r="L9" s="446"/>
      <c r="M9" s="446"/>
      <c r="N9" s="446"/>
      <c r="O9" s="445" t="str">
        <f t="shared" si="1"/>
        <v>-</v>
      </c>
      <c r="P9" s="445" t="str">
        <f t="shared" si="2"/>
        <v>-</v>
      </c>
      <c r="Q9" s="98">
        <f t="shared" si="3"/>
        <v>0</v>
      </c>
      <c r="R9" s="447">
        <f t="shared" si="4"/>
        <v>0</v>
      </c>
      <c r="S9" s="448">
        <f t="shared" si="5"/>
        <v>0</v>
      </c>
    </row>
    <row r="10">
      <c r="A10" s="4"/>
      <c r="B10" s="3" t="s">
        <v>11</v>
      </c>
      <c r="C10" s="444" t="s">
        <v>11</v>
      </c>
      <c r="D10" s="445" t="s">
        <v>245</v>
      </c>
      <c r="E10" s="445" t="b">
        <v>0</v>
      </c>
      <c r="F10" s="446"/>
      <c r="G10" s="445" t="s">
        <v>246</v>
      </c>
      <c r="H10" s="445" t="s">
        <v>246</v>
      </c>
      <c r="I10" s="445" t="s">
        <v>246</v>
      </c>
      <c r="J10" s="445" t="s">
        <v>246</v>
      </c>
      <c r="K10" s="445" t="s">
        <v>246</v>
      </c>
      <c r="L10" s="445">
        <v>3.9</v>
      </c>
      <c r="M10" s="445">
        <v>236797.345262</v>
      </c>
      <c r="N10" s="445">
        <v>42443.0</v>
      </c>
      <c r="O10" s="445">
        <f t="shared" si="1"/>
        <v>6.48811E+15</v>
      </c>
      <c r="P10" s="445">
        <f t="shared" si="2"/>
        <v>30</v>
      </c>
      <c r="Q10" s="98">
        <f t="shared" si="3"/>
        <v>70</v>
      </c>
      <c r="R10" s="447">
        <f t="shared" si="4"/>
        <v>23.51</v>
      </c>
      <c r="S10" s="448">
        <f t="shared" si="5"/>
        <v>93.51</v>
      </c>
    </row>
    <row r="11">
      <c r="A11" s="4"/>
      <c r="B11" s="3" t="s">
        <v>12</v>
      </c>
      <c r="C11" s="444" t="s">
        <v>12</v>
      </c>
      <c r="D11" s="445" t="s">
        <v>245</v>
      </c>
      <c r="E11" s="445" t="b">
        <v>0</v>
      </c>
      <c r="F11" s="446"/>
      <c r="G11" s="445" t="s">
        <v>246</v>
      </c>
      <c r="H11" s="445" t="s">
        <v>246</v>
      </c>
      <c r="I11" s="445" t="s">
        <v>246</v>
      </c>
      <c r="J11" s="445" t="s">
        <v>246</v>
      </c>
      <c r="K11" s="445" t="s">
        <v>246</v>
      </c>
      <c r="L11" s="445">
        <v>20.0</v>
      </c>
      <c r="M11" s="445">
        <v>125854.44552</v>
      </c>
      <c r="N11" s="445">
        <v>156053.0</v>
      </c>
      <c r="O11" s="445">
        <f t="shared" si="1"/>
        <v>1.22595E+18</v>
      </c>
      <c r="P11" s="445">
        <f t="shared" si="2"/>
        <v>127</v>
      </c>
      <c r="Q11" s="98">
        <f t="shared" si="3"/>
        <v>70</v>
      </c>
      <c r="R11" s="447">
        <f t="shared" si="4"/>
        <v>1.79</v>
      </c>
      <c r="S11" s="448">
        <f t="shared" si="5"/>
        <v>71.79</v>
      </c>
    </row>
    <row r="12">
      <c r="A12" s="4"/>
      <c r="B12" s="3" t="s">
        <v>13</v>
      </c>
      <c r="C12" s="444" t="s">
        <v>13</v>
      </c>
      <c r="D12" s="445" t="s">
        <v>247</v>
      </c>
      <c r="E12" s="445" t="b">
        <v>0</v>
      </c>
      <c r="F12" s="446" t="s">
        <v>248</v>
      </c>
      <c r="G12" s="445" t="s">
        <v>247</v>
      </c>
      <c r="H12" s="446"/>
      <c r="I12" s="446"/>
      <c r="J12" s="446"/>
      <c r="K12" s="446"/>
      <c r="L12" s="446"/>
      <c r="M12" s="446"/>
      <c r="N12" s="446"/>
      <c r="O12" s="445" t="str">
        <f t="shared" si="1"/>
        <v>-</v>
      </c>
      <c r="P12" s="445" t="str">
        <f t="shared" si="2"/>
        <v>-</v>
      </c>
      <c r="Q12" s="98">
        <f t="shared" si="3"/>
        <v>0</v>
      </c>
      <c r="R12" s="447">
        <f t="shared" si="4"/>
        <v>0</v>
      </c>
      <c r="S12" s="448">
        <f t="shared" si="5"/>
        <v>0</v>
      </c>
    </row>
    <row r="13">
      <c r="A13" s="4"/>
      <c r="B13" s="3" t="s">
        <v>14</v>
      </c>
      <c r="C13" s="444" t="s">
        <v>14</v>
      </c>
      <c r="D13" s="445" t="s">
        <v>245</v>
      </c>
      <c r="E13" s="445" t="b">
        <v>0</v>
      </c>
      <c r="F13" s="446"/>
      <c r="G13" s="445" t="s">
        <v>246</v>
      </c>
      <c r="H13" s="445" t="s">
        <v>246</v>
      </c>
      <c r="I13" s="445" t="s">
        <v>246</v>
      </c>
      <c r="J13" s="445" t="s">
        <v>246</v>
      </c>
      <c r="K13" s="445" t="s">
        <v>246</v>
      </c>
      <c r="L13" s="445">
        <v>3.6</v>
      </c>
      <c r="M13" s="445">
        <v>272570.054676</v>
      </c>
      <c r="N13" s="445">
        <v>42261.0</v>
      </c>
      <c r="O13" s="445">
        <f t="shared" si="1"/>
        <v>6.30903E+15</v>
      </c>
      <c r="P13" s="445">
        <f t="shared" si="2"/>
        <v>27</v>
      </c>
      <c r="Q13" s="98">
        <f t="shared" si="3"/>
        <v>70</v>
      </c>
      <c r="R13" s="447">
        <f t="shared" si="4"/>
        <v>24.18</v>
      </c>
      <c r="S13" s="448">
        <f t="shared" si="5"/>
        <v>94.18</v>
      </c>
    </row>
    <row r="14">
      <c r="A14" s="4"/>
      <c r="B14" s="3" t="s">
        <v>15</v>
      </c>
      <c r="C14" s="444" t="s">
        <v>15</v>
      </c>
      <c r="D14" s="445" t="s">
        <v>247</v>
      </c>
      <c r="E14" s="445" t="b">
        <v>0</v>
      </c>
      <c r="F14" s="446" t="s">
        <v>248</v>
      </c>
      <c r="G14" s="445" t="s">
        <v>247</v>
      </c>
      <c r="H14" s="446"/>
      <c r="I14" s="446"/>
      <c r="J14" s="446"/>
      <c r="K14" s="446"/>
      <c r="L14" s="446"/>
      <c r="M14" s="446"/>
      <c r="N14" s="446"/>
      <c r="O14" s="445" t="str">
        <f t="shared" si="1"/>
        <v>-</v>
      </c>
      <c r="P14" s="445" t="str">
        <f t="shared" si="2"/>
        <v>-</v>
      </c>
      <c r="Q14" s="98">
        <f t="shared" si="3"/>
        <v>0</v>
      </c>
      <c r="R14" s="447">
        <f t="shared" si="4"/>
        <v>0</v>
      </c>
      <c r="S14" s="448">
        <f t="shared" si="5"/>
        <v>0</v>
      </c>
    </row>
    <row r="15">
      <c r="A15" s="4"/>
      <c r="B15" s="3" t="s">
        <v>16</v>
      </c>
      <c r="C15" s="444" t="s">
        <v>16</v>
      </c>
      <c r="D15" s="445" t="s">
        <v>245</v>
      </c>
      <c r="E15" s="445" t="b">
        <v>0</v>
      </c>
      <c r="F15" s="446"/>
      <c r="G15" s="445" t="s">
        <v>246</v>
      </c>
      <c r="H15" s="445" t="s">
        <v>246</v>
      </c>
      <c r="I15" s="445" t="s">
        <v>246</v>
      </c>
      <c r="J15" s="445" t="s">
        <v>246</v>
      </c>
      <c r="K15" s="445" t="s">
        <v>246</v>
      </c>
      <c r="L15" s="445">
        <v>3.0</v>
      </c>
      <c r="M15" s="445">
        <v>233816.286944</v>
      </c>
      <c r="N15" s="445">
        <v>40615.0</v>
      </c>
      <c r="O15" s="445">
        <f t="shared" si="1"/>
        <v>3.47128E+15</v>
      </c>
      <c r="P15" s="445">
        <f t="shared" si="2"/>
        <v>10</v>
      </c>
      <c r="Q15" s="98">
        <f t="shared" si="3"/>
        <v>70</v>
      </c>
      <c r="R15" s="447">
        <f t="shared" si="4"/>
        <v>27.99</v>
      </c>
      <c r="S15" s="448">
        <f t="shared" si="5"/>
        <v>97.99</v>
      </c>
    </row>
    <row r="16">
      <c r="A16" s="4"/>
      <c r="B16" s="134" t="s">
        <v>17</v>
      </c>
      <c r="C16" s="449" t="s">
        <v>17</v>
      </c>
      <c r="D16" s="445" t="s">
        <v>247</v>
      </c>
      <c r="E16" s="445" t="b">
        <v>0</v>
      </c>
      <c r="F16" s="446" t="s">
        <v>248</v>
      </c>
      <c r="G16" s="445" t="s">
        <v>247</v>
      </c>
      <c r="H16" s="446"/>
      <c r="I16" s="446"/>
      <c r="J16" s="446"/>
      <c r="K16" s="446"/>
      <c r="L16" s="446"/>
      <c r="M16" s="446"/>
      <c r="N16" s="446"/>
      <c r="O16" s="445" t="str">
        <f t="shared" si="1"/>
        <v>-</v>
      </c>
      <c r="P16" s="445" t="str">
        <f t="shared" si="2"/>
        <v>-</v>
      </c>
      <c r="Q16" s="98">
        <f t="shared" si="3"/>
        <v>0</v>
      </c>
      <c r="R16" s="447">
        <f t="shared" si="4"/>
        <v>0</v>
      </c>
      <c r="S16" s="448">
        <f t="shared" si="5"/>
        <v>0</v>
      </c>
    </row>
    <row r="17">
      <c r="A17" s="4"/>
      <c r="B17" s="3" t="s">
        <v>18</v>
      </c>
      <c r="C17" s="444" t="s">
        <v>18</v>
      </c>
      <c r="D17" s="445" t="s">
        <v>245</v>
      </c>
      <c r="E17" s="445" t="b">
        <v>0</v>
      </c>
      <c r="F17" s="446"/>
      <c r="G17" s="445" t="s">
        <v>246</v>
      </c>
      <c r="H17" s="445" t="s">
        <v>246</v>
      </c>
      <c r="I17" s="445" t="s">
        <v>246</v>
      </c>
      <c r="J17" s="445" t="s">
        <v>246</v>
      </c>
      <c r="K17" s="445" t="s">
        <v>246</v>
      </c>
      <c r="L17" s="445">
        <v>9.0</v>
      </c>
      <c r="M17" s="445">
        <v>238694.09868</v>
      </c>
      <c r="N17" s="445">
        <v>63771.0</v>
      </c>
      <c r="O17" s="445">
        <f t="shared" si="1"/>
        <v>7.86273E+16</v>
      </c>
      <c r="P17" s="445">
        <f t="shared" si="2"/>
        <v>101</v>
      </c>
      <c r="Q17" s="98">
        <f t="shared" si="3"/>
        <v>70</v>
      </c>
      <c r="R17" s="447">
        <f t="shared" si="4"/>
        <v>7.61</v>
      </c>
      <c r="S17" s="448">
        <f t="shared" si="5"/>
        <v>77.61</v>
      </c>
    </row>
    <row r="18">
      <c r="A18" s="4"/>
      <c r="B18" s="3" t="s">
        <v>19</v>
      </c>
      <c r="C18" s="444" t="s">
        <v>19</v>
      </c>
      <c r="D18" s="445" t="s">
        <v>245</v>
      </c>
      <c r="E18" s="445" t="b">
        <v>0</v>
      </c>
      <c r="F18" s="446"/>
      <c r="G18" s="445" t="s">
        <v>246</v>
      </c>
      <c r="H18" s="445" t="s">
        <v>246</v>
      </c>
      <c r="I18" s="445" t="s">
        <v>246</v>
      </c>
      <c r="J18" s="445" t="s">
        <v>246</v>
      </c>
      <c r="K18" s="445" t="s">
        <v>246</v>
      </c>
      <c r="L18" s="445">
        <v>5.0</v>
      </c>
      <c r="M18" s="445">
        <v>216520.517484</v>
      </c>
      <c r="N18" s="445">
        <v>69016.0</v>
      </c>
      <c r="O18" s="445">
        <f t="shared" si="1"/>
        <v>2.57833E+16</v>
      </c>
      <c r="P18" s="445">
        <f t="shared" si="2"/>
        <v>80</v>
      </c>
      <c r="Q18" s="98">
        <f t="shared" si="3"/>
        <v>70</v>
      </c>
      <c r="R18" s="447">
        <f t="shared" si="4"/>
        <v>12.31</v>
      </c>
      <c r="S18" s="448">
        <f t="shared" si="5"/>
        <v>82.31</v>
      </c>
    </row>
    <row r="19">
      <c r="A19" s="4"/>
      <c r="B19" s="3" t="s">
        <v>20</v>
      </c>
      <c r="C19" s="444" t="s">
        <v>20</v>
      </c>
      <c r="D19" s="445" t="s">
        <v>245</v>
      </c>
      <c r="E19" s="445" t="b">
        <v>0</v>
      </c>
      <c r="F19" s="446"/>
      <c r="G19" s="445" t="s">
        <v>246</v>
      </c>
      <c r="H19" s="445" t="s">
        <v>246</v>
      </c>
      <c r="I19" s="445" t="s">
        <v>246</v>
      </c>
      <c r="J19" s="445" t="s">
        <v>246</v>
      </c>
      <c r="K19" s="445" t="s">
        <v>246</v>
      </c>
      <c r="L19" s="445">
        <v>5.0</v>
      </c>
      <c r="M19" s="445">
        <v>228307.262718</v>
      </c>
      <c r="N19" s="445">
        <v>41346.0</v>
      </c>
      <c r="O19" s="445">
        <f t="shared" si="1"/>
        <v>9.75723E+15</v>
      </c>
      <c r="P19" s="445">
        <f t="shared" si="2"/>
        <v>54</v>
      </c>
      <c r="Q19" s="98">
        <f t="shared" si="3"/>
        <v>70</v>
      </c>
      <c r="R19" s="447">
        <f t="shared" si="4"/>
        <v>18.13</v>
      </c>
      <c r="S19" s="448">
        <f t="shared" si="5"/>
        <v>88.13</v>
      </c>
    </row>
    <row r="20">
      <c r="A20" s="4"/>
      <c r="B20" s="3" t="s">
        <v>21</v>
      </c>
      <c r="C20" s="444" t="s">
        <v>21</v>
      </c>
      <c r="D20" s="445" t="s">
        <v>245</v>
      </c>
      <c r="E20" s="445" t="b">
        <v>0</v>
      </c>
      <c r="F20" s="446"/>
      <c r="G20" s="445" t="s">
        <v>246</v>
      </c>
      <c r="H20" s="445" t="s">
        <v>246</v>
      </c>
      <c r="I20" s="445" t="s">
        <v>246</v>
      </c>
      <c r="J20" s="445" t="s">
        <v>246</v>
      </c>
      <c r="K20" s="445" t="s">
        <v>246</v>
      </c>
      <c r="L20" s="445">
        <v>4.2</v>
      </c>
      <c r="M20" s="445">
        <v>226935.477026</v>
      </c>
      <c r="N20" s="445">
        <v>41518.0</v>
      </c>
      <c r="O20" s="445">
        <f t="shared" si="1"/>
        <v>6.90039E+15</v>
      </c>
      <c r="P20" s="445">
        <f t="shared" si="2"/>
        <v>39</v>
      </c>
      <c r="Q20" s="98">
        <f t="shared" si="3"/>
        <v>70</v>
      </c>
      <c r="R20" s="447">
        <f t="shared" si="4"/>
        <v>21.49</v>
      </c>
      <c r="S20" s="448">
        <f t="shared" si="5"/>
        <v>91.49</v>
      </c>
    </row>
    <row r="21">
      <c r="A21" s="4"/>
      <c r="B21" s="3" t="s">
        <v>22</v>
      </c>
      <c r="C21" s="444" t="s">
        <v>22</v>
      </c>
      <c r="D21" s="445" t="s">
        <v>245</v>
      </c>
      <c r="E21" s="445" t="b">
        <v>0</v>
      </c>
      <c r="F21" s="446"/>
      <c r="G21" s="445" t="s">
        <v>246</v>
      </c>
      <c r="H21" s="445" t="s">
        <v>246</v>
      </c>
      <c r="I21" s="445" t="s">
        <v>246</v>
      </c>
      <c r="J21" s="445" t="s">
        <v>246</v>
      </c>
      <c r="K21" s="445" t="s">
        <v>246</v>
      </c>
      <c r="L21" s="445">
        <v>5.6</v>
      </c>
      <c r="M21" s="445">
        <v>197927.95694</v>
      </c>
      <c r="N21" s="445">
        <v>98253.0</v>
      </c>
      <c r="O21" s="445">
        <f t="shared" si="1"/>
        <v>5.99204E+16</v>
      </c>
      <c r="P21" s="445">
        <f t="shared" si="2"/>
        <v>97</v>
      </c>
      <c r="Q21" s="98">
        <f t="shared" si="3"/>
        <v>70</v>
      </c>
      <c r="R21" s="447">
        <f t="shared" si="4"/>
        <v>8.51</v>
      </c>
      <c r="S21" s="448">
        <f t="shared" si="5"/>
        <v>78.51</v>
      </c>
    </row>
    <row r="22">
      <c r="A22" s="5"/>
      <c r="B22" s="135" t="s">
        <v>23</v>
      </c>
      <c r="C22" s="449" t="s">
        <v>23</v>
      </c>
      <c r="D22" s="445" t="s">
        <v>247</v>
      </c>
      <c r="E22" s="445" t="b">
        <v>0</v>
      </c>
      <c r="F22" s="446" t="s">
        <v>248</v>
      </c>
      <c r="G22" s="445" t="s">
        <v>247</v>
      </c>
      <c r="H22" s="446"/>
      <c r="I22" s="446"/>
      <c r="J22" s="446"/>
      <c r="K22" s="446"/>
      <c r="L22" s="446"/>
      <c r="M22" s="446"/>
      <c r="N22" s="446"/>
      <c r="O22" s="445" t="str">
        <f t="shared" si="1"/>
        <v>-</v>
      </c>
      <c r="P22" s="445" t="str">
        <f t="shared" si="2"/>
        <v>-</v>
      </c>
      <c r="Q22" s="98">
        <f t="shared" si="3"/>
        <v>0</v>
      </c>
      <c r="R22" s="447">
        <f t="shared" si="4"/>
        <v>0</v>
      </c>
      <c r="S22" s="448">
        <f t="shared" si="5"/>
        <v>0</v>
      </c>
    </row>
    <row r="23">
      <c r="A23" s="6" t="s">
        <v>24</v>
      </c>
      <c r="B23" s="7" t="s">
        <v>25</v>
      </c>
      <c r="C23" s="444" t="s">
        <v>25</v>
      </c>
      <c r="D23" s="445" t="s">
        <v>245</v>
      </c>
      <c r="E23" s="445" t="b">
        <v>0</v>
      </c>
      <c r="F23" s="446"/>
      <c r="G23" s="445" t="s">
        <v>246</v>
      </c>
      <c r="H23" s="445" t="s">
        <v>246</v>
      </c>
      <c r="I23" s="445" t="s">
        <v>246</v>
      </c>
      <c r="J23" s="445" t="s">
        <v>246</v>
      </c>
      <c r="K23" s="445" t="s">
        <v>246</v>
      </c>
      <c r="L23" s="445">
        <v>3.7</v>
      </c>
      <c r="M23" s="445">
        <v>199131.004933</v>
      </c>
      <c r="N23" s="445">
        <v>39398.0</v>
      </c>
      <c r="O23" s="445">
        <f t="shared" si="1"/>
        <v>4.23146E+15</v>
      </c>
      <c r="P23" s="445">
        <f t="shared" si="2"/>
        <v>13</v>
      </c>
      <c r="Q23" s="98">
        <f t="shared" si="3"/>
        <v>70</v>
      </c>
      <c r="R23" s="447">
        <f t="shared" si="4"/>
        <v>27.31</v>
      </c>
      <c r="S23" s="448">
        <f t="shared" si="5"/>
        <v>97.31</v>
      </c>
    </row>
    <row r="24">
      <c r="A24" s="4"/>
      <c r="B24" s="7" t="s">
        <v>26</v>
      </c>
      <c r="C24" s="444" t="s">
        <v>26</v>
      </c>
      <c r="D24" s="445" t="s">
        <v>245</v>
      </c>
      <c r="E24" s="445" t="b">
        <v>0</v>
      </c>
      <c r="F24" s="446"/>
      <c r="G24" s="445" t="s">
        <v>246</v>
      </c>
      <c r="H24" s="445" t="s">
        <v>246</v>
      </c>
      <c r="I24" s="445" t="s">
        <v>246</v>
      </c>
      <c r="J24" s="445" t="s">
        <v>246</v>
      </c>
      <c r="K24" s="445" t="s">
        <v>246</v>
      </c>
      <c r="L24" s="445">
        <v>4.0</v>
      </c>
      <c r="M24" s="445">
        <v>192993.897746</v>
      </c>
      <c r="N24" s="445">
        <v>64356.0</v>
      </c>
      <c r="O24" s="445">
        <f t="shared" si="1"/>
        <v>1.27891E+16</v>
      </c>
      <c r="P24" s="445">
        <f t="shared" si="2"/>
        <v>68</v>
      </c>
      <c r="Q24" s="98">
        <f t="shared" si="3"/>
        <v>70</v>
      </c>
      <c r="R24" s="447">
        <f t="shared" si="4"/>
        <v>15</v>
      </c>
      <c r="S24" s="448">
        <f t="shared" si="5"/>
        <v>85</v>
      </c>
    </row>
    <row r="25">
      <c r="A25" s="4"/>
      <c r="B25" s="7" t="s">
        <v>27</v>
      </c>
      <c r="C25" s="444" t="s">
        <v>27</v>
      </c>
      <c r="D25" s="445" t="s">
        <v>247</v>
      </c>
      <c r="E25" s="445" t="b">
        <v>0</v>
      </c>
      <c r="F25" s="446" t="s">
        <v>248</v>
      </c>
      <c r="G25" s="445" t="s">
        <v>247</v>
      </c>
      <c r="H25" s="446"/>
      <c r="I25" s="446"/>
      <c r="J25" s="446"/>
      <c r="K25" s="446"/>
      <c r="L25" s="446"/>
      <c r="M25" s="446"/>
      <c r="N25" s="446"/>
      <c r="O25" s="445" t="str">
        <f t="shared" si="1"/>
        <v>-</v>
      </c>
      <c r="P25" s="445" t="str">
        <f t="shared" si="2"/>
        <v>-</v>
      </c>
      <c r="Q25" s="98">
        <f t="shared" si="3"/>
        <v>0</v>
      </c>
      <c r="R25" s="447">
        <f t="shared" si="4"/>
        <v>0</v>
      </c>
      <c r="S25" s="448">
        <f t="shared" si="5"/>
        <v>0</v>
      </c>
    </row>
    <row r="26">
      <c r="A26" s="4"/>
      <c r="B26" s="7" t="s">
        <v>28</v>
      </c>
      <c r="C26" s="444" t="s">
        <v>28</v>
      </c>
      <c r="D26" s="445" t="s">
        <v>245</v>
      </c>
      <c r="E26" s="445" t="b">
        <v>0</v>
      </c>
      <c r="F26" s="446"/>
      <c r="G26" s="445" t="s">
        <v>246</v>
      </c>
      <c r="H26" s="445" t="s">
        <v>246</v>
      </c>
      <c r="I26" s="445" t="s">
        <v>246</v>
      </c>
      <c r="J26" s="445" t="s">
        <v>246</v>
      </c>
      <c r="K26" s="445" t="s">
        <v>246</v>
      </c>
      <c r="L26" s="445">
        <v>4.0</v>
      </c>
      <c r="M26" s="445">
        <v>233703.793067</v>
      </c>
      <c r="N26" s="445">
        <v>43198.0</v>
      </c>
      <c r="O26" s="445">
        <f t="shared" si="1"/>
        <v>6.97771E+15</v>
      </c>
      <c r="P26" s="445">
        <f t="shared" si="2"/>
        <v>42</v>
      </c>
      <c r="Q26" s="98">
        <f t="shared" si="3"/>
        <v>70</v>
      </c>
      <c r="R26" s="447">
        <f t="shared" si="4"/>
        <v>20.82</v>
      </c>
      <c r="S26" s="448">
        <f t="shared" si="5"/>
        <v>90.82</v>
      </c>
    </row>
    <row r="27">
      <c r="A27" s="4"/>
      <c r="B27" s="7" t="s">
        <v>29</v>
      </c>
      <c r="C27" s="444" t="s">
        <v>29</v>
      </c>
      <c r="D27" s="445" t="s">
        <v>247</v>
      </c>
      <c r="E27" s="445" t="b">
        <v>0</v>
      </c>
      <c r="F27" s="446" t="s">
        <v>248</v>
      </c>
      <c r="G27" s="445" t="s">
        <v>247</v>
      </c>
      <c r="H27" s="446"/>
      <c r="I27" s="446"/>
      <c r="J27" s="446"/>
      <c r="K27" s="446"/>
      <c r="L27" s="446"/>
      <c r="M27" s="446"/>
      <c r="N27" s="446"/>
      <c r="O27" s="445" t="str">
        <f t="shared" si="1"/>
        <v>-</v>
      </c>
      <c r="P27" s="445" t="str">
        <f t="shared" si="2"/>
        <v>-</v>
      </c>
      <c r="Q27" s="98">
        <f t="shared" si="3"/>
        <v>0</v>
      </c>
      <c r="R27" s="447">
        <f t="shared" si="4"/>
        <v>0</v>
      </c>
      <c r="S27" s="448">
        <f t="shared" si="5"/>
        <v>0</v>
      </c>
    </row>
    <row r="28">
      <c r="A28" s="4"/>
      <c r="B28" s="7" t="s">
        <v>31</v>
      </c>
      <c r="C28" s="444" t="s">
        <v>31</v>
      </c>
      <c r="D28" s="445" t="s">
        <v>245</v>
      </c>
      <c r="E28" s="445" t="b">
        <v>0</v>
      </c>
      <c r="F28" s="446"/>
      <c r="G28" s="445" t="s">
        <v>246</v>
      </c>
      <c r="H28" s="445" t="s">
        <v>246</v>
      </c>
      <c r="I28" s="445" t="s">
        <v>246</v>
      </c>
      <c r="J28" s="445" t="s">
        <v>246</v>
      </c>
      <c r="K28" s="445" t="s">
        <v>246</v>
      </c>
      <c r="L28" s="445">
        <v>5.0</v>
      </c>
      <c r="M28" s="445">
        <v>313920.373785</v>
      </c>
      <c r="N28" s="445">
        <v>57471.0</v>
      </c>
      <c r="O28" s="445">
        <f t="shared" si="1"/>
        <v>2.59213E+16</v>
      </c>
      <c r="P28" s="445">
        <f t="shared" si="2"/>
        <v>81</v>
      </c>
      <c r="Q28" s="98">
        <f t="shared" si="3"/>
        <v>70</v>
      </c>
      <c r="R28" s="447">
        <f t="shared" si="4"/>
        <v>12.09</v>
      </c>
      <c r="S28" s="448">
        <f t="shared" si="5"/>
        <v>82.09</v>
      </c>
    </row>
    <row r="29">
      <c r="A29" s="4"/>
      <c r="B29" s="7" t="s">
        <v>32</v>
      </c>
      <c r="C29" s="444" t="s">
        <v>32</v>
      </c>
      <c r="D29" s="445" t="s">
        <v>245</v>
      </c>
      <c r="E29" s="445" t="b">
        <v>0</v>
      </c>
      <c r="F29" s="446"/>
      <c r="G29" s="445" t="s">
        <v>246</v>
      </c>
      <c r="H29" s="445" t="s">
        <v>246</v>
      </c>
      <c r="I29" s="445" t="s">
        <v>246</v>
      </c>
      <c r="J29" s="445" t="s">
        <v>246</v>
      </c>
      <c r="K29" s="445" t="s">
        <v>246</v>
      </c>
      <c r="L29" s="445">
        <v>20.0</v>
      </c>
      <c r="M29" s="445">
        <v>249443.411407</v>
      </c>
      <c r="N29" s="445">
        <v>237045.0</v>
      </c>
      <c r="O29" s="445">
        <f t="shared" si="1"/>
        <v>5.60652E+18</v>
      </c>
      <c r="P29" s="445">
        <f t="shared" si="2"/>
        <v>131</v>
      </c>
      <c r="Q29" s="98">
        <f t="shared" si="3"/>
        <v>70</v>
      </c>
      <c r="R29" s="447">
        <f t="shared" si="4"/>
        <v>0.9</v>
      </c>
      <c r="S29" s="448">
        <f t="shared" si="5"/>
        <v>70.9</v>
      </c>
    </row>
    <row r="30">
      <c r="A30" s="4"/>
      <c r="B30" s="7" t="s">
        <v>33</v>
      </c>
      <c r="C30" s="444" t="s">
        <v>33</v>
      </c>
      <c r="D30" s="445" t="s">
        <v>245</v>
      </c>
      <c r="E30" s="445" t="b">
        <v>1</v>
      </c>
      <c r="F30" s="446" t="s">
        <v>443</v>
      </c>
      <c r="G30" s="445" t="s">
        <v>246</v>
      </c>
      <c r="H30" s="445" t="s">
        <v>246</v>
      </c>
      <c r="I30" s="445" t="s">
        <v>246</v>
      </c>
      <c r="J30" s="445" t="s">
        <v>246</v>
      </c>
      <c r="K30" s="445" t="s">
        <v>246</v>
      </c>
      <c r="L30" s="445">
        <v>5.0</v>
      </c>
      <c r="M30" s="445">
        <v>193097.016144</v>
      </c>
      <c r="N30" s="445">
        <v>199771.0</v>
      </c>
      <c r="O30" s="445">
        <f t="shared" si="1"/>
        <v>1.92655E+17</v>
      </c>
      <c r="P30" s="445">
        <f t="shared" si="2"/>
        <v>115</v>
      </c>
      <c r="Q30" s="98">
        <f t="shared" si="3"/>
        <v>70</v>
      </c>
      <c r="R30" s="447">
        <f t="shared" si="4"/>
        <v>4.48</v>
      </c>
      <c r="S30" s="448">
        <f t="shared" si="5"/>
        <v>69.48</v>
      </c>
    </row>
    <row r="31">
      <c r="A31" s="4"/>
      <c r="B31" s="135" t="s">
        <v>34</v>
      </c>
      <c r="C31" s="449" t="s">
        <v>34</v>
      </c>
      <c r="D31" s="445" t="s">
        <v>247</v>
      </c>
      <c r="E31" s="445" t="b">
        <v>0</v>
      </c>
      <c r="F31" s="446" t="s">
        <v>248</v>
      </c>
      <c r="G31" s="445" t="s">
        <v>247</v>
      </c>
      <c r="H31" s="446"/>
      <c r="I31" s="446"/>
      <c r="J31" s="446"/>
      <c r="K31" s="446"/>
      <c r="L31" s="446"/>
      <c r="M31" s="446"/>
      <c r="N31" s="446"/>
      <c r="O31" s="445" t="str">
        <f t="shared" si="1"/>
        <v>-</v>
      </c>
      <c r="P31" s="445" t="str">
        <f t="shared" si="2"/>
        <v>-</v>
      </c>
      <c r="Q31" s="98">
        <f t="shared" si="3"/>
        <v>0</v>
      </c>
      <c r="R31" s="447">
        <f t="shared" si="4"/>
        <v>0</v>
      </c>
      <c r="S31" s="448">
        <f t="shared" si="5"/>
        <v>0</v>
      </c>
    </row>
    <row r="32">
      <c r="A32" s="4"/>
      <c r="B32" s="7" t="s">
        <v>35</v>
      </c>
      <c r="C32" s="444" t="s">
        <v>35</v>
      </c>
      <c r="D32" s="445" t="s">
        <v>245</v>
      </c>
      <c r="E32" s="445" t="b">
        <v>0</v>
      </c>
      <c r="F32" s="446"/>
      <c r="G32" s="445" t="s">
        <v>246</v>
      </c>
      <c r="H32" s="445" t="s">
        <v>246</v>
      </c>
      <c r="I32" s="445" t="s">
        <v>246</v>
      </c>
      <c r="J32" s="445" t="s">
        <v>246</v>
      </c>
      <c r="K32" s="445" t="s">
        <v>246</v>
      </c>
      <c r="L32" s="445">
        <v>6.0</v>
      </c>
      <c r="M32" s="445">
        <v>238444.115248</v>
      </c>
      <c r="N32" s="445">
        <v>38905.0</v>
      </c>
      <c r="O32" s="445">
        <f t="shared" si="1"/>
        <v>1.29927E+16</v>
      </c>
      <c r="P32" s="445">
        <f t="shared" si="2"/>
        <v>69</v>
      </c>
      <c r="Q32" s="98">
        <f t="shared" si="3"/>
        <v>70</v>
      </c>
      <c r="R32" s="447">
        <f t="shared" si="4"/>
        <v>14.78</v>
      </c>
      <c r="S32" s="448">
        <f t="shared" si="5"/>
        <v>84.78</v>
      </c>
    </row>
    <row r="33">
      <c r="A33" s="4"/>
      <c r="B33" s="7" t="s">
        <v>36</v>
      </c>
      <c r="C33" s="444" t="s">
        <v>36</v>
      </c>
      <c r="D33" s="445" t="s">
        <v>245</v>
      </c>
      <c r="E33" s="445" t="b">
        <v>0</v>
      </c>
      <c r="F33" s="446"/>
      <c r="G33" s="445" t="s">
        <v>246</v>
      </c>
      <c r="H33" s="445" t="s">
        <v>246</v>
      </c>
      <c r="I33" s="445" t="s">
        <v>246</v>
      </c>
      <c r="J33" s="445" t="s">
        <v>246</v>
      </c>
      <c r="K33" s="445" t="s">
        <v>246</v>
      </c>
      <c r="L33" s="445">
        <v>5.0</v>
      </c>
      <c r="M33" s="445">
        <v>192615.797747</v>
      </c>
      <c r="N33" s="445">
        <v>41477.0</v>
      </c>
      <c r="O33" s="445">
        <f t="shared" si="1"/>
        <v>8.28412E+15</v>
      </c>
      <c r="P33" s="445">
        <f t="shared" si="2"/>
        <v>47</v>
      </c>
      <c r="Q33" s="98">
        <f t="shared" si="3"/>
        <v>70</v>
      </c>
      <c r="R33" s="447">
        <f t="shared" si="4"/>
        <v>19.7</v>
      </c>
      <c r="S33" s="448">
        <f t="shared" si="5"/>
        <v>89.7</v>
      </c>
    </row>
    <row r="34">
      <c r="A34" s="4"/>
      <c r="B34" s="7" t="s">
        <v>37</v>
      </c>
      <c r="C34" s="444" t="s">
        <v>37</v>
      </c>
      <c r="D34" s="445" t="s">
        <v>245</v>
      </c>
      <c r="E34" s="445" t="b">
        <v>0</v>
      </c>
      <c r="F34" s="446"/>
      <c r="G34" s="445" t="s">
        <v>246</v>
      </c>
      <c r="H34" s="445" t="s">
        <v>246</v>
      </c>
      <c r="I34" s="445" t="s">
        <v>246</v>
      </c>
      <c r="J34" s="445" t="s">
        <v>246</v>
      </c>
      <c r="K34" s="445" t="s">
        <v>246</v>
      </c>
      <c r="L34" s="445">
        <v>5.6</v>
      </c>
      <c r="M34" s="445">
        <v>235284.94171</v>
      </c>
      <c r="N34" s="445">
        <v>41423.0</v>
      </c>
      <c r="O34" s="445">
        <f t="shared" si="1"/>
        <v>1.26606E+16</v>
      </c>
      <c r="P34" s="445">
        <f t="shared" si="2"/>
        <v>66</v>
      </c>
      <c r="Q34" s="98">
        <f t="shared" si="3"/>
        <v>70</v>
      </c>
      <c r="R34" s="447">
        <f t="shared" si="4"/>
        <v>15.45</v>
      </c>
      <c r="S34" s="448">
        <f t="shared" si="5"/>
        <v>85.45</v>
      </c>
    </row>
    <row r="35">
      <c r="A35" s="4"/>
      <c r="B35" s="7" t="s">
        <v>38</v>
      </c>
      <c r="C35" s="444" t="s">
        <v>38</v>
      </c>
      <c r="D35" s="445" t="s">
        <v>245</v>
      </c>
      <c r="E35" s="445" t="b">
        <v>0</v>
      </c>
      <c r="F35" s="446"/>
      <c r="G35" s="445" t="s">
        <v>246</v>
      </c>
      <c r="H35" s="445" t="s">
        <v>246</v>
      </c>
      <c r="I35" s="445" t="s">
        <v>246</v>
      </c>
      <c r="J35" s="445" t="s">
        <v>246</v>
      </c>
      <c r="K35" s="445" t="s">
        <v>246</v>
      </c>
      <c r="L35" s="445">
        <v>3.9</v>
      </c>
      <c r="M35" s="445">
        <v>361239.380066</v>
      </c>
      <c r="N35" s="445">
        <v>44290.0</v>
      </c>
      <c r="O35" s="445">
        <f t="shared" si="1"/>
        <v>1.07779E+16</v>
      </c>
      <c r="P35" s="445">
        <f t="shared" si="2"/>
        <v>57</v>
      </c>
      <c r="Q35" s="98">
        <f t="shared" si="3"/>
        <v>70</v>
      </c>
      <c r="R35" s="447">
        <f t="shared" si="4"/>
        <v>17.46</v>
      </c>
      <c r="S35" s="448">
        <f t="shared" si="5"/>
        <v>87.46</v>
      </c>
    </row>
    <row r="36">
      <c r="A36" s="4"/>
      <c r="B36" s="7" t="s">
        <v>39</v>
      </c>
      <c r="C36" s="444" t="s">
        <v>39</v>
      </c>
      <c r="D36" s="445" t="s">
        <v>245</v>
      </c>
      <c r="E36" s="445" t="b">
        <v>0</v>
      </c>
      <c r="F36" s="446"/>
      <c r="G36" s="445" t="s">
        <v>246</v>
      </c>
      <c r="H36" s="445" t="s">
        <v>246</v>
      </c>
      <c r="I36" s="445" t="s">
        <v>246</v>
      </c>
      <c r="J36" s="445" t="s">
        <v>246</v>
      </c>
      <c r="K36" s="445" t="s">
        <v>246</v>
      </c>
      <c r="L36" s="445">
        <v>4.5</v>
      </c>
      <c r="M36" s="445">
        <v>205308.736395</v>
      </c>
      <c r="N36" s="445">
        <v>55278.0</v>
      </c>
      <c r="O36" s="445">
        <f t="shared" si="1"/>
        <v>1.27039E+16</v>
      </c>
      <c r="P36" s="445">
        <f t="shared" si="2"/>
        <v>67</v>
      </c>
      <c r="Q36" s="98">
        <f t="shared" si="3"/>
        <v>70</v>
      </c>
      <c r="R36" s="447">
        <f t="shared" si="4"/>
        <v>15.22</v>
      </c>
      <c r="S36" s="448">
        <f t="shared" si="5"/>
        <v>85.22</v>
      </c>
    </row>
    <row r="37">
      <c r="A37" s="4"/>
      <c r="B37" s="135" t="s">
        <v>40</v>
      </c>
      <c r="C37" s="449" t="s">
        <v>40</v>
      </c>
      <c r="D37" s="445" t="s">
        <v>247</v>
      </c>
      <c r="E37" s="445" t="b">
        <v>0</v>
      </c>
      <c r="F37" s="446" t="s">
        <v>248</v>
      </c>
      <c r="G37" s="445" t="s">
        <v>247</v>
      </c>
      <c r="H37" s="446"/>
      <c r="I37" s="446"/>
      <c r="J37" s="446"/>
      <c r="K37" s="446"/>
      <c r="L37" s="446"/>
      <c r="M37" s="446"/>
      <c r="N37" s="446"/>
      <c r="O37" s="445" t="str">
        <f t="shared" si="1"/>
        <v>-</v>
      </c>
      <c r="P37" s="445" t="str">
        <f t="shared" si="2"/>
        <v>-</v>
      </c>
      <c r="Q37" s="98">
        <f t="shared" si="3"/>
        <v>0</v>
      </c>
      <c r="R37" s="447">
        <f t="shared" si="4"/>
        <v>0</v>
      </c>
      <c r="S37" s="448">
        <f t="shared" si="5"/>
        <v>0</v>
      </c>
    </row>
    <row r="38">
      <c r="A38" s="4"/>
      <c r="B38" s="7" t="s">
        <v>41</v>
      </c>
      <c r="C38" s="444" t="s">
        <v>41</v>
      </c>
      <c r="D38" s="445" t="s">
        <v>245</v>
      </c>
      <c r="E38" s="445" t="b">
        <v>0</v>
      </c>
      <c r="F38" s="446"/>
      <c r="G38" s="445" t="s">
        <v>246</v>
      </c>
      <c r="H38" s="445" t="s">
        <v>246</v>
      </c>
      <c r="I38" s="445" t="s">
        <v>246</v>
      </c>
      <c r="J38" s="445" t="s">
        <v>246</v>
      </c>
      <c r="K38" s="445" t="s">
        <v>246</v>
      </c>
      <c r="L38" s="445">
        <v>6.0</v>
      </c>
      <c r="M38" s="445">
        <v>250515.216884</v>
      </c>
      <c r="N38" s="445">
        <v>102665.0</v>
      </c>
      <c r="O38" s="445">
        <f t="shared" si="1"/>
        <v>9.50564E+16</v>
      </c>
      <c r="P38" s="445">
        <f t="shared" si="2"/>
        <v>104</v>
      </c>
      <c r="Q38" s="98">
        <f t="shared" si="3"/>
        <v>70</v>
      </c>
      <c r="R38" s="447">
        <f t="shared" si="4"/>
        <v>6.94</v>
      </c>
      <c r="S38" s="448">
        <f t="shared" si="5"/>
        <v>76.94</v>
      </c>
    </row>
    <row r="39">
      <c r="A39" s="4"/>
      <c r="B39" s="7" t="s">
        <v>42</v>
      </c>
      <c r="C39" s="444" t="s">
        <v>42</v>
      </c>
      <c r="D39" s="445" t="s">
        <v>245</v>
      </c>
      <c r="E39" s="445" t="b">
        <v>0</v>
      </c>
      <c r="F39" s="446"/>
      <c r="G39" s="445" t="s">
        <v>246</v>
      </c>
      <c r="H39" s="445" t="s">
        <v>246</v>
      </c>
      <c r="I39" s="445" t="s">
        <v>246</v>
      </c>
      <c r="J39" s="445" t="s">
        <v>246</v>
      </c>
      <c r="K39" s="445" t="s">
        <v>246</v>
      </c>
      <c r="L39" s="445">
        <v>6.0</v>
      </c>
      <c r="M39" s="445">
        <v>302152.535825</v>
      </c>
      <c r="N39" s="445">
        <v>54252.0</v>
      </c>
      <c r="O39" s="445">
        <f t="shared" si="1"/>
        <v>3.20155E+16</v>
      </c>
      <c r="P39" s="445">
        <f t="shared" si="2"/>
        <v>87</v>
      </c>
      <c r="Q39" s="98">
        <f t="shared" si="3"/>
        <v>70</v>
      </c>
      <c r="R39" s="447">
        <f t="shared" si="4"/>
        <v>10.75</v>
      </c>
      <c r="S39" s="448">
        <f t="shared" si="5"/>
        <v>80.75</v>
      </c>
    </row>
    <row r="40">
      <c r="A40" s="4"/>
      <c r="B40" s="7" t="s">
        <v>43</v>
      </c>
      <c r="C40" s="444" t="s">
        <v>43</v>
      </c>
      <c r="D40" s="445" t="s">
        <v>245</v>
      </c>
      <c r="E40" s="445" t="b">
        <v>0</v>
      </c>
      <c r="F40" s="446"/>
      <c r="G40" s="445" t="s">
        <v>246</v>
      </c>
      <c r="H40" s="445" t="s">
        <v>246</v>
      </c>
      <c r="I40" s="445" t="s">
        <v>246</v>
      </c>
      <c r="J40" s="445" t="s">
        <v>246</v>
      </c>
      <c r="K40" s="445" t="s">
        <v>246</v>
      </c>
      <c r="L40" s="445">
        <v>15.0</v>
      </c>
      <c r="M40" s="445">
        <v>151293.442873</v>
      </c>
      <c r="N40" s="445">
        <v>151129.0</v>
      </c>
      <c r="O40" s="445">
        <f t="shared" si="1"/>
        <v>7.77496E+17</v>
      </c>
      <c r="P40" s="445">
        <f t="shared" si="2"/>
        <v>124</v>
      </c>
      <c r="Q40" s="98">
        <f t="shared" si="3"/>
        <v>70</v>
      </c>
      <c r="R40" s="447">
        <f t="shared" si="4"/>
        <v>2.46</v>
      </c>
      <c r="S40" s="448">
        <f t="shared" si="5"/>
        <v>72.46</v>
      </c>
    </row>
    <row r="41">
      <c r="A41" s="4"/>
      <c r="B41" s="7" t="s">
        <v>44</v>
      </c>
      <c r="C41" s="444" t="s">
        <v>44</v>
      </c>
      <c r="D41" s="445" t="s">
        <v>245</v>
      </c>
      <c r="E41" s="445" t="b">
        <v>0</v>
      </c>
      <c r="F41" s="446"/>
      <c r="G41" s="445" t="s">
        <v>246</v>
      </c>
      <c r="H41" s="445" t="s">
        <v>246</v>
      </c>
      <c r="I41" s="445" t="s">
        <v>246</v>
      </c>
      <c r="J41" s="445" t="s">
        <v>246</v>
      </c>
      <c r="K41" s="445" t="s">
        <v>246</v>
      </c>
      <c r="L41" s="445">
        <v>7.0</v>
      </c>
      <c r="M41" s="445">
        <v>216011.175132</v>
      </c>
      <c r="N41" s="445">
        <v>65694.0</v>
      </c>
      <c r="O41" s="445">
        <f t="shared" si="1"/>
        <v>4.56797E+16</v>
      </c>
      <c r="P41" s="445">
        <f t="shared" si="2"/>
        <v>92</v>
      </c>
      <c r="Q41" s="98">
        <f t="shared" si="3"/>
        <v>70</v>
      </c>
      <c r="R41" s="447">
        <f t="shared" si="4"/>
        <v>9.63</v>
      </c>
      <c r="S41" s="448">
        <f t="shared" si="5"/>
        <v>79.63</v>
      </c>
    </row>
    <row r="42">
      <c r="A42" s="5"/>
      <c r="B42" s="7" t="s">
        <v>45</v>
      </c>
      <c r="C42" s="444" t="s">
        <v>45</v>
      </c>
      <c r="D42" s="445" t="s">
        <v>247</v>
      </c>
      <c r="E42" s="445" t="b">
        <v>0</v>
      </c>
      <c r="F42" s="446" t="s">
        <v>248</v>
      </c>
      <c r="G42" s="445" t="s">
        <v>247</v>
      </c>
      <c r="H42" s="446"/>
      <c r="I42" s="446"/>
      <c r="J42" s="446"/>
      <c r="K42" s="446"/>
      <c r="L42" s="446"/>
      <c r="M42" s="446"/>
      <c r="N42" s="446"/>
      <c r="O42" s="445" t="str">
        <f t="shared" si="1"/>
        <v>-</v>
      </c>
      <c r="P42" s="445" t="str">
        <f t="shared" si="2"/>
        <v>-</v>
      </c>
      <c r="Q42" s="98">
        <f t="shared" si="3"/>
        <v>0</v>
      </c>
      <c r="R42" s="447">
        <f t="shared" si="4"/>
        <v>0</v>
      </c>
      <c r="S42" s="448">
        <f t="shared" si="5"/>
        <v>0</v>
      </c>
    </row>
    <row r="43">
      <c r="A43" s="9" t="s">
        <v>46</v>
      </c>
      <c r="B43" s="10" t="s">
        <v>47</v>
      </c>
      <c r="C43" s="444" t="s">
        <v>47</v>
      </c>
      <c r="D43" s="445" t="s">
        <v>245</v>
      </c>
      <c r="E43" s="445" t="b">
        <v>0</v>
      </c>
      <c r="F43" s="446"/>
      <c r="G43" s="445" t="s">
        <v>246</v>
      </c>
      <c r="H43" s="445" t="s">
        <v>246</v>
      </c>
      <c r="I43" s="445" t="s">
        <v>246</v>
      </c>
      <c r="J43" s="445" t="s">
        <v>246</v>
      </c>
      <c r="K43" s="445" t="s">
        <v>246</v>
      </c>
      <c r="L43" s="445">
        <v>10.0</v>
      </c>
      <c r="M43" s="445">
        <v>145562.559611</v>
      </c>
      <c r="N43" s="445">
        <v>47424.0</v>
      </c>
      <c r="O43" s="445">
        <f t="shared" si="1"/>
        <v>3.27375E+16</v>
      </c>
      <c r="P43" s="445">
        <f t="shared" si="2"/>
        <v>88</v>
      </c>
      <c r="Q43" s="98">
        <f t="shared" si="3"/>
        <v>70</v>
      </c>
      <c r="R43" s="447">
        <f t="shared" si="4"/>
        <v>10.52</v>
      </c>
      <c r="S43" s="448">
        <f t="shared" si="5"/>
        <v>80.52</v>
      </c>
    </row>
    <row r="44">
      <c r="A44" s="4"/>
      <c r="B44" s="10" t="s">
        <v>48</v>
      </c>
      <c r="C44" s="444" t="s">
        <v>48</v>
      </c>
      <c r="D44" s="445" t="s">
        <v>245</v>
      </c>
      <c r="E44" s="445" t="b">
        <v>0</v>
      </c>
      <c r="F44" s="446"/>
      <c r="G44" s="445" t="s">
        <v>246</v>
      </c>
      <c r="H44" s="445" t="s">
        <v>246</v>
      </c>
      <c r="I44" s="445" t="s">
        <v>246</v>
      </c>
      <c r="J44" s="445" t="s">
        <v>246</v>
      </c>
      <c r="K44" s="445" t="s">
        <v>246</v>
      </c>
      <c r="L44" s="445">
        <v>4.75</v>
      </c>
      <c r="M44" s="445">
        <v>217048.60896</v>
      </c>
      <c r="N44" s="445">
        <v>41994.0</v>
      </c>
      <c r="O44" s="445">
        <f t="shared" si="1"/>
        <v>8.63612E+15</v>
      </c>
      <c r="P44" s="445">
        <f t="shared" si="2"/>
        <v>51</v>
      </c>
      <c r="Q44" s="98">
        <f t="shared" si="3"/>
        <v>70</v>
      </c>
      <c r="R44" s="447">
        <f t="shared" si="4"/>
        <v>18.81</v>
      </c>
      <c r="S44" s="448">
        <f t="shared" si="5"/>
        <v>88.81</v>
      </c>
    </row>
    <row r="45">
      <c r="A45" s="4"/>
      <c r="B45" s="10" t="s">
        <v>49</v>
      </c>
      <c r="C45" s="444" t="s">
        <v>49</v>
      </c>
      <c r="D45" s="445" t="s">
        <v>247</v>
      </c>
      <c r="E45" s="445" t="b">
        <v>0</v>
      </c>
      <c r="F45" s="446" t="s">
        <v>248</v>
      </c>
      <c r="G45" s="445" t="s">
        <v>247</v>
      </c>
      <c r="H45" s="446"/>
      <c r="I45" s="446"/>
      <c r="J45" s="446"/>
      <c r="K45" s="446"/>
      <c r="L45" s="446"/>
      <c r="M45" s="446"/>
      <c r="N45" s="446"/>
      <c r="O45" s="445" t="str">
        <f t="shared" si="1"/>
        <v>-</v>
      </c>
      <c r="P45" s="445" t="str">
        <f t="shared" si="2"/>
        <v>-</v>
      </c>
      <c r="Q45" s="98">
        <f t="shared" si="3"/>
        <v>0</v>
      </c>
      <c r="R45" s="447">
        <f t="shared" si="4"/>
        <v>0</v>
      </c>
      <c r="S45" s="448">
        <f t="shared" si="5"/>
        <v>0</v>
      </c>
    </row>
    <row r="46">
      <c r="A46" s="4"/>
      <c r="B46" s="10" t="s">
        <v>50</v>
      </c>
      <c r="C46" s="444" t="s">
        <v>50</v>
      </c>
      <c r="D46" s="445" t="s">
        <v>251</v>
      </c>
      <c r="E46" s="445" t="b">
        <v>0</v>
      </c>
      <c r="F46" s="446"/>
      <c r="G46" s="445" t="s">
        <v>246</v>
      </c>
      <c r="H46" s="445" t="s">
        <v>246</v>
      </c>
      <c r="I46" s="445" t="s">
        <v>246</v>
      </c>
      <c r="J46" s="445" t="s">
        <v>246</v>
      </c>
      <c r="K46" s="445" t="s">
        <v>246</v>
      </c>
      <c r="L46" s="445">
        <v>3.2</v>
      </c>
      <c r="M46" s="445">
        <v>201421.483499</v>
      </c>
      <c r="N46" s="445">
        <v>39891.0</v>
      </c>
      <c r="O46" s="445">
        <f t="shared" si="1"/>
        <v>3.28213E+15</v>
      </c>
      <c r="P46" s="445">
        <f t="shared" si="2"/>
        <v>8</v>
      </c>
      <c r="Q46" s="98">
        <f t="shared" si="3"/>
        <v>49</v>
      </c>
      <c r="R46" s="447">
        <f t="shared" si="4"/>
        <v>19.901</v>
      </c>
      <c r="S46" s="448">
        <f t="shared" si="5"/>
        <v>68.901</v>
      </c>
    </row>
    <row r="47">
      <c r="A47" s="4"/>
      <c r="B47" s="10" t="s">
        <v>51</v>
      </c>
      <c r="C47" s="444" t="s">
        <v>51</v>
      </c>
      <c r="D47" s="445" t="s">
        <v>245</v>
      </c>
      <c r="E47" s="445" t="b">
        <v>0</v>
      </c>
      <c r="F47" s="446"/>
      <c r="G47" s="445" t="s">
        <v>246</v>
      </c>
      <c r="H47" s="445" t="s">
        <v>246</v>
      </c>
      <c r="I47" s="445" t="s">
        <v>246</v>
      </c>
      <c r="J47" s="445" t="s">
        <v>246</v>
      </c>
      <c r="K47" s="445" t="s">
        <v>246</v>
      </c>
      <c r="L47" s="445">
        <v>4.27</v>
      </c>
      <c r="M47" s="445">
        <v>325610.410858</v>
      </c>
      <c r="N47" s="445">
        <v>63693.0</v>
      </c>
      <c r="O47" s="445">
        <f t="shared" si="1"/>
        <v>2.40845E+16</v>
      </c>
      <c r="P47" s="445">
        <f t="shared" si="2"/>
        <v>76</v>
      </c>
      <c r="Q47" s="98">
        <f t="shared" si="3"/>
        <v>70</v>
      </c>
      <c r="R47" s="447">
        <f t="shared" si="4"/>
        <v>13.21</v>
      </c>
      <c r="S47" s="448">
        <f t="shared" si="5"/>
        <v>83.21</v>
      </c>
    </row>
    <row r="48">
      <c r="A48" s="4"/>
      <c r="B48" s="10" t="s">
        <v>52</v>
      </c>
      <c r="C48" s="444" t="s">
        <v>52</v>
      </c>
      <c r="D48" s="445" t="s">
        <v>245</v>
      </c>
      <c r="E48" s="445" t="b">
        <v>0</v>
      </c>
      <c r="F48" s="446"/>
      <c r="G48" s="445" t="s">
        <v>246</v>
      </c>
      <c r="H48" s="445" t="s">
        <v>246</v>
      </c>
      <c r="I48" s="445" t="s">
        <v>246</v>
      </c>
      <c r="J48" s="445" t="s">
        <v>246</v>
      </c>
      <c r="K48" s="445" t="s">
        <v>246</v>
      </c>
      <c r="L48" s="445">
        <v>5.0</v>
      </c>
      <c r="M48" s="445">
        <v>349380.762902</v>
      </c>
      <c r="N48" s="445">
        <v>190569.0</v>
      </c>
      <c r="O48" s="445">
        <f t="shared" si="1"/>
        <v>3.17208E+17</v>
      </c>
      <c r="P48" s="445">
        <f t="shared" si="2"/>
        <v>119</v>
      </c>
      <c r="Q48" s="98">
        <f t="shared" si="3"/>
        <v>70</v>
      </c>
      <c r="R48" s="447">
        <f t="shared" si="4"/>
        <v>3.58</v>
      </c>
      <c r="S48" s="448">
        <f t="shared" si="5"/>
        <v>73.58</v>
      </c>
    </row>
    <row r="49">
      <c r="A49" s="4"/>
      <c r="B49" s="10" t="s">
        <v>53</v>
      </c>
      <c r="C49" s="444" t="s">
        <v>53</v>
      </c>
      <c r="D49" s="445" t="s">
        <v>245</v>
      </c>
      <c r="E49" s="445" t="b">
        <v>0</v>
      </c>
      <c r="F49" s="446"/>
      <c r="G49" s="445" t="s">
        <v>246</v>
      </c>
      <c r="H49" s="445" t="s">
        <v>246</v>
      </c>
      <c r="I49" s="445" t="s">
        <v>246</v>
      </c>
      <c r="J49" s="445" t="s">
        <v>246</v>
      </c>
      <c r="K49" s="445" t="s">
        <v>246</v>
      </c>
      <c r="L49" s="445">
        <v>3.1</v>
      </c>
      <c r="M49" s="445">
        <v>245999.880614</v>
      </c>
      <c r="N49" s="445">
        <v>86855.0</v>
      </c>
      <c r="O49" s="445">
        <f t="shared" si="1"/>
        <v>1.7834E+16</v>
      </c>
      <c r="P49" s="445">
        <f t="shared" si="2"/>
        <v>72</v>
      </c>
      <c r="Q49" s="98">
        <f t="shared" si="3"/>
        <v>70</v>
      </c>
      <c r="R49" s="447">
        <f t="shared" si="4"/>
        <v>14.1</v>
      </c>
      <c r="S49" s="448">
        <f t="shared" si="5"/>
        <v>84.1</v>
      </c>
    </row>
    <row r="50">
      <c r="A50" s="4"/>
      <c r="B50" s="10" t="s">
        <v>54</v>
      </c>
      <c r="C50" s="444" t="s">
        <v>54</v>
      </c>
      <c r="D50" s="445" t="s">
        <v>245</v>
      </c>
      <c r="E50" s="445" t="b">
        <v>0</v>
      </c>
      <c r="F50" s="446"/>
      <c r="G50" s="445" t="s">
        <v>246</v>
      </c>
      <c r="H50" s="445" t="s">
        <v>246</v>
      </c>
      <c r="I50" s="445" t="s">
        <v>246</v>
      </c>
      <c r="J50" s="445" t="s">
        <v>246</v>
      </c>
      <c r="K50" s="445" t="s">
        <v>246</v>
      </c>
      <c r="L50" s="445">
        <v>4.0</v>
      </c>
      <c r="M50" s="445">
        <v>200271.558082</v>
      </c>
      <c r="N50" s="445">
        <v>159748.0</v>
      </c>
      <c r="O50" s="445">
        <f t="shared" si="1"/>
        <v>8.1773E+16</v>
      </c>
      <c r="P50" s="445">
        <f t="shared" si="2"/>
        <v>103</v>
      </c>
      <c r="Q50" s="98">
        <f t="shared" si="3"/>
        <v>70</v>
      </c>
      <c r="R50" s="447">
        <f t="shared" si="4"/>
        <v>7.16</v>
      </c>
      <c r="S50" s="448">
        <f t="shared" si="5"/>
        <v>77.16</v>
      </c>
    </row>
    <row r="51">
      <c r="A51" s="4"/>
      <c r="B51" s="135" t="s">
        <v>55</v>
      </c>
      <c r="C51" s="449" t="s">
        <v>55</v>
      </c>
      <c r="D51" s="445" t="s">
        <v>247</v>
      </c>
      <c r="E51" s="445" t="b">
        <v>0</v>
      </c>
      <c r="F51" s="446" t="s">
        <v>248</v>
      </c>
      <c r="G51" s="445" t="s">
        <v>247</v>
      </c>
      <c r="H51" s="446"/>
      <c r="I51" s="446"/>
      <c r="J51" s="446"/>
      <c r="K51" s="446"/>
      <c r="L51" s="446"/>
      <c r="M51" s="446"/>
      <c r="N51" s="446"/>
      <c r="O51" s="445" t="str">
        <f t="shared" si="1"/>
        <v>-</v>
      </c>
      <c r="P51" s="445" t="str">
        <f t="shared" si="2"/>
        <v>-</v>
      </c>
      <c r="Q51" s="98">
        <f t="shared" si="3"/>
        <v>0</v>
      </c>
      <c r="R51" s="447">
        <f t="shared" si="4"/>
        <v>0</v>
      </c>
      <c r="S51" s="448">
        <f t="shared" si="5"/>
        <v>0</v>
      </c>
    </row>
    <row r="52">
      <c r="A52" s="4"/>
      <c r="B52" s="10" t="s">
        <v>56</v>
      </c>
      <c r="C52" s="444" t="s">
        <v>56</v>
      </c>
      <c r="D52" s="445" t="s">
        <v>245</v>
      </c>
      <c r="E52" s="445" t="b">
        <v>0</v>
      </c>
      <c r="F52" s="446"/>
      <c r="G52" s="445" t="s">
        <v>246</v>
      </c>
      <c r="H52" s="445" t="s">
        <v>246</v>
      </c>
      <c r="I52" s="445" t="s">
        <v>246</v>
      </c>
      <c r="J52" s="445" t="s">
        <v>246</v>
      </c>
      <c r="K52" s="445" t="s">
        <v>246</v>
      </c>
      <c r="L52" s="445">
        <v>3.6</v>
      </c>
      <c r="M52" s="445">
        <v>209555.337449</v>
      </c>
      <c r="N52" s="445">
        <v>44624.0</v>
      </c>
      <c r="O52" s="445">
        <f t="shared" si="1"/>
        <v>5.40805E+15</v>
      </c>
      <c r="P52" s="445">
        <f t="shared" si="2"/>
        <v>20</v>
      </c>
      <c r="Q52" s="98">
        <f t="shared" si="3"/>
        <v>70</v>
      </c>
      <c r="R52" s="447">
        <f t="shared" si="4"/>
        <v>25.75</v>
      </c>
      <c r="S52" s="448">
        <f t="shared" si="5"/>
        <v>95.75</v>
      </c>
    </row>
    <row r="53">
      <c r="A53" s="4"/>
      <c r="B53" s="10" t="s">
        <v>57</v>
      </c>
      <c r="C53" s="444" t="s">
        <v>57</v>
      </c>
      <c r="D53" s="445" t="s">
        <v>245</v>
      </c>
      <c r="E53" s="445" t="b">
        <v>0</v>
      </c>
      <c r="F53" s="446"/>
      <c r="G53" s="445" t="s">
        <v>246</v>
      </c>
      <c r="H53" s="445" t="s">
        <v>246</v>
      </c>
      <c r="I53" s="445" t="s">
        <v>246</v>
      </c>
      <c r="J53" s="445" t="s">
        <v>246</v>
      </c>
      <c r="K53" s="445" t="s">
        <v>246</v>
      </c>
      <c r="L53" s="445">
        <v>5.0</v>
      </c>
      <c r="M53" s="445">
        <v>199149.754839</v>
      </c>
      <c r="N53" s="445">
        <v>41518.0</v>
      </c>
      <c r="O53" s="445">
        <f t="shared" si="1"/>
        <v>8.58208E+15</v>
      </c>
      <c r="P53" s="445">
        <f t="shared" si="2"/>
        <v>50</v>
      </c>
      <c r="Q53" s="98">
        <f t="shared" si="3"/>
        <v>70</v>
      </c>
      <c r="R53" s="447">
        <f t="shared" si="4"/>
        <v>19.03</v>
      </c>
      <c r="S53" s="448">
        <f t="shared" si="5"/>
        <v>89.03</v>
      </c>
    </row>
    <row r="54">
      <c r="A54" s="4"/>
      <c r="B54" s="10" t="s">
        <v>58</v>
      </c>
      <c r="C54" s="444" t="s">
        <v>58</v>
      </c>
      <c r="D54" s="445" t="s">
        <v>245</v>
      </c>
      <c r="E54" s="445" t="b">
        <v>0</v>
      </c>
      <c r="F54" s="446"/>
      <c r="G54" s="445" t="s">
        <v>246</v>
      </c>
      <c r="H54" s="445" t="s">
        <v>246</v>
      </c>
      <c r="I54" s="445" t="s">
        <v>246</v>
      </c>
      <c r="J54" s="445" t="s">
        <v>246</v>
      </c>
      <c r="K54" s="445" t="s">
        <v>246</v>
      </c>
      <c r="L54" s="445">
        <v>10.0</v>
      </c>
      <c r="M54" s="445">
        <v>176363.713996</v>
      </c>
      <c r="N54" s="445">
        <v>41522.0</v>
      </c>
      <c r="O54" s="445">
        <f t="shared" si="1"/>
        <v>3.04065E+16</v>
      </c>
      <c r="P54" s="445">
        <f t="shared" si="2"/>
        <v>85</v>
      </c>
      <c r="Q54" s="98">
        <f t="shared" si="3"/>
        <v>70</v>
      </c>
      <c r="R54" s="447">
        <f t="shared" si="4"/>
        <v>11.19</v>
      </c>
      <c r="S54" s="448">
        <f t="shared" si="5"/>
        <v>81.19</v>
      </c>
    </row>
    <row r="55">
      <c r="A55" s="4"/>
      <c r="B55" s="10" t="s">
        <v>59</v>
      </c>
      <c r="C55" s="444" t="s">
        <v>59</v>
      </c>
      <c r="D55" s="445" t="s">
        <v>245</v>
      </c>
      <c r="E55" s="445" t="b">
        <v>0</v>
      </c>
      <c r="F55" s="446"/>
      <c r="G55" s="445" t="s">
        <v>246</v>
      </c>
      <c r="H55" s="445" t="s">
        <v>246</v>
      </c>
      <c r="I55" s="445" t="s">
        <v>246</v>
      </c>
      <c r="J55" s="445" t="s">
        <v>246</v>
      </c>
      <c r="K55" s="445" t="s">
        <v>246</v>
      </c>
      <c r="L55" s="445">
        <v>4.5</v>
      </c>
      <c r="M55" s="445">
        <v>180435.327842</v>
      </c>
      <c r="N55" s="445">
        <v>38841.0</v>
      </c>
      <c r="O55" s="445">
        <f t="shared" si="1"/>
        <v>5.51223E+15</v>
      </c>
      <c r="P55" s="445">
        <f t="shared" si="2"/>
        <v>21</v>
      </c>
      <c r="Q55" s="98">
        <f t="shared" si="3"/>
        <v>70</v>
      </c>
      <c r="R55" s="447">
        <f t="shared" si="4"/>
        <v>25.52</v>
      </c>
      <c r="S55" s="448">
        <f t="shared" si="5"/>
        <v>95.52</v>
      </c>
    </row>
    <row r="56">
      <c r="A56" s="4"/>
      <c r="B56" s="10" t="s">
        <v>60</v>
      </c>
      <c r="C56" s="444" t="s">
        <v>60</v>
      </c>
      <c r="D56" s="445" t="s">
        <v>247</v>
      </c>
      <c r="E56" s="445" t="b">
        <v>0</v>
      </c>
      <c r="F56" s="446" t="s">
        <v>248</v>
      </c>
      <c r="G56" s="445" t="s">
        <v>247</v>
      </c>
      <c r="H56" s="446"/>
      <c r="I56" s="446"/>
      <c r="J56" s="446"/>
      <c r="K56" s="446"/>
      <c r="L56" s="446"/>
      <c r="M56" s="446"/>
      <c r="N56" s="446"/>
      <c r="O56" s="445" t="str">
        <f t="shared" si="1"/>
        <v>-</v>
      </c>
      <c r="P56" s="445" t="str">
        <f t="shared" si="2"/>
        <v>-</v>
      </c>
      <c r="Q56" s="98">
        <f t="shared" si="3"/>
        <v>0</v>
      </c>
      <c r="R56" s="447">
        <f t="shared" si="4"/>
        <v>0</v>
      </c>
      <c r="S56" s="448">
        <f t="shared" si="5"/>
        <v>0</v>
      </c>
    </row>
    <row r="57">
      <c r="A57" s="4"/>
      <c r="B57" s="10" t="s">
        <v>61</v>
      </c>
      <c r="C57" s="444" t="s">
        <v>61</v>
      </c>
      <c r="D57" s="445" t="s">
        <v>245</v>
      </c>
      <c r="E57" s="445" t="b">
        <v>0</v>
      </c>
      <c r="F57" s="446"/>
      <c r="G57" s="445" t="s">
        <v>246</v>
      </c>
      <c r="H57" s="445" t="s">
        <v>246</v>
      </c>
      <c r="I57" s="445" t="s">
        <v>246</v>
      </c>
      <c r="J57" s="445" t="s">
        <v>246</v>
      </c>
      <c r="K57" s="445" t="s">
        <v>246</v>
      </c>
      <c r="L57" s="445">
        <v>2.2</v>
      </c>
      <c r="M57" s="445">
        <v>216939.240586</v>
      </c>
      <c r="N57" s="445">
        <v>40500.0</v>
      </c>
      <c r="O57" s="445">
        <f t="shared" si="1"/>
        <v>1.72224E+15</v>
      </c>
      <c r="P57" s="445">
        <f t="shared" si="2"/>
        <v>1</v>
      </c>
      <c r="Q57" s="98">
        <f t="shared" si="3"/>
        <v>70</v>
      </c>
      <c r="R57" s="447">
        <f t="shared" si="4"/>
        <v>30</v>
      </c>
      <c r="S57" s="448">
        <f t="shared" si="5"/>
        <v>100</v>
      </c>
    </row>
    <row r="58">
      <c r="A58" s="4"/>
      <c r="B58" s="10" t="s">
        <v>62</v>
      </c>
      <c r="C58" s="444" t="s">
        <v>62</v>
      </c>
      <c r="D58" s="445" t="s">
        <v>245</v>
      </c>
      <c r="E58" s="445" t="b">
        <v>0</v>
      </c>
      <c r="F58" s="446"/>
      <c r="G58" s="445" t="s">
        <v>246</v>
      </c>
      <c r="H58" s="445" t="s">
        <v>246</v>
      </c>
      <c r="I58" s="445" t="s">
        <v>246</v>
      </c>
      <c r="J58" s="445" t="s">
        <v>246</v>
      </c>
      <c r="K58" s="445" t="s">
        <v>246</v>
      </c>
      <c r="L58" s="445">
        <v>3.2</v>
      </c>
      <c r="M58" s="445">
        <v>174313.843923</v>
      </c>
      <c r="N58" s="445">
        <v>39064.0</v>
      </c>
      <c r="O58" s="445">
        <f t="shared" si="1"/>
        <v>2.72386E+15</v>
      </c>
      <c r="P58" s="445">
        <f t="shared" si="2"/>
        <v>3</v>
      </c>
      <c r="Q58" s="98">
        <f t="shared" si="3"/>
        <v>70</v>
      </c>
      <c r="R58" s="447">
        <f t="shared" si="4"/>
        <v>29.55</v>
      </c>
      <c r="S58" s="448">
        <f t="shared" si="5"/>
        <v>99.55</v>
      </c>
    </row>
    <row r="59">
      <c r="A59" s="4"/>
      <c r="B59" s="10" t="s">
        <v>63</v>
      </c>
      <c r="C59" s="444" t="s">
        <v>63</v>
      </c>
      <c r="D59" s="445" t="s">
        <v>245</v>
      </c>
      <c r="E59" s="445" t="b">
        <v>0</v>
      </c>
      <c r="F59" s="446"/>
      <c r="G59" s="445" t="s">
        <v>246</v>
      </c>
      <c r="H59" s="445" t="s">
        <v>246</v>
      </c>
      <c r="I59" s="445" t="s">
        <v>246</v>
      </c>
      <c r="J59" s="445" t="s">
        <v>246</v>
      </c>
      <c r="K59" s="445" t="s">
        <v>246</v>
      </c>
      <c r="L59" s="445">
        <v>6.0</v>
      </c>
      <c r="M59" s="445">
        <v>224295.019012</v>
      </c>
      <c r="N59" s="445">
        <v>85390.0</v>
      </c>
      <c r="O59" s="445">
        <f t="shared" si="1"/>
        <v>5.88757E+16</v>
      </c>
      <c r="P59" s="445">
        <f t="shared" si="2"/>
        <v>96</v>
      </c>
      <c r="Q59" s="98">
        <f t="shared" si="3"/>
        <v>70</v>
      </c>
      <c r="R59" s="447">
        <f t="shared" si="4"/>
        <v>8.73</v>
      </c>
      <c r="S59" s="448">
        <f t="shared" si="5"/>
        <v>78.73</v>
      </c>
    </row>
    <row r="60">
      <c r="A60" s="4"/>
      <c r="B60" s="10" t="s">
        <v>64</v>
      </c>
      <c r="C60" s="444" t="s">
        <v>64</v>
      </c>
      <c r="D60" s="445" t="s">
        <v>245</v>
      </c>
      <c r="E60" s="445" t="b">
        <v>0</v>
      </c>
      <c r="F60" s="446"/>
      <c r="G60" s="445" t="s">
        <v>246</v>
      </c>
      <c r="H60" s="445" t="s">
        <v>246</v>
      </c>
      <c r="I60" s="445" t="s">
        <v>246</v>
      </c>
      <c r="J60" s="445" t="s">
        <v>246</v>
      </c>
      <c r="K60" s="445" t="s">
        <v>246</v>
      </c>
      <c r="L60" s="445">
        <v>3.5</v>
      </c>
      <c r="M60" s="445">
        <v>259377.149403</v>
      </c>
      <c r="N60" s="445">
        <v>55730.0</v>
      </c>
      <c r="O60" s="445">
        <f t="shared" si="1"/>
        <v>9.86838E+15</v>
      </c>
      <c r="P60" s="445">
        <f t="shared" si="2"/>
        <v>56</v>
      </c>
      <c r="Q60" s="98">
        <f t="shared" si="3"/>
        <v>70</v>
      </c>
      <c r="R60" s="447">
        <f t="shared" si="4"/>
        <v>17.69</v>
      </c>
      <c r="S60" s="448">
        <f t="shared" si="5"/>
        <v>87.69</v>
      </c>
    </row>
    <row r="61">
      <c r="A61" s="4"/>
      <c r="B61" s="10" t="s">
        <v>65</v>
      </c>
      <c r="C61" s="444" t="s">
        <v>65</v>
      </c>
      <c r="D61" s="445" t="s">
        <v>245</v>
      </c>
      <c r="E61" s="445" t="b">
        <v>0</v>
      </c>
      <c r="F61" s="446"/>
      <c r="G61" s="445" t="s">
        <v>246</v>
      </c>
      <c r="H61" s="445" t="s">
        <v>246</v>
      </c>
      <c r="I61" s="445" t="s">
        <v>246</v>
      </c>
      <c r="J61" s="445" t="s">
        <v>246</v>
      </c>
      <c r="K61" s="445" t="s">
        <v>246</v>
      </c>
      <c r="L61" s="445">
        <v>6.0</v>
      </c>
      <c r="M61" s="445">
        <v>313308.072099</v>
      </c>
      <c r="N61" s="445">
        <v>108684.0</v>
      </c>
      <c r="O61" s="445">
        <f t="shared" si="1"/>
        <v>1.33231E+17</v>
      </c>
      <c r="P61" s="445">
        <f t="shared" si="2"/>
        <v>110</v>
      </c>
      <c r="Q61" s="98">
        <f t="shared" si="3"/>
        <v>70</v>
      </c>
      <c r="R61" s="447">
        <f t="shared" si="4"/>
        <v>5.6</v>
      </c>
      <c r="S61" s="448">
        <f t="shared" si="5"/>
        <v>75.6</v>
      </c>
    </row>
    <row r="62">
      <c r="A62" s="5"/>
      <c r="B62" s="10" t="s">
        <v>66</v>
      </c>
      <c r="C62" s="444" t="s">
        <v>66</v>
      </c>
      <c r="D62" s="445" t="s">
        <v>245</v>
      </c>
      <c r="E62" s="445" t="b">
        <v>0</v>
      </c>
      <c r="F62" s="446"/>
      <c r="G62" s="445" t="s">
        <v>246</v>
      </c>
      <c r="H62" s="445" t="s">
        <v>246</v>
      </c>
      <c r="I62" s="445" t="s">
        <v>246</v>
      </c>
      <c r="J62" s="445" t="s">
        <v>246</v>
      </c>
      <c r="K62" s="445" t="s">
        <v>246</v>
      </c>
      <c r="L62" s="445">
        <v>6.0</v>
      </c>
      <c r="M62" s="445">
        <v>317220.322078</v>
      </c>
      <c r="N62" s="445">
        <v>53957.0</v>
      </c>
      <c r="O62" s="445">
        <f t="shared" si="1"/>
        <v>3.32475E+16</v>
      </c>
      <c r="P62" s="445">
        <f t="shared" si="2"/>
        <v>90</v>
      </c>
      <c r="Q62" s="98">
        <f t="shared" si="3"/>
        <v>70</v>
      </c>
      <c r="R62" s="447">
        <f t="shared" si="4"/>
        <v>10.07</v>
      </c>
      <c r="S62" s="448">
        <f t="shared" si="5"/>
        <v>80.07</v>
      </c>
    </row>
    <row r="63">
      <c r="A63" s="13" t="s">
        <v>67</v>
      </c>
      <c r="B63" s="14" t="s">
        <v>68</v>
      </c>
      <c r="C63" s="444" t="s">
        <v>68</v>
      </c>
      <c r="D63" s="445" t="s">
        <v>245</v>
      </c>
      <c r="E63" s="445" t="b">
        <v>0</v>
      </c>
      <c r="F63" s="446"/>
      <c r="G63" s="445" t="s">
        <v>246</v>
      </c>
      <c r="H63" s="445" t="s">
        <v>246</v>
      </c>
      <c r="I63" s="445" t="s">
        <v>246</v>
      </c>
      <c r="J63" s="445" t="s">
        <v>246</v>
      </c>
      <c r="K63" s="445" t="s">
        <v>246</v>
      </c>
      <c r="L63" s="445">
        <v>4.0</v>
      </c>
      <c r="M63" s="445">
        <v>227697.927192</v>
      </c>
      <c r="N63" s="445">
        <v>41722.0</v>
      </c>
      <c r="O63" s="445">
        <f t="shared" si="1"/>
        <v>6.34175E+15</v>
      </c>
      <c r="P63" s="445">
        <f t="shared" si="2"/>
        <v>28</v>
      </c>
      <c r="Q63" s="98">
        <f t="shared" si="3"/>
        <v>70</v>
      </c>
      <c r="R63" s="447">
        <f t="shared" si="4"/>
        <v>23.96</v>
      </c>
      <c r="S63" s="448">
        <f t="shared" si="5"/>
        <v>93.96</v>
      </c>
    </row>
    <row r="64">
      <c r="A64" s="4"/>
      <c r="B64" s="14" t="s">
        <v>69</v>
      </c>
      <c r="C64" s="444" t="s">
        <v>69</v>
      </c>
      <c r="D64" s="445" t="s">
        <v>245</v>
      </c>
      <c r="E64" s="445" t="b">
        <v>0</v>
      </c>
      <c r="F64" s="446"/>
      <c r="G64" s="445" t="s">
        <v>246</v>
      </c>
      <c r="H64" s="445" t="s">
        <v>246</v>
      </c>
      <c r="I64" s="445" t="s">
        <v>246</v>
      </c>
      <c r="J64" s="445" t="s">
        <v>246</v>
      </c>
      <c r="K64" s="445" t="s">
        <v>246</v>
      </c>
      <c r="L64" s="445">
        <v>3.7</v>
      </c>
      <c r="M64" s="445">
        <v>308702.117522</v>
      </c>
      <c r="N64" s="445">
        <v>40467.0</v>
      </c>
      <c r="O64" s="445">
        <f t="shared" si="1"/>
        <v>6.92062E+15</v>
      </c>
      <c r="P64" s="445">
        <f t="shared" si="2"/>
        <v>40</v>
      </c>
      <c r="Q64" s="98">
        <f t="shared" si="3"/>
        <v>70</v>
      </c>
      <c r="R64" s="447">
        <f t="shared" si="4"/>
        <v>21.27</v>
      </c>
      <c r="S64" s="448">
        <f t="shared" si="5"/>
        <v>91.27</v>
      </c>
    </row>
    <row r="65">
      <c r="A65" s="4"/>
      <c r="B65" s="135" t="s">
        <v>70</v>
      </c>
      <c r="C65" s="449" t="s">
        <v>70</v>
      </c>
      <c r="D65" s="445" t="s">
        <v>247</v>
      </c>
      <c r="E65" s="445" t="b">
        <v>0</v>
      </c>
      <c r="F65" s="446" t="s">
        <v>248</v>
      </c>
      <c r="G65" s="445" t="s">
        <v>247</v>
      </c>
      <c r="H65" s="446"/>
      <c r="I65" s="446"/>
      <c r="J65" s="446"/>
      <c r="K65" s="446"/>
      <c r="L65" s="446"/>
      <c r="M65" s="446"/>
      <c r="N65" s="446"/>
      <c r="O65" s="445" t="str">
        <f t="shared" si="1"/>
        <v>-</v>
      </c>
      <c r="P65" s="445" t="str">
        <f t="shared" si="2"/>
        <v>-</v>
      </c>
      <c r="Q65" s="98">
        <f t="shared" si="3"/>
        <v>0</v>
      </c>
      <c r="R65" s="447">
        <f t="shared" si="4"/>
        <v>0</v>
      </c>
      <c r="S65" s="448">
        <f t="shared" si="5"/>
        <v>0</v>
      </c>
    </row>
    <row r="66">
      <c r="A66" s="4"/>
      <c r="B66" s="134" t="s">
        <v>71</v>
      </c>
      <c r="C66" s="449" t="s">
        <v>71</v>
      </c>
      <c r="D66" s="445" t="s">
        <v>247</v>
      </c>
      <c r="E66" s="445" t="b">
        <v>0</v>
      </c>
      <c r="F66" s="446" t="s">
        <v>248</v>
      </c>
      <c r="G66" s="445" t="s">
        <v>247</v>
      </c>
      <c r="H66" s="446"/>
      <c r="I66" s="446"/>
      <c r="J66" s="446"/>
      <c r="K66" s="446"/>
      <c r="L66" s="446"/>
      <c r="M66" s="446"/>
      <c r="N66" s="446"/>
      <c r="O66" s="445" t="str">
        <f t="shared" si="1"/>
        <v>-</v>
      </c>
      <c r="P66" s="445" t="str">
        <f t="shared" si="2"/>
        <v>-</v>
      </c>
      <c r="Q66" s="98">
        <f t="shared" si="3"/>
        <v>0</v>
      </c>
      <c r="R66" s="447">
        <f t="shared" si="4"/>
        <v>0</v>
      </c>
      <c r="S66" s="448">
        <f t="shared" si="5"/>
        <v>0</v>
      </c>
    </row>
    <row r="67">
      <c r="A67" s="4"/>
      <c r="B67" s="14" t="s">
        <v>72</v>
      </c>
      <c r="C67" s="444" t="s">
        <v>72</v>
      </c>
      <c r="D67" s="445" t="s">
        <v>247</v>
      </c>
      <c r="E67" s="445" t="b">
        <v>0</v>
      </c>
      <c r="F67" s="446" t="s">
        <v>248</v>
      </c>
      <c r="G67" s="445" t="s">
        <v>247</v>
      </c>
      <c r="H67" s="446"/>
      <c r="I67" s="446"/>
      <c r="J67" s="446"/>
      <c r="K67" s="446"/>
      <c r="L67" s="446"/>
      <c r="M67" s="446"/>
      <c r="N67" s="446"/>
      <c r="O67" s="445" t="str">
        <f t="shared" si="1"/>
        <v>-</v>
      </c>
      <c r="P67" s="445" t="str">
        <f t="shared" si="2"/>
        <v>-</v>
      </c>
      <c r="Q67" s="98">
        <f t="shared" si="3"/>
        <v>0</v>
      </c>
      <c r="R67" s="447">
        <f t="shared" si="4"/>
        <v>0</v>
      </c>
      <c r="S67" s="448">
        <f t="shared" si="5"/>
        <v>0</v>
      </c>
    </row>
    <row r="68">
      <c r="A68" s="4"/>
      <c r="B68" s="135" t="s">
        <v>73</v>
      </c>
      <c r="C68" s="449" t="s">
        <v>73</v>
      </c>
      <c r="D68" s="445" t="s">
        <v>247</v>
      </c>
      <c r="E68" s="445" t="b">
        <v>0</v>
      </c>
      <c r="F68" s="446" t="s">
        <v>248</v>
      </c>
      <c r="G68" s="445" t="s">
        <v>247</v>
      </c>
      <c r="H68" s="446"/>
      <c r="I68" s="446"/>
      <c r="J68" s="446"/>
      <c r="K68" s="446"/>
      <c r="L68" s="446"/>
      <c r="M68" s="446"/>
      <c r="N68" s="446"/>
      <c r="O68" s="445" t="str">
        <f t="shared" si="1"/>
        <v>-</v>
      </c>
      <c r="P68" s="445" t="str">
        <f t="shared" si="2"/>
        <v>-</v>
      </c>
      <c r="Q68" s="98">
        <f t="shared" si="3"/>
        <v>0</v>
      </c>
      <c r="R68" s="447">
        <f t="shared" si="4"/>
        <v>0</v>
      </c>
      <c r="S68" s="448">
        <f t="shared" si="5"/>
        <v>0</v>
      </c>
    </row>
    <row r="69">
      <c r="A69" s="4"/>
      <c r="B69" s="14" t="s">
        <v>74</v>
      </c>
      <c r="C69" s="444" t="s">
        <v>74</v>
      </c>
      <c r="D69" s="445" t="s">
        <v>247</v>
      </c>
      <c r="E69" s="445" t="b">
        <v>0</v>
      </c>
      <c r="F69" s="446" t="s">
        <v>248</v>
      </c>
      <c r="G69" s="445" t="s">
        <v>247</v>
      </c>
      <c r="H69" s="446"/>
      <c r="I69" s="446"/>
      <c r="J69" s="446"/>
      <c r="K69" s="446"/>
      <c r="L69" s="446"/>
      <c r="M69" s="446"/>
      <c r="N69" s="446"/>
      <c r="O69" s="445" t="str">
        <f t="shared" si="1"/>
        <v>-</v>
      </c>
      <c r="P69" s="445" t="str">
        <f t="shared" si="2"/>
        <v>-</v>
      </c>
      <c r="Q69" s="98">
        <f t="shared" si="3"/>
        <v>0</v>
      </c>
      <c r="R69" s="447">
        <f t="shared" si="4"/>
        <v>0</v>
      </c>
      <c r="S69" s="448">
        <f t="shared" si="5"/>
        <v>0</v>
      </c>
    </row>
    <row r="70">
      <c r="A70" s="4"/>
      <c r="B70" s="14" t="s">
        <v>75</v>
      </c>
      <c r="C70" s="444" t="s">
        <v>75</v>
      </c>
      <c r="D70" s="445" t="s">
        <v>245</v>
      </c>
      <c r="E70" s="445" t="b">
        <v>0</v>
      </c>
      <c r="F70" s="446"/>
      <c r="G70" s="445" t="s">
        <v>246</v>
      </c>
      <c r="H70" s="445" t="s">
        <v>246</v>
      </c>
      <c r="I70" s="445" t="s">
        <v>246</v>
      </c>
      <c r="J70" s="445" t="s">
        <v>246</v>
      </c>
      <c r="K70" s="445" t="s">
        <v>246</v>
      </c>
      <c r="L70" s="445">
        <v>8.7</v>
      </c>
      <c r="M70" s="445">
        <v>220151.535146</v>
      </c>
      <c r="N70" s="445">
        <v>193864.0</v>
      </c>
      <c r="O70" s="445">
        <f t="shared" si="1"/>
        <v>6.2626E+17</v>
      </c>
      <c r="P70" s="445">
        <f t="shared" si="2"/>
        <v>122</v>
      </c>
      <c r="Q70" s="98">
        <f t="shared" si="3"/>
        <v>70</v>
      </c>
      <c r="R70" s="447">
        <f t="shared" si="4"/>
        <v>2.91</v>
      </c>
      <c r="S70" s="448">
        <f t="shared" si="5"/>
        <v>72.91</v>
      </c>
    </row>
    <row r="71">
      <c r="A71" s="4"/>
      <c r="B71" s="14" t="s">
        <v>76</v>
      </c>
      <c r="C71" s="444" t="s">
        <v>76</v>
      </c>
      <c r="D71" s="445" t="s">
        <v>247</v>
      </c>
      <c r="E71" s="445" t="b">
        <v>0</v>
      </c>
      <c r="F71" s="446" t="s">
        <v>248</v>
      </c>
      <c r="G71" s="445" t="s">
        <v>247</v>
      </c>
      <c r="H71" s="446"/>
      <c r="I71" s="446"/>
      <c r="J71" s="446"/>
      <c r="K71" s="446"/>
      <c r="L71" s="446"/>
      <c r="M71" s="446"/>
      <c r="N71" s="446"/>
      <c r="O71" s="445" t="str">
        <f t="shared" si="1"/>
        <v>-</v>
      </c>
      <c r="P71" s="445" t="str">
        <f t="shared" si="2"/>
        <v>-</v>
      </c>
      <c r="Q71" s="98">
        <f t="shared" si="3"/>
        <v>0</v>
      </c>
      <c r="R71" s="447">
        <f t="shared" si="4"/>
        <v>0</v>
      </c>
      <c r="S71" s="448">
        <f t="shared" si="5"/>
        <v>0</v>
      </c>
    </row>
    <row r="72">
      <c r="A72" s="4"/>
      <c r="B72" s="14" t="s">
        <v>77</v>
      </c>
      <c r="C72" s="444" t="s">
        <v>77</v>
      </c>
      <c r="D72" s="445" t="s">
        <v>245</v>
      </c>
      <c r="E72" s="445" t="b">
        <v>0</v>
      </c>
      <c r="F72" s="446"/>
      <c r="G72" s="445" t="s">
        <v>246</v>
      </c>
      <c r="H72" s="445" t="s">
        <v>246</v>
      </c>
      <c r="I72" s="445" t="s">
        <v>246</v>
      </c>
      <c r="J72" s="445" t="s">
        <v>246</v>
      </c>
      <c r="K72" s="445" t="s">
        <v>246</v>
      </c>
      <c r="L72" s="445">
        <v>13.0</v>
      </c>
      <c r="M72" s="445">
        <v>522298.505116</v>
      </c>
      <c r="N72" s="445">
        <v>170880.0</v>
      </c>
      <c r="O72" s="445">
        <f t="shared" si="1"/>
        <v>2.57744E+18</v>
      </c>
      <c r="P72" s="445">
        <f t="shared" si="2"/>
        <v>129</v>
      </c>
      <c r="Q72" s="98">
        <f t="shared" si="3"/>
        <v>70</v>
      </c>
      <c r="R72" s="447">
        <f t="shared" si="4"/>
        <v>1.34</v>
      </c>
      <c r="S72" s="448">
        <f t="shared" si="5"/>
        <v>71.34</v>
      </c>
    </row>
    <row r="73">
      <c r="A73" s="4"/>
      <c r="B73" s="14" t="s">
        <v>78</v>
      </c>
      <c r="C73" s="444" t="s">
        <v>78</v>
      </c>
      <c r="D73" s="445" t="s">
        <v>245</v>
      </c>
      <c r="E73" s="445" t="b">
        <v>0</v>
      </c>
      <c r="F73" s="446"/>
      <c r="G73" s="445" t="s">
        <v>246</v>
      </c>
      <c r="H73" s="445" t="s">
        <v>246</v>
      </c>
      <c r="I73" s="445" t="s">
        <v>246</v>
      </c>
      <c r="J73" s="445" t="s">
        <v>246</v>
      </c>
      <c r="K73" s="445" t="s">
        <v>246</v>
      </c>
      <c r="L73" s="445">
        <v>20.0</v>
      </c>
      <c r="M73" s="445">
        <v>540897.31533</v>
      </c>
      <c r="N73" s="445">
        <v>199430.0</v>
      </c>
      <c r="O73" s="445">
        <f t="shared" si="1"/>
        <v>8.6051E+18</v>
      </c>
      <c r="P73" s="445">
        <f t="shared" si="2"/>
        <v>133</v>
      </c>
      <c r="Q73" s="98">
        <f t="shared" si="3"/>
        <v>70</v>
      </c>
      <c r="R73" s="447">
        <f t="shared" si="4"/>
        <v>0.45</v>
      </c>
      <c r="S73" s="448">
        <f t="shared" si="5"/>
        <v>70.45</v>
      </c>
    </row>
    <row r="74">
      <c r="A74" s="4"/>
      <c r="B74" s="14" t="s">
        <v>79</v>
      </c>
      <c r="C74" s="444" t="s">
        <v>79</v>
      </c>
      <c r="D74" s="445" t="s">
        <v>245</v>
      </c>
      <c r="E74" s="445" t="b">
        <v>0</v>
      </c>
      <c r="F74" s="446"/>
      <c r="G74" s="445" t="s">
        <v>246</v>
      </c>
      <c r="H74" s="445" t="s">
        <v>246</v>
      </c>
      <c r="I74" s="445" t="s">
        <v>246</v>
      </c>
      <c r="J74" s="445" t="s">
        <v>246</v>
      </c>
      <c r="K74" s="445" t="s">
        <v>246</v>
      </c>
      <c r="L74" s="445">
        <v>4.0</v>
      </c>
      <c r="M74" s="445">
        <v>222632.626757</v>
      </c>
      <c r="N74" s="445">
        <v>116369.0</v>
      </c>
      <c r="O74" s="445">
        <f t="shared" si="1"/>
        <v>4.82373E+16</v>
      </c>
      <c r="P74" s="445">
        <f t="shared" si="2"/>
        <v>94</v>
      </c>
      <c r="Q74" s="98">
        <f t="shared" si="3"/>
        <v>70</v>
      </c>
      <c r="R74" s="447">
        <f t="shared" si="4"/>
        <v>9.18</v>
      </c>
      <c r="S74" s="448">
        <f t="shared" si="5"/>
        <v>79.18</v>
      </c>
    </row>
    <row r="75">
      <c r="A75" s="4"/>
      <c r="B75" s="14" t="s">
        <v>80</v>
      </c>
      <c r="C75" s="444" t="s">
        <v>80</v>
      </c>
      <c r="D75" s="445" t="s">
        <v>245</v>
      </c>
      <c r="E75" s="445" t="b">
        <v>0</v>
      </c>
      <c r="F75" s="446"/>
      <c r="G75" s="445" t="s">
        <v>246</v>
      </c>
      <c r="H75" s="445" t="s">
        <v>246</v>
      </c>
      <c r="I75" s="445" t="s">
        <v>246</v>
      </c>
      <c r="J75" s="445" t="s">
        <v>246</v>
      </c>
      <c r="K75" s="445" t="s">
        <v>246</v>
      </c>
      <c r="L75" s="445">
        <v>3.4</v>
      </c>
      <c r="M75" s="445">
        <v>212930.12261</v>
      </c>
      <c r="N75" s="445">
        <v>52269.0</v>
      </c>
      <c r="O75" s="445">
        <f t="shared" si="1"/>
        <v>6.72486E+15</v>
      </c>
      <c r="P75" s="445">
        <f t="shared" si="2"/>
        <v>33</v>
      </c>
      <c r="Q75" s="98">
        <f t="shared" si="3"/>
        <v>70</v>
      </c>
      <c r="R75" s="447">
        <f t="shared" si="4"/>
        <v>22.84</v>
      </c>
      <c r="S75" s="448">
        <f t="shared" si="5"/>
        <v>92.84</v>
      </c>
    </row>
    <row r="76">
      <c r="A76" s="4"/>
      <c r="B76" s="14" t="s">
        <v>81</v>
      </c>
      <c r="C76" s="444" t="s">
        <v>81</v>
      </c>
      <c r="D76" s="445" t="s">
        <v>245</v>
      </c>
      <c r="E76" s="445" t="b">
        <v>0</v>
      </c>
      <c r="F76" s="446"/>
      <c r="G76" s="445" t="s">
        <v>246</v>
      </c>
      <c r="H76" s="445" t="s">
        <v>246</v>
      </c>
      <c r="I76" s="445" t="s">
        <v>246</v>
      </c>
      <c r="J76" s="445" t="s">
        <v>246</v>
      </c>
      <c r="K76" s="445" t="s">
        <v>246</v>
      </c>
      <c r="L76" s="445">
        <v>8.0</v>
      </c>
      <c r="M76" s="445">
        <v>163611.404275</v>
      </c>
      <c r="N76" s="445">
        <v>179717.0</v>
      </c>
      <c r="O76" s="445">
        <f t="shared" si="1"/>
        <v>3.38199E+17</v>
      </c>
      <c r="P76" s="445">
        <f t="shared" si="2"/>
        <v>120</v>
      </c>
      <c r="Q76" s="98">
        <f t="shared" si="3"/>
        <v>70</v>
      </c>
      <c r="R76" s="447">
        <f t="shared" si="4"/>
        <v>3.36</v>
      </c>
      <c r="S76" s="448">
        <f t="shared" si="5"/>
        <v>73.36</v>
      </c>
    </row>
    <row r="77">
      <c r="A77" s="4"/>
      <c r="B77" s="14" t="s">
        <v>82</v>
      </c>
      <c r="C77" s="444" t="s">
        <v>82</v>
      </c>
      <c r="D77" s="445" t="s">
        <v>245</v>
      </c>
      <c r="E77" s="445" t="b">
        <v>0</v>
      </c>
      <c r="F77" s="446"/>
      <c r="G77" s="445" t="s">
        <v>246</v>
      </c>
      <c r="H77" s="445" t="s">
        <v>246</v>
      </c>
      <c r="I77" s="445" t="s">
        <v>246</v>
      </c>
      <c r="J77" s="445" t="s">
        <v>246</v>
      </c>
      <c r="K77" s="445" t="s">
        <v>246</v>
      </c>
      <c r="L77" s="445">
        <v>8.0</v>
      </c>
      <c r="M77" s="445">
        <v>142606.498542</v>
      </c>
      <c r="N77" s="445">
        <v>152118.0</v>
      </c>
      <c r="O77" s="445">
        <f t="shared" si="1"/>
        <v>2.11193E+17</v>
      </c>
      <c r="P77" s="445">
        <f t="shared" si="2"/>
        <v>117</v>
      </c>
      <c r="Q77" s="98">
        <f t="shared" si="3"/>
        <v>70</v>
      </c>
      <c r="R77" s="447">
        <f t="shared" si="4"/>
        <v>4.03</v>
      </c>
      <c r="S77" s="448">
        <f t="shared" si="5"/>
        <v>74.03</v>
      </c>
    </row>
    <row r="78">
      <c r="A78" s="4"/>
      <c r="B78" s="14" t="s">
        <v>83</v>
      </c>
      <c r="C78" s="444" t="s">
        <v>83</v>
      </c>
      <c r="D78" s="445" t="s">
        <v>245</v>
      </c>
      <c r="E78" s="445" t="b">
        <v>0</v>
      </c>
      <c r="F78" s="446"/>
      <c r="G78" s="445" t="s">
        <v>246</v>
      </c>
      <c r="H78" s="445" t="s">
        <v>246</v>
      </c>
      <c r="I78" s="445" t="s">
        <v>246</v>
      </c>
      <c r="J78" s="445" t="s">
        <v>246</v>
      </c>
      <c r="K78" s="445" t="s">
        <v>246</v>
      </c>
      <c r="L78" s="445">
        <v>5.92</v>
      </c>
      <c r="M78" s="445">
        <v>219851.554632</v>
      </c>
      <c r="N78" s="445">
        <v>38905.0</v>
      </c>
      <c r="O78" s="445">
        <f t="shared" si="1"/>
        <v>1.16623E+16</v>
      </c>
      <c r="P78" s="445">
        <f t="shared" si="2"/>
        <v>62</v>
      </c>
      <c r="Q78" s="98">
        <f t="shared" si="3"/>
        <v>70</v>
      </c>
      <c r="R78" s="447">
        <f t="shared" si="4"/>
        <v>16.34</v>
      </c>
      <c r="S78" s="448">
        <f t="shared" si="5"/>
        <v>86.34</v>
      </c>
    </row>
    <row r="79">
      <c r="A79" s="4"/>
      <c r="B79" s="14" t="s">
        <v>84</v>
      </c>
      <c r="C79" s="444" t="s">
        <v>84</v>
      </c>
      <c r="D79" s="445" t="s">
        <v>247</v>
      </c>
      <c r="E79" s="445" t="b">
        <v>0</v>
      </c>
      <c r="F79" s="446" t="s">
        <v>248</v>
      </c>
      <c r="G79" s="445" t="s">
        <v>247</v>
      </c>
      <c r="H79" s="446"/>
      <c r="I79" s="446"/>
      <c r="J79" s="446"/>
      <c r="K79" s="446"/>
      <c r="L79" s="446"/>
      <c r="M79" s="446"/>
      <c r="N79" s="446"/>
      <c r="O79" s="445" t="str">
        <f t="shared" si="1"/>
        <v>-</v>
      </c>
      <c r="P79" s="445" t="str">
        <f t="shared" si="2"/>
        <v>-</v>
      </c>
      <c r="Q79" s="98">
        <f t="shared" si="3"/>
        <v>0</v>
      </c>
      <c r="R79" s="447">
        <f t="shared" si="4"/>
        <v>0</v>
      </c>
      <c r="S79" s="448">
        <f t="shared" si="5"/>
        <v>0</v>
      </c>
    </row>
    <row r="80">
      <c r="A80" s="4"/>
      <c r="B80" s="14" t="s">
        <v>85</v>
      </c>
      <c r="C80" s="444" t="s">
        <v>85</v>
      </c>
      <c r="D80" s="445" t="s">
        <v>245</v>
      </c>
      <c r="E80" s="445" t="b">
        <v>0</v>
      </c>
      <c r="F80" s="446"/>
      <c r="G80" s="445" t="s">
        <v>246</v>
      </c>
      <c r="H80" s="445" t="s">
        <v>246</v>
      </c>
      <c r="I80" s="445" t="s">
        <v>246</v>
      </c>
      <c r="J80" s="445" t="s">
        <v>246</v>
      </c>
      <c r="K80" s="445" t="s">
        <v>246</v>
      </c>
      <c r="L80" s="445">
        <v>5.5</v>
      </c>
      <c r="M80" s="445">
        <v>260102.103814</v>
      </c>
      <c r="N80" s="445">
        <v>45279.0</v>
      </c>
      <c r="O80" s="445">
        <f t="shared" si="1"/>
        <v>1.61311E+16</v>
      </c>
      <c r="P80" s="445">
        <f t="shared" si="2"/>
        <v>71</v>
      </c>
      <c r="Q80" s="98">
        <f t="shared" si="3"/>
        <v>70</v>
      </c>
      <c r="R80" s="447">
        <f t="shared" si="4"/>
        <v>14.33</v>
      </c>
      <c r="S80" s="448">
        <f t="shared" si="5"/>
        <v>84.33</v>
      </c>
    </row>
    <row r="81">
      <c r="A81" s="4"/>
      <c r="B81" s="14" t="s">
        <v>86</v>
      </c>
      <c r="C81" s="444" t="s">
        <v>86</v>
      </c>
      <c r="D81" s="445" t="s">
        <v>245</v>
      </c>
      <c r="E81" s="445" t="b">
        <v>0</v>
      </c>
      <c r="F81" s="446"/>
      <c r="G81" s="445" t="s">
        <v>246</v>
      </c>
      <c r="H81" s="445" t="s">
        <v>246</v>
      </c>
      <c r="I81" s="445" t="s">
        <v>246</v>
      </c>
      <c r="J81" s="445" t="s">
        <v>246</v>
      </c>
      <c r="K81" s="445" t="s">
        <v>246</v>
      </c>
      <c r="L81" s="445">
        <v>4.5</v>
      </c>
      <c r="M81" s="445">
        <v>177585.510185</v>
      </c>
      <c r="N81" s="445">
        <v>40186.0</v>
      </c>
      <c r="O81" s="445">
        <f t="shared" si="1"/>
        <v>5.80741E+15</v>
      </c>
      <c r="P81" s="445">
        <f t="shared" si="2"/>
        <v>22</v>
      </c>
      <c r="Q81" s="98">
        <f t="shared" si="3"/>
        <v>70</v>
      </c>
      <c r="R81" s="447">
        <f t="shared" si="4"/>
        <v>25.3</v>
      </c>
      <c r="S81" s="448">
        <f t="shared" si="5"/>
        <v>95.3</v>
      </c>
    </row>
    <row r="82">
      <c r="A82" s="5"/>
      <c r="B82" s="14" t="s">
        <v>87</v>
      </c>
      <c r="C82" s="444" t="s">
        <v>87</v>
      </c>
      <c r="D82" s="445" t="s">
        <v>245</v>
      </c>
      <c r="E82" s="445" t="b">
        <v>0</v>
      </c>
      <c r="F82" s="446"/>
      <c r="G82" s="445" t="s">
        <v>246</v>
      </c>
      <c r="H82" s="445" t="s">
        <v>246</v>
      </c>
      <c r="I82" s="445" t="s">
        <v>246</v>
      </c>
      <c r="J82" s="445" t="s">
        <v>246</v>
      </c>
      <c r="K82" s="445" t="s">
        <v>246</v>
      </c>
      <c r="L82" s="445">
        <v>6.0</v>
      </c>
      <c r="M82" s="445">
        <v>147971.779883</v>
      </c>
      <c r="N82" s="445">
        <v>41178.0</v>
      </c>
      <c r="O82" s="445">
        <f t="shared" si="1"/>
        <v>9.03258E+15</v>
      </c>
      <c r="P82" s="445">
        <f t="shared" si="2"/>
        <v>53</v>
      </c>
      <c r="Q82" s="98">
        <f t="shared" si="3"/>
        <v>70</v>
      </c>
      <c r="R82" s="447">
        <f t="shared" si="4"/>
        <v>18.36</v>
      </c>
      <c r="S82" s="448">
        <f t="shared" si="5"/>
        <v>88.36</v>
      </c>
    </row>
    <row r="83">
      <c r="A83" s="15" t="s">
        <v>88</v>
      </c>
      <c r="B83" s="16" t="s">
        <v>89</v>
      </c>
      <c r="C83" s="444" t="s">
        <v>89</v>
      </c>
      <c r="D83" s="445" t="s">
        <v>245</v>
      </c>
      <c r="E83" s="445" t="b">
        <v>0</v>
      </c>
      <c r="F83" s="446"/>
      <c r="G83" s="445" t="s">
        <v>246</v>
      </c>
      <c r="H83" s="445" t="s">
        <v>246</v>
      </c>
      <c r="I83" s="445" t="s">
        <v>246</v>
      </c>
      <c r="J83" s="445" t="s">
        <v>246</v>
      </c>
      <c r="K83" s="445" t="s">
        <v>246</v>
      </c>
      <c r="L83" s="445">
        <v>6.0</v>
      </c>
      <c r="M83" s="445">
        <v>230866.474004</v>
      </c>
      <c r="N83" s="445">
        <v>180594.0</v>
      </c>
      <c r="O83" s="445">
        <f t="shared" si="1"/>
        <v>2.71063E+17</v>
      </c>
      <c r="P83" s="445">
        <f t="shared" si="2"/>
        <v>118</v>
      </c>
      <c r="Q83" s="98">
        <f t="shared" si="3"/>
        <v>70</v>
      </c>
      <c r="R83" s="447">
        <f t="shared" si="4"/>
        <v>3.81</v>
      </c>
      <c r="S83" s="448">
        <f t="shared" si="5"/>
        <v>73.81</v>
      </c>
    </row>
    <row r="84">
      <c r="A84" s="4"/>
      <c r="B84" s="16" t="s">
        <v>90</v>
      </c>
      <c r="C84" s="444" t="s">
        <v>90</v>
      </c>
      <c r="D84" s="445" t="s">
        <v>245</v>
      </c>
      <c r="E84" s="445" t="b">
        <v>0</v>
      </c>
      <c r="F84" s="446"/>
      <c r="G84" s="445" t="s">
        <v>246</v>
      </c>
      <c r="H84" s="445" t="s">
        <v>246</v>
      </c>
      <c r="I84" s="445" t="s">
        <v>246</v>
      </c>
      <c r="J84" s="445" t="s">
        <v>246</v>
      </c>
      <c r="K84" s="445" t="s">
        <v>246</v>
      </c>
      <c r="L84" s="445">
        <v>6.0</v>
      </c>
      <c r="M84" s="445">
        <v>220254.65423</v>
      </c>
      <c r="N84" s="445">
        <v>38911.0</v>
      </c>
      <c r="O84" s="445">
        <f t="shared" si="1"/>
        <v>1.20053E+16</v>
      </c>
      <c r="P84" s="445">
        <f t="shared" si="2"/>
        <v>64</v>
      </c>
      <c r="Q84" s="98">
        <f t="shared" si="3"/>
        <v>70</v>
      </c>
      <c r="R84" s="447">
        <f t="shared" si="4"/>
        <v>15.9</v>
      </c>
      <c r="S84" s="448">
        <f t="shared" si="5"/>
        <v>85.9</v>
      </c>
    </row>
    <row r="85">
      <c r="A85" s="4"/>
      <c r="B85" s="16" t="s">
        <v>91</v>
      </c>
      <c r="C85" s="444" t="s">
        <v>91</v>
      </c>
      <c r="D85" s="445" t="s">
        <v>245</v>
      </c>
      <c r="E85" s="445" t="b">
        <v>0</v>
      </c>
      <c r="F85" s="446"/>
      <c r="G85" s="445" t="s">
        <v>246</v>
      </c>
      <c r="H85" s="445" t="s">
        <v>246</v>
      </c>
      <c r="I85" s="445" t="s">
        <v>246</v>
      </c>
      <c r="J85" s="445" t="s">
        <v>246</v>
      </c>
      <c r="K85" s="445" t="s">
        <v>246</v>
      </c>
      <c r="L85" s="445">
        <v>3.1</v>
      </c>
      <c r="M85" s="445">
        <v>234759.974766</v>
      </c>
      <c r="N85" s="445">
        <v>39097.0</v>
      </c>
      <c r="O85" s="445">
        <f t="shared" si="1"/>
        <v>3.44853E+15</v>
      </c>
      <c r="P85" s="445">
        <f t="shared" si="2"/>
        <v>9</v>
      </c>
      <c r="Q85" s="98">
        <f t="shared" si="3"/>
        <v>70</v>
      </c>
      <c r="R85" s="447">
        <f t="shared" si="4"/>
        <v>28.21</v>
      </c>
      <c r="S85" s="448">
        <f t="shared" si="5"/>
        <v>98.21</v>
      </c>
    </row>
    <row r="86">
      <c r="A86" s="4"/>
      <c r="B86" s="16" t="s">
        <v>92</v>
      </c>
      <c r="C86" s="444" t="s">
        <v>92</v>
      </c>
      <c r="D86" s="445" t="s">
        <v>245</v>
      </c>
      <c r="E86" s="445" t="b">
        <v>0</v>
      </c>
      <c r="F86" s="446"/>
      <c r="G86" s="445" t="s">
        <v>246</v>
      </c>
      <c r="H86" s="445" t="s">
        <v>246</v>
      </c>
      <c r="I86" s="445" t="s">
        <v>246</v>
      </c>
      <c r="J86" s="445" t="s">
        <v>246</v>
      </c>
      <c r="K86" s="445" t="s">
        <v>246</v>
      </c>
      <c r="L86" s="445">
        <v>8.5</v>
      </c>
      <c r="M86" s="445">
        <v>215054.988131</v>
      </c>
      <c r="N86" s="445">
        <v>62468.0</v>
      </c>
      <c r="O86" s="445">
        <f t="shared" si="1"/>
        <v>6.06321E+16</v>
      </c>
      <c r="P86" s="445">
        <f t="shared" si="2"/>
        <v>98</v>
      </c>
      <c r="Q86" s="98">
        <f t="shared" si="3"/>
        <v>70</v>
      </c>
      <c r="R86" s="447">
        <f t="shared" si="4"/>
        <v>8.28</v>
      </c>
      <c r="S86" s="448">
        <f t="shared" si="5"/>
        <v>78.28</v>
      </c>
    </row>
    <row r="87">
      <c r="A87" s="4"/>
      <c r="B87" s="16" t="s">
        <v>93</v>
      </c>
      <c r="C87" s="444" t="s">
        <v>93</v>
      </c>
      <c r="D87" s="445" t="s">
        <v>245</v>
      </c>
      <c r="E87" s="445" t="b">
        <v>0</v>
      </c>
      <c r="F87" s="446"/>
      <c r="G87" s="445" t="s">
        <v>246</v>
      </c>
      <c r="H87" s="445" t="s">
        <v>246</v>
      </c>
      <c r="I87" s="445" t="s">
        <v>246</v>
      </c>
      <c r="J87" s="445" t="s">
        <v>246</v>
      </c>
      <c r="K87" s="445" t="s">
        <v>246</v>
      </c>
      <c r="L87" s="445">
        <v>4.0</v>
      </c>
      <c r="M87" s="445">
        <v>167898.630164</v>
      </c>
      <c r="N87" s="445">
        <v>39550.0</v>
      </c>
      <c r="O87" s="445">
        <f t="shared" si="1"/>
        <v>4.20204E+15</v>
      </c>
      <c r="P87" s="445">
        <f t="shared" si="2"/>
        <v>12</v>
      </c>
      <c r="Q87" s="98">
        <f t="shared" si="3"/>
        <v>70</v>
      </c>
      <c r="R87" s="447">
        <f t="shared" si="4"/>
        <v>27.54</v>
      </c>
      <c r="S87" s="448">
        <f t="shared" si="5"/>
        <v>97.54</v>
      </c>
    </row>
    <row r="88">
      <c r="A88" s="4"/>
      <c r="B88" s="16" t="s">
        <v>94</v>
      </c>
      <c r="C88" s="444" t="s">
        <v>94</v>
      </c>
      <c r="D88" s="445" t="s">
        <v>245</v>
      </c>
      <c r="E88" s="445" t="b">
        <v>0</v>
      </c>
      <c r="F88" s="446"/>
      <c r="G88" s="445" t="s">
        <v>246</v>
      </c>
      <c r="H88" s="445" t="s">
        <v>246</v>
      </c>
      <c r="I88" s="445" t="s">
        <v>246</v>
      </c>
      <c r="J88" s="445" t="s">
        <v>246</v>
      </c>
      <c r="K88" s="445" t="s">
        <v>246</v>
      </c>
      <c r="L88" s="445">
        <v>5.0</v>
      </c>
      <c r="M88" s="445">
        <v>259798.997599</v>
      </c>
      <c r="N88" s="445">
        <v>98813.0</v>
      </c>
      <c r="O88" s="445">
        <f t="shared" si="1"/>
        <v>6.3417E+16</v>
      </c>
      <c r="P88" s="445">
        <f t="shared" si="2"/>
        <v>99</v>
      </c>
      <c r="Q88" s="98">
        <f t="shared" si="3"/>
        <v>70</v>
      </c>
      <c r="R88" s="447">
        <f t="shared" si="4"/>
        <v>8.06</v>
      </c>
      <c r="S88" s="448">
        <f t="shared" si="5"/>
        <v>78.06</v>
      </c>
    </row>
    <row r="89">
      <c r="A89" s="4"/>
      <c r="B89" s="16" t="s">
        <v>95</v>
      </c>
      <c r="C89" s="444" t="s">
        <v>95</v>
      </c>
      <c r="D89" s="445" t="s">
        <v>247</v>
      </c>
      <c r="E89" s="445" t="b">
        <v>0</v>
      </c>
      <c r="F89" s="446" t="s">
        <v>248</v>
      </c>
      <c r="G89" s="445" t="s">
        <v>247</v>
      </c>
      <c r="H89" s="446"/>
      <c r="I89" s="446"/>
      <c r="J89" s="446"/>
      <c r="K89" s="446"/>
      <c r="L89" s="446"/>
      <c r="M89" s="446"/>
      <c r="N89" s="446"/>
      <c r="O89" s="445" t="str">
        <f t="shared" si="1"/>
        <v>-</v>
      </c>
      <c r="P89" s="445" t="str">
        <f t="shared" si="2"/>
        <v>-</v>
      </c>
      <c r="Q89" s="98">
        <f t="shared" si="3"/>
        <v>0</v>
      </c>
      <c r="R89" s="447">
        <f t="shared" si="4"/>
        <v>0</v>
      </c>
      <c r="S89" s="448">
        <f t="shared" si="5"/>
        <v>0</v>
      </c>
    </row>
    <row r="90">
      <c r="A90" s="4"/>
      <c r="B90" s="16" t="s">
        <v>96</v>
      </c>
      <c r="C90" s="444" t="s">
        <v>96</v>
      </c>
      <c r="D90" s="445" t="s">
        <v>245</v>
      </c>
      <c r="E90" s="445" t="b">
        <v>0</v>
      </c>
      <c r="F90" s="446"/>
      <c r="G90" s="445" t="s">
        <v>246</v>
      </c>
      <c r="H90" s="445" t="s">
        <v>246</v>
      </c>
      <c r="I90" s="445" t="s">
        <v>246</v>
      </c>
      <c r="J90" s="445" t="s">
        <v>246</v>
      </c>
      <c r="K90" s="445" t="s">
        <v>246</v>
      </c>
      <c r="L90" s="445">
        <v>4.5</v>
      </c>
      <c r="M90" s="445">
        <v>225569.938245</v>
      </c>
      <c r="N90" s="445">
        <v>38847.0</v>
      </c>
      <c r="O90" s="445">
        <f t="shared" si="1"/>
        <v>6.89321E+15</v>
      </c>
      <c r="P90" s="445">
        <f t="shared" si="2"/>
        <v>38</v>
      </c>
      <c r="Q90" s="98">
        <f t="shared" si="3"/>
        <v>70</v>
      </c>
      <c r="R90" s="447">
        <f t="shared" si="4"/>
        <v>21.72</v>
      </c>
      <c r="S90" s="448">
        <f t="shared" si="5"/>
        <v>91.72</v>
      </c>
    </row>
    <row r="91">
      <c r="A91" s="4"/>
      <c r="B91" s="16" t="s">
        <v>97</v>
      </c>
      <c r="C91" s="444" t="s">
        <v>97</v>
      </c>
      <c r="D91" s="445" t="s">
        <v>245</v>
      </c>
      <c r="E91" s="445" t="b">
        <v>0</v>
      </c>
      <c r="F91" s="446"/>
      <c r="G91" s="445" t="s">
        <v>246</v>
      </c>
      <c r="H91" s="445" t="s">
        <v>246</v>
      </c>
      <c r="I91" s="445" t="s">
        <v>246</v>
      </c>
      <c r="J91" s="445" t="s">
        <v>246</v>
      </c>
      <c r="K91" s="445" t="s">
        <v>246</v>
      </c>
      <c r="L91" s="445">
        <v>6.0</v>
      </c>
      <c r="M91" s="445">
        <v>193206.384987</v>
      </c>
      <c r="N91" s="445">
        <v>41887.0</v>
      </c>
      <c r="O91" s="445">
        <f t="shared" si="1"/>
        <v>1.22034E+16</v>
      </c>
      <c r="P91" s="445">
        <f t="shared" si="2"/>
        <v>65</v>
      </c>
      <c r="Q91" s="98">
        <f t="shared" si="3"/>
        <v>70</v>
      </c>
      <c r="R91" s="447">
        <f t="shared" si="4"/>
        <v>15.67</v>
      </c>
      <c r="S91" s="448">
        <f t="shared" si="5"/>
        <v>85.67</v>
      </c>
    </row>
    <row r="92">
      <c r="A92" s="4"/>
      <c r="B92" s="16" t="s">
        <v>98</v>
      </c>
      <c r="C92" s="444" t="s">
        <v>98</v>
      </c>
      <c r="D92" s="445" t="s">
        <v>245</v>
      </c>
      <c r="E92" s="445" t="b">
        <v>0</v>
      </c>
      <c r="F92" s="446"/>
      <c r="G92" s="445" t="s">
        <v>246</v>
      </c>
      <c r="H92" s="445" t="s">
        <v>246</v>
      </c>
      <c r="I92" s="445" t="s">
        <v>246</v>
      </c>
      <c r="J92" s="445" t="s">
        <v>246</v>
      </c>
      <c r="K92" s="445" t="s">
        <v>246</v>
      </c>
      <c r="L92" s="445">
        <v>7.0</v>
      </c>
      <c r="M92" s="445">
        <v>290375.164631</v>
      </c>
      <c r="N92" s="445">
        <v>36240.0</v>
      </c>
      <c r="O92" s="445">
        <f t="shared" si="1"/>
        <v>1.86867E+16</v>
      </c>
      <c r="P92" s="445">
        <f t="shared" si="2"/>
        <v>73</v>
      </c>
      <c r="Q92" s="98">
        <f t="shared" si="3"/>
        <v>70</v>
      </c>
      <c r="R92" s="447">
        <f t="shared" si="4"/>
        <v>13.88</v>
      </c>
      <c r="S92" s="448">
        <f t="shared" si="5"/>
        <v>83.88</v>
      </c>
    </row>
    <row r="93">
      <c r="A93" s="4"/>
      <c r="B93" s="16" t="s">
        <v>99</v>
      </c>
      <c r="C93" s="444" t="s">
        <v>99</v>
      </c>
      <c r="D93" s="445" t="s">
        <v>245</v>
      </c>
      <c r="E93" s="445" t="b">
        <v>0</v>
      </c>
      <c r="F93" s="446"/>
      <c r="G93" s="445" t="s">
        <v>246</v>
      </c>
      <c r="H93" s="445" t="s">
        <v>246</v>
      </c>
      <c r="I93" s="445" t="s">
        <v>246</v>
      </c>
      <c r="J93" s="445" t="s">
        <v>246</v>
      </c>
      <c r="K93" s="445" t="s">
        <v>246</v>
      </c>
      <c r="L93" s="445">
        <v>6.0</v>
      </c>
      <c r="M93" s="445">
        <v>225173.090058</v>
      </c>
      <c r="N93" s="445">
        <v>99174.0</v>
      </c>
      <c r="O93" s="445">
        <f t="shared" si="1"/>
        <v>7.97287E+16</v>
      </c>
      <c r="P93" s="445">
        <f t="shared" si="2"/>
        <v>102</v>
      </c>
      <c r="Q93" s="98">
        <f t="shared" si="3"/>
        <v>70</v>
      </c>
      <c r="R93" s="447">
        <f t="shared" si="4"/>
        <v>7.39</v>
      </c>
      <c r="S93" s="448">
        <f t="shared" si="5"/>
        <v>77.39</v>
      </c>
    </row>
    <row r="94">
      <c r="A94" s="4"/>
      <c r="B94" s="16" t="s">
        <v>100</v>
      </c>
      <c r="C94" s="444" t="s">
        <v>100</v>
      </c>
      <c r="D94" s="445" t="s">
        <v>245</v>
      </c>
      <c r="E94" s="445" t="b">
        <v>0</v>
      </c>
      <c r="F94" s="446"/>
      <c r="G94" s="445" t="s">
        <v>246</v>
      </c>
      <c r="H94" s="445" t="s">
        <v>246</v>
      </c>
      <c r="I94" s="445" t="s">
        <v>246</v>
      </c>
      <c r="J94" s="445" t="s">
        <v>246</v>
      </c>
      <c r="K94" s="445" t="s">
        <v>246</v>
      </c>
      <c r="L94" s="445">
        <v>4.5</v>
      </c>
      <c r="M94" s="445">
        <v>158136.754707</v>
      </c>
      <c r="N94" s="445">
        <v>40984.0</v>
      </c>
      <c r="O94" s="445">
        <f t="shared" si="1"/>
        <v>5.37881E+15</v>
      </c>
      <c r="P94" s="445">
        <f t="shared" si="2"/>
        <v>19</v>
      </c>
      <c r="Q94" s="98">
        <f t="shared" si="3"/>
        <v>70</v>
      </c>
      <c r="R94" s="447">
        <f t="shared" si="4"/>
        <v>25.97</v>
      </c>
      <c r="S94" s="448">
        <f t="shared" si="5"/>
        <v>95.97</v>
      </c>
    </row>
    <row r="95">
      <c r="A95" s="4"/>
      <c r="B95" s="16" t="s">
        <v>101</v>
      </c>
      <c r="C95" s="444" t="s">
        <v>101</v>
      </c>
      <c r="D95" s="445" t="s">
        <v>247</v>
      </c>
      <c r="E95" s="445" t="b">
        <v>0</v>
      </c>
      <c r="F95" s="446" t="s">
        <v>248</v>
      </c>
      <c r="G95" s="445" t="s">
        <v>247</v>
      </c>
      <c r="H95" s="446"/>
      <c r="I95" s="446"/>
      <c r="J95" s="446"/>
      <c r="K95" s="446"/>
      <c r="L95" s="446"/>
      <c r="M95" s="446"/>
      <c r="N95" s="446"/>
      <c r="O95" s="445" t="str">
        <f t="shared" si="1"/>
        <v>-</v>
      </c>
      <c r="P95" s="445" t="str">
        <f t="shared" si="2"/>
        <v>-</v>
      </c>
      <c r="Q95" s="98">
        <f t="shared" si="3"/>
        <v>0</v>
      </c>
      <c r="R95" s="447">
        <f t="shared" si="4"/>
        <v>0</v>
      </c>
      <c r="S95" s="448">
        <f t="shared" si="5"/>
        <v>0</v>
      </c>
    </row>
    <row r="96">
      <c r="A96" s="4"/>
      <c r="B96" s="16" t="s">
        <v>102</v>
      </c>
      <c r="C96" s="444" t="s">
        <v>102</v>
      </c>
      <c r="D96" s="445" t="s">
        <v>245</v>
      </c>
      <c r="E96" s="445" t="b">
        <v>0</v>
      </c>
      <c r="F96" s="446"/>
      <c r="G96" s="445" t="s">
        <v>246</v>
      </c>
      <c r="H96" s="445" t="s">
        <v>246</v>
      </c>
      <c r="I96" s="445" t="s">
        <v>246</v>
      </c>
      <c r="J96" s="445" t="s">
        <v>246</v>
      </c>
      <c r="K96" s="445" t="s">
        <v>246</v>
      </c>
      <c r="L96" s="445">
        <v>5.0</v>
      </c>
      <c r="M96" s="445">
        <v>272223.202634</v>
      </c>
      <c r="N96" s="445">
        <v>58949.0</v>
      </c>
      <c r="O96" s="445">
        <f t="shared" si="1"/>
        <v>2.36493E+16</v>
      </c>
      <c r="P96" s="445">
        <f t="shared" si="2"/>
        <v>74</v>
      </c>
      <c r="Q96" s="98">
        <f t="shared" si="3"/>
        <v>70</v>
      </c>
      <c r="R96" s="447">
        <f t="shared" si="4"/>
        <v>13.66</v>
      </c>
      <c r="S96" s="448">
        <f t="shared" si="5"/>
        <v>83.66</v>
      </c>
    </row>
    <row r="97">
      <c r="A97" s="4"/>
      <c r="B97" s="134" t="s">
        <v>103</v>
      </c>
      <c r="C97" s="449" t="s">
        <v>103</v>
      </c>
      <c r="D97" s="445" t="s">
        <v>247</v>
      </c>
      <c r="E97" s="445" t="b">
        <v>0</v>
      </c>
      <c r="F97" s="446" t="s">
        <v>248</v>
      </c>
      <c r="G97" s="445" t="s">
        <v>247</v>
      </c>
      <c r="H97" s="446"/>
      <c r="I97" s="446"/>
      <c r="J97" s="446"/>
      <c r="K97" s="446"/>
      <c r="L97" s="446"/>
      <c r="M97" s="446"/>
      <c r="N97" s="446"/>
      <c r="O97" s="445" t="str">
        <f t="shared" si="1"/>
        <v>-</v>
      </c>
      <c r="P97" s="445" t="str">
        <f t="shared" si="2"/>
        <v>-</v>
      </c>
      <c r="Q97" s="98">
        <f t="shared" si="3"/>
        <v>0</v>
      </c>
      <c r="R97" s="447">
        <f t="shared" si="4"/>
        <v>0</v>
      </c>
      <c r="S97" s="448">
        <f t="shared" si="5"/>
        <v>0</v>
      </c>
    </row>
    <row r="98">
      <c r="A98" s="4"/>
      <c r="B98" s="16" t="s">
        <v>104</v>
      </c>
      <c r="C98" s="444" t="s">
        <v>104</v>
      </c>
      <c r="D98" s="445" t="s">
        <v>245</v>
      </c>
      <c r="E98" s="445" t="b">
        <v>0</v>
      </c>
      <c r="F98" s="446"/>
      <c r="G98" s="445" t="s">
        <v>246</v>
      </c>
      <c r="H98" s="445" t="s">
        <v>246</v>
      </c>
      <c r="I98" s="445" t="s">
        <v>246</v>
      </c>
      <c r="J98" s="445" t="s">
        <v>246</v>
      </c>
      <c r="K98" s="445" t="s">
        <v>246</v>
      </c>
      <c r="L98" s="445">
        <v>11.0</v>
      </c>
      <c r="M98" s="445">
        <v>294503.027052</v>
      </c>
      <c r="N98" s="445">
        <v>53838.0</v>
      </c>
      <c r="O98" s="445">
        <f t="shared" si="1"/>
        <v>1.03289E+17</v>
      </c>
      <c r="P98" s="445">
        <f t="shared" si="2"/>
        <v>106</v>
      </c>
      <c r="Q98" s="98">
        <f t="shared" si="3"/>
        <v>70</v>
      </c>
      <c r="R98" s="447">
        <f t="shared" si="4"/>
        <v>6.49</v>
      </c>
      <c r="S98" s="448">
        <f t="shared" si="5"/>
        <v>76.49</v>
      </c>
    </row>
    <row r="99">
      <c r="A99" s="4"/>
      <c r="B99" s="16" t="s">
        <v>105</v>
      </c>
      <c r="C99" s="444" t="s">
        <v>105</v>
      </c>
      <c r="D99" s="445" t="s">
        <v>245</v>
      </c>
      <c r="E99" s="445" t="b">
        <v>0</v>
      </c>
      <c r="F99" s="446"/>
      <c r="G99" s="445" t="s">
        <v>246</v>
      </c>
      <c r="H99" s="445" t="s">
        <v>246</v>
      </c>
      <c r="I99" s="445" t="s">
        <v>246</v>
      </c>
      <c r="J99" s="445" t="s">
        <v>246</v>
      </c>
      <c r="K99" s="445" t="s">
        <v>246</v>
      </c>
      <c r="L99" s="445">
        <v>7.3</v>
      </c>
      <c r="M99" s="445">
        <v>303008.731123</v>
      </c>
      <c r="N99" s="445">
        <v>112807.0</v>
      </c>
      <c r="O99" s="445">
        <f t="shared" si="1"/>
        <v>2.05482E+17</v>
      </c>
      <c r="P99" s="445">
        <f t="shared" si="2"/>
        <v>116</v>
      </c>
      <c r="Q99" s="98">
        <f t="shared" si="3"/>
        <v>70</v>
      </c>
      <c r="R99" s="447">
        <f t="shared" si="4"/>
        <v>4.25</v>
      </c>
      <c r="S99" s="448">
        <f t="shared" si="5"/>
        <v>74.25</v>
      </c>
    </row>
    <row r="100">
      <c r="A100" s="4"/>
      <c r="B100" s="16" t="s">
        <v>106</v>
      </c>
      <c r="C100" s="444" t="s">
        <v>106</v>
      </c>
      <c r="D100" s="445" t="s">
        <v>245</v>
      </c>
      <c r="E100" s="445" t="b">
        <v>0</v>
      </c>
      <c r="F100" s="446"/>
      <c r="G100" s="445" t="s">
        <v>246</v>
      </c>
      <c r="H100" s="445" t="s">
        <v>246</v>
      </c>
      <c r="I100" s="445" t="s">
        <v>246</v>
      </c>
      <c r="J100" s="445" t="s">
        <v>246</v>
      </c>
      <c r="K100" s="445" t="s">
        <v>246</v>
      </c>
      <c r="L100" s="445">
        <v>8.0</v>
      </c>
      <c r="M100" s="445">
        <v>155905.647612</v>
      </c>
      <c r="N100" s="445">
        <v>55015.0</v>
      </c>
      <c r="O100" s="445">
        <f t="shared" si="1"/>
        <v>3.01998E+16</v>
      </c>
      <c r="P100" s="445">
        <f t="shared" si="2"/>
        <v>84</v>
      </c>
      <c r="Q100" s="98">
        <f t="shared" si="3"/>
        <v>70</v>
      </c>
      <c r="R100" s="447">
        <f t="shared" si="4"/>
        <v>11.42</v>
      </c>
      <c r="S100" s="448">
        <f t="shared" si="5"/>
        <v>81.42</v>
      </c>
    </row>
    <row r="101">
      <c r="A101" s="4"/>
      <c r="B101" s="16" t="s">
        <v>107</v>
      </c>
      <c r="C101" s="444" t="s">
        <v>107</v>
      </c>
      <c r="D101" s="445" t="s">
        <v>247</v>
      </c>
      <c r="E101" s="445" t="b">
        <v>0</v>
      </c>
      <c r="F101" s="446" t="s">
        <v>248</v>
      </c>
      <c r="G101" s="445" t="s">
        <v>247</v>
      </c>
      <c r="H101" s="446"/>
      <c r="I101" s="446"/>
      <c r="J101" s="446"/>
      <c r="K101" s="446"/>
      <c r="L101" s="446"/>
      <c r="M101" s="446"/>
      <c r="N101" s="446"/>
      <c r="O101" s="445" t="str">
        <f t="shared" si="1"/>
        <v>-</v>
      </c>
      <c r="P101" s="445" t="str">
        <f t="shared" si="2"/>
        <v>-</v>
      </c>
      <c r="Q101" s="98">
        <f t="shared" si="3"/>
        <v>0</v>
      </c>
      <c r="R101" s="447">
        <f t="shared" si="4"/>
        <v>0</v>
      </c>
      <c r="S101" s="448">
        <f t="shared" si="5"/>
        <v>0</v>
      </c>
    </row>
    <row r="102">
      <c r="A102" s="5"/>
      <c r="B102" s="16" t="s">
        <v>108</v>
      </c>
      <c r="C102" s="444" t="s">
        <v>108</v>
      </c>
      <c r="D102" s="445" t="s">
        <v>245</v>
      </c>
      <c r="E102" s="445" t="b">
        <v>0</v>
      </c>
      <c r="F102" s="446"/>
      <c r="G102" s="445" t="s">
        <v>246</v>
      </c>
      <c r="H102" s="445" t="s">
        <v>246</v>
      </c>
      <c r="I102" s="445" t="s">
        <v>246</v>
      </c>
      <c r="J102" s="445" t="s">
        <v>246</v>
      </c>
      <c r="K102" s="445" t="s">
        <v>246</v>
      </c>
      <c r="L102" s="445">
        <v>5.0</v>
      </c>
      <c r="M102" s="445">
        <v>187656.740169</v>
      </c>
      <c r="N102" s="445">
        <v>40377.0</v>
      </c>
      <c r="O102" s="445">
        <f t="shared" si="1"/>
        <v>7.64843E+15</v>
      </c>
      <c r="P102" s="445">
        <f t="shared" si="2"/>
        <v>44</v>
      </c>
      <c r="Q102" s="98">
        <f t="shared" si="3"/>
        <v>70</v>
      </c>
      <c r="R102" s="447">
        <f t="shared" si="4"/>
        <v>20.37</v>
      </c>
      <c r="S102" s="448">
        <f t="shared" si="5"/>
        <v>90.37</v>
      </c>
    </row>
    <row r="103">
      <c r="A103" s="17" t="s">
        <v>109</v>
      </c>
      <c r="B103" s="18" t="s">
        <v>110</v>
      </c>
      <c r="C103" s="444" t="s">
        <v>110</v>
      </c>
      <c r="D103" s="445" t="s">
        <v>245</v>
      </c>
      <c r="E103" s="445" t="b">
        <v>0</v>
      </c>
      <c r="F103" s="446"/>
      <c r="G103" s="445" t="s">
        <v>246</v>
      </c>
      <c r="H103" s="445" t="s">
        <v>246</v>
      </c>
      <c r="I103" s="445" t="s">
        <v>246</v>
      </c>
      <c r="J103" s="445" t="s">
        <v>246</v>
      </c>
      <c r="K103" s="445" t="s">
        <v>246</v>
      </c>
      <c r="L103" s="445">
        <v>4.3</v>
      </c>
      <c r="M103" s="445">
        <v>220679.625617</v>
      </c>
      <c r="N103" s="445">
        <v>45597.0</v>
      </c>
      <c r="O103" s="445">
        <f t="shared" si="1"/>
        <v>8.48343E+15</v>
      </c>
      <c r="P103" s="445">
        <f t="shared" si="2"/>
        <v>49</v>
      </c>
      <c r="Q103" s="98">
        <f t="shared" si="3"/>
        <v>70</v>
      </c>
      <c r="R103" s="447">
        <f t="shared" si="4"/>
        <v>19.25</v>
      </c>
      <c r="S103" s="448">
        <f t="shared" si="5"/>
        <v>89.25</v>
      </c>
    </row>
    <row r="104">
      <c r="A104" s="4"/>
      <c r="B104" s="18" t="s">
        <v>111</v>
      </c>
      <c r="C104" s="444" t="s">
        <v>111</v>
      </c>
      <c r="D104" s="445" t="s">
        <v>245</v>
      </c>
      <c r="E104" s="445" t="b">
        <v>0</v>
      </c>
      <c r="F104" s="446"/>
      <c r="G104" s="445" t="s">
        <v>246</v>
      </c>
      <c r="H104" s="445" t="s">
        <v>246</v>
      </c>
      <c r="I104" s="445" t="s">
        <v>246</v>
      </c>
      <c r="J104" s="445" t="s">
        <v>246</v>
      </c>
      <c r="K104" s="445" t="s">
        <v>246</v>
      </c>
      <c r="L104" s="445">
        <v>7.0</v>
      </c>
      <c r="M104" s="445">
        <v>312686.237015</v>
      </c>
      <c r="N104" s="445">
        <v>39816.0</v>
      </c>
      <c r="O104" s="445">
        <f t="shared" si="1"/>
        <v>2.42896E+16</v>
      </c>
      <c r="P104" s="445">
        <f t="shared" si="2"/>
        <v>78</v>
      </c>
      <c r="Q104" s="98">
        <f t="shared" si="3"/>
        <v>70</v>
      </c>
      <c r="R104" s="447">
        <f t="shared" si="4"/>
        <v>12.76</v>
      </c>
      <c r="S104" s="448">
        <f t="shared" si="5"/>
        <v>82.76</v>
      </c>
    </row>
    <row r="105">
      <c r="A105" s="4"/>
      <c r="B105" s="18" t="s">
        <v>112</v>
      </c>
      <c r="C105" s="444" t="s">
        <v>112</v>
      </c>
      <c r="D105" s="445" t="s">
        <v>245</v>
      </c>
      <c r="E105" s="445" t="b">
        <v>0</v>
      </c>
      <c r="F105" s="446"/>
      <c r="G105" s="445" t="s">
        <v>246</v>
      </c>
      <c r="H105" s="445" t="s">
        <v>246</v>
      </c>
      <c r="I105" s="445" t="s">
        <v>246</v>
      </c>
      <c r="J105" s="445" t="s">
        <v>246</v>
      </c>
      <c r="K105" s="445" t="s">
        <v>246</v>
      </c>
      <c r="L105" s="445">
        <v>12.0</v>
      </c>
      <c r="M105" s="445">
        <v>129251.102662</v>
      </c>
      <c r="N105" s="445">
        <v>249027.0</v>
      </c>
      <c r="O105" s="445">
        <f t="shared" si="1"/>
        <v>1.15422E+18</v>
      </c>
      <c r="P105" s="445">
        <f t="shared" si="2"/>
        <v>126</v>
      </c>
      <c r="Q105" s="98">
        <f t="shared" si="3"/>
        <v>70</v>
      </c>
      <c r="R105" s="447">
        <f t="shared" si="4"/>
        <v>2.01</v>
      </c>
      <c r="S105" s="448">
        <f t="shared" si="5"/>
        <v>72.01</v>
      </c>
    </row>
    <row r="106">
      <c r="A106" s="4"/>
      <c r="B106" s="18" t="s">
        <v>113</v>
      </c>
      <c r="C106" s="444" t="s">
        <v>113</v>
      </c>
      <c r="D106" s="445" t="s">
        <v>245</v>
      </c>
      <c r="E106" s="445" t="b">
        <v>0</v>
      </c>
      <c r="F106" s="446"/>
      <c r="G106" s="445" t="s">
        <v>246</v>
      </c>
      <c r="H106" s="445" t="s">
        <v>246</v>
      </c>
      <c r="I106" s="445" t="s">
        <v>246</v>
      </c>
      <c r="J106" s="445" t="s">
        <v>246</v>
      </c>
      <c r="K106" s="445" t="s">
        <v>246</v>
      </c>
      <c r="L106" s="445">
        <v>4.0</v>
      </c>
      <c r="M106" s="445">
        <v>452311.677374</v>
      </c>
      <c r="N106" s="445">
        <v>40438.0</v>
      </c>
      <c r="O106" s="445">
        <f t="shared" si="1"/>
        <v>1.18342E+16</v>
      </c>
      <c r="P106" s="445">
        <f t="shared" si="2"/>
        <v>63</v>
      </c>
      <c r="Q106" s="98">
        <f t="shared" si="3"/>
        <v>70</v>
      </c>
      <c r="R106" s="447">
        <f t="shared" si="4"/>
        <v>16.12</v>
      </c>
      <c r="S106" s="448">
        <f t="shared" si="5"/>
        <v>86.12</v>
      </c>
    </row>
    <row r="107">
      <c r="A107" s="4"/>
      <c r="B107" s="18" t="s">
        <v>114</v>
      </c>
      <c r="C107" s="444" t="s">
        <v>114</v>
      </c>
      <c r="D107" s="445" t="s">
        <v>245</v>
      </c>
      <c r="E107" s="445" t="b">
        <v>0</v>
      </c>
      <c r="F107" s="446"/>
      <c r="G107" s="445" t="s">
        <v>246</v>
      </c>
      <c r="H107" s="445" t="s">
        <v>246</v>
      </c>
      <c r="I107" s="445" t="s">
        <v>246</v>
      </c>
      <c r="J107" s="445" t="s">
        <v>246</v>
      </c>
      <c r="K107" s="445" t="s">
        <v>246</v>
      </c>
      <c r="L107" s="445">
        <v>6.0</v>
      </c>
      <c r="M107" s="445">
        <v>188444.189845</v>
      </c>
      <c r="N107" s="445">
        <v>41382.0</v>
      </c>
      <c r="O107" s="445">
        <f t="shared" si="1"/>
        <v>1.16174E+16</v>
      </c>
      <c r="P107" s="445">
        <f t="shared" si="2"/>
        <v>60</v>
      </c>
      <c r="Q107" s="98">
        <f t="shared" si="3"/>
        <v>70</v>
      </c>
      <c r="R107" s="447">
        <f t="shared" si="4"/>
        <v>16.79</v>
      </c>
      <c r="S107" s="448">
        <f t="shared" si="5"/>
        <v>86.79</v>
      </c>
    </row>
    <row r="108">
      <c r="A108" s="4"/>
      <c r="B108" s="18" t="s">
        <v>115</v>
      </c>
      <c r="C108" s="444" t="s">
        <v>115</v>
      </c>
      <c r="D108" s="445" t="s">
        <v>245</v>
      </c>
      <c r="E108" s="445" t="b">
        <v>0</v>
      </c>
      <c r="F108" s="446"/>
      <c r="G108" s="445" t="s">
        <v>246</v>
      </c>
      <c r="H108" s="445" t="s">
        <v>246</v>
      </c>
      <c r="I108" s="445" t="s">
        <v>246</v>
      </c>
      <c r="J108" s="445" t="s">
        <v>246</v>
      </c>
      <c r="K108" s="445" t="s">
        <v>246</v>
      </c>
      <c r="L108" s="445">
        <v>4.5</v>
      </c>
      <c r="M108" s="445">
        <v>308186.527382</v>
      </c>
      <c r="N108" s="445">
        <v>43221.0</v>
      </c>
      <c r="O108" s="445">
        <f t="shared" si="1"/>
        <v>1.16581E+16</v>
      </c>
      <c r="P108" s="445">
        <f t="shared" si="2"/>
        <v>61</v>
      </c>
      <c r="Q108" s="98">
        <f t="shared" si="3"/>
        <v>70</v>
      </c>
      <c r="R108" s="447">
        <f t="shared" si="4"/>
        <v>16.57</v>
      </c>
      <c r="S108" s="448">
        <f t="shared" si="5"/>
        <v>86.57</v>
      </c>
    </row>
    <row r="109">
      <c r="A109" s="4"/>
      <c r="B109" s="18" t="s">
        <v>116</v>
      </c>
      <c r="C109" s="444" t="s">
        <v>116</v>
      </c>
      <c r="D109" s="445" t="s">
        <v>245</v>
      </c>
      <c r="E109" s="445" t="b">
        <v>0</v>
      </c>
      <c r="F109" s="446"/>
      <c r="G109" s="445" t="s">
        <v>246</v>
      </c>
      <c r="H109" s="445" t="s">
        <v>246</v>
      </c>
      <c r="I109" s="445" t="s">
        <v>246</v>
      </c>
      <c r="J109" s="445" t="s">
        <v>246</v>
      </c>
      <c r="K109" s="445" t="s">
        <v>246</v>
      </c>
      <c r="L109" s="445">
        <v>4.5</v>
      </c>
      <c r="M109" s="445">
        <v>183910.106438</v>
      </c>
      <c r="N109" s="445">
        <v>41586.0</v>
      </c>
      <c r="O109" s="445">
        <f t="shared" si="1"/>
        <v>6.44058E+15</v>
      </c>
      <c r="P109" s="445">
        <f t="shared" si="2"/>
        <v>29</v>
      </c>
      <c r="Q109" s="98">
        <f t="shared" si="3"/>
        <v>70</v>
      </c>
      <c r="R109" s="447">
        <f t="shared" si="4"/>
        <v>23.73</v>
      </c>
      <c r="S109" s="448">
        <f t="shared" si="5"/>
        <v>93.73</v>
      </c>
    </row>
    <row r="110">
      <c r="A110" s="4"/>
      <c r="B110" s="18" t="s">
        <v>117</v>
      </c>
      <c r="C110" s="444" t="s">
        <v>117</v>
      </c>
      <c r="D110" s="445" t="s">
        <v>245</v>
      </c>
      <c r="E110" s="445" t="b">
        <v>0</v>
      </c>
      <c r="F110" s="446"/>
      <c r="G110" s="445" t="s">
        <v>246</v>
      </c>
      <c r="H110" s="445" t="s">
        <v>246</v>
      </c>
      <c r="I110" s="445" t="s">
        <v>246</v>
      </c>
      <c r="J110" s="445" t="s">
        <v>246</v>
      </c>
      <c r="K110" s="445" t="s">
        <v>246</v>
      </c>
      <c r="L110" s="445">
        <v>4.5</v>
      </c>
      <c r="M110" s="445">
        <v>198140.445006</v>
      </c>
      <c r="N110" s="445">
        <v>39033.0</v>
      </c>
      <c r="O110" s="445">
        <f t="shared" si="1"/>
        <v>6.11311E+15</v>
      </c>
      <c r="P110" s="445">
        <f t="shared" si="2"/>
        <v>26</v>
      </c>
      <c r="Q110" s="98">
        <f t="shared" si="3"/>
        <v>70</v>
      </c>
      <c r="R110" s="447">
        <f t="shared" si="4"/>
        <v>24.4</v>
      </c>
      <c r="S110" s="448">
        <f t="shared" si="5"/>
        <v>94.4</v>
      </c>
    </row>
    <row r="111">
      <c r="A111" s="4"/>
      <c r="B111" s="18" t="s">
        <v>118</v>
      </c>
      <c r="C111" s="444" t="s">
        <v>118</v>
      </c>
      <c r="D111" s="445" t="s">
        <v>245</v>
      </c>
      <c r="E111" s="445" t="b">
        <v>0</v>
      </c>
      <c r="F111" s="446"/>
      <c r="G111" s="445" t="s">
        <v>246</v>
      </c>
      <c r="H111" s="445" t="s">
        <v>246</v>
      </c>
      <c r="I111" s="445" t="s">
        <v>246</v>
      </c>
      <c r="J111" s="445" t="s">
        <v>246</v>
      </c>
      <c r="K111" s="445" t="s">
        <v>246</v>
      </c>
      <c r="L111" s="445">
        <v>3.0</v>
      </c>
      <c r="M111" s="445">
        <v>228538.497831</v>
      </c>
      <c r="N111" s="445">
        <v>39481.0</v>
      </c>
      <c r="O111" s="445">
        <f t="shared" si="1"/>
        <v>3.20611E+15</v>
      </c>
      <c r="P111" s="445">
        <f t="shared" si="2"/>
        <v>7</v>
      </c>
      <c r="Q111" s="98">
        <f t="shared" si="3"/>
        <v>70</v>
      </c>
      <c r="R111" s="447">
        <f t="shared" si="4"/>
        <v>28.66</v>
      </c>
      <c r="S111" s="448">
        <f t="shared" si="5"/>
        <v>98.66</v>
      </c>
    </row>
    <row r="112">
      <c r="A112" s="4"/>
      <c r="B112" s="18" t="s">
        <v>119</v>
      </c>
      <c r="C112" s="444" t="s">
        <v>119</v>
      </c>
      <c r="D112" s="445" t="s">
        <v>245</v>
      </c>
      <c r="E112" s="445" t="b">
        <v>0</v>
      </c>
      <c r="F112" s="446"/>
      <c r="G112" s="445" t="s">
        <v>246</v>
      </c>
      <c r="H112" s="445" t="s">
        <v>246</v>
      </c>
      <c r="I112" s="445" t="s">
        <v>246</v>
      </c>
      <c r="J112" s="445" t="s">
        <v>246</v>
      </c>
      <c r="K112" s="445" t="s">
        <v>246</v>
      </c>
      <c r="L112" s="445">
        <v>6.0</v>
      </c>
      <c r="M112" s="445">
        <v>318660.856528</v>
      </c>
      <c r="N112" s="445">
        <v>48819.0</v>
      </c>
      <c r="O112" s="445">
        <f t="shared" si="1"/>
        <v>2.73407E+16</v>
      </c>
      <c r="P112" s="445">
        <f t="shared" si="2"/>
        <v>82</v>
      </c>
      <c r="Q112" s="98">
        <f t="shared" si="3"/>
        <v>70</v>
      </c>
      <c r="R112" s="447">
        <f t="shared" si="4"/>
        <v>11.87</v>
      </c>
      <c r="S112" s="448">
        <f t="shared" si="5"/>
        <v>81.87</v>
      </c>
    </row>
    <row r="113">
      <c r="A113" s="4"/>
      <c r="B113" s="18" t="s">
        <v>120</v>
      </c>
      <c r="C113" s="444" t="s">
        <v>120</v>
      </c>
      <c r="D113" s="450" t="s">
        <v>247</v>
      </c>
      <c r="E113" s="445" t="b">
        <v>1</v>
      </c>
      <c r="F113" s="446" t="s">
        <v>444</v>
      </c>
      <c r="G113" s="445" t="s">
        <v>246</v>
      </c>
      <c r="H113" s="445" t="s">
        <v>246</v>
      </c>
      <c r="I113" s="445" t="s">
        <v>246</v>
      </c>
      <c r="J113" s="445" t="s">
        <v>246</v>
      </c>
      <c r="K113" s="445" t="s">
        <v>247</v>
      </c>
      <c r="L113" s="445">
        <v>6.0</v>
      </c>
      <c r="M113" s="446"/>
      <c r="N113" s="446"/>
      <c r="O113" s="445" t="str">
        <f t="shared" si="1"/>
        <v>-</v>
      </c>
      <c r="P113" s="445" t="str">
        <f t="shared" si="2"/>
        <v>-</v>
      </c>
      <c r="Q113" s="98">
        <f t="shared" si="3"/>
        <v>0</v>
      </c>
      <c r="R113" s="447">
        <f t="shared" si="4"/>
        <v>0</v>
      </c>
      <c r="S113" s="448">
        <f t="shared" si="5"/>
        <v>-5</v>
      </c>
    </row>
    <row r="114">
      <c r="A114" s="4"/>
      <c r="B114" s="18" t="s">
        <v>121</v>
      </c>
      <c r="C114" s="444" t="s">
        <v>121</v>
      </c>
      <c r="D114" s="445" t="s">
        <v>245</v>
      </c>
      <c r="E114" s="445" t="b">
        <v>0</v>
      </c>
      <c r="F114" s="446"/>
      <c r="G114" s="445" t="s">
        <v>246</v>
      </c>
      <c r="H114" s="445" t="s">
        <v>246</v>
      </c>
      <c r="I114" s="445" t="s">
        <v>246</v>
      </c>
      <c r="J114" s="445" t="s">
        <v>246</v>
      </c>
      <c r="K114" s="445" t="s">
        <v>246</v>
      </c>
      <c r="L114" s="445">
        <v>5.0</v>
      </c>
      <c r="M114" s="445">
        <v>220189.033306</v>
      </c>
      <c r="N114" s="445">
        <v>36431.0</v>
      </c>
      <c r="O114" s="445">
        <f t="shared" si="1"/>
        <v>7.30597E+15</v>
      </c>
      <c r="P114" s="445">
        <f t="shared" si="2"/>
        <v>43</v>
      </c>
      <c r="Q114" s="98">
        <f t="shared" si="3"/>
        <v>70</v>
      </c>
      <c r="R114" s="447">
        <f t="shared" si="4"/>
        <v>20.6</v>
      </c>
      <c r="S114" s="448">
        <f t="shared" si="5"/>
        <v>90.6</v>
      </c>
    </row>
    <row r="115">
      <c r="A115" s="4"/>
      <c r="B115" s="18" t="s">
        <v>122</v>
      </c>
      <c r="C115" s="444" t="s">
        <v>122</v>
      </c>
      <c r="D115" s="445" t="s">
        <v>245</v>
      </c>
      <c r="E115" s="445" t="b">
        <v>0</v>
      </c>
      <c r="F115" s="446"/>
      <c r="G115" s="445" t="s">
        <v>246</v>
      </c>
      <c r="H115" s="445" t="s">
        <v>246</v>
      </c>
      <c r="I115" s="445" t="s">
        <v>246</v>
      </c>
      <c r="J115" s="445" t="s">
        <v>246</v>
      </c>
      <c r="K115" s="445" t="s">
        <v>246</v>
      </c>
      <c r="L115" s="445">
        <v>9.0</v>
      </c>
      <c r="M115" s="445">
        <v>224148.155072</v>
      </c>
      <c r="N115" s="445">
        <v>38905.0</v>
      </c>
      <c r="O115" s="445">
        <f t="shared" si="1"/>
        <v>2.74809E+16</v>
      </c>
      <c r="P115" s="445">
        <f t="shared" si="2"/>
        <v>83</v>
      </c>
      <c r="Q115" s="98">
        <f t="shared" si="3"/>
        <v>70</v>
      </c>
      <c r="R115" s="447">
        <f t="shared" si="4"/>
        <v>11.64</v>
      </c>
      <c r="S115" s="448">
        <f t="shared" si="5"/>
        <v>81.64</v>
      </c>
    </row>
    <row r="116">
      <c r="A116" s="4"/>
      <c r="B116" s="18" t="s">
        <v>123</v>
      </c>
      <c r="C116" s="444" t="s">
        <v>123</v>
      </c>
      <c r="D116" s="445" t="s">
        <v>245</v>
      </c>
      <c r="E116" s="445" t="b">
        <v>0</v>
      </c>
      <c r="F116" s="446"/>
      <c r="G116" s="445" t="s">
        <v>246</v>
      </c>
      <c r="H116" s="445" t="s">
        <v>246</v>
      </c>
      <c r="I116" s="445" t="s">
        <v>246</v>
      </c>
      <c r="J116" s="445" t="s">
        <v>246</v>
      </c>
      <c r="K116" s="445" t="s">
        <v>246</v>
      </c>
      <c r="L116" s="445">
        <v>7.0</v>
      </c>
      <c r="M116" s="445">
        <v>200199.687414</v>
      </c>
      <c r="N116" s="445">
        <v>106683.0</v>
      </c>
      <c r="O116" s="445">
        <f t="shared" si="1"/>
        <v>1.11648E+17</v>
      </c>
      <c r="P116" s="445">
        <f t="shared" si="2"/>
        <v>108</v>
      </c>
      <c r="Q116" s="98">
        <f t="shared" si="3"/>
        <v>70</v>
      </c>
      <c r="R116" s="447">
        <f t="shared" si="4"/>
        <v>6.04</v>
      </c>
      <c r="S116" s="448">
        <f t="shared" si="5"/>
        <v>76.04</v>
      </c>
    </row>
    <row r="117">
      <c r="A117" s="4"/>
      <c r="B117" s="18" t="s">
        <v>124</v>
      </c>
      <c r="C117" s="444" t="s">
        <v>124</v>
      </c>
      <c r="D117" s="445" t="s">
        <v>251</v>
      </c>
      <c r="E117" s="445" t="b">
        <v>0</v>
      </c>
      <c r="F117" s="446"/>
      <c r="G117" s="445" t="s">
        <v>246</v>
      </c>
      <c r="H117" s="445" t="s">
        <v>246</v>
      </c>
      <c r="I117" s="445" t="s">
        <v>246</v>
      </c>
      <c r="J117" s="445" t="s">
        <v>246</v>
      </c>
      <c r="K117" s="445" t="s">
        <v>246</v>
      </c>
      <c r="L117" s="445">
        <v>7.5</v>
      </c>
      <c r="M117" s="445">
        <v>275676.108211</v>
      </c>
      <c r="N117" s="445">
        <v>39097.0</v>
      </c>
      <c r="O117" s="445">
        <f t="shared" si="1"/>
        <v>2.37033E+16</v>
      </c>
      <c r="P117" s="445">
        <f t="shared" si="2"/>
        <v>75</v>
      </c>
      <c r="Q117" s="98">
        <f t="shared" si="3"/>
        <v>49</v>
      </c>
      <c r="R117" s="447">
        <f t="shared" si="4"/>
        <v>9.401</v>
      </c>
      <c r="S117" s="448">
        <f t="shared" si="5"/>
        <v>58.401</v>
      </c>
    </row>
    <row r="118">
      <c r="A118" s="5"/>
      <c r="B118" s="18" t="s">
        <v>125</v>
      </c>
      <c r="C118" s="444" t="s">
        <v>125</v>
      </c>
      <c r="D118" s="445" t="s">
        <v>245</v>
      </c>
      <c r="E118" s="445" t="b">
        <v>0</v>
      </c>
      <c r="F118" s="446"/>
      <c r="G118" s="445" t="s">
        <v>246</v>
      </c>
      <c r="H118" s="445" t="s">
        <v>246</v>
      </c>
      <c r="I118" s="445" t="s">
        <v>246</v>
      </c>
      <c r="J118" s="445" t="s">
        <v>246</v>
      </c>
      <c r="K118" s="445" t="s">
        <v>246</v>
      </c>
      <c r="L118" s="445">
        <v>4.6</v>
      </c>
      <c r="M118" s="445">
        <v>179963.482386</v>
      </c>
      <c r="N118" s="445">
        <v>39204.0</v>
      </c>
      <c r="O118" s="445">
        <f t="shared" si="1"/>
        <v>5.85276E+15</v>
      </c>
      <c r="P118" s="445">
        <f t="shared" si="2"/>
        <v>23</v>
      </c>
      <c r="Q118" s="98">
        <f t="shared" si="3"/>
        <v>70</v>
      </c>
      <c r="R118" s="447">
        <f t="shared" si="4"/>
        <v>25.07</v>
      </c>
      <c r="S118" s="448">
        <f t="shared" si="5"/>
        <v>95.07</v>
      </c>
    </row>
    <row r="119">
      <c r="A119" s="19" t="s">
        <v>126</v>
      </c>
      <c r="B119" s="20" t="s">
        <v>127</v>
      </c>
      <c r="C119" s="444" t="s">
        <v>127</v>
      </c>
      <c r="D119" s="445" t="s">
        <v>247</v>
      </c>
      <c r="E119" s="445" t="b">
        <v>0</v>
      </c>
      <c r="F119" s="446" t="s">
        <v>248</v>
      </c>
      <c r="G119" s="445" t="s">
        <v>247</v>
      </c>
      <c r="H119" s="446"/>
      <c r="I119" s="446"/>
      <c r="J119" s="446"/>
      <c r="K119" s="446"/>
      <c r="L119" s="446"/>
      <c r="M119" s="446"/>
      <c r="N119" s="446"/>
      <c r="O119" s="445" t="str">
        <f t="shared" si="1"/>
        <v>-</v>
      </c>
      <c r="P119" s="445" t="str">
        <f t="shared" si="2"/>
        <v>-</v>
      </c>
      <c r="Q119" s="98">
        <f t="shared" si="3"/>
        <v>0</v>
      </c>
      <c r="R119" s="447">
        <f t="shared" si="4"/>
        <v>0</v>
      </c>
      <c r="S119" s="448">
        <f t="shared" si="5"/>
        <v>0</v>
      </c>
    </row>
    <row r="120">
      <c r="A120" s="4"/>
      <c r="B120" s="20" t="s">
        <v>128</v>
      </c>
      <c r="C120" s="444" t="s">
        <v>128</v>
      </c>
      <c r="D120" s="445" t="s">
        <v>245</v>
      </c>
      <c r="E120" s="445" t="b">
        <v>0</v>
      </c>
      <c r="F120" s="446"/>
      <c r="G120" s="445" t="s">
        <v>246</v>
      </c>
      <c r="H120" s="445" t="s">
        <v>246</v>
      </c>
      <c r="I120" s="445" t="s">
        <v>246</v>
      </c>
      <c r="J120" s="445" t="s">
        <v>246</v>
      </c>
      <c r="K120" s="445" t="s">
        <v>246</v>
      </c>
      <c r="L120" s="445">
        <v>3.83</v>
      </c>
      <c r="M120" s="445">
        <v>272498.184841</v>
      </c>
      <c r="N120" s="445">
        <v>41736.0</v>
      </c>
      <c r="O120" s="445">
        <f t="shared" si="1"/>
        <v>6.96278E+15</v>
      </c>
      <c r="P120" s="445">
        <f t="shared" si="2"/>
        <v>41</v>
      </c>
      <c r="Q120" s="98">
        <f t="shared" si="3"/>
        <v>70</v>
      </c>
      <c r="R120" s="447">
        <f t="shared" si="4"/>
        <v>21.04</v>
      </c>
      <c r="S120" s="448">
        <f t="shared" si="5"/>
        <v>91.04</v>
      </c>
    </row>
    <row r="121">
      <c r="A121" s="4"/>
      <c r="B121" s="20" t="s">
        <v>129</v>
      </c>
      <c r="C121" s="444" t="s">
        <v>129</v>
      </c>
      <c r="D121" s="445" t="s">
        <v>245</v>
      </c>
      <c r="E121" s="445" t="b">
        <v>0</v>
      </c>
      <c r="F121" s="446"/>
      <c r="G121" s="445" t="s">
        <v>246</v>
      </c>
      <c r="H121" s="445" t="s">
        <v>246</v>
      </c>
      <c r="I121" s="445" t="s">
        <v>246</v>
      </c>
      <c r="J121" s="445" t="s">
        <v>246</v>
      </c>
      <c r="K121" s="445" t="s">
        <v>246</v>
      </c>
      <c r="L121" s="445">
        <v>3.1</v>
      </c>
      <c r="M121" s="445">
        <v>209545.963388</v>
      </c>
      <c r="N121" s="445">
        <v>39097.0</v>
      </c>
      <c r="O121" s="445">
        <f t="shared" si="1"/>
        <v>3.07815E+15</v>
      </c>
      <c r="P121" s="445">
        <f t="shared" si="2"/>
        <v>6</v>
      </c>
      <c r="Q121" s="98">
        <f t="shared" si="3"/>
        <v>70</v>
      </c>
      <c r="R121" s="447">
        <f t="shared" si="4"/>
        <v>28.88</v>
      </c>
      <c r="S121" s="448">
        <f t="shared" si="5"/>
        <v>98.88</v>
      </c>
    </row>
    <row r="122">
      <c r="A122" s="4"/>
      <c r="B122" s="20" t="s">
        <v>130</v>
      </c>
      <c r="C122" s="444" t="s">
        <v>130</v>
      </c>
      <c r="D122" s="445" t="s">
        <v>245</v>
      </c>
      <c r="E122" s="445" t="b">
        <v>0</v>
      </c>
      <c r="F122" s="446"/>
      <c r="G122" s="445" t="s">
        <v>246</v>
      </c>
      <c r="H122" s="445" t="s">
        <v>246</v>
      </c>
      <c r="I122" s="445" t="s">
        <v>246</v>
      </c>
      <c r="J122" s="445" t="s">
        <v>246</v>
      </c>
      <c r="K122" s="445" t="s">
        <v>246</v>
      </c>
      <c r="L122" s="445">
        <v>2.8</v>
      </c>
      <c r="M122" s="445">
        <v>226904.227903</v>
      </c>
      <c r="N122" s="445">
        <v>41318.0</v>
      </c>
      <c r="O122" s="445">
        <f t="shared" si="1"/>
        <v>3.03695E+15</v>
      </c>
      <c r="P122" s="445">
        <f t="shared" si="2"/>
        <v>5</v>
      </c>
      <c r="Q122" s="98">
        <f t="shared" si="3"/>
        <v>70</v>
      </c>
      <c r="R122" s="447">
        <f t="shared" si="4"/>
        <v>29.1</v>
      </c>
      <c r="S122" s="448">
        <f t="shared" si="5"/>
        <v>99.1</v>
      </c>
    </row>
    <row r="123">
      <c r="A123" s="4"/>
      <c r="B123" s="20" t="s">
        <v>131</v>
      </c>
      <c r="C123" s="444" t="s">
        <v>131</v>
      </c>
      <c r="D123" s="445" t="s">
        <v>245</v>
      </c>
      <c r="E123" s="445" t="b">
        <v>0</v>
      </c>
      <c r="F123" s="446"/>
      <c r="G123" s="445" t="s">
        <v>246</v>
      </c>
      <c r="H123" s="445" t="s">
        <v>246</v>
      </c>
      <c r="I123" s="445" t="s">
        <v>246</v>
      </c>
      <c r="J123" s="445" t="s">
        <v>246</v>
      </c>
      <c r="K123" s="445" t="s">
        <v>246</v>
      </c>
      <c r="L123" s="445">
        <v>10.0</v>
      </c>
      <c r="M123" s="445">
        <v>168961.061438</v>
      </c>
      <c r="N123" s="445">
        <v>237395.0</v>
      </c>
      <c r="O123" s="445">
        <f t="shared" si="1"/>
        <v>9.52203E+17</v>
      </c>
      <c r="P123" s="445">
        <f t="shared" si="2"/>
        <v>125</v>
      </c>
      <c r="Q123" s="98">
        <f t="shared" si="3"/>
        <v>70</v>
      </c>
      <c r="R123" s="447">
        <f t="shared" si="4"/>
        <v>2.24</v>
      </c>
      <c r="S123" s="448">
        <f t="shared" si="5"/>
        <v>72.24</v>
      </c>
    </row>
    <row r="124">
      <c r="A124" s="4"/>
      <c r="B124" s="20" t="s">
        <v>132</v>
      </c>
      <c r="C124" s="444" t="s">
        <v>132</v>
      </c>
      <c r="D124" s="445" t="s">
        <v>245</v>
      </c>
      <c r="E124" s="445" t="b">
        <v>0</v>
      </c>
      <c r="F124" s="446"/>
      <c r="G124" s="445" t="s">
        <v>246</v>
      </c>
      <c r="H124" s="445" t="s">
        <v>246</v>
      </c>
      <c r="I124" s="445" t="s">
        <v>246</v>
      </c>
      <c r="J124" s="445" t="s">
        <v>246</v>
      </c>
      <c r="K124" s="445" t="s">
        <v>246</v>
      </c>
      <c r="L124" s="445">
        <v>5.0</v>
      </c>
      <c r="M124" s="445">
        <v>244478.1022</v>
      </c>
      <c r="N124" s="445">
        <v>105307.0</v>
      </c>
      <c r="O124" s="445">
        <f t="shared" si="1"/>
        <v>6.77789E+16</v>
      </c>
      <c r="P124" s="445">
        <f t="shared" si="2"/>
        <v>100</v>
      </c>
      <c r="Q124" s="98">
        <f t="shared" si="3"/>
        <v>70</v>
      </c>
      <c r="R124" s="447">
        <f t="shared" si="4"/>
        <v>7.84</v>
      </c>
      <c r="S124" s="448">
        <f t="shared" si="5"/>
        <v>77.84</v>
      </c>
    </row>
    <row r="125">
      <c r="A125" s="4"/>
      <c r="B125" s="20" t="s">
        <v>133</v>
      </c>
      <c r="C125" s="444" t="s">
        <v>133</v>
      </c>
      <c r="D125" s="445" t="s">
        <v>245</v>
      </c>
      <c r="E125" s="445" t="b">
        <v>0</v>
      </c>
      <c r="F125" s="446"/>
      <c r="G125" s="445" t="s">
        <v>246</v>
      </c>
      <c r="H125" s="445" t="s">
        <v>246</v>
      </c>
      <c r="I125" s="445" t="s">
        <v>246</v>
      </c>
      <c r="J125" s="445" t="s">
        <v>246</v>
      </c>
      <c r="K125" s="445" t="s">
        <v>246</v>
      </c>
      <c r="L125" s="445">
        <v>10.0</v>
      </c>
      <c r="M125" s="445">
        <v>177360.523833</v>
      </c>
      <c r="N125" s="445">
        <v>402904.0</v>
      </c>
      <c r="O125" s="445">
        <f t="shared" si="1"/>
        <v>2.87912E+18</v>
      </c>
      <c r="P125" s="445">
        <f t="shared" si="2"/>
        <v>130</v>
      </c>
      <c r="Q125" s="98">
        <f t="shared" si="3"/>
        <v>70</v>
      </c>
      <c r="R125" s="447">
        <f t="shared" si="4"/>
        <v>1.12</v>
      </c>
      <c r="S125" s="448">
        <f t="shared" si="5"/>
        <v>71.12</v>
      </c>
    </row>
    <row r="126">
      <c r="A126" s="4"/>
      <c r="B126" s="20" t="s">
        <v>134</v>
      </c>
      <c r="C126" s="444" t="s">
        <v>134</v>
      </c>
      <c r="D126" s="445" t="s">
        <v>247</v>
      </c>
      <c r="E126" s="445" t="b">
        <v>0</v>
      </c>
      <c r="F126" s="446" t="s">
        <v>248</v>
      </c>
      <c r="G126" s="445" t="s">
        <v>247</v>
      </c>
      <c r="H126" s="446"/>
      <c r="I126" s="446"/>
      <c r="J126" s="446"/>
      <c r="K126" s="446"/>
      <c r="L126" s="446"/>
      <c r="M126" s="446"/>
      <c r="N126" s="446"/>
      <c r="O126" s="445" t="str">
        <f t="shared" si="1"/>
        <v>-</v>
      </c>
      <c r="P126" s="445" t="str">
        <f t="shared" si="2"/>
        <v>-</v>
      </c>
      <c r="Q126" s="98">
        <f t="shared" si="3"/>
        <v>0</v>
      </c>
      <c r="R126" s="447">
        <f t="shared" si="4"/>
        <v>0</v>
      </c>
      <c r="S126" s="448">
        <f t="shared" si="5"/>
        <v>0</v>
      </c>
    </row>
    <row r="127">
      <c r="A127" s="4"/>
      <c r="B127" s="20" t="s">
        <v>135</v>
      </c>
      <c r="C127" s="444" t="s">
        <v>135</v>
      </c>
      <c r="D127" s="445" t="s">
        <v>245</v>
      </c>
      <c r="E127" s="445" t="b">
        <v>0</v>
      </c>
      <c r="F127" s="446"/>
      <c r="G127" s="445" t="s">
        <v>246</v>
      </c>
      <c r="H127" s="445" t="s">
        <v>246</v>
      </c>
      <c r="I127" s="445" t="s">
        <v>246</v>
      </c>
      <c r="J127" s="445" t="s">
        <v>246</v>
      </c>
      <c r="K127" s="445" t="s">
        <v>246</v>
      </c>
      <c r="L127" s="445">
        <v>2.8</v>
      </c>
      <c r="M127" s="445">
        <v>236419.243947</v>
      </c>
      <c r="N127" s="445">
        <v>48775.0</v>
      </c>
      <c r="O127" s="445">
        <f t="shared" si="1"/>
        <v>4.40954E+15</v>
      </c>
      <c r="P127" s="445">
        <f t="shared" si="2"/>
        <v>15</v>
      </c>
      <c r="Q127" s="98">
        <f t="shared" si="3"/>
        <v>70</v>
      </c>
      <c r="R127" s="447">
        <f t="shared" si="4"/>
        <v>26.87</v>
      </c>
      <c r="S127" s="448">
        <f t="shared" si="5"/>
        <v>96.87</v>
      </c>
    </row>
    <row r="128">
      <c r="A128" s="4"/>
      <c r="B128" s="20" t="s">
        <v>136</v>
      </c>
      <c r="C128" s="444" t="s">
        <v>136</v>
      </c>
      <c r="D128" s="445" t="s">
        <v>245</v>
      </c>
      <c r="E128" s="445" t="b">
        <v>0</v>
      </c>
      <c r="F128" s="446"/>
      <c r="G128" s="445" t="s">
        <v>246</v>
      </c>
      <c r="H128" s="445" t="s">
        <v>246</v>
      </c>
      <c r="I128" s="445" t="s">
        <v>246</v>
      </c>
      <c r="J128" s="445" t="s">
        <v>246</v>
      </c>
      <c r="K128" s="445" t="s">
        <v>246</v>
      </c>
      <c r="L128" s="445">
        <v>4.0</v>
      </c>
      <c r="M128" s="445">
        <v>238625.353065</v>
      </c>
      <c r="N128" s="445">
        <v>42245.0</v>
      </c>
      <c r="O128" s="445">
        <f t="shared" si="1"/>
        <v>6.81377E+15</v>
      </c>
      <c r="P128" s="445">
        <f t="shared" si="2"/>
        <v>36</v>
      </c>
      <c r="Q128" s="98">
        <f t="shared" si="3"/>
        <v>70</v>
      </c>
      <c r="R128" s="447">
        <f t="shared" si="4"/>
        <v>22.16</v>
      </c>
      <c r="S128" s="448">
        <f t="shared" si="5"/>
        <v>92.16</v>
      </c>
    </row>
    <row r="129">
      <c r="A129" s="4"/>
      <c r="B129" s="20" t="s">
        <v>137</v>
      </c>
      <c r="C129" s="444" t="s">
        <v>137</v>
      </c>
      <c r="D129" s="445" t="s">
        <v>247</v>
      </c>
      <c r="E129" s="445" t="b">
        <v>0</v>
      </c>
      <c r="F129" s="446" t="s">
        <v>248</v>
      </c>
      <c r="G129" s="445" t="s">
        <v>247</v>
      </c>
      <c r="H129" s="446"/>
      <c r="I129" s="446"/>
      <c r="J129" s="446"/>
      <c r="K129" s="446"/>
      <c r="L129" s="446"/>
      <c r="M129" s="446"/>
      <c r="N129" s="446"/>
      <c r="O129" s="445" t="str">
        <f t="shared" si="1"/>
        <v>-</v>
      </c>
      <c r="P129" s="445" t="str">
        <f t="shared" si="2"/>
        <v>-</v>
      </c>
      <c r="Q129" s="98">
        <f t="shared" si="3"/>
        <v>0</v>
      </c>
      <c r="R129" s="447">
        <f t="shared" si="4"/>
        <v>0</v>
      </c>
      <c r="S129" s="448">
        <f t="shared" si="5"/>
        <v>0</v>
      </c>
    </row>
    <row r="130">
      <c r="A130" s="4"/>
      <c r="B130" s="20" t="s">
        <v>138</v>
      </c>
      <c r="C130" s="444" t="s">
        <v>138</v>
      </c>
      <c r="D130" s="445" t="s">
        <v>247</v>
      </c>
      <c r="E130" s="445" t="b">
        <v>0</v>
      </c>
      <c r="F130" s="446" t="s">
        <v>248</v>
      </c>
      <c r="G130" s="445" t="s">
        <v>247</v>
      </c>
      <c r="H130" s="446"/>
      <c r="I130" s="446"/>
      <c r="J130" s="446"/>
      <c r="K130" s="446"/>
      <c r="L130" s="446"/>
      <c r="M130" s="446"/>
      <c r="N130" s="446"/>
      <c r="O130" s="445" t="str">
        <f t="shared" si="1"/>
        <v>-</v>
      </c>
      <c r="P130" s="445" t="str">
        <f t="shared" si="2"/>
        <v>-</v>
      </c>
      <c r="Q130" s="98">
        <f t="shared" si="3"/>
        <v>0</v>
      </c>
      <c r="R130" s="447">
        <f t="shared" si="4"/>
        <v>0</v>
      </c>
      <c r="S130" s="448">
        <f t="shared" si="5"/>
        <v>0</v>
      </c>
    </row>
    <row r="131">
      <c r="A131" s="4"/>
      <c r="B131" s="20" t="s">
        <v>139</v>
      </c>
      <c r="C131" s="444" t="s">
        <v>139</v>
      </c>
      <c r="D131" s="445" t="s">
        <v>247</v>
      </c>
      <c r="E131" s="445" t="b">
        <v>0</v>
      </c>
      <c r="F131" s="446" t="s">
        <v>248</v>
      </c>
      <c r="G131" s="445" t="s">
        <v>247</v>
      </c>
      <c r="H131" s="446"/>
      <c r="I131" s="446"/>
      <c r="J131" s="446"/>
      <c r="K131" s="446"/>
      <c r="L131" s="446"/>
      <c r="M131" s="446"/>
      <c r="N131" s="446"/>
      <c r="O131" s="445" t="str">
        <f t="shared" si="1"/>
        <v>-</v>
      </c>
      <c r="P131" s="445" t="str">
        <f t="shared" si="2"/>
        <v>-</v>
      </c>
      <c r="Q131" s="98">
        <f t="shared" si="3"/>
        <v>0</v>
      </c>
      <c r="R131" s="447">
        <f t="shared" si="4"/>
        <v>0</v>
      </c>
      <c r="S131" s="448">
        <f t="shared" si="5"/>
        <v>0</v>
      </c>
    </row>
    <row r="132">
      <c r="A132" s="4"/>
      <c r="B132" s="20" t="s">
        <v>140</v>
      </c>
      <c r="C132" s="444" t="s">
        <v>140</v>
      </c>
      <c r="D132" s="445" t="s">
        <v>245</v>
      </c>
      <c r="E132" s="445" t="b">
        <v>0</v>
      </c>
      <c r="F132" s="446"/>
      <c r="G132" s="445" t="s">
        <v>246</v>
      </c>
      <c r="H132" s="445" t="s">
        <v>246</v>
      </c>
      <c r="I132" s="445" t="s">
        <v>246</v>
      </c>
      <c r="J132" s="445" t="s">
        <v>246</v>
      </c>
      <c r="K132" s="445" t="s">
        <v>246</v>
      </c>
      <c r="L132" s="445">
        <v>10.0</v>
      </c>
      <c r="M132" s="445">
        <v>156683.722397</v>
      </c>
      <c r="N132" s="445">
        <v>155362.0</v>
      </c>
      <c r="O132" s="445">
        <f t="shared" si="1"/>
        <v>3.78193E+17</v>
      </c>
      <c r="P132" s="445">
        <f t="shared" si="2"/>
        <v>121</v>
      </c>
      <c r="Q132" s="98">
        <f t="shared" si="3"/>
        <v>70</v>
      </c>
      <c r="R132" s="447">
        <f t="shared" si="4"/>
        <v>3.13</v>
      </c>
      <c r="S132" s="448">
        <f t="shared" si="5"/>
        <v>73.13</v>
      </c>
    </row>
    <row r="133">
      <c r="A133" s="4"/>
      <c r="B133" s="20" t="s">
        <v>141</v>
      </c>
      <c r="C133" s="444" t="s">
        <v>141</v>
      </c>
      <c r="D133" s="445" t="s">
        <v>245</v>
      </c>
      <c r="E133" s="445" t="b">
        <v>0</v>
      </c>
      <c r="F133" s="446"/>
      <c r="G133" s="445" t="s">
        <v>246</v>
      </c>
      <c r="H133" s="445" t="s">
        <v>246</v>
      </c>
      <c r="I133" s="445" t="s">
        <v>246</v>
      </c>
      <c r="J133" s="445" t="s">
        <v>246</v>
      </c>
      <c r="K133" s="445" t="s">
        <v>246</v>
      </c>
      <c r="L133" s="445">
        <v>7.0</v>
      </c>
      <c r="M133" s="445">
        <v>231116.459123</v>
      </c>
      <c r="N133" s="445">
        <v>64136.0</v>
      </c>
      <c r="O133" s="445">
        <f t="shared" si="1"/>
        <v>4.65833E+16</v>
      </c>
      <c r="P133" s="445">
        <f t="shared" si="2"/>
        <v>93</v>
      </c>
      <c r="Q133" s="98">
        <f t="shared" si="3"/>
        <v>70</v>
      </c>
      <c r="R133" s="447">
        <f t="shared" si="4"/>
        <v>9.4</v>
      </c>
      <c r="S133" s="448">
        <f t="shared" si="5"/>
        <v>79.4</v>
      </c>
    </row>
    <row r="134">
      <c r="A134" s="5"/>
      <c r="B134" s="20" t="s">
        <v>142</v>
      </c>
      <c r="C134" s="444" t="s">
        <v>142</v>
      </c>
      <c r="D134" s="445" t="s">
        <v>247</v>
      </c>
      <c r="E134" s="445" t="b">
        <v>0</v>
      </c>
      <c r="F134" s="446" t="s">
        <v>248</v>
      </c>
      <c r="G134" s="445" t="s">
        <v>247</v>
      </c>
      <c r="H134" s="446"/>
      <c r="I134" s="446"/>
      <c r="J134" s="446"/>
      <c r="K134" s="446"/>
      <c r="L134" s="446"/>
      <c r="M134" s="446"/>
      <c r="N134" s="446"/>
      <c r="O134" s="445" t="str">
        <f t="shared" si="1"/>
        <v>-</v>
      </c>
      <c r="P134" s="445" t="str">
        <f t="shared" si="2"/>
        <v>-</v>
      </c>
      <c r="Q134" s="98">
        <f t="shared" si="3"/>
        <v>0</v>
      </c>
      <c r="R134" s="447">
        <f t="shared" si="4"/>
        <v>0</v>
      </c>
      <c r="S134" s="448">
        <f t="shared" si="5"/>
        <v>0</v>
      </c>
    </row>
    <row r="135">
      <c r="A135" s="119" t="s">
        <v>143</v>
      </c>
      <c r="B135" s="138" t="s">
        <v>144</v>
      </c>
      <c r="C135" s="444" t="s">
        <v>144</v>
      </c>
      <c r="D135" s="445" t="s">
        <v>245</v>
      </c>
      <c r="E135" s="445" t="b">
        <v>0</v>
      </c>
      <c r="F135" s="446"/>
      <c r="G135" s="445" t="s">
        <v>246</v>
      </c>
      <c r="H135" s="445" t="s">
        <v>246</v>
      </c>
      <c r="I135" s="445" t="s">
        <v>246</v>
      </c>
      <c r="J135" s="445" t="s">
        <v>246</v>
      </c>
      <c r="K135" s="445" t="s">
        <v>246</v>
      </c>
      <c r="L135" s="445">
        <v>6.0</v>
      </c>
      <c r="M135" s="445">
        <v>192212.698079</v>
      </c>
      <c r="N135" s="445">
        <v>135691.0</v>
      </c>
      <c r="O135" s="445">
        <f t="shared" si="1"/>
        <v>1.27405E+17</v>
      </c>
      <c r="P135" s="445">
        <f t="shared" si="2"/>
        <v>109</v>
      </c>
      <c r="Q135" s="98">
        <f t="shared" si="3"/>
        <v>70</v>
      </c>
      <c r="R135" s="447">
        <f t="shared" si="4"/>
        <v>5.82</v>
      </c>
      <c r="S135" s="448">
        <f t="shared" si="5"/>
        <v>75.82</v>
      </c>
    </row>
    <row r="136">
      <c r="A136" s="4"/>
      <c r="B136" s="139" t="s">
        <v>145</v>
      </c>
      <c r="C136" s="449" t="s">
        <v>145</v>
      </c>
      <c r="D136" s="445" t="s">
        <v>247</v>
      </c>
      <c r="E136" s="445" t="b">
        <v>0</v>
      </c>
      <c r="F136" s="446" t="s">
        <v>248</v>
      </c>
      <c r="G136" s="445" t="s">
        <v>247</v>
      </c>
      <c r="H136" s="446"/>
      <c r="I136" s="446"/>
      <c r="J136" s="446"/>
      <c r="K136" s="446"/>
      <c r="L136" s="446"/>
      <c r="M136" s="446"/>
      <c r="N136" s="446"/>
      <c r="O136" s="445" t="str">
        <f t="shared" si="1"/>
        <v>-</v>
      </c>
      <c r="P136" s="445" t="str">
        <f t="shared" si="2"/>
        <v>-</v>
      </c>
      <c r="Q136" s="98">
        <f t="shared" si="3"/>
        <v>0</v>
      </c>
      <c r="R136" s="447">
        <f t="shared" si="4"/>
        <v>0</v>
      </c>
      <c r="S136" s="448">
        <f t="shared" si="5"/>
        <v>0</v>
      </c>
    </row>
    <row r="137">
      <c r="A137" s="4"/>
      <c r="B137" s="138" t="s">
        <v>146</v>
      </c>
      <c r="C137" s="444" t="s">
        <v>146</v>
      </c>
      <c r="D137" s="445" t="s">
        <v>245</v>
      </c>
      <c r="E137" s="445" t="b">
        <v>0</v>
      </c>
      <c r="F137" s="446"/>
      <c r="G137" s="445" t="s">
        <v>246</v>
      </c>
      <c r="H137" s="445" t="s">
        <v>246</v>
      </c>
      <c r="I137" s="445" t="s">
        <v>246</v>
      </c>
      <c r="J137" s="445" t="s">
        <v>246</v>
      </c>
      <c r="K137" s="445" t="s">
        <v>246</v>
      </c>
      <c r="L137" s="445">
        <v>20.0</v>
      </c>
      <c r="M137" s="445">
        <v>445837.090623</v>
      </c>
      <c r="N137" s="445">
        <v>181721.0</v>
      </c>
      <c r="O137" s="445">
        <f t="shared" si="1"/>
        <v>5.88907E+18</v>
      </c>
      <c r="P137" s="445">
        <f t="shared" si="2"/>
        <v>132</v>
      </c>
      <c r="Q137" s="98">
        <f t="shared" si="3"/>
        <v>70</v>
      </c>
      <c r="R137" s="447">
        <f t="shared" si="4"/>
        <v>0.67</v>
      </c>
      <c r="S137" s="448">
        <f t="shared" si="5"/>
        <v>70.67</v>
      </c>
    </row>
    <row r="138">
      <c r="A138" s="4"/>
      <c r="B138" s="139" t="s">
        <v>148</v>
      </c>
      <c r="C138" s="449" t="s">
        <v>148</v>
      </c>
      <c r="D138" s="445" t="s">
        <v>247</v>
      </c>
      <c r="E138" s="445" t="b">
        <v>0</v>
      </c>
      <c r="F138" s="446" t="s">
        <v>248</v>
      </c>
      <c r="G138" s="445" t="s">
        <v>247</v>
      </c>
      <c r="H138" s="446"/>
      <c r="I138" s="446"/>
      <c r="J138" s="446"/>
      <c r="K138" s="446"/>
      <c r="L138" s="446"/>
      <c r="M138" s="446"/>
      <c r="N138" s="446"/>
      <c r="O138" s="445" t="str">
        <f t="shared" si="1"/>
        <v>-</v>
      </c>
      <c r="P138" s="445" t="str">
        <f t="shared" si="2"/>
        <v>-</v>
      </c>
      <c r="Q138" s="98">
        <f t="shared" si="3"/>
        <v>0</v>
      </c>
      <c r="R138" s="447">
        <f t="shared" si="4"/>
        <v>0</v>
      </c>
      <c r="S138" s="448">
        <f t="shared" si="5"/>
        <v>0</v>
      </c>
    </row>
    <row r="139">
      <c r="A139" s="4"/>
      <c r="B139" s="139" t="s">
        <v>149</v>
      </c>
      <c r="C139" s="449" t="s">
        <v>149</v>
      </c>
      <c r="D139" s="445" t="s">
        <v>247</v>
      </c>
      <c r="E139" s="445" t="b">
        <v>0</v>
      </c>
      <c r="F139" s="446" t="s">
        <v>248</v>
      </c>
      <c r="G139" s="445" t="s">
        <v>247</v>
      </c>
      <c r="H139" s="446"/>
      <c r="I139" s="446"/>
      <c r="J139" s="446"/>
      <c r="K139" s="446"/>
      <c r="L139" s="446"/>
      <c r="M139" s="446"/>
      <c r="N139" s="446"/>
      <c r="O139" s="445" t="str">
        <f t="shared" si="1"/>
        <v>-</v>
      </c>
      <c r="P139" s="445" t="str">
        <f t="shared" si="2"/>
        <v>-</v>
      </c>
      <c r="Q139" s="98">
        <f t="shared" si="3"/>
        <v>0</v>
      </c>
      <c r="R139" s="447">
        <f t="shared" si="4"/>
        <v>0</v>
      </c>
      <c r="S139" s="448">
        <f t="shared" si="5"/>
        <v>0</v>
      </c>
    </row>
    <row r="140">
      <c r="A140" s="4"/>
      <c r="B140" s="138" t="s">
        <v>150</v>
      </c>
      <c r="C140" s="444" t="s">
        <v>150</v>
      </c>
      <c r="D140" s="445" t="s">
        <v>245</v>
      </c>
      <c r="E140" s="445" t="b">
        <v>0</v>
      </c>
      <c r="F140" s="446"/>
      <c r="G140" s="445" t="s">
        <v>246</v>
      </c>
      <c r="H140" s="445" t="s">
        <v>246</v>
      </c>
      <c r="I140" s="445" t="s">
        <v>246</v>
      </c>
      <c r="J140" s="445" t="s">
        <v>246</v>
      </c>
      <c r="K140" s="445" t="s">
        <v>246</v>
      </c>
      <c r="L140" s="445">
        <v>4.5</v>
      </c>
      <c r="M140" s="445">
        <v>186269.328208</v>
      </c>
      <c r="N140" s="445">
        <v>42245.0</v>
      </c>
      <c r="O140" s="445">
        <f t="shared" si="1"/>
        <v>6.73158E+15</v>
      </c>
      <c r="P140" s="445">
        <f t="shared" si="2"/>
        <v>34</v>
      </c>
      <c r="Q140" s="98">
        <f t="shared" si="3"/>
        <v>70</v>
      </c>
      <c r="R140" s="447">
        <f t="shared" si="4"/>
        <v>22.61</v>
      </c>
      <c r="S140" s="448">
        <f t="shared" si="5"/>
        <v>92.61</v>
      </c>
    </row>
    <row r="141">
      <c r="A141" s="4"/>
      <c r="B141" s="138" t="s">
        <v>151</v>
      </c>
      <c r="C141" s="444" t="s">
        <v>151</v>
      </c>
      <c r="D141" s="445" t="s">
        <v>245</v>
      </c>
      <c r="E141" s="445" t="b">
        <v>0</v>
      </c>
      <c r="F141" s="446"/>
      <c r="G141" s="445" t="s">
        <v>246</v>
      </c>
      <c r="H141" s="445" t="s">
        <v>246</v>
      </c>
      <c r="I141" s="445" t="s">
        <v>246</v>
      </c>
      <c r="J141" s="445" t="s">
        <v>246</v>
      </c>
      <c r="K141" s="445" t="s">
        <v>246</v>
      </c>
      <c r="L141" s="445">
        <v>3.3</v>
      </c>
      <c r="M141" s="445">
        <v>331860.008693</v>
      </c>
      <c r="N141" s="445">
        <v>54792.0</v>
      </c>
      <c r="O141" s="445">
        <f t="shared" si="1"/>
        <v>1.08497E+16</v>
      </c>
      <c r="P141" s="445">
        <f t="shared" si="2"/>
        <v>58</v>
      </c>
      <c r="Q141" s="98">
        <f t="shared" si="3"/>
        <v>70</v>
      </c>
      <c r="R141" s="447">
        <f t="shared" si="4"/>
        <v>17.24</v>
      </c>
      <c r="S141" s="448">
        <f t="shared" si="5"/>
        <v>87.24</v>
      </c>
    </row>
    <row r="142">
      <c r="A142" s="4"/>
      <c r="B142" s="138" t="s">
        <v>152</v>
      </c>
      <c r="C142" s="444" t="s">
        <v>152</v>
      </c>
      <c r="D142" s="445" t="s">
        <v>245</v>
      </c>
      <c r="E142" s="445" t="b">
        <v>0</v>
      </c>
      <c r="F142" s="446"/>
      <c r="G142" s="445" t="s">
        <v>246</v>
      </c>
      <c r="H142" s="445" t="s">
        <v>246</v>
      </c>
      <c r="I142" s="445" t="s">
        <v>246</v>
      </c>
      <c r="J142" s="445" t="s">
        <v>246</v>
      </c>
      <c r="K142" s="445" t="s">
        <v>246</v>
      </c>
      <c r="L142" s="445">
        <v>8.8</v>
      </c>
      <c r="M142" s="445">
        <v>749653.378794</v>
      </c>
      <c r="N142" s="445">
        <v>14020.0</v>
      </c>
      <c r="O142" s="445">
        <f t="shared" si="1"/>
        <v>1.1411E+16</v>
      </c>
      <c r="P142" s="445">
        <f t="shared" si="2"/>
        <v>59</v>
      </c>
      <c r="Q142" s="98">
        <f t="shared" si="3"/>
        <v>70</v>
      </c>
      <c r="R142" s="447">
        <f t="shared" si="4"/>
        <v>17.01</v>
      </c>
      <c r="S142" s="448">
        <f t="shared" si="5"/>
        <v>87.01</v>
      </c>
    </row>
    <row r="143">
      <c r="A143" s="4"/>
      <c r="B143" s="138" t="s">
        <v>153</v>
      </c>
      <c r="C143" s="444" t="s">
        <v>153</v>
      </c>
      <c r="D143" s="445" t="s">
        <v>245</v>
      </c>
      <c r="E143" s="445" t="b">
        <v>0</v>
      </c>
      <c r="F143" s="446"/>
      <c r="G143" s="445" t="s">
        <v>246</v>
      </c>
      <c r="H143" s="445" t="s">
        <v>246</v>
      </c>
      <c r="I143" s="445" t="s">
        <v>246</v>
      </c>
      <c r="J143" s="445" t="s">
        <v>246</v>
      </c>
      <c r="K143" s="445" t="s">
        <v>246</v>
      </c>
      <c r="L143" s="445">
        <v>5.5</v>
      </c>
      <c r="M143" s="445">
        <v>275441.746665</v>
      </c>
      <c r="N143" s="445">
        <v>53868.0</v>
      </c>
      <c r="O143" s="445">
        <f t="shared" si="1"/>
        <v>2.41778E+16</v>
      </c>
      <c r="P143" s="445">
        <f t="shared" si="2"/>
        <v>77</v>
      </c>
      <c r="Q143" s="98">
        <f t="shared" si="3"/>
        <v>70</v>
      </c>
      <c r="R143" s="447">
        <f t="shared" si="4"/>
        <v>12.99</v>
      </c>
      <c r="S143" s="448">
        <f t="shared" si="5"/>
        <v>82.99</v>
      </c>
    </row>
    <row r="144">
      <c r="A144" s="4"/>
      <c r="B144" s="138" t="s">
        <v>154</v>
      </c>
      <c r="C144" s="444" t="s">
        <v>154</v>
      </c>
      <c r="D144" s="445" t="s">
        <v>245</v>
      </c>
      <c r="E144" s="445" t="b">
        <v>0</v>
      </c>
      <c r="F144" s="446"/>
      <c r="G144" s="445" t="s">
        <v>246</v>
      </c>
      <c r="H144" s="445" t="s">
        <v>246</v>
      </c>
      <c r="I144" s="445" t="s">
        <v>246</v>
      </c>
      <c r="J144" s="445" t="s">
        <v>246</v>
      </c>
      <c r="K144" s="445" t="s">
        <v>246</v>
      </c>
      <c r="L144" s="445">
        <v>5.0</v>
      </c>
      <c r="M144" s="445">
        <v>172788.941269</v>
      </c>
      <c r="N144" s="445">
        <v>176855.0</v>
      </c>
      <c r="O144" s="445">
        <f t="shared" si="1"/>
        <v>1.35111E+17</v>
      </c>
      <c r="P144" s="445">
        <f t="shared" si="2"/>
        <v>111</v>
      </c>
      <c r="Q144" s="98">
        <f t="shared" si="3"/>
        <v>70</v>
      </c>
      <c r="R144" s="447">
        <f t="shared" si="4"/>
        <v>5.37</v>
      </c>
      <c r="S144" s="448">
        <f t="shared" si="5"/>
        <v>75.37</v>
      </c>
    </row>
    <row r="145">
      <c r="A145" s="4"/>
      <c r="B145" s="138" t="s">
        <v>155</v>
      </c>
      <c r="C145" s="444" t="s">
        <v>155</v>
      </c>
      <c r="D145" s="445" t="s">
        <v>245</v>
      </c>
      <c r="E145" s="445" t="b">
        <v>0</v>
      </c>
      <c r="F145" s="446"/>
      <c r="G145" s="445" t="s">
        <v>246</v>
      </c>
      <c r="H145" s="445" t="s">
        <v>246</v>
      </c>
      <c r="I145" s="445" t="s">
        <v>246</v>
      </c>
      <c r="J145" s="445" t="s">
        <v>246</v>
      </c>
      <c r="K145" s="445" t="s">
        <v>246</v>
      </c>
      <c r="L145" s="445">
        <v>3.0</v>
      </c>
      <c r="M145" s="445">
        <v>229975.906914</v>
      </c>
      <c r="N145" s="445">
        <v>42431.0</v>
      </c>
      <c r="O145" s="445">
        <f t="shared" si="1"/>
        <v>3.72642E+15</v>
      </c>
      <c r="P145" s="445">
        <f t="shared" si="2"/>
        <v>11</v>
      </c>
      <c r="Q145" s="98">
        <f t="shared" si="3"/>
        <v>70</v>
      </c>
      <c r="R145" s="447">
        <f t="shared" si="4"/>
        <v>27.76</v>
      </c>
      <c r="S145" s="448">
        <f t="shared" si="5"/>
        <v>97.76</v>
      </c>
    </row>
    <row r="146">
      <c r="A146" s="4"/>
      <c r="B146" s="139" t="s">
        <v>156</v>
      </c>
      <c r="C146" s="449" t="s">
        <v>156</v>
      </c>
      <c r="D146" s="445" t="s">
        <v>247</v>
      </c>
      <c r="E146" s="445" t="b">
        <v>0</v>
      </c>
      <c r="F146" s="446" t="s">
        <v>248</v>
      </c>
      <c r="G146" s="445" t="s">
        <v>247</v>
      </c>
      <c r="H146" s="446"/>
      <c r="I146" s="446"/>
      <c r="J146" s="446"/>
      <c r="K146" s="446"/>
      <c r="L146" s="446"/>
      <c r="M146" s="446"/>
      <c r="N146" s="446"/>
      <c r="O146" s="445" t="str">
        <f t="shared" si="1"/>
        <v>-</v>
      </c>
      <c r="P146" s="445" t="str">
        <f t="shared" si="2"/>
        <v>-</v>
      </c>
      <c r="Q146" s="98">
        <f t="shared" si="3"/>
        <v>0</v>
      </c>
      <c r="R146" s="447">
        <f t="shared" si="4"/>
        <v>0</v>
      </c>
      <c r="S146" s="448">
        <f t="shared" si="5"/>
        <v>0</v>
      </c>
    </row>
    <row r="147">
      <c r="A147" s="4"/>
      <c r="B147" s="138" t="s">
        <v>157</v>
      </c>
      <c r="C147" s="444" t="s">
        <v>157</v>
      </c>
      <c r="D147" s="445" t="s">
        <v>245</v>
      </c>
      <c r="E147" s="445" t="b">
        <v>0</v>
      </c>
      <c r="F147" s="446"/>
      <c r="G147" s="445" t="s">
        <v>246</v>
      </c>
      <c r="H147" s="445" t="s">
        <v>246</v>
      </c>
      <c r="I147" s="445" t="s">
        <v>246</v>
      </c>
      <c r="J147" s="445" t="s">
        <v>246</v>
      </c>
      <c r="K147" s="445" t="s">
        <v>246</v>
      </c>
      <c r="L147" s="445">
        <v>4.1</v>
      </c>
      <c r="M147" s="445">
        <v>202255.806047</v>
      </c>
      <c r="N147" s="445">
        <v>48649.0</v>
      </c>
      <c r="O147" s="445">
        <f t="shared" si="1"/>
        <v>8.04668E+15</v>
      </c>
      <c r="P147" s="445">
        <f t="shared" si="2"/>
        <v>46</v>
      </c>
      <c r="Q147" s="98">
        <f t="shared" si="3"/>
        <v>70</v>
      </c>
      <c r="R147" s="447">
        <f t="shared" si="4"/>
        <v>19.93</v>
      </c>
      <c r="S147" s="448">
        <f t="shared" si="5"/>
        <v>89.93</v>
      </c>
    </row>
    <row r="148">
      <c r="A148" s="4"/>
      <c r="B148" s="138" t="s">
        <v>158</v>
      </c>
      <c r="C148" s="444" t="s">
        <v>158</v>
      </c>
      <c r="D148" s="445" t="s">
        <v>245</v>
      </c>
      <c r="E148" s="445" t="b">
        <v>0</v>
      </c>
      <c r="F148" s="446"/>
      <c r="G148" s="445" t="s">
        <v>246</v>
      </c>
      <c r="H148" s="445" t="s">
        <v>246</v>
      </c>
      <c r="I148" s="445" t="s">
        <v>246</v>
      </c>
      <c r="J148" s="445" t="s">
        <v>246</v>
      </c>
      <c r="K148" s="445" t="s">
        <v>246</v>
      </c>
      <c r="L148" s="445">
        <v>4.0</v>
      </c>
      <c r="M148" s="445">
        <v>275779.223876</v>
      </c>
      <c r="N148" s="445">
        <v>83483.0</v>
      </c>
      <c r="O148" s="445">
        <f t="shared" si="1"/>
        <v>3.07523E+16</v>
      </c>
      <c r="P148" s="445">
        <f t="shared" si="2"/>
        <v>86</v>
      </c>
      <c r="Q148" s="98">
        <f t="shared" si="3"/>
        <v>70</v>
      </c>
      <c r="R148" s="447">
        <f t="shared" si="4"/>
        <v>10.97</v>
      </c>
      <c r="S148" s="448">
        <f t="shared" si="5"/>
        <v>80.97</v>
      </c>
    </row>
    <row r="149">
      <c r="A149" s="89"/>
      <c r="B149" s="138" t="s">
        <v>159</v>
      </c>
      <c r="C149" s="451" t="s">
        <v>159</v>
      </c>
      <c r="D149" s="452" t="s">
        <v>245</v>
      </c>
      <c r="E149" s="452" t="b">
        <v>0</v>
      </c>
      <c r="F149" s="453"/>
      <c r="G149" s="452" t="s">
        <v>246</v>
      </c>
      <c r="H149" s="452" t="s">
        <v>246</v>
      </c>
      <c r="I149" s="452" t="s">
        <v>246</v>
      </c>
      <c r="J149" s="452" t="s">
        <v>246</v>
      </c>
      <c r="K149" s="452" t="s">
        <v>246</v>
      </c>
      <c r="L149" s="452">
        <v>3.4</v>
      </c>
      <c r="M149" s="452">
        <v>239353.431488</v>
      </c>
      <c r="N149" s="452">
        <v>59483.0</v>
      </c>
      <c r="O149" s="445">
        <f t="shared" si="1"/>
        <v>9.79001E+15</v>
      </c>
      <c r="P149" s="445">
        <f t="shared" si="2"/>
        <v>55</v>
      </c>
      <c r="Q149" s="98">
        <f t="shared" si="3"/>
        <v>70</v>
      </c>
      <c r="R149" s="447">
        <f t="shared" si="4"/>
        <v>17.91</v>
      </c>
      <c r="S149" s="448">
        <f t="shared" si="5"/>
        <v>87.91</v>
      </c>
    </row>
    <row r="150">
      <c r="A150" s="93"/>
      <c r="B150" s="138" t="s">
        <v>160</v>
      </c>
      <c r="C150" s="454" t="s">
        <v>160</v>
      </c>
      <c r="D150" s="455" t="s">
        <v>245</v>
      </c>
      <c r="E150" s="455" t="b">
        <v>0</v>
      </c>
      <c r="F150" s="456"/>
      <c r="G150" s="455" t="s">
        <v>246</v>
      </c>
      <c r="H150" s="455" t="s">
        <v>246</v>
      </c>
      <c r="I150" s="455" t="s">
        <v>246</v>
      </c>
      <c r="J150" s="455" t="s">
        <v>246</v>
      </c>
      <c r="K150" s="455" t="s">
        <v>246</v>
      </c>
      <c r="L150" s="455">
        <v>4.2</v>
      </c>
      <c r="M150" s="455">
        <v>205311.860537</v>
      </c>
      <c r="N150" s="455">
        <v>43010.0</v>
      </c>
      <c r="O150" s="445">
        <f t="shared" si="1"/>
        <v>6.69964E+15</v>
      </c>
      <c r="P150" s="445">
        <f t="shared" si="2"/>
        <v>32</v>
      </c>
      <c r="Q150" s="98">
        <f t="shared" si="3"/>
        <v>70</v>
      </c>
      <c r="R150" s="447">
        <f t="shared" si="4"/>
        <v>23.06</v>
      </c>
      <c r="S150" s="448">
        <f t="shared" si="5"/>
        <v>93.06</v>
      </c>
    </row>
    <row r="151">
      <c r="A151" s="89"/>
      <c r="B151" s="138" t="s">
        <v>161</v>
      </c>
      <c r="C151" s="451" t="s">
        <v>161</v>
      </c>
      <c r="D151" s="452" t="s">
        <v>245</v>
      </c>
      <c r="E151" s="452" t="b">
        <v>0</v>
      </c>
      <c r="F151" s="453"/>
      <c r="G151" s="452" t="s">
        <v>246</v>
      </c>
      <c r="H151" s="452" t="s">
        <v>246</v>
      </c>
      <c r="I151" s="452" t="s">
        <v>246</v>
      </c>
      <c r="J151" s="452" t="s">
        <v>246</v>
      </c>
      <c r="K151" s="452" t="s">
        <v>246</v>
      </c>
      <c r="L151" s="452">
        <v>4.7</v>
      </c>
      <c r="M151" s="452">
        <v>294768.635055</v>
      </c>
      <c r="N151" s="452">
        <v>127892.0</v>
      </c>
      <c r="O151" s="445">
        <f t="shared" si="1"/>
        <v>1.06503E+17</v>
      </c>
      <c r="P151" s="445">
        <f t="shared" si="2"/>
        <v>107</v>
      </c>
      <c r="Q151" s="98">
        <f t="shared" si="3"/>
        <v>70</v>
      </c>
      <c r="R151" s="447">
        <f t="shared" si="4"/>
        <v>6.27</v>
      </c>
      <c r="S151" s="448">
        <f t="shared" si="5"/>
        <v>76.27</v>
      </c>
    </row>
    <row r="152">
      <c r="A152" s="93"/>
      <c r="B152" s="138" t="s">
        <v>162</v>
      </c>
      <c r="C152" s="454" t="s">
        <v>162</v>
      </c>
      <c r="D152" s="455" t="s">
        <v>245</v>
      </c>
      <c r="E152" s="455" t="b">
        <v>0</v>
      </c>
      <c r="F152" s="456"/>
      <c r="G152" s="455" t="s">
        <v>246</v>
      </c>
      <c r="H152" s="455" t="s">
        <v>246</v>
      </c>
      <c r="I152" s="455" t="s">
        <v>246</v>
      </c>
      <c r="J152" s="455" t="s">
        <v>246</v>
      </c>
      <c r="K152" s="455" t="s">
        <v>246</v>
      </c>
      <c r="L152" s="455">
        <v>4.0</v>
      </c>
      <c r="M152" s="455">
        <v>231247.700314</v>
      </c>
      <c r="N152" s="455">
        <v>43130.0</v>
      </c>
      <c r="O152" s="445">
        <f t="shared" si="1"/>
        <v>6.88266E+15</v>
      </c>
      <c r="P152" s="445">
        <f t="shared" si="2"/>
        <v>37</v>
      </c>
      <c r="Q152" s="98">
        <f t="shared" si="3"/>
        <v>70</v>
      </c>
      <c r="R152" s="447">
        <f t="shared" si="4"/>
        <v>21.94</v>
      </c>
      <c r="S152" s="448">
        <f t="shared" si="5"/>
        <v>91.94</v>
      </c>
    </row>
    <row r="153">
      <c r="A153" s="89"/>
      <c r="B153" s="138" t="s">
        <v>163</v>
      </c>
      <c r="C153" s="451" t="s">
        <v>163</v>
      </c>
      <c r="D153" s="452" t="s">
        <v>247</v>
      </c>
      <c r="E153" s="452" t="b">
        <v>0</v>
      </c>
      <c r="F153" s="457" t="s">
        <v>248</v>
      </c>
      <c r="G153" s="452" t="s">
        <v>247</v>
      </c>
      <c r="H153" s="453"/>
      <c r="I153" s="453"/>
      <c r="J153" s="453"/>
      <c r="K153" s="453"/>
      <c r="L153" s="453"/>
      <c r="M153" s="453"/>
      <c r="N153" s="453"/>
      <c r="O153" s="445" t="str">
        <f t="shared" si="1"/>
        <v>-</v>
      </c>
      <c r="P153" s="445" t="str">
        <f t="shared" si="2"/>
        <v>-</v>
      </c>
      <c r="Q153" s="98">
        <f t="shared" si="3"/>
        <v>0</v>
      </c>
      <c r="R153" s="447">
        <f t="shared" si="4"/>
        <v>0</v>
      </c>
      <c r="S153" s="448">
        <f t="shared" si="5"/>
        <v>0</v>
      </c>
    </row>
    <row r="154">
      <c r="A154" s="93"/>
      <c r="B154" s="139" t="s">
        <v>164</v>
      </c>
      <c r="C154" s="458" t="s">
        <v>164</v>
      </c>
      <c r="D154" s="459" t="s">
        <v>247</v>
      </c>
      <c r="E154" s="459" t="b">
        <v>0</v>
      </c>
      <c r="F154" s="460" t="s">
        <v>248</v>
      </c>
      <c r="G154" s="459" t="s">
        <v>247</v>
      </c>
      <c r="H154" s="456"/>
      <c r="I154" s="456"/>
      <c r="J154" s="456"/>
      <c r="K154" s="456"/>
      <c r="L154" s="456"/>
      <c r="M154" s="456"/>
      <c r="N154" s="456"/>
      <c r="O154" s="445" t="str">
        <f t="shared" si="1"/>
        <v>-</v>
      </c>
      <c r="P154" s="445" t="str">
        <f t="shared" si="2"/>
        <v>-</v>
      </c>
      <c r="Q154" s="98">
        <f t="shared" si="3"/>
        <v>0</v>
      </c>
      <c r="R154" s="447">
        <f t="shared" si="4"/>
        <v>0</v>
      </c>
      <c r="S154" s="448">
        <f t="shared" si="5"/>
        <v>0</v>
      </c>
    </row>
    <row r="155">
      <c r="A155" s="89"/>
      <c r="B155" s="138" t="s">
        <v>165</v>
      </c>
      <c r="C155" s="451" t="s">
        <v>165</v>
      </c>
      <c r="D155" s="452" t="s">
        <v>245</v>
      </c>
      <c r="E155" s="452" t="b">
        <v>0</v>
      </c>
      <c r="F155" s="453"/>
      <c r="G155" s="452" t="s">
        <v>246</v>
      </c>
      <c r="H155" s="452" t="s">
        <v>246</v>
      </c>
      <c r="I155" s="452" t="s">
        <v>246</v>
      </c>
      <c r="J155" s="452" t="s">
        <v>246</v>
      </c>
      <c r="K155" s="452" t="s">
        <v>246</v>
      </c>
      <c r="L155" s="452">
        <v>6.0</v>
      </c>
      <c r="M155" s="452">
        <v>190062.83645</v>
      </c>
      <c r="N155" s="452">
        <v>155444.0</v>
      </c>
      <c r="O155" s="445">
        <f t="shared" si="1"/>
        <v>1.65328E+17</v>
      </c>
      <c r="P155" s="445">
        <f t="shared" si="2"/>
        <v>114</v>
      </c>
      <c r="Q155" s="98">
        <f t="shared" si="3"/>
        <v>70</v>
      </c>
      <c r="R155" s="447">
        <f t="shared" si="4"/>
        <v>4.7</v>
      </c>
      <c r="S155" s="448">
        <f t="shared" si="5"/>
        <v>74.7</v>
      </c>
    </row>
    <row r="156">
      <c r="A156" s="93"/>
      <c r="B156" s="138" t="s">
        <v>166</v>
      </c>
      <c r="C156" s="454" t="s">
        <v>166</v>
      </c>
      <c r="D156" s="455" t="s">
        <v>245</v>
      </c>
      <c r="E156" s="455" t="b">
        <v>0</v>
      </c>
      <c r="F156" s="456"/>
      <c r="G156" s="455" t="s">
        <v>246</v>
      </c>
      <c r="H156" s="455" t="s">
        <v>246</v>
      </c>
      <c r="I156" s="455" t="s">
        <v>246</v>
      </c>
      <c r="J156" s="455" t="s">
        <v>246</v>
      </c>
      <c r="K156" s="455" t="s">
        <v>246</v>
      </c>
      <c r="L156" s="455">
        <v>16.8</v>
      </c>
      <c r="M156" s="455">
        <v>749262.779208</v>
      </c>
      <c r="N156" s="455">
        <v>13473.0</v>
      </c>
      <c r="O156" s="445">
        <f t="shared" si="1"/>
        <v>3.83867E+16</v>
      </c>
      <c r="P156" s="445">
        <f t="shared" si="2"/>
        <v>91</v>
      </c>
      <c r="Q156" s="98">
        <f t="shared" si="3"/>
        <v>70</v>
      </c>
      <c r="R156" s="447">
        <f t="shared" si="4"/>
        <v>9.85</v>
      </c>
      <c r="S156" s="448">
        <f t="shared" si="5"/>
        <v>79.85</v>
      </c>
    </row>
    <row r="157">
      <c r="A157" s="89"/>
      <c r="B157" s="138" t="s">
        <v>167</v>
      </c>
      <c r="C157" s="451" t="s">
        <v>167</v>
      </c>
      <c r="D157" s="452" t="s">
        <v>245</v>
      </c>
      <c r="E157" s="452" t="b">
        <v>0</v>
      </c>
      <c r="F157" s="453"/>
      <c r="G157" s="452" t="s">
        <v>246</v>
      </c>
      <c r="H157" s="452" t="s">
        <v>246</v>
      </c>
      <c r="I157" s="452" t="s">
        <v>246</v>
      </c>
      <c r="J157" s="452" t="s">
        <v>246</v>
      </c>
      <c r="K157" s="452" t="s">
        <v>246</v>
      </c>
      <c r="L157" s="452">
        <v>4.0</v>
      </c>
      <c r="M157" s="452">
        <v>206711.771337</v>
      </c>
      <c r="N157" s="452">
        <v>42130.0</v>
      </c>
      <c r="O157" s="445">
        <f t="shared" si="1"/>
        <v>5.87041E+15</v>
      </c>
      <c r="P157" s="445">
        <f t="shared" si="2"/>
        <v>24</v>
      </c>
      <c r="Q157" s="98">
        <f t="shared" si="3"/>
        <v>70</v>
      </c>
      <c r="R157" s="447">
        <f t="shared" si="4"/>
        <v>24.85</v>
      </c>
      <c r="S157" s="448">
        <f t="shared" si="5"/>
        <v>94.85</v>
      </c>
    </row>
    <row r="158">
      <c r="A158" s="93"/>
      <c r="B158" s="138" t="s">
        <v>168</v>
      </c>
      <c r="C158" s="454" t="s">
        <v>168</v>
      </c>
      <c r="D158" s="455" t="s">
        <v>245</v>
      </c>
      <c r="E158" s="455" t="b">
        <v>1</v>
      </c>
      <c r="F158" s="456" t="s">
        <v>443</v>
      </c>
      <c r="G158" s="455" t="s">
        <v>246</v>
      </c>
      <c r="H158" s="455" t="s">
        <v>246</v>
      </c>
      <c r="I158" s="455" t="s">
        <v>246</v>
      </c>
      <c r="J158" s="455" t="s">
        <v>246</v>
      </c>
      <c r="K158" s="455" t="s">
        <v>246</v>
      </c>
      <c r="L158" s="455">
        <v>4.5</v>
      </c>
      <c r="M158" s="455">
        <v>315517.306806</v>
      </c>
      <c r="N158" s="455">
        <v>71623.0</v>
      </c>
      <c r="O158" s="445">
        <f t="shared" si="1"/>
        <v>3.27758E+16</v>
      </c>
      <c r="P158" s="445">
        <f t="shared" si="2"/>
        <v>89</v>
      </c>
      <c r="Q158" s="98">
        <f t="shared" si="3"/>
        <v>70</v>
      </c>
      <c r="R158" s="447">
        <f t="shared" si="4"/>
        <v>10.3</v>
      </c>
      <c r="S158" s="448">
        <f t="shared" si="5"/>
        <v>75.3</v>
      </c>
    </row>
    <row r="159">
      <c r="A159" s="89"/>
      <c r="B159" s="138" t="s">
        <v>169</v>
      </c>
      <c r="C159" s="451" t="s">
        <v>169</v>
      </c>
      <c r="D159" s="452" t="s">
        <v>245</v>
      </c>
      <c r="E159" s="452" t="b">
        <v>0</v>
      </c>
      <c r="F159" s="453"/>
      <c r="G159" s="452" t="s">
        <v>246</v>
      </c>
      <c r="H159" s="452" t="s">
        <v>246</v>
      </c>
      <c r="I159" s="452" t="s">
        <v>246</v>
      </c>
      <c r="J159" s="452" t="s">
        <v>246</v>
      </c>
      <c r="K159" s="452" t="s">
        <v>246</v>
      </c>
      <c r="L159" s="452">
        <v>3.8</v>
      </c>
      <c r="M159" s="452">
        <v>272157.580486</v>
      </c>
      <c r="N159" s="452">
        <v>39201.0</v>
      </c>
      <c r="O159" s="445">
        <f t="shared" si="1"/>
        <v>6.03923E+15</v>
      </c>
      <c r="P159" s="445">
        <f t="shared" si="2"/>
        <v>25</v>
      </c>
      <c r="Q159" s="98">
        <f t="shared" si="3"/>
        <v>70</v>
      </c>
      <c r="R159" s="447">
        <f t="shared" si="4"/>
        <v>24.63</v>
      </c>
      <c r="S159" s="448">
        <f t="shared" si="5"/>
        <v>94.63</v>
      </c>
    </row>
    <row r="160">
      <c r="A160" s="93"/>
      <c r="B160" s="138" t="s">
        <v>170</v>
      </c>
      <c r="C160" s="454" t="s">
        <v>170</v>
      </c>
      <c r="D160" s="455" t="s">
        <v>245</v>
      </c>
      <c r="E160" s="455" t="b">
        <v>0</v>
      </c>
      <c r="F160" s="456"/>
      <c r="G160" s="455" t="s">
        <v>246</v>
      </c>
      <c r="H160" s="455" t="s">
        <v>246</v>
      </c>
      <c r="I160" s="455" t="s">
        <v>246</v>
      </c>
      <c r="J160" s="455" t="s">
        <v>246</v>
      </c>
      <c r="K160" s="455" t="s">
        <v>246</v>
      </c>
      <c r="L160" s="455">
        <v>3.6</v>
      </c>
      <c r="M160" s="455">
        <v>228566.622163</v>
      </c>
      <c r="N160" s="455">
        <v>41881.0</v>
      </c>
      <c r="O160" s="445">
        <f t="shared" si="1"/>
        <v>5.19579E+15</v>
      </c>
      <c r="P160" s="445">
        <f t="shared" si="2"/>
        <v>17</v>
      </c>
      <c r="Q160" s="98">
        <f t="shared" si="3"/>
        <v>70</v>
      </c>
      <c r="R160" s="447">
        <f t="shared" si="4"/>
        <v>26.42</v>
      </c>
      <c r="S160" s="448">
        <f t="shared" si="5"/>
        <v>96.42</v>
      </c>
    </row>
    <row r="161">
      <c r="A161" s="89"/>
      <c r="B161" s="138" t="s">
        <v>171</v>
      </c>
      <c r="C161" s="451" t="s">
        <v>171</v>
      </c>
      <c r="D161" s="452" t="s">
        <v>245</v>
      </c>
      <c r="E161" s="452" t="b">
        <v>0</v>
      </c>
      <c r="F161" s="453"/>
      <c r="G161" s="452" t="s">
        <v>246</v>
      </c>
      <c r="H161" s="452" t="s">
        <v>246</v>
      </c>
      <c r="I161" s="452" t="s">
        <v>246</v>
      </c>
      <c r="J161" s="452" t="s">
        <v>246</v>
      </c>
      <c r="K161" s="452" t="s">
        <v>246</v>
      </c>
      <c r="L161" s="452">
        <v>7.08</v>
      </c>
      <c r="M161" s="452">
        <v>216864.246323</v>
      </c>
      <c r="N161" s="452">
        <v>66961.0</v>
      </c>
      <c r="O161" s="445">
        <f t="shared" si="1"/>
        <v>4.87414E+16</v>
      </c>
      <c r="P161" s="445">
        <f t="shared" si="2"/>
        <v>95</v>
      </c>
      <c r="Q161" s="98">
        <f t="shared" si="3"/>
        <v>70</v>
      </c>
      <c r="R161" s="447">
        <f t="shared" si="4"/>
        <v>8.96</v>
      </c>
      <c r="S161" s="448">
        <f t="shared" si="5"/>
        <v>78.96</v>
      </c>
    </row>
    <row r="162">
      <c r="A162" s="93"/>
      <c r="B162" s="138" t="s">
        <v>172</v>
      </c>
      <c r="C162" s="454" t="s">
        <v>172</v>
      </c>
      <c r="D162" s="455" t="s">
        <v>245</v>
      </c>
      <c r="E162" s="455" t="b">
        <v>0</v>
      </c>
      <c r="F162" s="456"/>
      <c r="G162" s="455" t="s">
        <v>246</v>
      </c>
      <c r="H162" s="455" t="s">
        <v>246</v>
      </c>
      <c r="I162" s="455" t="s">
        <v>246</v>
      </c>
      <c r="J162" s="455" t="s">
        <v>246</v>
      </c>
      <c r="K162" s="455" t="s">
        <v>246</v>
      </c>
      <c r="L162" s="455">
        <v>3.7</v>
      </c>
      <c r="M162" s="455">
        <v>226344.889154</v>
      </c>
      <c r="N162" s="455">
        <v>41654.0</v>
      </c>
      <c r="O162" s="445">
        <f t="shared" si="1"/>
        <v>5.37635E+15</v>
      </c>
      <c r="P162" s="445">
        <f t="shared" si="2"/>
        <v>18</v>
      </c>
      <c r="Q162" s="98">
        <f t="shared" si="3"/>
        <v>70</v>
      </c>
      <c r="R162" s="447">
        <f t="shared" si="4"/>
        <v>26.19</v>
      </c>
      <c r="S162" s="448">
        <f t="shared" si="5"/>
        <v>96.19</v>
      </c>
    </row>
    <row r="163">
      <c r="A163" s="89"/>
      <c r="B163" s="138" t="s">
        <v>173</v>
      </c>
      <c r="C163" s="451" t="s">
        <v>173</v>
      </c>
      <c r="D163" s="452" t="s">
        <v>245</v>
      </c>
      <c r="E163" s="452" t="b">
        <v>0</v>
      </c>
      <c r="F163" s="453"/>
      <c r="G163" s="452" t="s">
        <v>246</v>
      </c>
      <c r="H163" s="452" t="s">
        <v>246</v>
      </c>
      <c r="I163" s="452" t="s">
        <v>246</v>
      </c>
      <c r="J163" s="452" t="s">
        <v>246</v>
      </c>
      <c r="K163" s="452" t="s">
        <v>246</v>
      </c>
      <c r="L163" s="452">
        <v>3.1</v>
      </c>
      <c r="M163" s="452">
        <v>204877.513162</v>
      </c>
      <c r="N163" s="452">
        <v>39143.0</v>
      </c>
      <c r="O163" s="445">
        <f t="shared" si="1"/>
        <v>3.01666E+15</v>
      </c>
      <c r="P163" s="445">
        <f t="shared" si="2"/>
        <v>4</v>
      </c>
      <c r="Q163" s="98">
        <f t="shared" si="3"/>
        <v>70</v>
      </c>
      <c r="R163" s="447">
        <f t="shared" si="4"/>
        <v>29.33</v>
      </c>
      <c r="S163" s="448">
        <f t="shared" si="5"/>
        <v>99.33</v>
      </c>
    </row>
    <row r="164">
      <c r="A164" s="93"/>
      <c r="B164" s="138" t="s">
        <v>174</v>
      </c>
      <c r="C164" s="454" t="s">
        <v>174</v>
      </c>
      <c r="D164" s="455" t="s">
        <v>245</v>
      </c>
      <c r="E164" s="455" t="b">
        <v>0</v>
      </c>
      <c r="F164" s="456"/>
      <c r="G164" s="455" t="s">
        <v>246</v>
      </c>
      <c r="H164" s="455" t="s">
        <v>246</v>
      </c>
      <c r="I164" s="455" t="s">
        <v>246</v>
      </c>
      <c r="J164" s="455" t="s">
        <v>246</v>
      </c>
      <c r="K164" s="455" t="s">
        <v>246</v>
      </c>
      <c r="L164" s="455">
        <v>4.5</v>
      </c>
      <c r="M164" s="455">
        <v>189369.130329</v>
      </c>
      <c r="N164" s="455">
        <v>47779.0</v>
      </c>
      <c r="O164" s="445">
        <f t="shared" si="1"/>
        <v>8.75404E+15</v>
      </c>
      <c r="P164" s="445">
        <f t="shared" si="2"/>
        <v>52</v>
      </c>
      <c r="Q164" s="98">
        <f t="shared" si="3"/>
        <v>70</v>
      </c>
      <c r="R164" s="447">
        <f t="shared" si="4"/>
        <v>18.58</v>
      </c>
      <c r="S164" s="448">
        <f t="shared" si="5"/>
        <v>88.58</v>
      </c>
    </row>
    <row r="165">
      <c r="A165" s="89"/>
      <c r="B165" s="138" t="s">
        <v>175</v>
      </c>
      <c r="C165" s="451" t="s">
        <v>175</v>
      </c>
      <c r="D165" s="452" t="s">
        <v>245</v>
      </c>
      <c r="E165" s="452" t="b">
        <v>0</v>
      </c>
      <c r="F165" s="453"/>
      <c r="G165" s="452" t="s">
        <v>246</v>
      </c>
      <c r="H165" s="452" t="s">
        <v>246</v>
      </c>
      <c r="I165" s="452" t="s">
        <v>246</v>
      </c>
      <c r="J165" s="452" t="s">
        <v>246</v>
      </c>
      <c r="K165" s="452" t="s">
        <v>246</v>
      </c>
      <c r="L165" s="452">
        <v>4.1</v>
      </c>
      <c r="M165" s="452">
        <v>265579.876787</v>
      </c>
      <c r="N165" s="452">
        <v>54224.0</v>
      </c>
      <c r="O165" s="445">
        <f t="shared" si="1"/>
        <v>1.31264E+16</v>
      </c>
      <c r="P165" s="445">
        <f t="shared" si="2"/>
        <v>70</v>
      </c>
      <c r="Q165" s="98">
        <f t="shared" si="3"/>
        <v>70</v>
      </c>
      <c r="R165" s="447">
        <f t="shared" si="4"/>
        <v>14.55</v>
      </c>
      <c r="S165" s="448">
        <f t="shared" si="5"/>
        <v>84.55</v>
      </c>
    </row>
    <row r="166">
      <c r="A166" s="93"/>
      <c r="B166" s="138" t="s">
        <v>176</v>
      </c>
      <c r="C166" s="454" t="s">
        <v>176</v>
      </c>
      <c r="D166" s="455" t="s">
        <v>245</v>
      </c>
      <c r="E166" s="455" t="b">
        <v>0</v>
      </c>
      <c r="F166" s="456"/>
      <c r="G166" s="455" t="s">
        <v>246</v>
      </c>
      <c r="H166" s="455" t="s">
        <v>246</v>
      </c>
      <c r="I166" s="455" t="s">
        <v>246</v>
      </c>
      <c r="J166" s="455" t="s">
        <v>246</v>
      </c>
      <c r="K166" s="455" t="s">
        <v>246</v>
      </c>
      <c r="L166" s="455">
        <v>3.5</v>
      </c>
      <c r="M166" s="455">
        <v>213626.953846</v>
      </c>
      <c r="N166" s="455">
        <v>40303.0</v>
      </c>
      <c r="O166" s="445">
        <f t="shared" si="1"/>
        <v>4.25076E+15</v>
      </c>
      <c r="P166" s="445">
        <f t="shared" si="2"/>
        <v>14</v>
      </c>
      <c r="Q166" s="98">
        <f t="shared" si="3"/>
        <v>70</v>
      </c>
      <c r="R166" s="447">
        <f t="shared" si="4"/>
        <v>27.09</v>
      </c>
      <c r="S166" s="448">
        <f t="shared" si="5"/>
        <v>97.09</v>
      </c>
    </row>
    <row r="167">
      <c r="A167" s="89"/>
      <c r="B167" s="138" t="s">
        <v>177</v>
      </c>
      <c r="C167" s="451" t="s">
        <v>177</v>
      </c>
      <c r="D167" s="452" t="s">
        <v>245</v>
      </c>
      <c r="E167" s="452" t="b">
        <v>0</v>
      </c>
      <c r="F167" s="453"/>
      <c r="G167" s="452" t="s">
        <v>246</v>
      </c>
      <c r="H167" s="452" t="s">
        <v>246</v>
      </c>
      <c r="I167" s="452" t="s">
        <v>246</v>
      </c>
      <c r="J167" s="452" t="s">
        <v>246</v>
      </c>
      <c r="K167" s="452" t="s">
        <v>246</v>
      </c>
      <c r="L167" s="452">
        <v>3.7</v>
      </c>
      <c r="M167" s="452">
        <v>199612.225023</v>
      </c>
      <c r="N167" s="452">
        <v>41450.0</v>
      </c>
      <c r="O167" s="445">
        <f t="shared" si="1"/>
        <v>4.69504E+15</v>
      </c>
      <c r="P167" s="445">
        <f t="shared" si="2"/>
        <v>16</v>
      </c>
      <c r="Q167" s="98">
        <f t="shared" si="3"/>
        <v>70</v>
      </c>
      <c r="R167" s="447">
        <f t="shared" si="4"/>
        <v>26.64</v>
      </c>
      <c r="S167" s="448">
        <f t="shared" si="5"/>
        <v>96.64</v>
      </c>
    </row>
    <row r="168">
      <c r="A168" s="93"/>
      <c r="B168" s="138" t="s">
        <v>178</v>
      </c>
      <c r="C168" s="454" t="s">
        <v>178</v>
      </c>
      <c r="D168" s="455" t="s">
        <v>245</v>
      </c>
      <c r="E168" s="455" t="b">
        <v>0</v>
      </c>
      <c r="F168" s="456"/>
      <c r="G168" s="455" t="s">
        <v>246</v>
      </c>
      <c r="H168" s="455" t="s">
        <v>246</v>
      </c>
      <c r="I168" s="455" t="s">
        <v>246</v>
      </c>
      <c r="J168" s="455" t="s">
        <v>246</v>
      </c>
      <c r="K168" s="455" t="s">
        <v>246</v>
      </c>
      <c r="L168" s="455">
        <v>2.8</v>
      </c>
      <c r="M168" s="455">
        <v>201340.237973</v>
      </c>
      <c r="N168" s="455">
        <v>39545.0</v>
      </c>
      <c r="O168" s="445">
        <f t="shared" si="1"/>
        <v>2.46848E+15</v>
      </c>
      <c r="P168" s="445">
        <f t="shared" si="2"/>
        <v>2</v>
      </c>
      <c r="Q168" s="98">
        <f t="shared" si="3"/>
        <v>70</v>
      </c>
      <c r="R168" s="447">
        <f t="shared" si="4"/>
        <v>29.78</v>
      </c>
      <c r="S168" s="448">
        <f t="shared" si="5"/>
        <v>99.78</v>
      </c>
    </row>
    <row r="169">
      <c r="A169" s="89"/>
      <c r="B169" s="138" t="s">
        <v>179</v>
      </c>
      <c r="C169" s="451" t="s">
        <v>179</v>
      </c>
      <c r="D169" s="452" t="s">
        <v>245</v>
      </c>
      <c r="E169" s="452" t="b">
        <v>0</v>
      </c>
      <c r="F169" s="453"/>
      <c r="G169" s="452" t="s">
        <v>246</v>
      </c>
      <c r="H169" s="452" t="s">
        <v>246</v>
      </c>
      <c r="I169" s="452" t="s">
        <v>246</v>
      </c>
      <c r="J169" s="452" t="s">
        <v>246</v>
      </c>
      <c r="K169" s="452" t="s">
        <v>246</v>
      </c>
      <c r="L169" s="452">
        <v>5.0</v>
      </c>
      <c r="M169" s="452">
        <v>234550.614917</v>
      </c>
      <c r="N169" s="452">
        <v>155602.0</v>
      </c>
      <c r="O169" s="445">
        <f t="shared" si="1"/>
        <v>1.41973E+17</v>
      </c>
      <c r="P169" s="445">
        <f t="shared" si="2"/>
        <v>112</v>
      </c>
      <c r="Q169" s="98">
        <f t="shared" si="3"/>
        <v>70</v>
      </c>
      <c r="R169" s="447">
        <f t="shared" si="4"/>
        <v>5.15</v>
      </c>
      <c r="S169" s="448">
        <f t="shared" si="5"/>
        <v>75.15</v>
      </c>
    </row>
    <row r="170">
      <c r="A170" s="93"/>
      <c r="B170" s="139" t="s">
        <v>180</v>
      </c>
      <c r="C170" s="458" t="s">
        <v>180</v>
      </c>
      <c r="D170" s="459" t="s">
        <v>247</v>
      </c>
      <c r="E170" s="459" t="b">
        <v>0</v>
      </c>
      <c r="F170" s="460" t="s">
        <v>248</v>
      </c>
      <c r="G170" s="459" t="s">
        <v>247</v>
      </c>
      <c r="H170" s="456"/>
      <c r="I170" s="456"/>
      <c r="J170" s="456"/>
      <c r="K170" s="456"/>
      <c r="L170" s="456"/>
      <c r="M170" s="456"/>
      <c r="N170" s="456"/>
      <c r="O170" s="445" t="str">
        <f t="shared" si="1"/>
        <v>-</v>
      </c>
      <c r="P170" s="445" t="str">
        <f t="shared" si="2"/>
        <v>-</v>
      </c>
      <c r="Q170" s="98">
        <f t="shared" si="3"/>
        <v>0</v>
      </c>
      <c r="R170" s="447">
        <f t="shared" si="4"/>
        <v>0</v>
      </c>
      <c r="S170" s="448">
        <f t="shared" si="5"/>
        <v>0</v>
      </c>
    </row>
    <row r="171">
      <c r="A171" s="4"/>
      <c r="B171" s="138" t="s">
        <v>181</v>
      </c>
      <c r="C171" s="444" t="s">
        <v>181</v>
      </c>
      <c r="D171" s="445" t="s">
        <v>245</v>
      </c>
      <c r="E171" s="445" t="b">
        <v>0</v>
      </c>
      <c r="F171" s="446"/>
      <c r="G171" s="445" t="s">
        <v>246</v>
      </c>
      <c r="H171" s="445" t="s">
        <v>246</v>
      </c>
      <c r="I171" s="445" t="s">
        <v>246</v>
      </c>
      <c r="J171" s="445" t="s">
        <v>246</v>
      </c>
      <c r="K171" s="445" t="s">
        <v>246</v>
      </c>
      <c r="L171" s="445">
        <v>3.4</v>
      </c>
      <c r="M171" s="445">
        <v>266582.937486</v>
      </c>
      <c r="N171" s="445">
        <v>52202.0</v>
      </c>
      <c r="O171" s="445">
        <f t="shared" si="1"/>
        <v>8.39778E+15</v>
      </c>
      <c r="P171" s="445">
        <f t="shared" si="2"/>
        <v>48</v>
      </c>
      <c r="Q171" s="98">
        <f t="shared" si="3"/>
        <v>70</v>
      </c>
      <c r="R171" s="447">
        <f t="shared" si="4"/>
        <v>19.48</v>
      </c>
      <c r="S171" s="448">
        <f t="shared" si="5"/>
        <v>89.48</v>
      </c>
    </row>
    <row r="172">
      <c r="A172" s="4"/>
      <c r="B172" s="138" t="s">
        <v>182</v>
      </c>
      <c r="C172" s="444" t="s">
        <v>182</v>
      </c>
      <c r="D172" s="445" t="s">
        <v>245</v>
      </c>
      <c r="E172" s="445" t="b">
        <v>0</v>
      </c>
      <c r="F172" s="446"/>
      <c r="G172" s="445" t="s">
        <v>246</v>
      </c>
      <c r="H172" s="445" t="s">
        <v>246</v>
      </c>
      <c r="I172" s="445" t="s">
        <v>246</v>
      </c>
      <c r="J172" s="445" t="s">
        <v>246</v>
      </c>
      <c r="K172" s="445" t="s">
        <v>246</v>
      </c>
      <c r="L172" s="445">
        <v>4.2</v>
      </c>
      <c r="M172" s="445">
        <v>217417.335514</v>
      </c>
      <c r="N172" s="445">
        <v>41518.0</v>
      </c>
      <c r="O172" s="445">
        <f t="shared" si="1"/>
        <v>6.61098E+15</v>
      </c>
      <c r="P172" s="445">
        <f t="shared" si="2"/>
        <v>31</v>
      </c>
      <c r="Q172" s="98">
        <f t="shared" si="3"/>
        <v>70</v>
      </c>
      <c r="R172" s="447">
        <f t="shared" si="4"/>
        <v>23.28</v>
      </c>
      <c r="S172" s="448">
        <f t="shared" si="5"/>
        <v>93.28</v>
      </c>
    </row>
    <row r="173">
      <c r="A173" s="4"/>
      <c r="B173" s="138" t="s">
        <v>184</v>
      </c>
      <c r="C173" s="444" t="s">
        <v>184</v>
      </c>
      <c r="D173" s="445" t="s">
        <v>247</v>
      </c>
      <c r="E173" s="445" t="b">
        <v>0</v>
      </c>
      <c r="F173" s="446" t="s">
        <v>248</v>
      </c>
      <c r="G173" s="445" t="s">
        <v>247</v>
      </c>
      <c r="H173" s="446"/>
      <c r="I173" s="446"/>
      <c r="J173" s="446"/>
      <c r="K173" s="446"/>
      <c r="L173" s="446"/>
      <c r="M173" s="446"/>
      <c r="N173" s="446"/>
      <c r="O173" s="445" t="str">
        <f t="shared" si="1"/>
        <v>-</v>
      </c>
      <c r="P173" s="445" t="str">
        <f t="shared" si="2"/>
        <v>-</v>
      </c>
      <c r="Q173" s="98">
        <f t="shared" si="3"/>
        <v>0</v>
      </c>
      <c r="R173" s="447">
        <f t="shared" si="4"/>
        <v>0</v>
      </c>
      <c r="S173" s="448">
        <f t="shared" si="5"/>
        <v>0</v>
      </c>
    </row>
    <row r="174">
      <c r="A174" s="4"/>
      <c r="B174" s="138" t="s">
        <v>185</v>
      </c>
      <c r="C174" s="444" t="s">
        <v>185</v>
      </c>
      <c r="D174" s="445" t="s">
        <v>245</v>
      </c>
      <c r="E174" s="445" t="b">
        <v>0</v>
      </c>
      <c r="F174" s="446"/>
      <c r="G174" s="445" t="s">
        <v>246</v>
      </c>
      <c r="H174" s="445" t="s">
        <v>246</v>
      </c>
      <c r="I174" s="445" t="s">
        <v>246</v>
      </c>
      <c r="J174" s="445" t="s">
        <v>246</v>
      </c>
      <c r="K174" s="445" t="s">
        <v>246</v>
      </c>
      <c r="L174" s="445">
        <v>6.5</v>
      </c>
      <c r="M174" s="445">
        <v>485315.81203</v>
      </c>
      <c r="N174" s="445">
        <v>181162.0</v>
      </c>
      <c r="O174" s="445">
        <f t="shared" si="1"/>
        <v>6.72954E+17</v>
      </c>
      <c r="P174" s="445">
        <f t="shared" si="2"/>
        <v>123</v>
      </c>
      <c r="Q174" s="98">
        <f t="shared" si="3"/>
        <v>70</v>
      </c>
      <c r="R174" s="447">
        <f t="shared" si="4"/>
        <v>2.69</v>
      </c>
      <c r="S174" s="448">
        <f t="shared" si="5"/>
        <v>72.69</v>
      </c>
    </row>
    <row r="175">
      <c r="A175" s="5"/>
      <c r="B175" s="138" t="s">
        <v>186</v>
      </c>
      <c r="C175" s="444" t="s">
        <v>186</v>
      </c>
      <c r="D175" s="445" t="s">
        <v>245</v>
      </c>
      <c r="E175" s="445" t="b">
        <v>0</v>
      </c>
      <c r="F175" s="446"/>
      <c r="G175" s="445" t="s">
        <v>246</v>
      </c>
      <c r="H175" s="445" t="s">
        <v>246</v>
      </c>
      <c r="I175" s="445" t="s">
        <v>246</v>
      </c>
      <c r="J175" s="445" t="s">
        <v>246</v>
      </c>
      <c r="K175" s="445" t="s">
        <v>246</v>
      </c>
      <c r="L175" s="445">
        <v>6.0</v>
      </c>
      <c r="M175" s="445">
        <v>249227.799176</v>
      </c>
      <c r="N175" s="445">
        <v>52792.0</v>
      </c>
      <c r="O175" s="445">
        <f t="shared" si="1"/>
        <v>2.50055E+16</v>
      </c>
      <c r="P175" s="445">
        <f t="shared" si="2"/>
        <v>79</v>
      </c>
      <c r="Q175" s="98">
        <f t="shared" si="3"/>
        <v>70</v>
      </c>
      <c r="R175" s="447">
        <f t="shared" si="4"/>
        <v>12.54</v>
      </c>
      <c r="S175" s="448">
        <f t="shared" si="5"/>
        <v>82.54</v>
      </c>
    </row>
    <row r="176">
      <c r="C176" s="222"/>
      <c r="D176" s="222"/>
      <c r="E176" s="461"/>
      <c r="F176" s="222"/>
      <c r="G176" s="222"/>
      <c r="H176" s="222"/>
      <c r="I176" s="222"/>
      <c r="J176" s="222"/>
    </row>
    <row r="177">
      <c r="B177" s="50"/>
      <c r="C177" s="213"/>
      <c r="D177" s="213"/>
      <c r="E177" s="461"/>
      <c r="F177" s="222"/>
      <c r="G177" s="222"/>
      <c r="H177" s="222"/>
      <c r="I177" s="222"/>
      <c r="J177" s="222"/>
    </row>
    <row r="178">
      <c r="B178" s="206" t="s">
        <v>223</v>
      </c>
      <c r="D178" s="212">
        <f>AVERAGEIF(S3:S175, "&gt;0", S3:S175)</f>
        <v>84.63016418</v>
      </c>
      <c r="E178" s="461"/>
      <c r="F178" s="222"/>
      <c r="G178" s="222"/>
      <c r="H178" s="222"/>
      <c r="I178" s="222"/>
      <c r="J178" s="222"/>
    </row>
    <row r="179">
      <c r="B179" s="50"/>
      <c r="C179" s="213" t="s">
        <v>310</v>
      </c>
      <c r="D179" s="213" t="s">
        <v>311</v>
      </c>
      <c r="E179" s="461"/>
      <c r="F179" s="222"/>
      <c r="G179" s="222"/>
      <c r="H179" s="222"/>
      <c r="I179" s="222"/>
      <c r="J179" s="222"/>
    </row>
    <row r="180">
      <c r="B180" s="462" t="s">
        <v>245</v>
      </c>
      <c r="C180" s="202">
        <f>COUNTIF(D3:D175,"=1st_demo")</f>
        <v>132</v>
      </c>
      <c r="D180" s="463">
        <f>COUNTIF(D3:D175, "1st_demo")/COUNTIF(D3:D175, "&lt;&gt;")</f>
        <v>0.7630057803</v>
      </c>
      <c r="E180" s="461"/>
      <c r="F180" s="222"/>
      <c r="G180" s="222"/>
      <c r="H180" s="222"/>
      <c r="I180" s="222"/>
      <c r="J180" s="222"/>
    </row>
    <row r="181">
      <c r="B181" s="202" t="s">
        <v>251</v>
      </c>
      <c r="C181" s="202">
        <f>COUNTIF(D3:D175,"=2nd_demo")</f>
        <v>2</v>
      </c>
      <c r="D181" s="463">
        <f>COUNTIF(D3:D175, "2nd_demo")/COUNTIF(D3:D175, "&lt;&gt;")</f>
        <v>0.01156069364</v>
      </c>
      <c r="E181" s="461"/>
      <c r="F181" s="222"/>
      <c r="G181" s="222"/>
      <c r="H181" s="222"/>
      <c r="I181" s="222"/>
      <c r="J181" s="222"/>
    </row>
    <row r="182">
      <c r="B182" s="202" t="s">
        <v>445</v>
      </c>
      <c r="C182" s="202">
        <f t="shared" ref="C182:D182" si="6">SUM(C180:C181)</f>
        <v>134</v>
      </c>
      <c r="D182" s="463">
        <f t="shared" si="6"/>
        <v>0.774566474</v>
      </c>
      <c r="E182" s="461"/>
      <c r="F182" s="222"/>
      <c r="G182" s="222"/>
      <c r="H182" s="222"/>
      <c r="I182" s="222"/>
      <c r="J182" s="222"/>
    </row>
    <row r="183">
      <c r="C183" s="222"/>
      <c r="D183" s="222"/>
      <c r="E183" s="461"/>
      <c r="F183" s="222"/>
      <c r="G183" s="222"/>
      <c r="H183" s="222"/>
      <c r="I183" s="222"/>
      <c r="J183" s="222"/>
    </row>
    <row r="184">
      <c r="C184" s="222"/>
      <c r="D184" s="222"/>
      <c r="E184" s="461"/>
      <c r="F184" s="222"/>
      <c r="G184" s="222"/>
      <c r="H184" s="222"/>
      <c r="I184" s="222"/>
      <c r="J184" s="222"/>
    </row>
    <row r="185">
      <c r="C185" s="222"/>
      <c r="D185" s="222"/>
      <c r="E185" s="461"/>
      <c r="F185" s="222"/>
      <c r="G185" s="222"/>
      <c r="H185" s="222"/>
      <c r="I185" s="222"/>
      <c r="J185" s="222"/>
    </row>
    <row r="186">
      <c r="C186" s="222"/>
      <c r="D186" s="222"/>
      <c r="E186" s="461"/>
      <c r="F186" s="222"/>
      <c r="G186" s="222"/>
      <c r="H186" s="222"/>
      <c r="I186" s="222"/>
      <c r="J186" s="222"/>
    </row>
    <row r="187">
      <c r="C187" s="222"/>
      <c r="D187" s="222"/>
      <c r="E187" s="461"/>
      <c r="F187" s="222"/>
      <c r="G187" s="222"/>
      <c r="H187" s="222"/>
      <c r="I187" s="222"/>
      <c r="J187" s="222"/>
    </row>
    <row r="188">
      <c r="C188" s="222"/>
      <c r="D188" s="222"/>
      <c r="E188" s="461"/>
      <c r="F188" s="222"/>
      <c r="G188" s="222"/>
      <c r="H188" s="222"/>
      <c r="I188" s="222"/>
      <c r="J188" s="222"/>
    </row>
    <row r="189">
      <c r="C189" s="222"/>
      <c r="D189" s="222"/>
      <c r="E189" s="461"/>
      <c r="F189" s="222"/>
      <c r="G189" s="222"/>
      <c r="H189" s="222"/>
      <c r="I189" s="222"/>
      <c r="J189" s="222"/>
    </row>
    <row r="190">
      <c r="C190" s="222"/>
      <c r="D190" s="222"/>
      <c r="E190" s="461"/>
      <c r="F190" s="222"/>
      <c r="G190" s="222"/>
      <c r="H190" s="222"/>
      <c r="I190" s="222"/>
      <c r="J190" s="222"/>
    </row>
    <row r="191">
      <c r="C191" s="222"/>
      <c r="D191" s="222"/>
      <c r="E191" s="461"/>
      <c r="F191" s="222"/>
      <c r="G191" s="222"/>
      <c r="H191" s="222"/>
      <c r="I191" s="222"/>
      <c r="J191" s="222"/>
    </row>
    <row r="192">
      <c r="C192" s="222"/>
      <c r="D192" s="222"/>
      <c r="E192" s="461"/>
      <c r="F192" s="222"/>
      <c r="G192" s="222"/>
      <c r="H192" s="222"/>
      <c r="I192" s="222"/>
      <c r="J192" s="222"/>
    </row>
    <row r="193">
      <c r="C193" s="222"/>
      <c r="D193" s="222"/>
      <c r="E193" s="461"/>
      <c r="F193" s="222"/>
      <c r="G193" s="222"/>
      <c r="H193" s="222"/>
      <c r="I193" s="222"/>
      <c r="J193" s="222"/>
    </row>
    <row r="194">
      <c r="C194" s="222"/>
      <c r="D194" s="222"/>
      <c r="E194" s="461"/>
      <c r="F194" s="222"/>
      <c r="G194" s="222"/>
      <c r="H194" s="222"/>
      <c r="I194" s="222"/>
      <c r="J194" s="222"/>
    </row>
    <row r="195">
      <c r="C195" s="222"/>
      <c r="D195" s="222"/>
      <c r="E195" s="461"/>
      <c r="F195" s="222"/>
      <c r="G195" s="222"/>
      <c r="H195" s="222"/>
      <c r="I195" s="222"/>
      <c r="J195" s="222"/>
    </row>
    <row r="196">
      <c r="C196" s="222"/>
      <c r="D196" s="222"/>
      <c r="E196" s="461"/>
      <c r="F196" s="222"/>
      <c r="G196" s="222"/>
      <c r="H196" s="222"/>
      <c r="I196" s="222"/>
      <c r="J196" s="222"/>
    </row>
    <row r="197">
      <c r="C197" s="222"/>
      <c r="D197" s="222"/>
      <c r="E197" s="461"/>
      <c r="F197" s="222"/>
      <c r="G197" s="222"/>
      <c r="H197" s="222"/>
      <c r="I197" s="222"/>
      <c r="J197" s="222"/>
    </row>
    <row r="198">
      <c r="C198" s="222"/>
      <c r="D198" s="222"/>
      <c r="E198" s="461"/>
      <c r="F198" s="222"/>
      <c r="G198" s="222"/>
      <c r="H198" s="222"/>
      <c r="I198" s="222"/>
      <c r="J198" s="222"/>
    </row>
    <row r="199">
      <c r="C199" s="222"/>
      <c r="D199" s="222"/>
      <c r="E199" s="461"/>
      <c r="F199" s="222"/>
      <c r="G199" s="222"/>
      <c r="H199" s="222"/>
      <c r="I199" s="222"/>
      <c r="J199" s="222"/>
    </row>
    <row r="200">
      <c r="C200" s="222"/>
      <c r="D200" s="222"/>
      <c r="E200" s="461"/>
      <c r="F200" s="222"/>
      <c r="G200" s="222"/>
      <c r="H200" s="222"/>
      <c r="I200" s="222"/>
      <c r="J200" s="222"/>
    </row>
    <row r="201">
      <c r="C201" s="222"/>
      <c r="D201" s="222"/>
      <c r="E201" s="461"/>
      <c r="F201" s="222"/>
      <c r="G201" s="222"/>
      <c r="H201" s="222"/>
      <c r="I201" s="222"/>
      <c r="J201" s="222"/>
    </row>
    <row r="202">
      <c r="C202" s="222"/>
      <c r="D202" s="222"/>
      <c r="E202" s="461"/>
      <c r="F202" s="222"/>
      <c r="G202" s="222"/>
      <c r="H202" s="222"/>
      <c r="I202" s="222"/>
      <c r="J202" s="222"/>
    </row>
    <row r="203">
      <c r="C203" s="222"/>
      <c r="D203" s="222"/>
      <c r="E203" s="461"/>
      <c r="F203" s="222"/>
      <c r="G203" s="222"/>
      <c r="H203" s="222"/>
      <c r="I203" s="222"/>
      <c r="J203" s="222"/>
    </row>
    <row r="204">
      <c r="C204" s="222"/>
      <c r="D204" s="222"/>
      <c r="E204" s="461"/>
      <c r="F204" s="222"/>
      <c r="G204" s="222"/>
      <c r="H204" s="222"/>
      <c r="I204" s="222"/>
      <c r="J204" s="222"/>
    </row>
    <row r="205">
      <c r="C205" s="222"/>
      <c r="D205" s="222"/>
      <c r="E205" s="461"/>
      <c r="F205" s="222"/>
      <c r="G205" s="222"/>
      <c r="H205" s="222"/>
      <c r="I205" s="222"/>
      <c r="J205" s="222"/>
    </row>
    <row r="206">
      <c r="C206" s="222"/>
      <c r="D206" s="222"/>
      <c r="E206" s="461"/>
      <c r="F206" s="222"/>
      <c r="G206" s="222"/>
      <c r="H206" s="222"/>
      <c r="I206" s="222"/>
      <c r="J206" s="222"/>
    </row>
    <row r="207">
      <c r="C207" s="222"/>
      <c r="D207" s="222"/>
      <c r="E207" s="461"/>
      <c r="F207" s="222"/>
      <c r="G207" s="222"/>
      <c r="H207" s="222"/>
      <c r="I207" s="222"/>
      <c r="J207" s="222"/>
    </row>
    <row r="208">
      <c r="C208" s="222"/>
      <c r="D208" s="222"/>
      <c r="E208" s="461"/>
      <c r="F208" s="222"/>
      <c r="G208" s="222"/>
      <c r="H208" s="222"/>
      <c r="I208" s="222"/>
      <c r="J208" s="222"/>
    </row>
    <row r="209">
      <c r="C209" s="222"/>
      <c r="D209" s="222"/>
      <c r="E209" s="461"/>
      <c r="F209" s="222"/>
      <c r="G209" s="222"/>
      <c r="H209" s="222"/>
      <c r="I209" s="222"/>
      <c r="J209" s="222"/>
    </row>
    <row r="210">
      <c r="C210" s="222"/>
      <c r="D210" s="222"/>
      <c r="E210" s="461"/>
      <c r="F210" s="222"/>
      <c r="G210" s="222"/>
      <c r="H210" s="222"/>
      <c r="I210" s="222"/>
      <c r="J210" s="222"/>
    </row>
    <row r="211">
      <c r="C211" s="222"/>
      <c r="D211" s="222"/>
      <c r="E211" s="461"/>
      <c r="F211" s="222"/>
      <c r="G211" s="222"/>
      <c r="H211" s="222"/>
      <c r="I211" s="222"/>
      <c r="J211" s="222"/>
    </row>
    <row r="212">
      <c r="C212" s="222"/>
      <c r="D212" s="222"/>
      <c r="E212" s="461"/>
      <c r="F212" s="222"/>
      <c r="G212" s="222"/>
      <c r="H212" s="222"/>
      <c r="I212" s="222"/>
      <c r="J212" s="222"/>
    </row>
    <row r="213">
      <c r="C213" s="222"/>
      <c r="D213" s="222"/>
      <c r="E213" s="461"/>
      <c r="F213" s="222"/>
      <c r="G213" s="222"/>
      <c r="H213" s="222"/>
      <c r="I213" s="222"/>
      <c r="J213" s="222"/>
    </row>
    <row r="214">
      <c r="C214" s="222"/>
      <c r="D214" s="222"/>
      <c r="E214" s="461"/>
      <c r="F214" s="222"/>
      <c r="G214" s="222"/>
      <c r="H214" s="222"/>
      <c r="I214" s="222"/>
      <c r="J214" s="222"/>
    </row>
    <row r="215">
      <c r="C215" s="222"/>
      <c r="D215" s="222"/>
      <c r="E215" s="461"/>
      <c r="F215" s="222"/>
      <c r="G215" s="222"/>
      <c r="H215" s="222"/>
      <c r="I215" s="222"/>
      <c r="J215" s="222"/>
    </row>
    <row r="216">
      <c r="C216" s="222"/>
      <c r="D216" s="222"/>
      <c r="E216" s="461"/>
      <c r="F216" s="222"/>
      <c r="G216" s="222"/>
      <c r="H216" s="222"/>
      <c r="I216" s="222"/>
      <c r="J216" s="222"/>
    </row>
    <row r="217">
      <c r="C217" s="222"/>
      <c r="D217" s="222"/>
      <c r="E217" s="461"/>
      <c r="F217" s="222"/>
      <c r="G217" s="222"/>
      <c r="H217" s="222"/>
      <c r="I217" s="222"/>
      <c r="J217" s="222"/>
    </row>
    <row r="218">
      <c r="C218" s="222"/>
      <c r="D218" s="222"/>
      <c r="E218" s="461"/>
      <c r="F218" s="222"/>
      <c r="G218" s="222"/>
      <c r="H218" s="222"/>
      <c r="I218" s="222"/>
      <c r="J218" s="222"/>
    </row>
    <row r="219">
      <c r="C219" s="222"/>
      <c r="D219" s="222"/>
      <c r="E219" s="461"/>
      <c r="F219" s="222"/>
      <c r="G219" s="222"/>
      <c r="H219" s="222"/>
      <c r="I219" s="222"/>
      <c r="J219" s="222"/>
    </row>
    <row r="220">
      <c r="C220" s="222"/>
      <c r="D220" s="222"/>
      <c r="E220" s="461"/>
      <c r="F220" s="222"/>
      <c r="G220" s="222"/>
      <c r="H220" s="222"/>
      <c r="I220" s="222"/>
      <c r="J220" s="222"/>
    </row>
    <row r="221">
      <c r="C221" s="222"/>
      <c r="D221" s="222"/>
      <c r="E221" s="461"/>
      <c r="F221" s="222"/>
      <c r="G221" s="222"/>
      <c r="H221" s="222"/>
      <c r="I221" s="222"/>
      <c r="J221" s="222"/>
    </row>
    <row r="222">
      <c r="C222" s="222"/>
      <c r="D222" s="222"/>
      <c r="E222" s="461"/>
      <c r="F222" s="222"/>
      <c r="G222" s="222"/>
      <c r="H222" s="222"/>
      <c r="I222" s="222"/>
      <c r="J222" s="222"/>
    </row>
    <row r="223">
      <c r="C223" s="222"/>
      <c r="D223" s="222"/>
      <c r="E223" s="461"/>
      <c r="F223" s="222"/>
      <c r="G223" s="222"/>
      <c r="H223" s="222"/>
      <c r="I223" s="222"/>
      <c r="J223" s="222"/>
    </row>
    <row r="224">
      <c r="C224" s="222"/>
      <c r="D224" s="222"/>
      <c r="E224" s="461"/>
      <c r="F224" s="222"/>
      <c r="G224" s="222"/>
      <c r="H224" s="222"/>
      <c r="I224" s="222"/>
      <c r="J224" s="222"/>
    </row>
    <row r="225">
      <c r="C225" s="222"/>
      <c r="D225" s="222"/>
      <c r="E225" s="461"/>
      <c r="F225" s="222"/>
      <c r="G225" s="222"/>
      <c r="H225" s="222"/>
      <c r="I225" s="222"/>
      <c r="J225" s="222"/>
    </row>
    <row r="226">
      <c r="C226" s="222"/>
      <c r="D226" s="222"/>
      <c r="E226" s="461"/>
      <c r="F226" s="222"/>
      <c r="G226" s="222"/>
      <c r="H226" s="222"/>
      <c r="I226" s="222"/>
      <c r="J226" s="222"/>
    </row>
    <row r="227">
      <c r="C227" s="222"/>
      <c r="D227" s="222"/>
      <c r="E227" s="461"/>
      <c r="F227" s="222"/>
      <c r="G227" s="222"/>
      <c r="H227" s="222"/>
      <c r="I227" s="222"/>
      <c r="J227" s="222"/>
    </row>
    <row r="228">
      <c r="C228" s="222"/>
      <c r="D228" s="222"/>
      <c r="E228" s="461"/>
      <c r="F228" s="222"/>
      <c r="G228" s="222"/>
      <c r="H228" s="222"/>
      <c r="I228" s="222"/>
      <c r="J228" s="222"/>
    </row>
    <row r="229">
      <c r="C229" s="222"/>
      <c r="D229" s="222"/>
      <c r="E229" s="461"/>
      <c r="F229" s="222"/>
      <c r="G229" s="222"/>
      <c r="H229" s="222"/>
      <c r="I229" s="222"/>
      <c r="J229" s="222"/>
    </row>
    <row r="230">
      <c r="C230" s="222"/>
      <c r="D230" s="222"/>
      <c r="E230" s="461"/>
      <c r="F230" s="222"/>
      <c r="G230" s="222"/>
      <c r="H230" s="222"/>
      <c r="I230" s="222"/>
      <c r="J230" s="222"/>
    </row>
    <row r="231">
      <c r="C231" s="222"/>
      <c r="D231" s="222"/>
      <c r="E231" s="461"/>
      <c r="F231" s="222"/>
      <c r="G231" s="222"/>
      <c r="H231" s="222"/>
      <c r="I231" s="222"/>
      <c r="J231" s="222"/>
    </row>
    <row r="232">
      <c r="C232" s="222"/>
      <c r="D232" s="222"/>
      <c r="E232" s="461"/>
      <c r="F232" s="222"/>
      <c r="G232" s="222"/>
      <c r="H232" s="222"/>
      <c r="I232" s="222"/>
      <c r="J232" s="222"/>
    </row>
    <row r="233">
      <c r="C233" s="222"/>
      <c r="D233" s="222"/>
      <c r="E233" s="461"/>
      <c r="F233" s="222"/>
      <c r="G233" s="222"/>
      <c r="H233" s="222"/>
      <c r="I233" s="222"/>
      <c r="J233" s="222"/>
    </row>
    <row r="234">
      <c r="C234" s="222"/>
      <c r="D234" s="222"/>
      <c r="E234" s="461"/>
      <c r="F234" s="222"/>
      <c r="G234" s="222"/>
      <c r="H234" s="222"/>
      <c r="I234" s="222"/>
      <c r="J234" s="222"/>
    </row>
    <row r="235">
      <c r="C235" s="222"/>
      <c r="D235" s="222"/>
      <c r="E235" s="461"/>
      <c r="F235" s="222"/>
      <c r="G235" s="222"/>
      <c r="H235" s="222"/>
      <c r="I235" s="222"/>
      <c r="J235" s="222"/>
    </row>
    <row r="236">
      <c r="C236" s="222"/>
      <c r="D236" s="222"/>
      <c r="E236" s="461"/>
      <c r="F236" s="222"/>
      <c r="G236" s="222"/>
      <c r="H236" s="222"/>
      <c r="I236" s="222"/>
      <c r="J236" s="222"/>
    </row>
    <row r="237">
      <c r="C237" s="222"/>
      <c r="D237" s="222"/>
      <c r="E237" s="461"/>
      <c r="F237" s="222"/>
      <c r="G237" s="222"/>
      <c r="H237" s="222"/>
      <c r="I237" s="222"/>
      <c r="J237" s="222"/>
    </row>
    <row r="238">
      <c r="C238" s="222"/>
      <c r="D238" s="222"/>
      <c r="E238" s="461"/>
      <c r="F238" s="222"/>
      <c r="G238" s="222"/>
      <c r="H238" s="222"/>
      <c r="I238" s="222"/>
      <c r="J238" s="222"/>
    </row>
    <row r="239">
      <c r="C239" s="222"/>
      <c r="D239" s="222"/>
      <c r="E239" s="461"/>
      <c r="F239" s="222"/>
      <c r="G239" s="222"/>
      <c r="H239" s="222"/>
      <c r="I239" s="222"/>
      <c r="J239" s="222"/>
    </row>
    <row r="240">
      <c r="C240" s="222"/>
      <c r="D240" s="222"/>
      <c r="E240" s="461"/>
      <c r="F240" s="222"/>
      <c r="G240" s="222"/>
      <c r="H240" s="222"/>
      <c r="I240" s="222"/>
      <c r="J240" s="222"/>
    </row>
    <row r="241">
      <c r="C241" s="222"/>
      <c r="D241" s="222"/>
      <c r="E241" s="461"/>
      <c r="F241" s="222"/>
      <c r="G241" s="222"/>
      <c r="H241" s="222"/>
      <c r="I241" s="222"/>
      <c r="J241" s="222"/>
    </row>
    <row r="242">
      <c r="C242" s="222"/>
      <c r="D242" s="222"/>
      <c r="E242" s="461"/>
      <c r="F242" s="222"/>
      <c r="G242" s="222"/>
      <c r="H242" s="222"/>
      <c r="I242" s="222"/>
      <c r="J242" s="222"/>
    </row>
    <row r="243">
      <c r="C243" s="222"/>
      <c r="D243" s="222"/>
      <c r="E243" s="461"/>
      <c r="F243" s="222"/>
      <c r="G243" s="222"/>
      <c r="H243" s="222"/>
      <c r="I243" s="222"/>
      <c r="J243" s="222"/>
    </row>
    <row r="244">
      <c r="C244" s="222"/>
      <c r="D244" s="222"/>
      <c r="E244" s="461"/>
      <c r="F244" s="222"/>
      <c r="G244" s="222"/>
      <c r="H244" s="222"/>
      <c r="I244" s="222"/>
      <c r="J244" s="222"/>
    </row>
    <row r="245">
      <c r="C245" s="222"/>
      <c r="D245" s="222"/>
      <c r="E245" s="461"/>
      <c r="F245" s="222"/>
      <c r="G245" s="222"/>
      <c r="H245" s="222"/>
      <c r="I245" s="222"/>
      <c r="J245" s="222"/>
    </row>
    <row r="246">
      <c r="C246" s="222"/>
      <c r="D246" s="222"/>
      <c r="E246" s="461"/>
      <c r="F246" s="222"/>
      <c r="G246" s="222"/>
      <c r="H246" s="222"/>
      <c r="I246" s="222"/>
      <c r="J246" s="222"/>
    </row>
    <row r="247">
      <c r="C247" s="222"/>
      <c r="D247" s="222"/>
      <c r="E247" s="461"/>
      <c r="F247" s="222"/>
      <c r="G247" s="222"/>
      <c r="H247" s="222"/>
      <c r="I247" s="222"/>
      <c r="J247" s="222"/>
    </row>
    <row r="248">
      <c r="C248" s="222"/>
      <c r="D248" s="222"/>
      <c r="E248" s="461"/>
      <c r="F248" s="222"/>
      <c r="G248" s="222"/>
      <c r="H248" s="222"/>
      <c r="I248" s="222"/>
      <c r="J248" s="222"/>
    </row>
    <row r="249">
      <c r="C249" s="222"/>
      <c r="D249" s="222"/>
      <c r="E249" s="461"/>
      <c r="F249" s="222"/>
      <c r="G249" s="222"/>
      <c r="H249" s="222"/>
      <c r="I249" s="222"/>
      <c r="J249" s="222"/>
    </row>
    <row r="250">
      <c r="C250" s="222"/>
      <c r="D250" s="222"/>
      <c r="E250" s="461"/>
      <c r="F250" s="222"/>
      <c r="G250" s="222"/>
      <c r="H250" s="222"/>
      <c r="I250" s="222"/>
      <c r="J250" s="222"/>
    </row>
    <row r="251">
      <c r="C251" s="222"/>
      <c r="D251" s="222"/>
      <c r="E251" s="461"/>
      <c r="F251" s="222"/>
      <c r="G251" s="222"/>
      <c r="H251" s="222"/>
      <c r="I251" s="222"/>
      <c r="J251" s="222"/>
    </row>
    <row r="252">
      <c r="C252" s="222"/>
      <c r="D252" s="222"/>
      <c r="E252" s="461"/>
      <c r="F252" s="222"/>
      <c r="G252" s="222"/>
      <c r="H252" s="222"/>
      <c r="I252" s="222"/>
      <c r="J252" s="222"/>
    </row>
    <row r="253">
      <c r="C253" s="222"/>
      <c r="D253" s="222"/>
      <c r="E253" s="461"/>
      <c r="F253" s="222"/>
      <c r="G253" s="222"/>
      <c r="H253" s="222"/>
      <c r="I253" s="222"/>
      <c r="J253" s="222"/>
    </row>
    <row r="254">
      <c r="C254" s="222"/>
      <c r="D254" s="222"/>
      <c r="E254" s="461"/>
      <c r="F254" s="222"/>
      <c r="G254" s="222"/>
      <c r="H254" s="222"/>
      <c r="I254" s="222"/>
      <c r="J254" s="222"/>
    </row>
    <row r="255">
      <c r="C255" s="222"/>
      <c r="D255" s="222"/>
      <c r="E255" s="461"/>
      <c r="F255" s="222"/>
      <c r="G255" s="222"/>
      <c r="H255" s="222"/>
      <c r="I255" s="222"/>
      <c r="J255" s="222"/>
    </row>
    <row r="256">
      <c r="C256" s="222"/>
      <c r="D256" s="222"/>
      <c r="E256" s="461"/>
      <c r="F256" s="222"/>
      <c r="G256" s="222"/>
      <c r="H256" s="222"/>
      <c r="I256" s="222"/>
      <c r="J256" s="222"/>
    </row>
    <row r="257">
      <c r="C257" s="222"/>
      <c r="D257" s="222"/>
      <c r="E257" s="461"/>
      <c r="F257" s="222"/>
      <c r="G257" s="222"/>
      <c r="H257" s="222"/>
      <c r="I257" s="222"/>
      <c r="J257" s="222"/>
    </row>
    <row r="258">
      <c r="C258" s="222"/>
      <c r="D258" s="222"/>
      <c r="E258" s="461"/>
      <c r="F258" s="222"/>
      <c r="G258" s="222"/>
      <c r="H258" s="222"/>
      <c r="I258" s="222"/>
      <c r="J258" s="222"/>
    </row>
    <row r="259">
      <c r="C259" s="222"/>
      <c r="D259" s="222"/>
      <c r="E259" s="461"/>
      <c r="F259" s="222"/>
      <c r="G259" s="222"/>
      <c r="H259" s="222"/>
      <c r="I259" s="222"/>
      <c r="J259" s="222"/>
    </row>
    <row r="260">
      <c r="C260" s="222"/>
      <c r="D260" s="222"/>
      <c r="E260" s="461"/>
      <c r="F260" s="222"/>
      <c r="G260" s="222"/>
      <c r="H260" s="222"/>
      <c r="I260" s="222"/>
      <c r="J260" s="222"/>
    </row>
    <row r="261">
      <c r="C261" s="222"/>
      <c r="D261" s="222"/>
      <c r="E261" s="461"/>
      <c r="F261" s="222"/>
      <c r="G261" s="222"/>
      <c r="H261" s="222"/>
      <c r="I261" s="222"/>
      <c r="J261" s="222"/>
    </row>
    <row r="262">
      <c r="C262" s="222"/>
      <c r="D262" s="222"/>
      <c r="E262" s="461"/>
      <c r="F262" s="222"/>
      <c r="G262" s="222"/>
      <c r="H262" s="222"/>
      <c r="I262" s="222"/>
      <c r="J262" s="222"/>
    </row>
    <row r="263">
      <c r="C263" s="222"/>
      <c r="D263" s="222"/>
      <c r="E263" s="461"/>
      <c r="F263" s="222"/>
      <c r="G263" s="222"/>
      <c r="H263" s="222"/>
      <c r="I263" s="222"/>
      <c r="J263" s="222"/>
    </row>
    <row r="264">
      <c r="C264" s="222"/>
      <c r="D264" s="222"/>
      <c r="E264" s="461"/>
      <c r="F264" s="222"/>
      <c r="G264" s="222"/>
      <c r="H264" s="222"/>
      <c r="I264" s="222"/>
      <c r="J264" s="222"/>
    </row>
    <row r="265">
      <c r="C265" s="222"/>
      <c r="D265" s="222"/>
      <c r="E265" s="461"/>
      <c r="F265" s="222"/>
      <c r="G265" s="222"/>
      <c r="H265" s="222"/>
      <c r="I265" s="222"/>
      <c r="J265" s="222"/>
    </row>
    <row r="266">
      <c r="C266" s="222"/>
      <c r="D266" s="222"/>
      <c r="E266" s="461"/>
      <c r="F266" s="222"/>
      <c r="G266" s="222"/>
      <c r="H266" s="222"/>
      <c r="I266" s="222"/>
      <c r="J266" s="222"/>
    </row>
    <row r="267">
      <c r="C267" s="222"/>
      <c r="D267" s="222"/>
      <c r="E267" s="461"/>
      <c r="F267" s="222"/>
      <c r="G267" s="222"/>
      <c r="H267" s="222"/>
      <c r="I267" s="222"/>
      <c r="J267" s="222"/>
    </row>
    <row r="268">
      <c r="C268" s="222"/>
      <c r="D268" s="222"/>
      <c r="E268" s="461"/>
      <c r="F268" s="222"/>
      <c r="G268" s="222"/>
      <c r="H268" s="222"/>
      <c r="I268" s="222"/>
      <c r="J268" s="222"/>
    </row>
    <row r="269">
      <c r="C269" s="222"/>
      <c r="D269" s="222"/>
      <c r="E269" s="461"/>
      <c r="F269" s="222"/>
      <c r="G269" s="222"/>
      <c r="H269" s="222"/>
      <c r="I269" s="222"/>
      <c r="J269" s="222"/>
    </row>
    <row r="270">
      <c r="C270" s="222"/>
      <c r="D270" s="222"/>
      <c r="E270" s="461"/>
      <c r="F270" s="222"/>
      <c r="G270" s="222"/>
      <c r="H270" s="222"/>
      <c r="I270" s="222"/>
      <c r="J270" s="222"/>
    </row>
    <row r="271">
      <c r="C271" s="222"/>
      <c r="D271" s="222"/>
      <c r="E271" s="461"/>
      <c r="F271" s="222"/>
      <c r="G271" s="222"/>
      <c r="H271" s="222"/>
      <c r="I271" s="222"/>
      <c r="J271" s="222"/>
    </row>
    <row r="272">
      <c r="C272" s="222"/>
      <c r="D272" s="222"/>
      <c r="E272" s="461"/>
      <c r="F272" s="222"/>
      <c r="G272" s="222"/>
      <c r="H272" s="222"/>
      <c r="I272" s="222"/>
      <c r="J272" s="222"/>
    </row>
    <row r="273">
      <c r="C273" s="222"/>
      <c r="D273" s="222"/>
      <c r="E273" s="461"/>
      <c r="F273" s="222"/>
      <c r="G273" s="222"/>
      <c r="H273" s="222"/>
      <c r="I273" s="222"/>
      <c r="J273" s="222"/>
    </row>
    <row r="274">
      <c r="C274" s="222"/>
      <c r="D274" s="222"/>
      <c r="E274" s="461"/>
      <c r="F274" s="222"/>
      <c r="G274" s="222"/>
      <c r="H274" s="222"/>
      <c r="I274" s="222"/>
      <c r="J274" s="222"/>
    </row>
    <row r="275">
      <c r="C275" s="222"/>
      <c r="D275" s="222"/>
      <c r="E275" s="461"/>
      <c r="F275" s="222"/>
      <c r="G275" s="222"/>
      <c r="H275" s="222"/>
      <c r="I275" s="222"/>
      <c r="J275" s="222"/>
    </row>
    <row r="276">
      <c r="C276" s="222"/>
      <c r="D276" s="222"/>
      <c r="E276" s="461"/>
      <c r="F276" s="222"/>
      <c r="G276" s="222"/>
      <c r="H276" s="222"/>
      <c r="I276" s="222"/>
      <c r="J276" s="222"/>
    </row>
    <row r="277">
      <c r="C277" s="222"/>
      <c r="D277" s="222"/>
      <c r="E277" s="461"/>
      <c r="F277" s="222"/>
      <c r="G277" s="222"/>
      <c r="H277" s="222"/>
      <c r="I277" s="222"/>
      <c r="J277" s="222"/>
    </row>
    <row r="278">
      <c r="C278" s="222"/>
      <c r="D278" s="222"/>
      <c r="E278" s="461"/>
      <c r="F278" s="222"/>
      <c r="G278" s="222"/>
      <c r="H278" s="222"/>
      <c r="I278" s="222"/>
      <c r="J278" s="222"/>
    </row>
    <row r="279">
      <c r="C279" s="222"/>
      <c r="D279" s="222"/>
      <c r="E279" s="461"/>
      <c r="F279" s="222"/>
      <c r="G279" s="222"/>
      <c r="H279" s="222"/>
      <c r="I279" s="222"/>
      <c r="J279" s="222"/>
    </row>
    <row r="280">
      <c r="C280" s="222"/>
      <c r="D280" s="222"/>
      <c r="E280" s="461"/>
      <c r="F280" s="222"/>
      <c r="G280" s="222"/>
      <c r="H280" s="222"/>
      <c r="I280" s="222"/>
      <c r="J280" s="222"/>
    </row>
    <row r="281">
      <c r="C281" s="222"/>
      <c r="D281" s="222"/>
      <c r="E281" s="461"/>
      <c r="F281" s="222"/>
      <c r="G281" s="222"/>
      <c r="H281" s="222"/>
      <c r="I281" s="222"/>
      <c r="J281" s="222"/>
    </row>
    <row r="282">
      <c r="C282" s="222"/>
      <c r="D282" s="222"/>
      <c r="E282" s="461"/>
      <c r="F282" s="222"/>
      <c r="G282" s="222"/>
      <c r="H282" s="222"/>
      <c r="I282" s="222"/>
      <c r="J282" s="222"/>
    </row>
    <row r="283">
      <c r="C283" s="222"/>
      <c r="D283" s="222"/>
      <c r="E283" s="461"/>
      <c r="F283" s="222"/>
      <c r="G283" s="222"/>
      <c r="H283" s="222"/>
      <c r="I283" s="222"/>
      <c r="J283" s="222"/>
    </row>
    <row r="284">
      <c r="C284" s="222"/>
      <c r="D284" s="222"/>
      <c r="E284" s="461"/>
      <c r="F284" s="222"/>
      <c r="G284" s="222"/>
      <c r="H284" s="222"/>
      <c r="I284" s="222"/>
      <c r="J284" s="222"/>
    </row>
    <row r="285">
      <c r="C285" s="222"/>
      <c r="D285" s="222"/>
      <c r="E285" s="461"/>
      <c r="F285" s="222"/>
      <c r="G285" s="222"/>
      <c r="H285" s="222"/>
      <c r="I285" s="222"/>
      <c r="J285" s="222"/>
    </row>
    <row r="286">
      <c r="C286" s="222"/>
      <c r="D286" s="222"/>
      <c r="E286" s="461"/>
      <c r="F286" s="222"/>
      <c r="G286" s="222"/>
      <c r="H286" s="222"/>
      <c r="I286" s="222"/>
      <c r="J286" s="222"/>
    </row>
    <row r="287">
      <c r="C287" s="222"/>
      <c r="D287" s="222"/>
      <c r="E287" s="461"/>
      <c r="F287" s="222"/>
      <c r="G287" s="222"/>
      <c r="H287" s="222"/>
      <c r="I287" s="222"/>
      <c r="J287" s="222"/>
    </row>
    <row r="288">
      <c r="C288" s="222"/>
      <c r="D288" s="222"/>
      <c r="E288" s="461"/>
      <c r="F288" s="222"/>
      <c r="G288" s="222"/>
      <c r="H288" s="222"/>
      <c r="I288" s="222"/>
      <c r="J288" s="222"/>
    </row>
    <row r="289">
      <c r="C289" s="222"/>
      <c r="D289" s="222"/>
      <c r="E289" s="461"/>
      <c r="F289" s="222"/>
      <c r="G289" s="222"/>
      <c r="H289" s="222"/>
      <c r="I289" s="222"/>
      <c r="J289" s="222"/>
    </row>
    <row r="290">
      <c r="C290" s="222"/>
      <c r="D290" s="222"/>
      <c r="E290" s="461"/>
      <c r="F290" s="222"/>
      <c r="G290" s="222"/>
      <c r="H290" s="222"/>
      <c r="I290" s="222"/>
      <c r="J290" s="222"/>
    </row>
    <row r="291">
      <c r="C291" s="222"/>
      <c r="D291" s="222"/>
      <c r="E291" s="461"/>
      <c r="F291" s="222"/>
      <c r="G291" s="222"/>
      <c r="H291" s="222"/>
      <c r="I291" s="222"/>
      <c r="J291" s="222"/>
    </row>
    <row r="292">
      <c r="C292" s="222"/>
      <c r="D292" s="222"/>
      <c r="E292" s="461"/>
      <c r="F292" s="222"/>
      <c r="G292" s="222"/>
      <c r="H292" s="222"/>
      <c r="I292" s="222"/>
      <c r="J292" s="222"/>
    </row>
    <row r="293">
      <c r="C293" s="222"/>
      <c r="D293" s="222"/>
      <c r="E293" s="461"/>
      <c r="F293" s="222"/>
      <c r="G293" s="222"/>
      <c r="H293" s="222"/>
      <c r="I293" s="222"/>
      <c r="J293" s="222"/>
    </row>
    <row r="294">
      <c r="C294" s="222"/>
      <c r="D294" s="222"/>
      <c r="E294" s="461"/>
      <c r="F294" s="222"/>
      <c r="G294" s="222"/>
      <c r="H294" s="222"/>
      <c r="I294" s="222"/>
      <c r="J294" s="222"/>
    </row>
    <row r="295">
      <c r="C295" s="222"/>
      <c r="D295" s="222"/>
      <c r="E295" s="461"/>
      <c r="F295" s="222"/>
      <c r="G295" s="222"/>
      <c r="H295" s="222"/>
      <c r="I295" s="222"/>
      <c r="J295" s="222"/>
    </row>
    <row r="296">
      <c r="C296" s="222"/>
      <c r="D296" s="222"/>
      <c r="E296" s="461"/>
      <c r="F296" s="222"/>
      <c r="G296" s="222"/>
      <c r="H296" s="222"/>
      <c r="I296" s="222"/>
      <c r="J296" s="222"/>
    </row>
    <row r="297">
      <c r="C297" s="222"/>
      <c r="D297" s="222"/>
      <c r="E297" s="461"/>
      <c r="F297" s="222"/>
      <c r="G297" s="222"/>
      <c r="H297" s="222"/>
      <c r="I297" s="222"/>
      <c r="J297" s="222"/>
    </row>
    <row r="298">
      <c r="C298" s="222"/>
      <c r="D298" s="222"/>
      <c r="E298" s="461"/>
      <c r="F298" s="222"/>
      <c r="G298" s="222"/>
      <c r="H298" s="222"/>
      <c r="I298" s="222"/>
      <c r="J298" s="222"/>
    </row>
    <row r="299">
      <c r="C299" s="222"/>
      <c r="D299" s="222"/>
      <c r="E299" s="461"/>
      <c r="F299" s="222"/>
      <c r="G299" s="222"/>
      <c r="H299" s="222"/>
      <c r="I299" s="222"/>
      <c r="J299" s="222"/>
    </row>
    <row r="300">
      <c r="C300" s="222"/>
      <c r="D300" s="222"/>
      <c r="E300" s="461"/>
      <c r="F300" s="222"/>
      <c r="G300" s="222"/>
      <c r="H300" s="222"/>
      <c r="I300" s="222"/>
      <c r="J300" s="222"/>
    </row>
    <row r="301">
      <c r="C301" s="222"/>
      <c r="D301" s="222"/>
      <c r="E301" s="461"/>
      <c r="F301" s="222"/>
      <c r="G301" s="222"/>
      <c r="H301" s="222"/>
      <c r="I301" s="222"/>
      <c r="J301" s="222"/>
    </row>
    <row r="302">
      <c r="C302" s="222"/>
      <c r="D302" s="222"/>
      <c r="E302" s="461"/>
      <c r="F302" s="222"/>
      <c r="G302" s="222"/>
      <c r="H302" s="222"/>
      <c r="I302" s="222"/>
      <c r="J302" s="222"/>
    </row>
    <row r="303">
      <c r="C303" s="222"/>
      <c r="D303" s="222"/>
      <c r="E303" s="461"/>
      <c r="F303" s="222"/>
      <c r="G303" s="222"/>
      <c r="H303" s="222"/>
      <c r="I303" s="222"/>
      <c r="J303" s="222"/>
    </row>
    <row r="304">
      <c r="C304" s="222"/>
      <c r="D304" s="222"/>
      <c r="E304" s="461"/>
      <c r="F304" s="222"/>
      <c r="G304" s="222"/>
      <c r="H304" s="222"/>
      <c r="I304" s="222"/>
      <c r="J304" s="222"/>
    </row>
    <row r="305">
      <c r="C305" s="222"/>
      <c r="D305" s="222"/>
      <c r="E305" s="461"/>
      <c r="F305" s="222"/>
      <c r="G305" s="222"/>
      <c r="H305" s="222"/>
      <c r="I305" s="222"/>
      <c r="J305" s="222"/>
    </row>
    <row r="306">
      <c r="C306" s="222"/>
      <c r="D306" s="222"/>
      <c r="E306" s="461"/>
      <c r="F306" s="222"/>
      <c r="G306" s="222"/>
      <c r="H306" s="222"/>
      <c r="I306" s="222"/>
      <c r="J306" s="222"/>
    </row>
    <row r="307">
      <c r="C307" s="222"/>
      <c r="D307" s="222"/>
      <c r="E307" s="461"/>
      <c r="F307" s="222"/>
      <c r="G307" s="222"/>
      <c r="H307" s="222"/>
      <c r="I307" s="222"/>
      <c r="J307" s="222"/>
    </row>
    <row r="308">
      <c r="C308" s="222"/>
      <c r="D308" s="222"/>
      <c r="E308" s="461"/>
      <c r="F308" s="222"/>
      <c r="G308" s="222"/>
      <c r="H308" s="222"/>
      <c r="I308" s="222"/>
      <c r="J308" s="222"/>
    </row>
    <row r="309">
      <c r="C309" s="222"/>
      <c r="D309" s="222"/>
      <c r="E309" s="461"/>
      <c r="F309" s="222"/>
      <c r="G309" s="222"/>
      <c r="H309" s="222"/>
      <c r="I309" s="222"/>
      <c r="J309" s="222"/>
    </row>
    <row r="310">
      <c r="C310" s="222"/>
      <c r="D310" s="222"/>
      <c r="E310" s="461"/>
      <c r="F310" s="222"/>
      <c r="G310" s="222"/>
      <c r="H310" s="222"/>
      <c r="I310" s="222"/>
      <c r="J310" s="222"/>
    </row>
    <row r="311">
      <c r="C311" s="222"/>
      <c r="D311" s="222"/>
      <c r="E311" s="461"/>
      <c r="F311" s="222"/>
      <c r="G311" s="222"/>
      <c r="H311" s="222"/>
      <c r="I311" s="222"/>
      <c r="J311" s="222"/>
    </row>
    <row r="312">
      <c r="C312" s="222"/>
      <c r="D312" s="222"/>
      <c r="E312" s="461"/>
      <c r="F312" s="222"/>
      <c r="G312" s="222"/>
      <c r="H312" s="222"/>
      <c r="I312" s="222"/>
      <c r="J312" s="222"/>
    </row>
    <row r="313">
      <c r="C313" s="222"/>
      <c r="D313" s="222"/>
      <c r="E313" s="461"/>
      <c r="F313" s="222"/>
      <c r="G313" s="222"/>
      <c r="H313" s="222"/>
      <c r="I313" s="222"/>
      <c r="J313" s="222"/>
    </row>
    <row r="314">
      <c r="C314" s="222"/>
      <c r="D314" s="222"/>
      <c r="E314" s="461"/>
      <c r="F314" s="222"/>
      <c r="G314" s="222"/>
      <c r="H314" s="222"/>
      <c r="I314" s="222"/>
      <c r="J314" s="222"/>
    </row>
    <row r="315">
      <c r="C315" s="222"/>
      <c r="D315" s="222"/>
      <c r="E315" s="461"/>
      <c r="F315" s="222"/>
      <c r="G315" s="222"/>
      <c r="H315" s="222"/>
      <c r="I315" s="222"/>
      <c r="J315" s="222"/>
    </row>
    <row r="316">
      <c r="C316" s="222"/>
      <c r="D316" s="222"/>
      <c r="E316" s="461"/>
      <c r="F316" s="222"/>
      <c r="G316" s="222"/>
      <c r="H316" s="222"/>
      <c r="I316" s="222"/>
      <c r="J316" s="222"/>
    </row>
    <row r="317">
      <c r="C317" s="222"/>
      <c r="D317" s="222"/>
      <c r="E317" s="461"/>
      <c r="F317" s="222"/>
      <c r="G317" s="222"/>
      <c r="H317" s="222"/>
      <c r="I317" s="222"/>
      <c r="J317" s="222"/>
    </row>
    <row r="318">
      <c r="C318" s="222"/>
      <c r="D318" s="222"/>
      <c r="E318" s="461"/>
      <c r="F318" s="222"/>
      <c r="G318" s="222"/>
      <c r="H318" s="222"/>
      <c r="I318" s="222"/>
      <c r="J318" s="222"/>
    </row>
    <row r="319">
      <c r="C319" s="222"/>
      <c r="D319" s="222"/>
      <c r="E319" s="461"/>
      <c r="F319" s="222"/>
      <c r="G319" s="222"/>
      <c r="H319" s="222"/>
      <c r="I319" s="222"/>
      <c r="J319" s="222"/>
    </row>
    <row r="320">
      <c r="C320" s="222"/>
      <c r="D320" s="222"/>
      <c r="E320" s="461"/>
      <c r="F320" s="222"/>
      <c r="G320" s="222"/>
      <c r="H320" s="222"/>
      <c r="I320" s="222"/>
      <c r="J320" s="222"/>
    </row>
    <row r="321">
      <c r="C321" s="222"/>
      <c r="D321" s="222"/>
      <c r="E321" s="461"/>
      <c r="F321" s="222"/>
      <c r="G321" s="222"/>
      <c r="H321" s="222"/>
      <c r="I321" s="222"/>
      <c r="J321" s="222"/>
    </row>
    <row r="322">
      <c r="C322" s="222"/>
      <c r="D322" s="222"/>
      <c r="E322" s="461"/>
      <c r="F322" s="222"/>
      <c r="G322" s="222"/>
      <c r="H322" s="222"/>
      <c r="I322" s="222"/>
      <c r="J322" s="222"/>
    </row>
    <row r="323">
      <c r="C323" s="222"/>
      <c r="D323" s="222"/>
      <c r="E323" s="461"/>
      <c r="F323" s="222"/>
      <c r="G323" s="222"/>
      <c r="H323" s="222"/>
      <c r="I323" s="222"/>
      <c r="J323" s="222"/>
    </row>
    <row r="324">
      <c r="C324" s="222"/>
      <c r="D324" s="222"/>
      <c r="E324" s="461"/>
      <c r="F324" s="222"/>
      <c r="G324" s="222"/>
      <c r="H324" s="222"/>
      <c r="I324" s="222"/>
      <c r="J324" s="222"/>
    </row>
    <row r="325">
      <c r="C325" s="222"/>
      <c r="D325" s="222"/>
      <c r="E325" s="461"/>
      <c r="F325" s="222"/>
      <c r="G325" s="222"/>
      <c r="H325" s="222"/>
      <c r="I325" s="222"/>
      <c r="J325" s="222"/>
    </row>
    <row r="326">
      <c r="C326" s="222"/>
      <c r="D326" s="222"/>
      <c r="E326" s="461"/>
      <c r="F326" s="222"/>
      <c r="G326" s="222"/>
      <c r="H326" s="222"/>
      <c r="I326" s="222"/>
      <c r="J326" s="222"/>
    </row>
    <row r="327">
      <c r="C327" s="222"/>
      <c r="D327" s="222"/>
      <c r="E327" s="461"/>
      <c r="F327" s="222"/>
      <c r="G327" s="222"/>
      <c r="H327" s="222"/>
      <c r="I327" s="222"/>
      <c r="J327" s="222"/>
    </row>
    <row r="328">
      <c r="C328" s="222"/>
      <c r="D328" s="222"/>
      <c r="E328" s="461"/>
      <c r="F328" s="222"/>
      <c r="G328" s="222"/>
      <c r="H328" s="222"/>
      <c r="I328" s="222"/>
      <c r="J328" s="222"/>
    </row>
    <row r="329">
      <c r="C329" s="222"/>
      <c r="D329" s="222"/>
      <c r="E329" s="461"/>
      <c r="F329" s="222"/>
      <c r="G329" s="222"/>
      <c r="H329" s="222"/>
      <c r="I329" s="222"/>
      <c r="J329" s="222"/>
    </row>
    <row r="330">
      <c r="C330" s="222"/>
      <c r="D330" s="222"/>
      <c r="E330" s="461"/>
      <c r="F330" s="222"/>
      <c r="G330" s="222"/>
      <c r="H330" s="222"/>
      <c r="I330" s="222"/>
      <c r="J330" s="222"/>
    </row>
    <row r="331">
      <c r="C331" s="222"/>
      <c r="D331" s="222"/>
      <c r="E331" s="461"/>
      <c r="F331" s="222"/>
      <c r="G331" s="222"/>
      <c r="H331" s="222"/>
      <c r="I331" s="222"/>
      <c r="J331" s="222"/>
    </row>
    <row r="332">
      <c r="C332" s="222"/>
      <c r="D332" s="222"/>
      <c r="E332" s="461"/>
      <c r="F332" s="222"/>
      <c r="G332" s="222"/>
      <c r="H332" s="222"/>
      <c r="I332" s="222"/>
      <c r="J332" s="222"/>
    </row>
    <row r="333">
      <c r="C333" s="222"/>
      <c r="D333" s="222"/>
      <c r="E333" s="461"/>
      <c r="F333" s="222"/>
      <c r="G333" s="222"/>
      <c r="H333" s="222"/>
      <c r="I333" s="222"/>
      <c r="J333" s="222"/>
    </row>
    <row r="334">
      <c r="C334" s="222"/>
      <c r="D334" s="222"/>
      <c r="E334" s="461"/>
      <c r="F334" s="222"/>
      <c r="G334" s="222"/>
      <c r="H334" s="222"/>
      <c r="I334" s="222"/>
      <c r="J334" s="222"/>
    </row>
    <row r="335">
      <c r="C335" s="222"/>
      <c r="D335" s="222"/>
      <c r="E335" s="461"/>
      <c r="F335" s="222"/>
      <c r="G335" s="222"/>
      <c r="H335" s="222"/>
      <c r="I335" s="222"/>
      <c r="J335" s="222"/>
    </row>
    <row r="336">
      <c r="C336" s="222"/>
      <c r="D336" s="222"/>
      <c r="E336" s="461"/>
      <c r="F336" s="222"/>
      <c r="G336" s="222"/>
      <c r="H336" s="222"/>
      <c r="I336" s="222"/>
      <c r="J336" s="222"/>
    </row>
    <row r="337">
      <c r="C337" s="222"/>
      <c r="D337" s="222"/>
      <c r="E337" s="461"/>
      <c r="F337" s="222"/>
      <c r="G337" s="222"/>
      <c r="H337" s="222"/>
      <c r="I337" s="222"/>
      <c r="J337" s="222"/>
    </row>
    <row r="338">
      <c r="C338" s="222"/>
      <c r="D338" s="222"/>
      <c r="E338" s="461"/>
      <c r="F338" s="222"/>
      <c r="G338" s="222"/>
      <c r="H338" s="222"/>
      <c r="I338" s="222"/>
      <c r="J338" s="222"/>
    </row>
    <row r="339">
      <c r="C339" s="222"/>
      <c r="D339" s="222"/>
      <c r="E339" s="461"/>
      <c r="F339" s="222"/>
      <c r="G339" s="222"/>
      <c r="H339" s="222"/>
      <c r="I339" s="222"/>
      <c r="J339" s="222"/>
    </row>
    <row r="340">
      <c r="C340" s="222"/>
      <c r="D340" s="222"/>
      <c r="E340" s="461"/>
      <c r="F340" s="222"/>
      <c r="G340" s="222"/>
      <c r="H340" s="222"/>
      <c r="I340" s="222"/>
      <c r="J340" s="222"/>
    </row>
    <row r="341">
      <c r="C341" s="222"/>
      <c r="D341" s="222"/>
      <c r="E341" s="461"/>
      <c r="F341" s="222"/>
      <c r="G341" s="222"/>
      <c r="H341" s="222"/>
      <c r="I341" s="222"/>
      <c r="J341" s="222"/>
    </row>
    <row r="342">
      <c r="C342" s="222"/>
      <c r="D342" s="222"/>
      <c r="E342" s="461"/>
      <c r="F342" s="222"/>
      <c r="G342" s="222"/>
      <c r="H342" s="222"/>
      <c r="I342" s="222"/>
      <c r="J342" s="222"/>
    </row>
    <row r="343">
      <c r="C343" s="222"/>
      <c r="D343" s="222"/>
      <c r="E343" s="461"/>
      <c r="F343" s="222"/>
      <c r="G343" s="222"/>
      <c r="H343" s="222"/>
      <c r="I343" s="222"/>
      <c r="J343" s="222"/>
    </row>
    <row r="344">
      <c r="C344" s="222"/>
      <c r="D344" s="222"/>
      <c r="E344" s="461"/>
      <c r="F344" s="222"/>
      <c r="G344" s="222"/>
      <c r="H344" s="222"/>
      <c r="I344" s="222"/>
      <c r="J344" s="222"/>
    </row>
    <row r="345">
      <c r="C345" s="222"/>
      <c r="D345" s="222"/>
      <c r="E345" s="461"/>
      <c r="F345" s="222"/>
      <c r="G345" s="222"/>
      <c r="H345" s="222"/>
      <c r="I345" s="222"/>
      <c r="J345" s="222"/>
    </row>
    <row r="346">
      <c r="C346" s="222"/>
      <c r="D346" s="222"/>
      <c r="E346" s="461"/>
      <c r="F346" s="222"/>
      <c r="G346" s="222"/>
      <c r="H346" s="222"/>
      <c r="I346" s="222"/>
      <c r="J346" s="222"/>
    </row>
    <row r="347">
      <c r="C347" s="222"/>
      <c r="D347" s="222"/>
      <c r="E347" s="461"/>
      <c r="F347" s="222"/>
      <c r="G347" s="222"/>
      <c r="H347" s="222"/>
      <c r="I347" s="222"/>
      <c r="J347" s="222"/>
    </row>
    <row r="348">
      <c r="C348" s="222"/>
      <c r="D348" s="222"/>
      <c r="E348" s="461"/>
      <c r="F348" s="222"/>
      <c r="G348" s="222"/>
      <c r="H348" s="222"/>
      <c r="I348" s="222"/>
      <c r="J348" s="222"/>
    </row>
    <row r="349">
      <c r="C349" s="222"/>
      <c r="D349" s="222"/>
      <c r="E349" s="461"/>
      <c r="F349" s="222"/>
      <c r="G349" s="222"/>
      <c r="H349" s="222"/>
      <c r="I349" s="222"/>
      <c r="J349" s="222"/>
    </row>
    <row r="350">
      <c r="C350" s="222"/>
      <c r="D350" s="222"/>
      <c r="E350" s="461"/>
      <c r="F350" s="222"/>
      <c r="G350" s="222"/>
      <c r="H350" s="222"/>
      <c r="I350" s="222"/>
      <c r="J350" s="222"/>
    </row>
    <row r="351">
      <c r="C351" s="222"/>
      <c r="D351" s="222"/>
      <c r="E351" s="461"/>
      <c r="F351" s="222"/>
      <c r="G351" s="222"/>
      <c r="H351" s="222"/>
      <c r="I351" s="222"/>
      <c r="J351" s="222"/>
    </row>
    <row r="352">
      <c r="C352" s="222"/>
      <c r="D352" s="222"/>
      <c r="E352" s="461"/>
      <c r="F352" s="222"/>
      <c r="G352" s="222"/>
      <c r="H352" s="222"/>
      <c r="I352" s="222"/>
      <c r="J352" s="222"/>
    </row>
    <row r="353">
      <c r="C353" s="222"/>
      <c r="D353" s="222"/>
      <c r="E353" s="461"/>
      <c r="F353" s="222"/>
      <c r="G353" s="222"/>
      <c r="H353" s="222"/>
      <c r="I353" s="222"/>
      <c r="J353" s="222"/>
    </row>
    <row r="354">
      <c r="C354" s="222"/>
      <c r="D354" s="222"/>
      <c r="E354" s="461"/>
      <c r="F354" s="222"/>
      <c r="G354" s="222"/>
      <c r="H354" s="222"/>
      <c r="I354" s="222"/>
      <c r="J354" s="222"/>
    </row>
    <row r="355">
      <c r="C355" s="222"/>
      <c r="D355" s="222"/>
      <c r="E355" s="461"/>
      <c r="F355" s="222"/>
      <c r="G355" s="222"/>
      <c r="H355" s="222"/>
      <c r="I355" s="222"/>
      <c r="J355" s="222"/>
    </row>
    <row r="356">
      <c r="C356" s="222"/>
      <c r="D356" s="222"/>
      <c r="E356" s="461"/>
      <c r="F356" s="222"/>
      <c r="G356" s="222"/>
      <c r="H356" s="222"/>
      <c r="I356" s="222"/>
      <c r="J356" s="222"/>
    </row>
    <row r="357">
      <c r="C357" s="222"/>
      <c r="D357" s="222"/>
      <c r="E357" s="461"/>
      <c r="F357" s="222"/>
      <c r="G357" s="222"/>
      <c r="H357" s="222"/>
      <c r="I357" s="222"/>
      <c r="J357" s="222"/>
    </row>
    <row r="358">
      <c r="C358" s="222"/>
      <c r="D358" s="222"/>
      <c r="E358" s="461"/>
      <c r="F358" s="222"/>
      <c r="G358" s="222"/>
      <c r="H358" s="222"/>
      <c r="I358" s="222"/>
      <c r="J358" s="222"/>
    </row>
    <row r="359">
      <c r="C359" s="222"/>
      <c r="D359" s="222"/>
      <c r="E359" s="461"/>
      <c r="F359" s="222"/>
      <c r="G359" s="222"/>
      <c r="H359" s="222"/>
      <c r="I359" s="222"/>
      <c r="J359" s="222"/>
    </row>
    <row r="360">
      <c r="C360" s="222"/>
      <c r="D360" s="222"/>
      <c r="E360" s="461"/>
      <c r="F360" s="222"/>
      <c r="G360" s="222"/>
      <c r="H360" s="222"/>
      <c r="I360" s="222"/>
      <c r="J360" s="222"/>
    </row>
    <row r="361">
      <c r="C361" s="222"/>
      <c r="D361" s="222"/>
      <c r="E361" s="461"/>
      <c r="F361" s="222"/>
      <c r="G361" s="222"/>
      <c r="H361" s="222"/>
      <c r="I361" s="222"/>
      <c r="J361" s="222"/>
    </row>
    <row r="362">
      <c r="C362" s="222"/>
      <c r="D362" s="222"/>
      <c r="E362" s="461"/>
      <c r="F362" s="222"/>
      <c r="G362" s="222"/>
      <c r="H362" s="222"/>
      <c r="I362" s="222"/>
      <c r="J362" s="222"/>
    </row>
    <row r="363">
      <c r="C363" s="222"/>
      <c r="D363" s="222"/>
      <c r="E363" s="461"/>
      <c r="F363" s="222"/>
      <c r="G363" s="222"/>
      <c r="H363" s="222"/>
      <c r="I363" s="222"/>
      <c r="J363" s="222"/>
    </row>
    <row r="364">
      <c r="C364" s="222"/>
      <c r="D364" s="222"/>
      <c r="E364" s="461"/>
      <c r="F364" s="222"/>
      <c r="G364" s="222"/>
      <c r="H364" s="222"/>
      <c r="I364" s="222"/>
      <c r="J364" s="222"/>
    </row>
    <row r="365">
      <c r="C365" s="222"/>
      <c r="D365" s="222"/>
      <c r="E365" s="461"/>
      <c r="F365" s="222"/>
      <c r="G365" s="222"/>
      <c r="H365" s="222"/>
      <c r="I365" s="222"/>
      <c r="J365" s="222"/>
    </row>
    <row r="366">
      <c r="C366" s="222"/>
      <c r="D366" s="222"/>
      <c r="E366" s="461"/>
      <c r="F366" s="222"/>
      <c r="G366" s="222"/>
      <c r="H366" s="222"/>
      <c r="I366" s="222"/>
      <c r="J366" s="222"/>
    </row>
    <row r="367">
      <c r="C367" s="222"/>
      <c r="D367" s="222"/>
      <c r="E367" s="461"/>
      <c r="F367" s="222"/>
      <c r="G367" s="222"/>
      <c r="H367" s="222"/>
      <c r="I367" s="222"/>
      <c r="J367" s="222"/>
    </row>
    <row r="368">
      <c r="C368" s="222"/>
      <c r="D368" s="222"/>
      <c r="E368" s="461"/>
      <c r="F368" s="222"/>
      <c r="G368" s="222"/>
      <c r="H368" s="222"/>
      <c r="I368" s="222"/>
      <c r="J368" s="222"/>
    </row>
    <row r="369">
      <c r="C369" s="222"/>
      <c r="D369" s="222"/>
      <c r="E369" s="461"/>
      <c r="F369" s="222"/>
      <c r="G369" s="222"/>
      <c r="H369" s="222"/>
      <c r="I369" s="222"/>
      <c r="J369" s="222"/>
    </row>
    <row r="370">
      <c r="C370" s="222"/>
      <c r="D370" s="222"/>
      <c r="E370" s="461"/>
      <c r="F370" s="222"/>
      <c r="G370" s="222"/>
      <c r="H370" s="222"/>
      <c r="I370" s="222"/>
      <c r="J370" s="222"/>
    </row>
    <row r="371">
      <c r="C371" s="222"/>
      <c r="D371" s="222"/>
      <c r="E371" s="461"/>
      <c r="F371" s="222"/>
      <c r="G371" s="222"/>
      <c r="H371" s="222"/>
      <c r="I371" s="222"/>
      <c r="J371" s="222"/>
    </row>
    <row r="372">
      <c r="C372" s="222"/>
      <c r="D372" s="222"/>
      <c r="E372" s="461"/>
      <c r="F372" s="222"/>
      <c r="G372" s="222"/>
      <c r="H372" s="222"/>
      <c r="I372" s="222"/>
      <c r="J372" s="222"/>
    </row>
    <row r="373">
      <c r="C373" s="222"/>
      <c r="D373" s="222"/>
      <c r="E373" s="461"/>
      <c r="F373" s="222"/>
      <c r="G373" s="222"/>
      <c r="H373" s="222"/>
      <c r="I373" s="222"/>
      <c r="J373" s="222"/>
    </row>
    <row r="374">
      <c r="C374" s="222"/>
      <c r="D374" s="222"/>
      <c r="E374" s="461"/>
      <c r="F374" s="222"/>
      <c r="G374" s="222"/>
      <c r="H374" s="222"/>
      <c r="I374" s="222"/>
      <c r="J374" s="222"/>
    </row>
    <row r="375">
      <c r="C375" s="222"/>
      <c r="D375" s="222"/>
      <c r="E375" s="461"/>
      <c r="F375" s="222"/>
      <c r="G375" s="222"/>
      <c r="H375" s="222"/>
      <c r="I375" s="222"/>
      <c r="J375" s="222"/>
    </row>
    <row r="376">
      <c r="C376" s="222"/>
      <c r="D376" s="222"/>
      <c r="E376" s="461"/>
      <c r="F376" s="222"/>
      <c r="G376" s="222"/>
      <c r="H376" s="222"/>
      <c r="I376" s="222"/>
      <c r="J376" s="222"/>
    </row>
    <row r="377">
      <c r="C377" s="222"/>
      <c r="D377" s="222"/>
      <c r="E377" s="461"/>
      <c r="F377" s="222"/>
      <c r="G377" s="222"/>
      <c r="H377" s="222"/>
      <c r="I377" s="222"/>
      <c r="J377" s="222"/>
    </row>
    <row r="378">
      <c r="C378" s="222"/>
      <c r="D378" s="222"/>
      <c r="E378" s="461"/>
      <c r="F378" s="222"/>
      <c r="G378" s="222"/>
      <c r="H378" s="222"/>
      <c r="I378" s="222"/>
      <c r="J378" s="222"/>
    </row>
    <row r="379">
      <c r="C379" s="222"/>
      <c r="D379" s="222"/>
      <c r="E379" s="461"/>
      <c r="F379" s="222"/>
      <c r="G379" s="222"/>
      <c r="H379" s="222"/>
      <c r="I379" s="222"/>
      <c r="J379" s="222"/>
    </row>
    <row r="380">
      <c r="C380" s="222"/>
      <c r="D380" s="222"/>
      <c r="E380" s="461"/>
      <c r="F380" s="222"/>
      <c r="G380" s="222"/>
      <c r="H380" s="222"/>
      <c r="I380" s="222"/>
      <c r="J380" s="222"/>
    </row>
    <row r="381">
      <c r="C381" s="222"/>
      <c r="D381" s="222"/>
      <c r="E381" s="461"/>
      <c r="F381" s="222"/>
      <c r="G381" s="222"/>
      <c r="H381" s="222"/>
      <c r="I381" s="222"/>
      <c r="J381" s="222"/>
    </row>
    <row r="382">
      <c r="C382" s="222"/>
      <c r="D382" s="222"/>
      <c r="E382" s="461"/>
      <c r="F382" s="222"/>
      <c r="G382" s="222"/>
      <c r="H382" s="222"/>
      <c r="I382" s="222"/>
      <c r="J382" s="222"/>
    </row>
    <row r="383">
      <c r="C383" s="222"/>
      <c r="D383" s="222"/>
      <c r="E383" s="461"/>
      <c r="F383" s="222"/>
      <c r="G383" s="222"/>
      <c r="H383" s="222"/>
      <c r="I383" s="222"/>
      <c r="J383" s="222"/>
    </row>
    <row r="384">
      <c r="C384" s="222"/>
      <c r="D384" s="222"/>
      <c r="E384" s="461"/>
      <c r="F384" s="222"/>
      <c r="G384" s="222"/>
      <c r="H384" s="222"/>
      <c r="I384" s="222"/>
      <c r="J384" s="222"/>
    </row>
    <row r="385">
      <c r="C385" s="222"/>
      <c r="D385" s="222"/>
      <c r="E385" s="461"/>
      <c r="F385" s="222"/>
      <c r="G385" s="222"/>
      <c r="H385" s="222"/>
      <c r="I385" s="222"/>
      <c r="J385" s="222"/>
    </row>
    <row r="386">
      <c r="C386" s="222"/>
      <c r="D386" s="222"/>
      <c r="E386" s="461"/>
      <c r="F386" s="222"/>
      <c r="G386" s="222"/>
      <c r="H386" s="222"/>
      <c r="I386" s="222"/>
      <c r="J386" s="222"/>
    </row>
    <row r="387">
      <c r="C387" s="222"/>
      <c r="D387" s="222"/>
      <c r="E387" s="461"/>
      <c r="F387" s="222"/>
      <c r="G387" s="222"/>
      <c r="H387" s="222"/>
      <c r="I387" s="222"/>
      <c r="J387" s="222"/>
    </row>
    <row r="388">
      <c r="C388" s="222"/>
      <c r="D388" s="222"/>
      <c r="E388" s="461"/>
      <c r="F388" s="222"/>
      <c r="G388" s="222"/>
      <c r="H388" s="222"/>
      <c r="I388" s="222"/>
      <c r="J388" s="222"/>
    </row>
    <row r="389">
      <c r="C389" s="222"/>
      <c r="D389" s="222"/>
      <c r="E389" s="461"/>
      <c r="F389" s="222"/>
      <c r="G389" s="222"/>
      <c r="H389" s="222"/>
      <c r="I389" s="222"/>
      <c r="J389" s="222"/>
    </row>
    <row r="390">
      <c r="C390" s="222"/>
      <c r="D390" s="222"/>
      <c r="E390" s="461"/>
      <c r="F390" s="222"/>
      <c r="G390" s="222"/>
      <c r="H390" s="222"/>
      <c r="I390" s="222"/>
      <c r="J390" s="222"/>
    </row>
    <row r="391">
      <c r="C391" s="222"/>
      <c r="D391" s="222"/>
      <c r="E391" s="461"/>
      <c r="F391" s="222"/>
      <c r="G391" s="222"/>
      <c r="H391" s="222"/>
      <c r="I391" s="222"/>
      <c r="J391" s="222"/>
    </row>
    <row r="392">
      <c r="C392" s="222"/>
      <c r="D392" s="222"/>
      <c r="E392" s="461"/>
      <c r="F392" s="222"/>
      <c r="G392" s="222"/>
      <c r="H392" s="222"/>
      <c r="I392" s="222"/>
      <c r="J392" s="222"/>
    </row>
    <row r="393">
      <c r="C393" s="222"/>
      <c r="D393" s="222"/>
      <c r="E393" s="461"/>
      <c r="F393" s="222"/>
      <c r="G393" s="222"/>
      <c r="H393" s="222"/>
      <c r="I393" s="222"/>
      <c r="J393" s="222"/>
    </row>
    <row r="394">
      <c r="C394" s="222"/>
      <c r="D394" s="222"/>
      <c r="E394" s="461"/>
      <c r="F394" s="222"/>
      <c r="G394" s="222"/>
      <c r="H394" s="222"/>
      <c r="I394" s="222"/>
      <c r="J394" s="222"/>
    </row>
    <row r="395">
      <c r="C395" s="222"/>
      <c r="D395" s="222"/>
      <c r="E395" s="461"/>
      <c r="F395" s="222"/>
      <c r="G395" s="222"/>
      <c r="H395" s="222"/>
      <c r="I395" s="222"/>
      <c r="J395" s="222"/>
    </row>
    <row r="396">
      <c r="C396" s="222"/>
      <c r="D396" s="222"/>
      <c r="E396" s="461"/>
      <c r="F396" s="222"/>
      <c r="G396" s="222"/>
      <c r="H396" s="222"/>
      <c r="I396" s="222"/>
      <c r="J396" s="222"/>
    </row>
    <row r="397">
      <c r="C397" s="222"/>
      <c r="D397" s="222"/>
      <c r="E397" s="461"/>
      <c r="F397" s="222"/>
      <c r="G397" s="222"/>
      <c r="H397" s="222"/>
      <c r="I397" s="222"/>
      <c r="J397" s="222"/>
    </row>
    <row r="398">
      <c r="C398" s="222"/>
      <c r="D398" s="222"/>
      <c r="E398" s="461"/>
      <c r="F398" s="222"/>
      <c r="G398" s="222"/>
      <c r="H398" s="222"/>
      <c r="I398" s="222"/>
      <c r="J398" s="222"/>
    </row>
    <row r="399">
      <c r="C399" s="222"/>
      <c r="D399" s="222"/>
      <c r="E399" s="461"/>
      <c r="F399" s="222"/>
      <c r="G399" s="222"/>
      <c r="H399" s="222"/>
      <c r="I399" s="222"/>
      <c r="J399" s="222"/>
    </row>
    <row r="400">
      <c r="C400" s="222"/>
      <c r="D400" s="222"/>
      <c r="E400" s="461"/>
      <c r="F400" s="222"/>
      <c r="G400" s="222"/>
      <c r="H400" s="222"/>
      <c r="I400" s="222"/>
      <c r="J400" s="222"/>
    </row>
    <row r="401">
      <c r="C401" s="222"/>
      <c r="D401" s="222"/>
      <c r="E401" s="461"/>
      <c r="F401" s="222"/>
      <c r="G401" s="222"/>
      <c r="H401" s="222"/>
      <c r="I401" s="222"/>
      <c r="J401" s="222"/>
    </row>
    <row r="402">
      <c r="C402" s="222"/>
      <c r="D402" s="222"/>
      <c r="E402" s="461"/>
      <c r="F402" s="222"/>
      <c r="G402" s="222"/>
      <c r="H402" s="222"/>
      <c r="I402" s="222"/>
      <c r="J402" s="222"/>
    </row>
    <row r="403">
      <c r="C403" s="222"/>
      <c r="D403" s="222"/>
      <c r="E403" s="461"/>
      <c r="F403" s="222"/>
      <c r="G403" s="222"/>
      <c r="H403" s="222"/>
      <c r="I403" s="222"/>
      <c r="J403" s="222"/>
    </row>
    <row r="404">
      <c r="C404" s="222"/>
      <c r="D404" s="222"/>
      <c r="E404" s="461"/>
      <c r="F404" s="222"/>
      <c r="G404" s="222"/>
      <c r="H404" s="222"/>
      <c r="I404" s="222"/>
      <c r="J404" s="222"/>
    </row>
    <row r="405">
      <c r="C405" s="222"/>
      <c r="D405" s="222"/>
      <c r="E405" s="461"/>
      <c r="F405" s="222"/>
      <c r="G405" s="222"/>
      <c r="H405" s="222"/>
      <c r="I405" s="222"/>
      <c r="J405" s="222"/>
    </row>
    <row r="406">
      <c r="C406" s="222"/>
      <c r="D406" s="222"/>
      <c r="E406" s="461"/>
      <c r="F406" s="222"/>
      <c r="G406" s="222"/>
      <c r="H406" s="222"/>
      <c r="I406" s="222"/>
      <c r="J406" s="222"/>
    </row>
    <row r="407">
      <c r="C407" s="222"/>
      <c r="D407" s="222"/>
      <c r="E407" s="461"/>
      <c r="F407" s="222"/>
      <c r="G407" s="222"/>
      <c r="H407" s="222"/>
      <c r="I407" s="222"/>
      <c r="J407" s="222"/>
    </row>
    <row r="408">
      <c r="C408" s="222"/>
      <c r="D408" s="222"/>
      <c r="E408" s="461"/>
      <c r="F408" s="222"/>
      <c r="G408" s="222"/>
      <c r="H408" s="222"/>
      <c r="I408" s="222"/>
      <c r="J408" s="222"/>
    </row>
    <row r="409">
      <c r="C409" s="222"/>
      <c r="D409" s="222"/>
      <c r="E409" s="461"/>
      <c r="F409" s="222"/>
      <c r="G409" s="222"/>
      <c r="H409" s="222"/>
      <c r="I409" s="222"/>
      <c r="J409" s="222"/>
    </row>
    <row r="410">
      <c r="C410" s="222"/>
      <c r="D410" s="222"/>
      <c r="E410" s="461"/>
      <c r="F410" s="222"/>
      <c r="G410" s="222"/>
      <c r="H410" s="222"/>
      <c r="I410" s="222"/>
      <c r="J410" s="222"/>
    </row>
    <row r="411">
      <c r="C411" s="222"/>
      <c r="D411" s="222"/>
      <c r="E411" s="461"/>
      <c r="F411" s="222"/>
      <c r="G411" s="222"/>
      <c r="H411" s="222"/>
      <c r="I411" s="222"/>
      <c r="J411" s="222"/>
    </row>
    <row r="412">
      <c r="C412" s="222"/>
      <c r="D412" s="222"/>
      <c r="E412" s="461"/>
      <c r="F412" s="222"/>
      <c r="G412" s="222"/>
      <c r="H412" s="222"/>
      <c r="I412" s="222"/>
      <c r="J412" s="222"/>
    </row>
    <row r="413">
      <c r="C413" s="222"/>
      <c r="D413" s="222"/>
      <c r="E413" s="461"/>
      <c r="F413" s="222"/>
      <c r="G413" s="222"/>
      <c r="H413" s="222"/>
      <c r="I413" s="222"/>
      <c r="J413" s="222"/>
    </row>
    <row r="414">
      <c r="C414" s="222"/>
      <c r="D414" s="222"/>
      <c r="E414" s="461"/>
      <c r="F414" s="222"/>
      <c r="G414" s="222"/>
      <c r="H414" s="222"/>
      <c r="I414" s="222"/>
      <c r="J414" s="222"/>
    </row>
    <row r="415">
      <c r="C415" s="222"/>
      <c r="D415" s="222"/>
      <c r="E415" s="461"/>
      <c r="F415" s="222"/>
      <c r="G415" s="222"/>
      <c r="H415" s="222"/>
      <c r="I415" s="222"/>
      <c r="J415" s="222"/>
    </row>
    <row r="416">
      <c r="C416" s="222"/>
      <c r="D416" s="222"/>
      <c r="E416" s="461"/>
      <c r="F416" s="222"/>
      <c r="G416" s="222"/>
      <c r="H416" s="222"/>
      <c r="I416" s="222"/>
      <c r="J416" s="222"/>
    </row>
    <row r="417">
      <c r="C417" s="222"/>
      <c r="D417" s="222"/>
      <c r="E417" s="461"/>
      <c r="F417" s="222"/>
      <c r="G417" s="222"/>
      <c r="H417" s="222"/>
      <c r="I417" s="222"/>
      <c r="J417" s="222"/>
    </row>
    <row r="418">
      <c r="C418" s="222"/>
      <c r="D418" s="222"/>
      <c r="E418" s="461"/>
      <c r="F418" s="222"/>
      <c r="G418" s="222"/>
      <c r="H418" s="222"/>
      <c r="I418" s="222"/>
      <c r="J418" s="222"/>
    </row>
    <row r="419">
      <c r="C419" s="222"/>
      <c r="D419" s="222"/>
      <c r="E419" s="461"/>
      <c r="F419" s="222"/>
      <c r="G419" s="222"/>
      <c r="H419" s="222"/>
      <c r="I419" s="222"/>
      <c r="J419" s="222"/>
    </row>
    <row r="420">
      <c r="C420" s="222"/>
      <c r="D420" s="222"/>
      <c r="E420" s="461"/>
      <c r="F420" s="222"/>
      <c r="G420" s="222"/>
      <c r="H420" s="222"/>
      <c r="I420" s="222"/>
      <c r="J420" s="222"/>
    </row>
    <row r="421">
      <c r="C421" s="222"/>
      <c r="D421" s="222"/>
      <c r="E421" s="461"/>
      <c r="F421" s="222"/>
      <c r="G421" s="222"/>
      <c r="H421" s="222"/>
      <c r="I421" s="222"/>
      <c r="J421" s="222"/>
    </row>
    <row r="422">
      <c r="C422" s="222"/>
      <c r="D422" s="222"/>
      <c r="E422" s="461"/>
      <c r="F422" s="222"/>
      <c r="G422" s="222"/>
      <c r="H422" s="222"/>
      <c r="I422" s="222"/>
      <c r="J422" s="222"/>
    </row>
    <row r="423">
      <c r="C423" s="222"/>
      <c r="D423" s="222"/>
      <c r="E423" s="461"/>
      <c r="F423" s="222"/>
      <c r="G423" s="222"/>
      <c r="H423" s="222"/>
      <c r="I423" s="222"/>
      <c r="J423" s="222"/>
    </row>
    <row r="424">
      <c r="C424" s="222"/>
      <c r="D424" s="222"/>
      <c r="E424" s="461"/>
      <c r="F424" s="222"/>
      <c r="G424" s="222"/>
      <c r="H424" s="222"/>
      <c r="I424" s="222"/>
      <c r="J424" s="222"/>
    </row>
    <row r="425">
      <c r="C425" s="222"/>
      <c r="D425" s="222"/>
      <c r="E425" s="461"/>
      <c r="F425" s="222"/>
      <c r="G425" s="222"/>
      <c r="H425" s="222"/>
      <c r="I425" s="222"/>
      <c r="J425" s="222"/>
    </row>
    <row r="426">
      <c r="C426" s="222"/>
      <c r="D426" s="222"/>
      <c r="E426" s="461"/>
      <c r="F426" s="222"/>
      <c r="G426" s="222"/>
      <c r="H426" s="222"/>
      <c r="I426" s="222"/>
      <c r="J426" s="222"/>
    </row>
    <row r="427">
      <c r="C427" s="222"/>
      <c r="D427" s="222"/>
      <c r="E427" s="461"/>
      <c r="F427" s="222"/>
      <c r="G427" s="222"/>
      <c r="H427" s="222"/>
      <c r="I427" s="222"/>
      <c r="J427" s="222"/>
    </row>
    <row r="428">
      <c r="C428" s="222"/>
      <c r="D428" s="222"/>
      <c r="E428" s="461"/>
      <c r="F428" s="222"/>
      <c r="G428" s="222"/>
      <c r="H428" s="222"/>
      <c r="I428" s="222"/>
      <c r="J428" s="222"/>
    </row>
    <row r="429">
      <c r="C429" s="222"/>
      <c r="D429" s="222"/>
      <c r="E429" s="461"/>
      <c r="F429" s="222"/>
      <c r="G429" s="222"/>
      <c r="H429" s="222"/>
      <c r="I429" s="222"/>
      <c r="J429" s="222"/>
    </row>
    <row r="430">
      <c r="C430" s="222"/>
      <c r="D430" s="222"/>
      <c r="E430" s="461"/>
      <c r="F430" s="222"/>
      <c r="G430" s="222"/>
      <c r="H430" s="222"/>
      <c r="I430" s="222"/>
      <c r="J430" s="222"/>
    </row>
    <row r="431">
      <c r="C431" s="222"/>
      <c r="D431" s="222"/>
      <c r="E431" s="461"/>
      <c r="F431" s="222"/>
      <c r="G431" s="222"/>
      <c r="H431" s="222"/>
      <c r="I431" s="222"/>
      <c r="J431" s="222"/>
    </row>
    <row r="432">
      <c r="C432" s="222"/>
      <c r="D432" s="222"/>
      <c r="E432" s="461"/>
      <c r="F432" s="222"/>
      <c r="G432" s="222"/>
      <c r="H432" s="222"/>
      <c r="I432" s="222"/>
      <c r="J432" s="222"/>
    </row>
    <row r="433">
      <c r="C433" s="222"/>
      <c r="D433" s="222"/>
      <c r="E433" s="461"/>
      <c r="F433" s="222"/>
      <c r="G433" s="222"/>
      <c r="H433" s="222"/>
      <c r="I433" s="222"/>
      <c r="J433" s="222"/>
    </row>
    <row r="434">
      <c r="C434" s="222"/>
      <c r="D434" s="222"/>
      <c r="E434" s="461"/>
      <c r="F434" s="222"/>
      <c r="G434" s="222"/>
      <c r="H434" s="222"/>
      <c r="I434" s="222"/>
      <c r="J434" s="222"/>
    </row>
    <row r="435">
      <c r="C435" s="222"/>
      <c r="D435" s="222"/>
      <c r="E435" s="461"/>
      <c r="F435" s="222"/>
      <c r="G435" s="222"/>
      <c r="H435" s="222"/>
      <c r="I435" s="222"/>
      <c r="J435" s="222"/>
    </row>
    <row r="436">
      <c r="C436" s="222"/>
      <c r="D436" s="222"/>
      <c r="E436" s="461"/>
      <c r="F436" s="222"/>
      <c r="G436" s="222"/>
      <c r="H436" s="222"/>
      <c r="I436" s="222"/>
      <c r="J436" s="222"/>
    </row>
    <row r="437">
      <c r="C437" s="222"/>
      <c r="D437" s="222"/>
      <c r="E437" s="461"/>
      <c r="F437" s="222"/>
      <c r="G437" s="222"/>
      <c r="H437" s="222"/>
      <c r="I437" s="222"/>
      <c r="J437" s="222"/>
    </row>
    <row r="438">
      <c r="C438" s="222"/>
      <c r="D438" s="222"/>
      <c r="E438" s="461"/>
      <c r="F438" s="222"/>
      <c r="G438" s="222"/>
      <c r="H438" s="222"/>
      <c r="I438" s="222"/>
      <c r="J438" s="222"/>
    </row>
    <row r="439">
      <c r="C439" s="222"/>
      <c r="D439" s="222"/>
      <c r="E439" s="461"/>
      <c r="F439" s="222"/>
      <c r="G439" s="222"/>
      <c r="H439" s="222"/>
      <c r="I439" s="222"/>
      <c r="J439" s="222"/>
    </row>
    <row r="440">
      <c r="C440" s="222"/>
      <c r="D440" s="222"/>
      <c r="E440" s="461"/>
      <c r="F440" s="222"/>
      <c r="G440" s="222"/>
      <c r="H440" s="222"/>
      <c r="I440" s="222"/>
      <c r="J440" s="222"/>
    </row>
    <row r="441">
      <c r="C441" s="222"/>
      <c r="D441" s="222"/>
      <c r="E441" s="461"/>
      <c r="F441" s="222"/>
      <c r="G441" s="222"/>
      <c r="H441" s="222"/>
      <c r="I441" s="222"/>
      <c r="J441" s="222"/>
    </row>
    <row r="442">
      <c r="C442" s="222"/>
      <c r="D442" s="222"/>
      <c r="E442" s="461"/>
      <c r="F442" s="222"/>
      <c r="G442" s="222"/>
      <c r="H442" s="222"/>
      <c r="I442" s="222"/>
      <c r="J442" s="222"/>
    </row>
    <row r="443">
      <c r="C443" s="222"/>
      <c r="D443" s="222"/>
      <c r="E443" s="461"/>
      <c r="F443" s="222"/>
      <c r="G443" s="222"/>
      <c r="H443" s="222"/>
      <c r="I443" s="222"/>
      <c r="J443" s="222"/>
    </row>
    <row r="444">
      <c r="C444" s="222"/>
      <c r="D444" s="222"/>
      <c r="E444" s="461"/>
      <c r="F444" s="222"/>
      <c r="G444" s="222"/>
      <c r="H444" s="222"/>
      <c r="I444" s="222"/>
      <c r="J444" s="222"/>
    </row>
    <row r="445">
      <c r="C445" s="222"/>
      <c r="D445" s="222"/>
      <c r="E445" s="461"/>
      <c r="F445" s="222"/>
      <c r="G445" s="222"/>
      <c r="H445" s="222"/>
      <c r="I445" s="222"/>
      <c r="J445" s="222"/>
    </row>
    <row r="446">
      <c r="C446" s="222"/>
      <c r="D446" s="222"/>
      <c r="E446" s="461"/>
      <c r="F446" s="222"/>
      <c r="G446" s="222"/>
      <c r="H446" s="222"/>
      <c r="I446" s="222"/>
      <c r="J446" s="222"/>
    </row>
    <row r="447">
      <c r="C447" s="222"/>
      <c r="D447" s="222"/>
      <c r="E447" s="461"/>
      <c r="F447" s="222"/>
      <c r="G447" s="222"/>
      <c r="H447" s="222"/>
      <c r="I447" s="222"/>
      <c r="J447" s="222"/>
    </row>
    <row r="448">
      <c r="C448" s="222"/>
      <c r="D448" s="222"/>
      <c r="E448" s="461"/>
      <c r="F448" s="222"/>
      <c r="G448" s="222"/>
      <c r="H448" s="222"/>
      <c r="I448" s="222"/>
      <c r="J448" s="222"/>
    </row>
    <row r="449">
      <c r="C449" s="222"/>
      <c r="D449" s="222"/>
      <c r="E449" s="461"/>
      <c r="F449" s="222"/>
      <c r="G449" s="222"/>
      <c r="H449" s="222"/>
      <c r="I449" s="222"/>
      <c r="J449" s="222"/>
    </row>
    <row r="450">
      <c r="C450" s="222"/>
      <c r="D450" s="222"/>
      <c r="E450" s="461"/>
      <c r="F450" s="222"/>
      <c r="G450" s="222"/>
      <c r="H450" s="222"/>
      <c r="I450" s="222"/>
      <c r="J450" s="222"/>
    </row>
    <row r="451">
      <c r="C451" s="222"/>
      <c r="D451" s="222"/>
      <c r="E451" s="461"/>
      <c r="F451" s="222"/>
      <c r="G451" s="222"/>
      <c r="H451" s="222"/>
      <c r="I451" s="222"/>
      <c r="J451" s="222"/>
    </row>
    <row r="452">
      <c r="C452" s="222"/>
      <c r="D452" s="222"/>
      <c r="E452" s="461"/>
      <c r="F452" s="222"/>
      <c r="G452" s="222"/>
      <c r="H452" s="222"/>
      <c r="I452" s="222"/>
      <c r="J452" s="222"/>
    </row>
    <row r="453">
      <c r="C453" s="222"/>
      <c r="D453" s="222"/>
      <c r="E453" s="461"/>
      <c r="F453" s="222"/>
      <c r="G453" s="222"/>
      <c r="H453" s="222"/>
      <c r="I453" s="222"/>
      <c r="J453" s="222"/>
    </row>
    <row r="454">
      <c r="C454" s="222"/>
      <c r="D454" s="222"/>
      <c r="E454" s="461"/>
      <c r="F454" s="222"/>
      <c r="G454" s="222"/>
      <c r="H454" s="222"/>
      <c r="I454" s="222"/>
      <c r="J454" s="222"/>
    </row>
    <row r="455">
      <c r="C455" s="222"/>
      <c r="D455" s="222"/>
      <c r="E455" s="461"/>
      <c r="F455" s="222"/>
      <c r="G455" s="222"/>
      <c r="H455" s="222"/>
      <c r="I455" s="222"/>
      <c r="J455" s="222"/>
    </row>
    <row r="456">
      <c r="C456" s="222"/>
      <c r="D456" s="222"/>
      <c r="E456" s="461"/>
      <c r="F456" s="222"/>
      <c r="G456" s="222"/>
      <c r="H456" s="222"/>
      <c r="I456" s="222"/>
      <c r="J456" s="222"/>
    </row>
    <row r="457">
      <c r="C457" s="222"/>
      <c r="D457" s="222"/>
      <c r="E457" s="461"/>
      <c r="F457" s="222"/>
      <c r="G457" s="222"/>
      <c r="H457" s="222"/>
      <c r="I457" s="222"/>
      <c r="J457" s="222"/>
    </row>
    <row r="458">
      <c r="C458" s="222"/>
      <c r="D458" s="222"/>
      <c r="E458" s="461"/>
      <c r="F458" s="222"/>
      <c r="G458" s="222"/>
      <c r="H458" s="222"/>
      <c r="I458" s="222"/>
      <c r="J458" s="222"/>
    </row>
    <row r="459">
      <c r="C459" s="222"/>
      <c r="D459" s="222"/>
      <c r="E459" s="461"/>
      <c r="F459" s="222"/>
      <c r="G459" s="222"/>
      <c r="H459" s="222"/>
      <c r="I459" s="222"/>
      <c r="J459" s="222"/>
    </row>
    <row r="460">
      <c r="C460" s="222"/>
      <c r="D460" s="222"/>
      <c r="E460" s="461"/>
      <c r="F460" s="222"/>
      <c r="G460" s="222"/>
      <c r="H460" s="222"/>
      <c r="I460" s="222"/>
      <c r="J460" s="222"/>
    </row>
    <row r="461">
      <c r="C461" s="222"/>
      <c r="D461" s="222"/>
      <c r="E461" s="461"/>
      <c r="F461" s="222"/>
      <c r="G461" s="222"/>
      <c r="H461" s="222"/>
      <c r="I461" s="222"/>
      <c r="J461" s="222"/>
    </row>
    <row r="462">
      <c r="C462" s="222"/>
      <c r="D462" s="222"/>
      <c r="E462" s="461"/>
      <c r="F462" s="222"/>
      <c r="G462" s="222"/>
      <c r="H462" s="222"/>
      <c r="I462" s="222"/>
      <c r="J462" s="222"/>
    </row>
    <row r="463">
      <c r="C463" s="222"/>
      <c r="D463" s="222"/>
      <c r="E463" s="461"/>
      <c r="F463" s="222"/>
      <c r="G463" s="222"/>
      <c r="H463" s="222"/>
      <c r="I463" s="222"/>
      <c r="J463" s="222"/>
    </row>
    <row r="464">
      <c r="C464" s="222"/>
      <c r="D464" s="222"/>
      <c r="E464" s="461"/>
      <c r="F464" s="222"/>
      <c r="G464" s="222"/>
      <c r="H464" s="222"/>
      <c r="I464" s="222"/>
      <c r="J464" s="222"/>
    </row>
    <row r="465">
      <c r="C465" s="222"/>
      <c r="D465" s="222"/>
      <c r="E465" s="461"/>
      <c r="F465" s="222"/>
      <c r="G465" s="222"/>
      <c r="H465" s="222"/>
      <c r="I465" s="222"/>
      <c r="J465" s="222"/>
    </row>
    <row r="466">
      <c r="C466" s="222"/>
      <c r="D466" s="222"/>
      <c r="E466" s="461"/>
      <c r="F466" s="222"/>
      <c r="G466" s="222"/>
      <c r="H466" s="222"/>
      <c r="I466" s="222"/>
      <c r="J466" s="222"/>
    </row>
    <row r="467">
      <c r="C467" s="222"/>
      <c r="D467" s="222"/>
      <c r="E467" s="461"/>
      <c r="F467" s="222"/>
      <c r="G467" s="222"/>
      <c r="H467" s="222"/>
      <c r="I467" s="222"/>
      <c r="J467" s="222"/>
    </row>
    <row r="468">
      <c r="C468" s="222"/>
      <c r="D468" s="222"/>
      <c r="E468" s="461"/>
      <c r="F468" s="222"/>
      <c r="G468" s="222"/>
      <c r="H468" s="222"/>
      <c r="I468" s="222"/>
      <c r="J468" s="222"/>
    </row>
    <row r="469">
      <c r="C469" s="222"/>
      <c r="D469" s="222"/>
      <c r="E469" s="461"/>
      <c r="F469" s="222"/>
      <c r="G469" s="222"/>
      <c r="H469" s="222"/>
      <c r="I469" s="222"/>
      <c r="J469" s="222"/>
    </row>
    <row r="470">
      <c r="C470" s="222"/>
      <c r="D470" s="222"/>
      <c r="E470" s="461"/>
      <c r="F470" s="222"/>
      <c r="G470" s="222"/>
      <c r="H470" s="222"/>
      <c r="I470" s="222"/>
      <c r="J470" s="222"/>
    </row>
    <row r="471">
      <c r="C471" s="222"/>
      <c r="D471" s="222"/>
      <c r="E471" s="461"/>
      <c r="F471" s="222"/>
      <c r="G471" s="222"/>
      <c r="H471" s="222"/>
      <c r="I471" s="222"/>
      <c r="J471" s="222"/>
    </row>
    <row r="472">
      <c r="C472" s="222"/>
      <c r="D472" s="222"/>
      <c r="E472" s="461"/>
      <c r="F472" s="222"/>
      <c r="G472" s="222"/>
      <c r="H472" s="222"/>
      <c r="I472" s="222"/>
      <c r="J472" s="222"/>
    </row>
    <row r="473">
      <c r="C473" s="222"/>
      <c r="D473" s="222"/>
      <c r="E473" s="461"/>
      <c r="F473" s="222"/>
      <c r="G473" s="222"/>
      <c r="H473" s="222"/>
      <c r="I473" s="222"/>
      <c r="J473" s="222"/>
    </row>
    <row r="474">
      <c r="C474" s="222"/>
      <c r="D474" s="222"/>
      <c r="E474" s="461"/>
      <c r="F474" s="222"/>
      <c r="G474" s="222"/>
      <c r="H474" s="222"/>
      <c r="I474" s="222"/>
      <c r="J474" s="222"/>
    </row>
    <row r="475">
      <c r="C475" s="222"/>
      <c r="D475" s="222"/>
      <c r="E475" s="461"/>
      <c r="F475" s="222"/>
      <c r="G475" s="222"/>
      <c r="H475" s="222"/>
      <c r="I475" s="222"/>
      <c r="J475" s="222"/>
    </row>
    <row r="476">
      <c r="C476" s="222"/>
      <c r="D476" s="222"/>
      <c r="E476" s="461"/>
      <c r="F476" s="222"/>
      <c r="G476" s="222"/>
      <c r="H476" s="222"/>
      <c r="I476" s="222"/>
      <c r="J476" s="222"/>
    </row>
    <row r="477">
      <c r="C477" s="222"/>
      <c r="D477" s="222"/>
      <c r="E477" s="461"/>
      <c r="F477" s="222"/>
      <c r="G477" s="222"/>
      <c r="H477" s="222"/>
      <c r="I477" s="222"/>
      <c r="J477" s="222"/>
    </row>
    <row r="478">
      <c r="C478" s="222"/>
      <c r="D478" s="222"/>
      <c r="E478" s="461"/>
      <c r="F478" s="222"/>
      <c r="G478" s="222"/>
      <c r="H478" s="222"/>
      <c r="I478" s="222"/>
      <c r="J478" s="222"/>
    </row>
    <row r="479">
      <c r="C479" s="222"/>
      <c r="D479" s="222"/>
      <c r="E479" s="461"/>
      <c r="F479" s="222"/>
      <c r="G479" s="222"/>
      <c r="H479" s="222"/>
      <c r="I479" s="222"/>
      <c r="J479" s="222"/>
    </row>
    <row r="480">
      <c r="C480" s="222"/>
      <c r="D480" s="222"/>
      <c r="E480" s="461"/>
      <c r="F480" s="222"/>
      <c r="G480" s="222"/>
      <c r="H480" s="222"/>
      <c r="I480" s="222"/>
      <c r="J480" s="222"/>
    </row>
    <row r="481">
      <c r="C481" s="222"/>
      <c r="D481" s="222"/>
      <c r="E481" s="461"/>
      <c r="F481" s="222"/>
      <c r="G481" s="222"/>
      <c r="H481" s="222"/>
      <c r="I481" s="222"/>
      <c r="J481" s="222"/>
    </row>
    <row r="482">
      <c r="C482" s="222"/>
      <c r="D482" s="222"/>
      <c r="E482" s="461"/>
      <c r="F482" s="222"/>
      <c r="G482" s="222"/>
      <c r="H482" s="222"/>
      <c r="I482" s="222"/>
      <c r="J482" s="222"/>
    </row>
    <row r="483">
      <c r="C483" s="222"/>
      <c r="D483" s="222"/>
      <c r="E483" s="461"/>
      <c r="F483" s="222"/>
      <c r="G483" s="222"/>
      <c r="H483" s="222"/>
      <c r="I483" s="222"/>
      <c r="J483" s="222"/>
    </row>
    <row r="484">
      <c r="C484" s="222"/>
      <c r="D484" s="222"/>
      <c r="E484" s="461"/>
      <c r="F484" s="222"/>
      <c r="G484" s="222"/>
      <c r="H484" s="222"/>
      <c r="I484" s="222"/>
      <c r="J484" s="222"/>
    </row>
    <row r="485">
      <c r="C485" s="222"/>
      <c r="D485" s="222"/>
      <c r="E485" s="461"/>
      <c r="F485" s="222"/>
      <c r="G485" s="222"/>
      <c r="H485" s="222"/>
      <c r="I485" s="222"/>
      <c r="J485" s="222"/>
    </row>
    <row r="486">
      <c r="C486" s="222"/>
      <c r="D486" s="222"/>
      <c r="E486" s="461"/>
      <c r="F486" s="222"/>
      <c r="G486" s="222"/>
      <c r="H486" s="222"/>
      <c r="I486" s="222"/>
      <c r="J486" s="222"/>
    </row>
    <row r="487">
      <c r="C487" s="222"/>
      <c r="D487" s="222"/>
      <c r="E487" s="461"/>
      <c r="F487" s="222"/>
      <c r="G487" s="222"/>
      <c r="H487" s="222"/>
      <c r="I487" s="222"/>
      <c r="J487" s="222"/>
    </row>
    <row r="488">
      <c r="C488" s="222"/>
      <c r="D488" s="222"/>
      <c r="E488" s="461"/>
      <c r="F488" s="222"/>
      <c r="G488" s="222"/>
      <c r="H488" s="222"/>
      <c r="I488" s="222"/>
      <c r="J488" s="222"/>
    </row>
    <row r="489">
      <c r="C489" s="222"/>
      <c r="D489" s="222"/>
      <c r="E489" s="461"/>
      <c r="F489" s="222"/>
      <c r="G489" s="222"/>
      <c r="H489" s="222"/>
      <c r="I489" s="222"/>
      <c r="J489" s="222"/>
    </row>
    <row r="490">
      <c r="C490" s="222"/>
      <c r="D490" s="222"/>
      <c r="E490" s="461"/>
      <c r="F490" s="222"/>
      <c r="G490" s="222"/>
      <c r="H490" s="222"/>
      <c r="I490" s="222"/>
      <c r="J490" s="222"/>
    </row>
    <row r="491">
      <c r="C491" s="222"/>
      <c r="D491" s="222"/>
      <c r="E491" s="461"/>
      <c r="F491" s="222"/>
      <c r="G491" s="222"/>
      <c r="H491" s="222"/>
      <c r="I491" s="222"/>
      <c r="J491" s="222"/>
    </row>
    <row r="492">
      <c r="C492" s="222"/>
      <c r="D492" s="222"/>
      <c r="E492" s="461"/>
      <c r="F492" s="222"/>
      <c r="G492" s="222"/>
      <c r="H492" s="222"/>
      <c r="I492" s="222"/>
      <c r="J492" s="222"/>
    </row>
    <row r="493">
      <c r="C493" s="222"/>
      <c r="D493" s="222"/>
      <c r="E493" s="461"/>
      <c r="F493" s="222"/>
      <c r="G493" s="222"/>
      <c r="H493" s="222"/>
      <c r="I493" s="222"/>
      <c r="J493" s="222"/>
    </row>
    <row r="494">
      <c r="C494" s="222"/>
      <c r="D494" s="222"/>
      <c r="E494" s="461"/>
      <c r="F494" s="222"/>
      <c r="G494" s="222"/>
      <c r="H494" s="222"/>
      <c r="I494" s="222"/>
      <c r="J494" s="222"/>
    </row>
    <row r="495">
      <c r="C495" s="222"/>
      <c r="D495" s="222"/>
      <c r="E495" s="461"/>
      <c r="F495" s="222"/>
      <c r="G495" s="222"/>
      <c r="H495" s="222"/>
      <c r="I495" s="222"/>
      <c r="J495" s="222"/>
    </row>
    <row r="496">
      <c r="C496" s="222"/>
      <c r="D496" s="222"/>
      <c r="E496" s="461"/>
      <c r="F496" s="222"/>
      <c r="G496" s="222"/>
      <c r="H496" s="222"/>
      <c r="I496" s="222"/>
      <c r="J496" s="222"/>
    </row>
    <row r="497">
      <c r="C497" s="222"/>
      <c r="D497" s="222"/>
      <c r="E497" s="461"/>
      <c r="F497" s="222"/>
      <c r="G497" s="222"/>
      <c r="H497" s="222"/>
      <c r="I497" s="222"/>
      <c r="J497" s="222"/>
    </row>
    <row r="498">
      <c r="C498" s="222"/>
      <c r="D498" s="222"/>
      <c r="E498" s="461"/>
      <c r="F498" s="222"/>
      <c r="G498" s="222"/>
      <c r="H498" s="222"/>
      <c r="I498" s="222"/>
      <c r="J498" s="222"/>
    </row>
    <row r="499">
      <c r="C499" s="222"/>
      <c r="D499" s="222"/>
      <c r="E499" s="461"/>
      <c r="F499" s="222"/>
      <c r="G499" s="222"/>
      <c r="H499" s="222"/>
      <c r="I499" s="222"/>
      <c r="J499" s="222"/>
    </row>
    <row r="500">
      <c r="C500" s="222"/>
      <c r="D500" s="222"/>
      <c r="E500" s="461"/>
      <c r="F500" s="222"/>
      <c r="G500" s="222"/>
      <c r="H500" s="222"/>
      <c r="I500" s="222"/>
      <c r="J500" s="222"/>
    </row>
    <row r="501">
      <c r="C501" s="222"/>
      <c r="D501" s="222"/>
      <c r="E501" s="461"/>
      <c r="F501" s="222"/>
      <c r="G501" s="222"/>
      <c r="H501" s="222"/>
      <c r="I501" s="222"/>
      <c r="J501" s="222"/>
    </row>
    <row r="502">
      <c r="C502" s="222"/>
      <c r="D502" s="222"/>
      <c r="E502" s="461"/>
      <c r="F502" s="222"/>
      <c r="G502" s="222"/>
      <c r="H502" s="222"/>
      <c r="I502" s="222"/>
      <c r="J502" s="222"/>
    </row>
    <row r="503">
      <c r="C503" s="222"/>
      <c r="D503" s="222"/>
      <c r="E503" s="461"/>
      <c r="F503" s="222"/>
      <c r="G503" s="222"/>
      <c r="H503" s="222"/>
      <c r="I503" s="222"/>
      <c r="J503" s="222"/>
    </row>
    <row r="504">
      <c r="C504" s="222"/>
      <c r="D504" s="222"/>
      <c r="E504" s="461"/>
      <c r="F504" s="222"/>
      <c r="G504" s="222"/>
      <c r="H504" s="222"/>
      <c r="I504" s="222"/>
      <c r="J504" s="222"/>
    </row>
    <row r="505">
      <c r="C505" s="222"/>
      <c r="D505" s="222"/>
      <c r="E505" s="461"/>
      <c r="F505" s="222"/>
      <c r="G505" s="222"/>
      <c r="H505" s="222"/>
      <c r="I505" s="222"/>
      <c r="J505" s="222"/>
    </row>
    <row r="506">
      <c r="C506" s="222"/>
      <c r="D506" s="222"/>
      <c r="E506" s="461"/>
      <c r="F506" s="222"/>
      <c r="G506" s="222"/>
      <c r="H506" s="222"/>
      <c r="I506" s="222"/>
      <c r="J506" s="222"/>
    </row>
    <row r="507">
      <c r="C507" s="222"/>
      <c r="D507" s="222"/>
      <c r="E507" s="461"/>
      <c r="F507" s="222"/>
      <c r="G507" s="222"/>
      <c r="H507" s="222"/>
      <c r="I507" s="222"/>
      <c r="J507" s="222"/>
    </row>
    <row r="508">
      <c r="C508" s="222"/>
      <c r="D508" s="222"/>
      <c r="E508" s="461"/>
      <c r="F508" s="222"/>
      <c r="G508" s="222"/>
      <c r="H508" s="222"/>
      <c r="I508" s="222"/>
      <c r="J508" s="222"/>
    </row>
    <row r="509">
      <c r="C509" s="222"/>
      <c r="D509" s="222"/>
      <c r="E509" s="461"/>
      <c r="F509" s="222"/>
      <c r="G509" s="222"/>
      <c r="H509" s="222"/>
      <c r="I509" s="222"/>
      <c r="J509" s="222"/>
    </row>
    <row r="510">
      <c r="C510" s="222"/>
      <c r="D510" s="222"/>
      <c r="E510" s="461"/>
      <c r="F510" s="222"/>
      <c r="G510" s="222"/>
      <c r="H510" s="222"/>
      <c r="I510" s="222"/>
      <c r="J510" s="222"/>
    </row>
    <row r="511">
      <c r="C511" s="222"/>
      <c r="D511" s="222"/>
      <c r="E511" s="461"/>
      <c r="F511" s="222"/>
      <c r="G511" s="222"/>
      <c r="H511" s="222"/>
      <c r="I511" s="222"/>
      <c r="J511" s="222"/>
    </row>
    <row r="512">
      <c r="C512" s="222"/>
      <c r="D512" s="222"/>
      <c r="E512" s="461"/>
      <c r="F512" s="222"/>
      <c r="G512" s="222"/>
      <c r="H512" s="222"/>
      <c r="I512" s="222"/>
      <c r="J512" s="222"/>
    </row>
    <row r="513">
      <c r="C513" s="222"/>
      <c r="D513" s="222"/>
      <c r="E513" s="461"/>
      <c r="F513" s="222"/>
      <c r="G513" s="222"/>
      <c r="H513" s="222"/>
      <c r="I513" s="222"/>
      <c r="J513" s="222"/>
    </row>
    <row r="514">
      <c r="C514" s="222"/>
      <c r="D514" s="222"/>
      <c r="E514" s="461"/>
      <c r="F514" s="222"/>
      <c r="G514" s="222"/>
      <c r="H514" s="222"/>
      <c r="I514" s="222"/>
      <c r="J514" s="222"/>
    </row>
    <row r="515">
      <c r="C515" s="222"/>
      <c r="D515" s="222"/>
      <c r="E515" s="461"/>
      <c r="F515" s="222"/>
      <c r="G515" s="222"/>
      <c r="H515" s="222"/>
      <c r="I515" s="222"/>
      <c r="J515" s="222"/>
    </row>
    <row r="516">
      <c r="C516" s="222"/>
      <c r="D516" s="222"/>
      <c r="E516" s="461"/>
      <c r="F516" s="222"/>
      <c r="G516" s="222"/>
      <c r="H516" s="222"/>
      <c r="I516" s="222"/>
      <c r="J516" s="222"/>
    </row>
    <row r="517">
      <c r="C517" s="222"/>
      <c r="D517" s="222"/>
      <c r="E517" s="461"/>
      <c r="F517" s="222"/>
      <c r="G517" s="222"/>
      <c r="H517" s="222"/>
      <c r="I517" s="222"/>
      <c r="J517" s="222"/>
    </row>
    <row r="518">
      <c r="C518" s="222"/>
      <c r="D518" s="222"/>
      <c r="E518" s="461"/>
      <c r="F518" s="222"/>
      <c r="G518" s="222"/>
      <c r="H518" s="222"/>
      <c r="I518" s="222"/>
      <c r="J518" s="222"/>
    </row>
    <row r="519">
      <c r="C519" s="222"/>
      <c r="D519" s="222"/>
      <c r="E519" s="461"/>
      <c r="F519" s="222"/>
      <c r="G519" s="222"/>
      <c r="H519" s="222"/>
      <c r="I519" s="222"/>
      <c r="J519" s="222"/>
    </row>
    <row r="520">
      <c r="C520" s="222"/>
      <c r="D520" s="222"/>
      <c r="E520" s="461"/>
      <c r="F520" s="222"/>
      <c r="G520" s="222"/>
      <c r="H520" s="222"/>
      <c r="I520" s="222"/>
      <c r="J520" s="222"/>
    </row>
    <row r="521">
      <c r="C521" s="222"/>
      <c r="D521" s="222"/>
      <c r="E521" s="461"/>
      <c r="F521" s="222"/>
      <c r="G521" s="222"/>
      <c r="H521" s="222"/>
      <c r="I521" s="222"/>
      <c r="J521" s="222"/>
    </row>
    <row r="522">
      <c r="C522" s="222"/>
      <c r="D522" s="222"/>
      <c r="E522" s="461"/>
      <c r="F522" s="222"/>
      <c r="G522" s="222"/>
      <c r="H522" s="222"/>
      <c r="I522" s="222"/>
      <c r="J522" s="222"/>
    </row>
    <row r="523">
      <c r="C523" s="222"/>
      <c r="D523" s="222"/>
      <c r="E523" s="461"/>
      <c r="F523" s="222"/>
      <c r="G523" s="222"/>
      <c r="H523" s="222"/>
      <c r="I523" s="222"/>
      <c r="J523" s="222"/>
    </row>
    <row r="524">
      <c r="C524" s="222"/>
      <c r="D524" s="222"/>
      <c r="E524" s="461"/>
      <c r="F524" s="222"/>
      <c r="G524" s="222"/>
      <c r="H524" s="222"/>
      <c r="I524" s="222"/>
      <c r="J524" s="222"/>
    </row>
    <row r="525">
      <c r="C525" s="222"/>
      <c r="D525" s="222"/>
      <c r="E525" s="461"/>
      <c r="F525" s="222"/>
      <c r="G525" s="222"/>
      <c r="H525" s="222"/>
      <c r="I525" s="222"/>
      <c r="J525" s="222"/>
    </row>
    <row r="526">
      <c r="C526" s="222"/>
      <c r="D526" s="222"/>
      <c r="E526" s="461"/>
      <c r="F526" s="222"/>
      <c r="G526" s="222"/>
      <c r="H526" s="222"/>
      <c r="I526" s="222"/>
      <c r="J526" s="222"/>
    </row>
    <row r="527">
      <c r="C527" s="222"/>
      <c r="D527" s="222"/>
      <c r="E527" s="461"/>
      <c r="F527" s="222"/>
      <c r="G527" s="222"/>
      <c r="H527" s="222"/>
      <c r="I527" s="222"/>
      <c r="J527" s="222"/>
    </row>
    <row r="528">
      <c r="C528" s="222"/>
      <c r="D528" s="222"/>
      <c r="E528" s="461"/>
      <c r="F528" s="222"/>
      <c r="G528" s="222"/>
      <c r="H528" s="222"/>
      <c r="I528" s="222"/>
      <c r="J528" s="222"/>
    </row>
    <row r="529">
      <c r="C529" s="222"/>
      <c r="D529" s="222"/>
      <c r="E529" s="461"/>
      <c r="F529" s="222"/>
      <c r="G529" s="222"/>
      <c r="H529" s="222"/>
      <c r="I529" s="222"/>
      <c r="J529" s="222"/>
    </row>
    <row r="530">
      <c r="C530" s="222"/>
      <c r="D530" s="222"/>
      <c r="E530" s="461"/>
      <c r="F530" s="222"/>
      <c r="G530" s="222"/>
      <c r="H530" s="222"/>
      <c r="I530" s="222"/>
      <c r="J530" s="222"/>
    </row>
    <row r="531">
      <c r="C531" s="222"/>
      <c r="D531" s="222"/>
      <c r="E531" s="461"/>
      <c r="F531" s="222"/>
      <c r="G531" s="222"/>
      <c r="H531" s="222"/>
      <c r="I531" s="222"/>
      <c r="J531" s="222"/>
    </row>
    <row r="532">
      <c r="C532" s="222"/>
      <c r="D532" s="222"/>
      <c r="E532" s="461"/>
      <c r="F532" s="222"/>
      <c r="G532" s="222"/>
      <c r="H532" s="222"/>
      <c r="I532" s="222"/>
      <c r="J532" s="222"/>
    </row>
    <row r="533">
      <c r="C533" s="222"/>
      <c r="D533" s="222"/>
      <c r="E533" s="461"/>
      <c r="F533" s="222"/>
      <c r="G533" s="222"/>
      <c r="H533" s="222"/>
      <c r="I533" s="222"/>
      <c r="J533" s="222"/>
    </row>
    <row r="534">
      <c r="C534" s="222"/>
      <c r="D534" s="222"/>
      <c r="E534" s="461"/>
      <c r="F534" s="222"/>
      <c r="G534" s="222"/>
      <c r="H534" s="222"/>
      <c r="I534" s="222"/>
      <c r="J534" s="222"/>
    </row>
    <row r="535">
      <c r="C535" s="222"/>
      <c r="D535" s="222"/>
      <c r="E535" s="461"/>
      <c r="F535" s="222"/>
      <c r="G535" s="222"/>
      <c r="H535" s="222"/>
      <c r="I535" s="222"/>
      <c r="J535" s="222"/>
    </row>
    <row r="536">
      <c r="C536" s="222"/>
      <c r="D536" s="222"/>
      <c r="E536" s="461"/>
      <c r="F536" s="222"/>
      <c r="G536" s="222"/>
      <c r="H536" s="222"/>
      <c r="I536" s="222"/>
      <c r="J536" s="222"/>
    </row>
    <row r="537">
      <c r="C537" s="222"/>
      <c r="D537" s="222"/>
      <c r="E537" s="461"/>
      <c r="F537" s="222"/>
      <c r="G537" s="222"/>
      <c r="H537" s="222"/>
      <c r="I537" s="222"/>
      <c r="J537" s="222"/>
    </row>
    <row r="538">
      <c r="C538" s="222"/>
      <c r="D538" s="222"/>
      <c r="E538" s="461"/>
      <c r="F538" s="222"/>
      <c r="G538" s="222"/>
      <c r="H538" s="222"/>
      <c r="I538" s="222"/>
      <c r="J538" s="222"/>
    </row>
    <row r="539">
      <c r="C539" s="222"/>
      <c r="D539" s="222"/>
      <c r="E539" s="461"/>
      <c r="F539" s="222"/>
      <c r="G539" s="222"/>
      <c r="H539" s="222"/>
      <c r="I539" s="222"/>
      <c r="J539" s="222"/>
    </row>
    <row r="540">
      <c r="C540" s="222"/>
      <c r="D540" s="222"/>
      <c r="E540" s="461"/>
      <c r="F540" s="222"/>
      <c r="G540" s="222"/>
      <c r="H540" s="222"/>
      <c r="I540" s="222"/>
      <c r="J540" s="222"/>
    </row>
    <row r="541">
      <c r="C541" s="222"/>
      <c r="D541" s="222"/>
      <c r="E541" s="461"/>
      <c r="F541" s="222"/>
      <c r="G541" s="222"/>
      <c r="H541" s="222"/>
      <c r="I541" s="222"/>
      <c r="J541" s="222"/>
    </row>
    <row r="542">
      <c r="C542" s="222"/>
      <c r="D542" s="222"/>
      <c r="E542" s="461"/>
      <c r="F542" s="222"/>
      <c r="G542" s="222"/>
      <c r="H542" s="222"/>
      <c r="I542" s="222"/>
      <c r="J542" s="222"/>
    </row>
    <row r="543">
      <c r="C543" s="222"/>
      <c r="D543" s="222"/>
      <c r="E543" s="461"/>
      <c r="F543" s="222"/>
      <c r="G543" s="222"/>
      <c r="H543" s="222"/>
      <c r="I543" s="222"/>
      <c r="J543" s="222"/>
    </row>
    <row r="544">
      <c r="C544" s="222"/>
      <c r="D544" s="222"/>
      <c r="E544" s="461"/>
      <c r="F544" s="222"/>
      <c r="G544" s="222"/>
      <c r="H544" s="222"/>
      <c r="I544" s="222"/>
      <c r="J544" s="222"/>
    </row>
    <row r="545">
      <c r="C545" s="222"/>
      <c r="D545" s="222"/>
      <c r="E545" s="461"/>
      <c r="F545" s="222"/>
      <c r="G545" s="222"/>
      <c r="H545" s="222"/>
      <c r="I545" s="222"/>
      <c r="J545" s="222"/>
    </row>
    <row r="546">
      <c r="C546" s="222"/>
      <c r="D546" s="222"/>
      <c r="E546" s="461"/>
      <c r="F546" s="222"/>
      <c r="G546" s="222"/>
      <c r="H546" s="222"/>
      <c r="I546" s="222"/>
      <c r="J546" s="222"/>
    </row>
    <row r="547">
      <c r="C547" s="222"/>
      <c r="D547" s="222"/>
      <c r="E547" s="461"/>
      <c r="F547" s="222"/>
      <c r="G547" s="222"/>
      <c r="H547" s="222"/>
      <c r="I547" s="222"/>
      <c r="J547" s="222"/>
    </row>
    <row r="548">
      <c r="C548" s="222"/>
      <c r="D548" s="222"/>
      <c r="E548" s="461"/>
      <c r="F548" s="222"/>
      <c r="G548" s="222"/>
      <c r="H548" s="222"/>
      <c r="I548" s="222"/>
      <c r="J548" s="222"/>
    </row>
    <row r="549">
      <c r="C549" s="222"/>
      <c r="D549" s="222"/>
      <c r="E549" s="461"/>
      <c r="F549" s="222"/>
      <c r="G549" s="222"/>
      <c r="H549" s="222"/>
      <c r="I549" s="222"/>
      <c r="J549" s="222"/>
    </row>
    <row r="550">
      <c r="C550" s="222"/>
      <c r="D550" s="222"/>
      <c r="E550" s="461"/>
      <c r="F550" s="222"/>
      <c r="G550" s="222"/>
      <c r="H550" s="222"/>
      <c r="I550" s="222"/>
      <c r="J550" s="222"/>
    </row>
    <row r="551">
      <c r="C551" s="222"/>
      <c r="D551" s="222"/>
      <c r="E551" s="461"/>
      <c r="F551" s="222"/>
      <c r="G551" s="222"/>
      <c r="H551" s="222"/>
      <c r="I551" s="222"/>
      <c r="J551" s="222"/>
    </row>
    <row r="552">
      <c r="C552" s="222"/>
      <c r="D552" s="222"/>
      <c r="E552" s="461"/>
      <c r="F552" s="222"/>
      <c r="G552" s="222"/>
      <c r="H552" s="222"/>
      <c r="I552" s="222"/>
      <c r="J552" s="222"/>
    </row>
    <row r="553">
      <c r="C553" s="222"/>
      <c r="D553" s="222"/>
      <c r="E553" s="461"/>
      <c r="F553" s="222"/>
      <c r="G553" s="222"/>
      <c r="H553" s="222"/>
      <c r="I553" s="222"/>
      <c r="J553" s="222"/>
    </row>
    <row r="554">
      <c r="C554" s="222"/>
      <c r="D554" s="222"/>
      <c r="E554" s="461"/>
      <c r="F554" s="222"/>
      <c r="G554" s="222"/>
      <c r="H554" s="222"/>
      <c r="I554" s="222"/>
      <c r="J554" s="222"/>
    </row>
    <row r="555">
      <c r="C555" s="222"/>
      <c r="D555" s="222"/>
      <c r="E555" s="461"/>
      <c r="F555" s="222"/>
      <c r="G555" s="222"/>
      <c r="H555" s="222"/>
      <c r="I555" s="222"/>
      <c r="J555" s="222"/>
    </row>
    <row r="556">
      <c r="C556" s="222"/>
      <c r="D556" s="222"/>
      <c r="E556" s="461"/>
      <c r="F556" s="222"/>
      <c r="G556" s="222"/>
      <c r="H556" s="222"/>
      <c r="I556" s="222"/>
      <c r="J556" s="222"/>
    </row>
    <row r="557">
      <c r="C557" s="222"/>
      <c r="D557" s="222"/>
      <c r="E557" s="461"/>
      <c r="F557" s="222"/>
      <c r="G557" s="222"/>
      <c r="H557" s="222"/>
      <c r="I557" s="222"/>
      <c r="J557" s="222"/>
    </row>
    <row r="558">
      <c r="C558" s="222"/>
      <c r="D558" s="222"/>
      <c r="E558" s="461"/>
      <c r="F558" s="222"/>
      <c r="G558" s="222"/>
      <c r="H558" s="222"/>
      <c r="I558" s="222"/>
      <c r="J558" s="222"/>
    </row>
    <row r="559">
      <c r="C559" s="222"/>
      <c r="D559" s="222"/>
      <c r="E559" s="461"/>
      <c r="F559" s="222"/>
      <c r="G559" s="222"/>
      <c r="H559" s="222"/>
      <c r="I559" s="222"/>
      <c r="J559" s="222"/>
    </row>
    <row r="560">
      <c r="C560" s="222"/>
      <c r="D560" s="222"/>
      <c r="E560" s="461"/>
      <c r="F560" s="222"/>
      <c r="G560" s="222"/>
      <c r="H560" s="222"/>
      <c r="I560" s="222"/>
      <c r="J560" s="222"/>
    </row>
    <row r="561">
      <c r="C561" s="222"/>
      <c r="D561" s="222"/>
      <c r="E561" s="461"/>
      <c r="F561" s="222"/>
      <c r="G561" s="222"/>
      <c r="H561" s="222"/>
      <c r="I561" s="222"/>
      <c r="J561" s="222"/>
    </row>
    <row r="562">
      <c r="C562" s="222"/>
      <c r="D562" s="222"/>
      <c r="E562" s="461"/>
      <c r="F562" s="222"/>
      <c r="G562" s="222"/>
      <c r="H562" s="222"/>
      <c r="I562" s="222"/>
      <c r="J562" s="222"/>
    </row>
    <row r="563">
      <c r="C563" s="222"/>
      <c r="D563" s="222"/>
      <c r="E563" s="461"/>
      <c r="F563" s="222"/>
      <c r="G563" s="222"/>
      <c r="H563" s="222"/>
      <c r="I563" s="222"/>
      <c r="J563" s="222"/>
    </row>
    <row r="564">
      <c r="C564" s="222"/>
      <c r="D564" s="222"/>
      <c r="E564" s="461"/>
      <c r="F564" s="222"/>
      <c r="G564" s="222"/>
      <c r="H564" s="222"/>
      <c r="I564" s="222"/>
      <c r="J564" s="222"/>
    </row>
    <row r="565">
      <c r="C565" s="222"/>
      <c r="D565" s="222"/>
      <c r="E565" s="461"/>
      <c r="F565" s="222"/>
      <c r="G565" s="222"/>
      <c r="H565" s="222"/>
      <c r="I565" s="222"/>
      <c r="J565" s="222"/>
    </row>
    <row r="566">
      <c r="C566" s="222"/>
      <c r="D566" s="222"/>
      <c r="E566" s="461"/>
      <c r="F566" s="222"/>
      <c r="G566" s="222"/>
      <c r="H566" s="222"/>
      <c r="I566" s="222"/>
      <c r="J566" s="222"/>
    </row>
    <row r="567">
      <c r="C567" s="222"/>
      <c r="D567" s="222"/>
      <c r="E567" s="461"/>
      <c r="F567" s="222"/>
      <c r="G567" s="222"/>
      <c r="H567" s="222"/>
      <c r="I567" s="222"/>
      <c r="J567" s="222"/>
    </row>
    <row r="568">
      <c r="C568" s="222"/>
      <c r="D568" s="222"/>
      <c r="E568" s="461"/>
      <c r="F568" s="222"/>
      <c r="G568" s="222"/>
      <c r="H568" s="222"/>
      <c r="I568" s="222"/>
      <c r="J568" s="222"/>
    </row>
    <row r="569">
      <c r="C569" s="222"/>
      <c r="D569" s="222"/>
      <c r="E569" s="461"/>
      <c r="F569" s="222"/>
      <c r="G569" s="222"/>
      <c r="H569" s="222"/>
      <c r="I569" s="222"/>
      <c r="J569" s="222"/>
    </row>
    <row r="570">
      <c r="C570" s="222"/>
      <c r="D570" s="222"/>
      <c r="E570" s="461"/>
      <c r="F570" s="222"/>
      <c r="G570" s="222"/>
      <c r="H570" s="222"/>
      <c r="I570" s="222"/>
      <c r="J570" s="222"/>
    </row>
    <row r="571">
      <c r="C571" s="222"/>
      <c r="D571" s="222"/>
      <c r="E571" s="461"/>
      <c r="F571" s="222"/>
      <c r="G571" s="222"/>
      <c r="H571" s="222"/>
      <c r="I571" s="222"/>
      <c r="J571" s="222"/>
    </row>
    <row r="572">
      <c r="C572" s="222"/>
      <c r="D572" s="222"/>
      <c r="E572" s="461"/>
      <c r="F572" s="222"/>
      <c r="G572" s="222"/>
      <c r="H572" s="222"/>
      <c r="I572" s="222"/>
      <c r="J572" s="222"/>
    </row>
    <row r="573">
      <c r="C573" s="222"/>
      <c r="D573" s="222"/>
      <c r="E573" s="461"/>
      <c r="F573" s="222"/>
      <c r="G573" s="222"/>
      <c r="H573" s="222"/>
      <c r="I573" s="222"/>
      <c r="J573" s="222"/>
    </row>
    <row r="574">
      <c r="C574" s="222"/>
      <c r="D574" s="222"/>
      <c r="E574" s="461"/>
      <c r="F574" s="222"/>
      <c r="G574" s="222"/>
      <c r="H574" s="222"/>
      <c r="I574" s="222"/>
      <c r="J574" s="222"/>
    </row>
    <row r="575">
      <c r="C575" s="222"/>
      <c r="D575" s="222"/>
      <c r="E575" s="461"/>
      <c r="F575" s="222"/>
      <c r="G575" s="222"/>
      <c r="H575" s="222"/>
      <c r="I575" s="222"/>
      <c r="J575" s="222"/>
    </row>
    <row r="576">
      <c r="C576" s="222"/>
      <c r="D576" s="222"/>
      <c r="E576" s="461"/>
      <c r="F576" s="222"/>
      <c r="G576" s="222"/>
      <c r="H576" s="222"/>
      <c r="I576" s="222"/>
      <c r="J576" s="222"/>
    </row>
    <row r="577">
      <c r="C577" s="222"/>
      <c r="D577" s="222"/>
      <c r="E577" s="461"/>
      <c r="F577" s="222"/>
      <c r="G577" s="222"/>
      <c r="H577" s="222"/>
      <c r="I577" s="222"/>
      <c r="J577" s="222"/>
    </row>
    <row r="578">
      <c r="C578" s="222"/>
      <c r="D578" s="222"/>
      <c r="E578" s="461"/>
      <c r="F578" s="222"/>
      <c r="G578" s="222"/>
      <c r="H578" s="222"/>
      <c r="I578" s="222"/>
      <c r="J578" s="222"/>
    </row>
    <row r="579">
      <c r="C579" s="222"/>
      <c r="D579" s="222"/>
      <c r="E579" s="461"/>
      <c r="F579" s="222"/>
      <c r="G579" s="222"/>
      <c r="H579" s="222"/>
      <c r="I579" s="222"/>
      <c r="J579" s="222"/>
    </row>
    <row r="580">
      <c r="C580" s="222"/>
      <c r="D580" s="222"/>
      <c r="E580" s="461"/>
      <c r="F580" s="222"/>
      <c r="G580" s="222"/>
      <c r="H580" s="222"/>
      <c r="I580" s="222"/>
      <c r="J580" s="222"/>
    </row>
    <row r="581">
      <c r="C581" s="222"/>
      <c r="D581" s="222"/>
      <c r="E581" s="461"/>
      <c r="F581" s="222"/>
      <c r="G581" s="222"/>
      <c r="H581" s="222"/>
      <c r="I581" s="222"/>
      <c r="J581" s="222"/>
    </row>
    <row r="582">
      <c r="C582" s="222"/>
      <c r="D582" s="222"/>
      <c r="E582" s="461"/>
      <c r="F582" s="222"/>
      <c r="G582" s="222"/>
      <c r="H582" s="222"/>
      <c r="I582" s="222"/>
      <c r="J582" s="222"/>
    </row>
    <row r="583">
      <c r="C583" s="222"/>
      <c r="D583" s="222"/>
      <c r="E583" s="461"/>
      <c r="F583" s="222"/>
      <c r="G583" s="222"/>
      <c r="H583" s="222"/>
      <c r="I583" s="222"/>
      <c r="J583" s="222"/>
    </row>
    <row r="584">
      <c r="C584" s="222"/>
      <c r="D584" s="222"/>
      <c r="E584" s="461"/>
      <c r="F584" s="222"/>
      <c r="G584" s="222"/>
      <c r="H584" s="222"/>
      <c r="I584" s="222"/>
      <c r="J584" s="222"/>
    </row>
    <row r="585">
      <c r="C585" s="222"/>
      <c r="D585" s="222"/>
      <c r="E585" s="461"/>
      <c r="F585" s="222"/>
      <c r="G585" s="222"/>
      <c r="H585" s="222"/>
      <c r="I585" s="222"/>
      <c r="J585" s="222"/>
    </row>
    <row r="586">
      <c r="C586" s="222"/>
      <c r="D586" s="222"/>
      <c r="E586" s="461"/>
      <c r="F586" s="222"/>
      <c r="G586" s="222"/>
      <c r="H586" s="222"/>
      <c r="I586" s="222"/>
      <c r="J586" s="222"/>
    </row>
    <row r="587">
      <c r="C587" s="222"/>
      <c r="D587" s="222"/>
      <c r="E587" s="461"/>
      <c r="F587" s="222"/>
      <c r="G587" s="222"/>
      <c r="H587" s="222"/>
      <c r="I587" s="222"/>
      <c r="J587" s="222"/>
    </row>
    <row r="588">
      <c r="C588" s="222"/>
      <c r="D588" s="222"/>
      <c r="E588" s="461"/>
      <c r="F588" s="222"/>
      <c r="G588" s="222"/>
      <c r="H588" s="222"/>
      <c r="I588" s="222"/>
      <c r="J588" s="222"/>
    </row>
    <row r="589">
      <c r="C589" s="222"/>
      <c r="D589" s="222"/>
      <c r="E589" s="461"/>
      <c r="F589" s="222"/>
      <c r="G589" s="222"/>
      <c r="H589" s="222"/>
      <c r="I589" s="222"/>
      <c r="J589" s="222"/>
    </row>
    <row r="590">
      <c r="C590" s="222"/>
      <c r="D590" s="222"/>
      <c r="E590" s="461"/>
      <c r="F590" s="222"/>
      <c r="G590" s="222"/>
      <c r="H590" s="222"/>
      <c r="I590" s="222"/>
      <c r="J590" s="222"/>
    </row>
    <row r="591">
      <c r="C591" s="222"/>
      <c r="D591" s="222"/>
      <c r="E591" s="461"/>
      <c r="F591" s="222"/>
      <c r="G591" s="222"/>
      <c r="H591" s="222"/>
      <c r="I591" s="222"/>
      <c r="J591" s="222"/>
    </row>
    <row r="592">
      <c r="C592" s="222"/>
      <c r="D592" s="222"/>
      <c r="E592" s="461"/>
      <c r="F592" s="222"/>
      <c r="G592" s="222"/>
      <c r="H592" s="222"/>
      <c r="I592" s="222"/>
      <c r="J592" s="222"/>
    </row>
    <row r="593">
      <c r="C593" s="222"/>
      <c r="D593" s="222"/>
      <c r="E593" s="461"/>
      <c r="F593" s="222"/>
      <c r="G593" s="222"/>
      <c r="H593" s="222"/>
      <c r="I593" s="222"/>
      <c r="J593" s="222"/>
    </row>
    <row r="594">
      <c r="C594" s="222"/>
      <c r="D594" s="222"/>
      <c r="E594" s="461"/>
      <c r="F594" s="222"/>
      <c r="G594" s="222"/>
      <c r="H594" s="222"/>
      <c r="I594" s="222"/>
      <c r="J594" s="222"/>
    </row>
    <row r="595">
      <c r="C595" s="222"/>
      <c r="D595" s="222"/>
      <c r="E595" s="461"/>
      <c r="F595" s="222"/>
      <c r="G595" s="222"/>
      <c r="H595" s="222"/>
      <c r="I595" s="222"/>
      <c r="J595" s="222"/>
    </row>
    <row r="596">
      <c r="C596" s="222"/>
      <c r="D596" s="222"/>
      <c r="E596" s="461"/>
      <c r="F596" s="222"/>
      <c r="G596" s="222"/>
      <c r="H596" s="222"/>
      <c r="I596" s="222"/>
      <c r="J596" s="222"/>
    </row>
    <row r="597">
      <c r="C597" s="222"/>
      <c r="D597" s="222"/>
      <c r="E597" s="461"/>
      <c r="F597" s="222"/>
      <c r="G597" s="222"/>
      <c r="H597" s="222"/>
      <c r="I597" s="222"/>
      <c r="J597" s="222"/>
    </row>
    <row r="598">
      <c r="C598" s="222"/>
      <c r="D598" s="222"/>
      <c r="E598" s="461"/>
      <c r="F598" s="222"/>
      <c r="G598" s="222"/>
      <c r="H598" s="222"/>
      <c r="I598" s="222"/>
      <c r="J598" s="222"/>
    </row>
    <row r="599">
      <c r="C599" s="222"/>
      <c r="D599" s="222"/>
      <c r="E599" s="461"/>
      <c r="F599" s="222"/>
      <c r="G599" s="222"/>
      <c r="H599" s="222"/>
      <c r="I599" s="222"/>
      <c r="J599" s="222"/>
    </row>
    <row r="600">
      <c r="C600" s="222"/>
      <c r="D600" s="222"/>
      <c r="E600" s="461"/>
      <c r="F600" s="222"/>
      <c r="G600" s="222"/>
      <c r="H600" s="222"/>
      <c r="I600" s="222"/>
      <c r="J600" s="222"/>
    </row>
    <row r="601">
      <c r="C601" s="222"/>
      <c r="D601" s="222"/>
      <c r="E601" s="461"/>
      <c r="F601" s="222"/>
      <c r="G601" s="222"/>
      <c r="H601" s="222"/>
      <c r="I601" s="222"/>
      <c r="J601" s="222"/>
    </row>
    <row r="602">
      <c r="C602" s="222"/>
      <c r="D602" s="222"/>
      <c r="E602" s="461"/>
      <c r="F602" s="222"/>
      <c r="G602" s="222"/>
      <c r="H602" s="222"/>
      <c r="I602" s="222"/>
      <c r="J602" s="222"/>
    </row>
    <row r="603">
      <c r="C603" s="222"/>
      <c r="D603" s="222"/>
      <c r="E603" s="461"/>
      <c r="F603" s="222"/>
      <c r="G603" s="222"/>
      <c r="H603" s="222"/>
      <c r="I603" s="222"/>
      <c r="J603" s="222"/>
    </row>
    <row r="604">
      <c r="C604" s="222"/>
      <c r="D604" s="222"/>
      <c r="E604" s="461"/>
      <c r="F604" s="222"/>
      <c r="G604" s="222"/>
      <c r="H604" s="222"/>
      <c r="I604" s="222"/>
      <c r="J604" s="222"/>
    </row>
    <row r="605">
      <c r="C605" s="222"/>
      <c r="D605" s="222"/>
      <c r="E605" s="461"/>
      <c r="F605" s="222"/>
      <c r="G605" s="222"/>
      <c r="H605" s="222"/>
      <c r="I605" s="222"/>
      <c r="J605" s="222"/>
    </row>
    <row r="606">
      <c r="C606" s="222"/>
      <c r="D606" s="222"/>
      <c r="E606" s="461"/>
      <c r="F606" s="222"/>
      <c r="G606" s="222"/>
      <c r="H606" s="222"/>
      <c r="I606" s="222"/>
      <c r="J606" s="222"/>
    </row>
    <row r="607">
      <c r="C607" s="222"/>
      <c r="D607" s="222"/>
      <c r="E607" s="461"/>
      <c r="F607" s="222"/>
      <c r="G607" s="222"/>
      <c r="H607" s="222"/>
      <c r="I607" s="222"/>
      <c r="J607" s="222"/>
    </row>
    <row r="608">
      <c r="C608" s="222"/>
      <c r="D608" s="222"/>
      <c r="E608" s="461"/>
      <c r="F608" s="222"/>
      <c r="G608" s="222"/>
      <c r="H608" s="222"/>
      <c r="I608" s="222"/>
      <c r="J608" s="222"/>
    </row>
    <row r="609">
      <c r="C609" s="222"/>
      <c r="D609" s="222"/>
      <c r="E609" s="461"/>
      <c r="F609" s="222"/>
      <c r="G609" s="222"/>
      <c r="H609" s="222"/>
      <c r="I609" s="222"/>
      <c r="J609" s="222"/>
    </row>
    <row r="610">
      <c r="C610" s="222"/>
      <c r="D610" s="222"/>
      <c r="E610" s="461"/>
      <c r="F610" s="222"/>
      <c r="G610" s="222"/>
      <c r="H610" s="222"/>
      <c r="I610" s="222"/>
      <c r="J610" s="222"/>
    </row>
    <row r="611">
      <c r="C611" s="222"/>
      <c r="D611" s="222"/>
      <c r="E611" s="461"/>
      <c r="F611" s="222"/>
      <c r="G611" s="222"/>
      <c r="H611" s="222"/>
      <c r="I611" s="222"/>
      <c r="J611" s="222"/>
    </row>
    <row r="612">
      <c r="C612" s="222"/>
      <c r="D612" s="222"/>
      <c r="E612" s="461"/>
      <c r="F612" s="222"/>
      <c r="G612" s="222"/>
      <c r="H612" s="222"/>
      <c r="I612" s="222"/>
      <c r="J612" s="222"/>
    </row>
    <row r="613">
      <c r="C613" s="222"/>
      <c r="D613" s="222"/>
      <c r="E613" s="461"/>
      <c r="F613" s="222"/>
      <c r="G613" s="222"/>
      <c r="H613" s="222"/>
      <c r="I613" s="222"/>
      <c r="J613" s="222"/>
    </row>
    <row r="614">
      <c r="C614" s="222"/>
      <c r="D614" s="222"/>
      <c r="E614" s="461"/>
      <c r="F614" s="222"/>
      <c r="G614" s="222"/>
      <c r="H614" s="222"/>
      <c r="I614" s="222"/>
      <c r="J614" s="222"/>
    </row>
    <row r="615">
      <c r="C615" s="222"/>
      <c r="D615" s="222"/>
      <c r="E615" s="461"/>
      <c r="F615" s="222"/>
      <c r="G615" s="222"/>
      <c r="H615" s="222"/>
      <c r="I615" s="222"/>
      <c r="J615" s="222"/>
    </row>
    <row r="616">
      <c r="C616" s="222"/>
      <c r="D616" s="222"/>
      <c r="E616" s="461"/>
      <c r="F616" s="222"/>
      <c r="G616" s="222"/>
      <c r="H616" s="222"/>
      <c r="I616" s="222"/>
      <c r="J616" s="222"/>
    </row>
    <row r="617">
      <c r="C617" s="222"/>
      <c r="D617" s="222"/>
      <c r="E617" s="461"/>
      <c r="F617" s="222"/>
      <c r="G617" s="222"/>
      <c r="H617" s="222"/>
      <c r="I617" s="222"/>
      <c r="J617" s="222"/>
    </row>
    <row r="618">
      <c r="C618" s="222"/>
      <c r="D618" s="222"/>
      <c r="E618" s="461"/>
      <c r="F618" s="222"/>
      <c r="G618" s="222"/>
      <c r="H618" s="222"/>
      <c r="I618" s="222"/>
      <c r="J618" s="222"/>
    </row>
    <row r="619">
      <c r="C619" s="222"/>
      <c r="D619" s="222"/>
      <c r="E619" s="461"/>
      <c r="F619" s="222"/>
      <c r="G619" s="222"/>
      <c r="H619" s="222"/>
      <c r="I619" s="222"/>
      <c r="J619" s="222"/>
    </row>
    <row r="620">
      <c r="C620" s="222"/>
      <c r="D620" s="222"/>
      <c r="E620" s="461"/>
      <c r="F620" s="222"/>
      <c r="G620" s="222"/>
      <c r="H620" s="222"/>
      <c r="I620" s="222"/>
      <c r="J620" s="222"/>
    </row>
    <row r="621">
      <c r="C621" s="222"/>
      <c r="D621" s="222"/>
      <c r="E621" s="461"/>
      <c r="F621" s="222"/>
      <c r="G621" s="222"/>
      <c r="H621" s="222"/>
      <c r="I621" s="222"/>
      <c r="J621" s="222"/>
    </row>
    <row r="622">
      <c r="C622" s="222"/>
      <c r="D622" s="222"/>
      <c r="E622" s="461"/>
      <c r="F622" s="222"/>
      <c r="G622" s="222"/>
      <c r="H622" s="222"/>
      <c r="I622" s="222"/>
      <c r="J622" s="222"/>
    </row>
    <row r="623">
      <c r="C623" s="222"/>
      <c r="D623" s="222"/>
      <c r="E623" s="461"/>
      <c r="F623" s="222"/>
      <c r="G623" s="222"/>
      <c r="H623" s="222"/>
      <c r="I623" s="222"/>
      <c r="J623" s="222"/>
    </row>
    <row r="624">
      <c r="C624" s="222"/>
      <c r="D624" s="222"/>
      <c r="E624" s="461"/>
      <c r="F624" s="222"/>
      <c r="G624" s="222"/>
      <c r="H624" s="222"/>
      <c r="I624" s="222"/>
      <c r="J624" s="222"/>
    </row>
    <row r="625">
      <c r="C625" s="222"/>
      <c r="D625" s="222"/>
      <c r="E625" s="461"/>
      <c r="F625" s="222"/>
      <c r="G625" s="222"/>
      <c r="H625" s="222"/>
      <c r="I625" s="222"/>
      <c r="J625" s="222"/>
    </row>
    <row r="626">
      <c r="C626" s="222"/>
      <c r="D626" s="222"/>
      <c r="E626" s="461"/>
      <c r="F626" s="222"/>
      <c r="G626" s="222"/>
      <c r="H626" s="222"/>
      <c r="I626" s="222"/>
      <c r="J626" s="222"/>
    </row>
    <row r="627">
      <c r="C627" s="222"/>
      <c r="D627" s="222"/>
      <c r="E627" s="461"/>
      <c r="F627" s="222"/>
      <c r="G627" s="222"/>
      <c r="H627" s="222"/>
      <c r="I627" s="222"/>
      <c r="J627" s="222"/>
    </row>
    <row r="628">
      <c r="C628" s="222"/>
      <c r="D628" s="222"/>
      <c r="E628" s="461"/>
      <c r="F628" s="222"/>
      <c r="G628" s="222"/>
      <c r="H628" s="222"/>
      <c r="I628" s="222"/>
      <c r="J628" s="222"/>
    </row>
    <row r="629">
      <c r="C629" s="222"/>
      <c r="D629" s="222"/>
      <c r="E629" s="461"/>
      <c r="F629" s="222"/>
      <c r="G629" s="222"/>
      <c r="H629" s="222"/>
      <c r="I629" s="222"/>
      <c r="J629" s="222"/>
    </row>
    <row r="630">
      <c r="C630" s="222"/>
      <c r="D630" s="222"/>
      <c r="E630" s="461"/>
      <c r="F630" s="222"/>
      <c r="G630" s="222"/>
      <c r="H630" s="222"/>
      <c r="I630" s="222"/>
      <c r="J630" s="222"/>
    </row>
    <row r="631">
      <c r="C631" s="222"/>
      <c r="D631" s="222"/>
      <c r="E631" s="461"/>
      <c r="F631" s="222"/>
      <c r="G631" s="222"/>
      <c r="H631" s="222"/>
      <c r="I631" s="222"/>
      <c r="J631" s="222"/>
    </row>
    <row r="632">
      <c r="C632" s="222"/>
      <c r="D632" s="222"/>
      <c r="E632" s="461"/>
      <c r="F632" s="222"/>
      <c r="G632" s="222"/>
      <c r="H632" s="222"/>
      <c r="I632" s="222"/>
      <c r="J632" s="222"/>
    </row>
    <row r="633">
      <c r="C633" s="222"/>
      <c r="D633" s="222"/>
      <c r="E633" s="461"/>
      <c r="F633" s="222"/>
      <c r="G633" s="222"/>
      <c r="H633" s="222"/>
      <c r="I633" s="222"/>
      <c r="J633" s="222"/>
    </row>
    <row r="634">
      <c r="C634" s="222"/>
      <c r="D634" s="222"/>
      <c r="E634" s="461"/>
      <c r="F634" s="222"/>
      <c r="G634" s="222"/>
      <c r="H634" s="222"/>
      <c r="I634" s="222"/>
      <c r="J634" s="222"/>
    </row>
    <row r="635">
      <c r="C635" s="222"/>
      <c r="D635" s="222"/>
      <c r="E635" s="461"/>
      <c r="F635" s="222"/>
      <c r="G635" s="222"/>
      <c r="H635" s="222"/>
      <c r="I635" s="222"/>
      <c r="J635" s="222"/>
    </row>
    <row r="636">
      <c r="C636" s="222"/>
      <c r="D636" s="222"/>
      <c r="E636" s="461"/>
      <c r="F636" s="222"/>
      <c r="G636" s="222"/>
      <c r="H636" s="222"/>
      <c r="I636" s="222"/>
      <c r="J636" s="222"/>
    </row>
    <row r="637">
      <c r="C637" s="222"/>
      <c r="D637" s="222"/>
      <c r="E637" s="461"/>
      <c r="F637" s="222"/>
      <c r="G637" s="222"/>
      <c r="H637" s="222"/>
      <c r="I637" s="222"/>
      <c r="J637" s="222"/>
    </row>
    <row r="638">
      <c r="C638" s="222"/>
      <c r="D638" s="222"/>
      <c r="E638" s="461"/>
      <c r="F638" s="222"/>
      <c r="G638" s="222"/>
      <c r="H638" s="222"/>
      <c r="I638" s="222"/>
      <c r="J638" s="222"/>
    </row>
    <row r="639">
      <c r="C639" s="222"/>
      <c r="D639" s="222"/>
      <c r="E639" s="461"/>
      <c r="F639" s="222"/>
      <c r="G639" s="222"/>
      <c r="H639" s="222"/>
      <c r="I639" s="222"/>
      <c r="J639" s="222"/>
    </row>
    <row r="640">
      <c r="C640" s="222"/>
      <c r="D640" s="222"/>
      <c r="E640" s="461"/>
      <c r="F640" s="222"/>
      <c r="G640" s="222"/>
      <c r="H640" s="222"/>
      <c r="I640" s="222"/>
      <c r="J640" s="222"/>
    </row>
    <row r="641">
      <c r="C641" s="222"/>
      <c r="D641" s="222"/>
      <c r="E641" s="461"/>
      <c r="F641" s="222"/>
      <c r="G641" s="222"/>
      <c r="H641" s="222"/>
      <c r="I641" s="222"/>
      <c r="J641" s="222"/>
    </row>
    <row r="642">
      <c r="C642" s="222"/>
      <c r="D642" s="222"/>
      <c r="E642" s="461"/>
      <c r="F642" s="222"/>
      <c r="G642" s="222"/>
      <c r="H642" s="222"/>
      <c r="I642" s="222"/>
      <c r="J642" s="222"/>
    </row>
    <row r="643">
      <c r="C643" s="222"/>
      <c r="D643" s="222"/>
      <c r="E643" s="461"/>
      <c r="F643" s="222"/>
      <c r="G643" s="222"/>
      <c r="H643" s="222"/>
      <c r="I643" s="222"/>
      <c r="J643" s="222"/>
    </row>
    <row r="644">
      <c r="C644" s="222"/>
      <c r="D644" s="222"/>
      <c r="E644" s="461"/>
      <c r="F644" s="222"/>
      <c r="G644" s="222"/>
      <c r="H644" s="222"/>
      <c r="I644" s="222"/>
      <c r="J644" s="222"/>
    </row>
    <row r="645">
      <c r="C645" s="222"/>
      <c r="D645" s="222"/>
      <c r="E645" s="461"/>
      <c r="F645" s="222"/>
      <c r="G645" s="222"/>
      <c r="H645" s="222"/>
      <c r="I645" s="222"/>
      <c r="J645" s="222"/>
    </row>
    <row r="646">
      <c r="C646" s="222"/>
      <c r="D646" s="222"/>
      <c r="E646" s="461"/>
      <c r="F646" s="222"/>
      <c r="G646" s="222"/>
      <c r="H646" s="222"/>
      <c r="I646" s="222"/>
      <c r="J646" s="222"/>
    </row>
    <row r="647">
      <c r="C647" s="222"/>
      <c r="D647" s="222"/>
      <c r="E647" s="461"/>
      <c r="F647" s="222"/>
      <c r="G647" s="222"/>
      <c r="H647" s="222"/>
      <c r="I647" s="222"/>
      <c r="J647" s="222"/>
    </row>
    <row r="648">
      <c r="C648" s="222"/>
      <c r="D648" s="222"/>
      <c r="E648" s="461"/>
      <c r="F648" s="222"/>
      <c r="G648" s="222"/>
      <c r="H648" s="222"/>
      <c r="I648" s="222"/>
      <c r="J648" s="222"/>
    </row>
    <row r="649">
      <c r="C649" s="222"/>
      <c r="D649" s="222"/>
      <c r="E649" s="461"/>
      <c r="F649" s="222"/>
      <c r="G649" s="222"/>
      <c r="H649" s="222"/>
      <c r="I649" s="222"/>
      <c r="J649" s="222"/>
    </row>
    <row r="650">
      <c r="C650" s="222"/>
      <c r="D650" s="222"/>
      <c r="E650" s="461"/>
      <c r="F650" s="222"/>
      <c r="G650" s="222"/>
      <c r="H650" s="222"/>
      <c r="I650" s="222"/>
      <c r="J650" s="222"/>
    </row>
    <row r="651">
      <c r="C651" s="222"/>
      <c r="D651" s="222"/>
      <c r="E651" s="461"/>
      <c r="F651" s="222"/>
      <c r="G651" s="222"/>
      <c r="H651" s="222"/>
      <c r="I651" s="222"/>
      <c r="J651" s="222"/>
    </row>
    <row r="652">
      <c r="C652" s="222"/>
      <c r="D652" s="222"/>
      <c r="E652" s="461"/>
      <c r="F652" s="222"/>
      <c r="G652" s="222"/>
      <c r="H652" s="222"/>
      <c r="I652" s="222"/>
      <c r="J652" s="222"/>
    </row>
    <row r="653">
      <c r="C653" s="222"/>
      <c r="D653" s="222"/>
      <c r="E653" s="461"/>
      <c r="F653" s="222"/>
      <c r="G653" s="222"/>
      <c r="H653" s="222"/>
      <c r="I653" s="222"/>
      <c r="J653" s="222"/>
    </row>
    <row r="654">
      <c r="C654" s="222"/>
      <c r="D654" s="222"/>
      <c r="E654" s="461"/>
      <c r="F654" s="222"/>
      <c r="G654" s="222"/>
      <c r="H654" s="222"/>
      <c r="I654" s="222"/>
      <c r="J654" s="222"/>
    </row>
    <row r="655">
      <c r="C655" s="222"/>
      <c r="D655" s="222"/>
      <c r="E655" s="461"/>
      <c r="F655" s="222"/>
      <c r="G655" s="222"/>
      <c r="H655" s="222"/>
      <c r="I655" s="222"/>
      <c r="J655" s="222"/>
    </row>
    <row r="656">
      <c r="C656" s="222"/>
      <c r="D656" s="222"/>
      <c r="E656" s="461"/>
      <c r="F656" s="222"/>
      <c r="G656" s="222"/>
      <c r="H656" s="222"/>
      <c r="I656" s="222"/>
      <c r="J656" s="222"/>
    </row>
    <row r="657">
      <c r="C657" s="222"/>
      <c r="D657" s="222"/>
      <c r="E657" s="461"/>
      <c r="F657" s="222"/>
      <c r="G657" s="222"/>
      <c r="H657" s="222"/>
      <c r="I657" s="222"/>
      <c r="J657" s="222"/>
    </row>
    <row r="658">
      <c r="C658" s="222"/>
      <c r="D658" s="222"/>
      <c r="E658" s="461"/>
      <c r="F658" s="222"/>
      <c r="G658" s="222"/>
      <c r="H658" s="222"/>
      <c r="I658" s="222"/>
      <c r="J658" s="222"/>
    </row>
    <row r="659">
      <c r="C659" s="222"/>
      <c r="D659" s="222"/>
      <c r="E659" s="461"/>
      <c r="F659" s="222"/>
      <c r="G659" s="222"/>
      <c r="H659" s="222"/>
      <c r="I659" s="222"/>
      <c r="J659" s="222"/>
    </row>
    <row r="660">
      <c r="C660" s="222"/>
      <c r="D660" s="222"/>
      <c r="E660" s="461"/>
      <c r="F660" s="222"/>
      <c r="G660" s="222"/>
      <c r="H660" s="222"/>
      <c r="I660" s="222"/>
      <c r="J660" s="222"/>
    </row>
    <row r="661">
      <c r="C661" s="222"/>
      <c r="D661" s="222"/>
      <c r="E661" s="461"/>
      <c r="F661" s="222"/>
      <c r="G661" s="222"/>
      <c r="H661" s="222"/>
      <c r="I661" s="222"/>
      <c r="J661" s="222"/>
    </row>
    <row r="662">
      <c r="C662" s="222"/>
      <c r="D662" s="222"/>
      <c r="E662" s="461"/>
      <c r="F662" s="222"/>
      <c r="G662" s="222"/>
      <c r="H662" s="222"/>
      <c r="I662" s="222"/>
      <c r="J662" s="222"/>
    </row>
    <row r="663">
      <c r="C663" s="222"/>
      <c r="D663" s="222"/>
      <c r="E663" s="461"/>
      <c r="F663" s="222"/>
      <c r="G663" s="222"/>
      <c r="H663" s="222"/>
      <c r="I663" s="222"/>
      <c r="J663" s="222"/>
    </row>
    <row r="664">
      <c r="C664" s="222"/>
      <c r="D664" s="222"/>
      <c r="E664" s="461"/>
      <c r="F664" s="222"/>
      <c r="G664" s="222"/>
      <c r="H664" s="222"/>
      <c r="I664" s="222"/>
      <c r="J664" s="222"/>
    </row>
    <row r="665">
      <c r="C665" s="222"/>
      <c r="D665" s="222"/>
      <c r="E665" s="461"/>
      <c r="F665" s="222"/>
      <c r="G665" s="222"/>
      <c r="H665" s="222"/>
      <c r="I665" s="222"/>
      <c r="J665" s="222"/>
    </row>
    <row r="666">
      <c r="C666" s="222"/>
      <c r="D666" s="222"/>
      <c r="E666" s="461"/>
      <c r="F666" s="222"/>
      <c r="G666" s="222"/>
      <c r="H666" s="222"/>
      <c r="I666" s="222"/>
      <c r="J666" s="222"/>
    </row>
    <row r="667">
      <c r="C667" s="222"/>
      <c r="D667" s="222"/>
      <c r="E667" s="461"/>
      <c r="F667" s="222"/>
      <c r="G667" s="222"/>
      <c r="H667" s="222"/>
      <c r="I667" s="222"/>
      <c r="J667" s="222"/>
    </row>
    <row r="668">
      <c r="C668" s="222"/>
      <c r="D668" s="222"/>
      <c r="E668" s="461"/>
      <c r="F668" s="222"/>
      <c r="G668" s="222"/>
      <c r="H668" s="222"/>
      <c r="I668" s="222"/>
      <c r="J668" s="222"/>
    </row>
    <row r="669">
      <c r="C669" s="222"/>
      <c r="D669" s="222"/>
      <c r="E669" s="461"/>
      <c r="F669" s="222"/>
      <c r="G669" s="222"/>
      <c r="H669" s="222"/>
      <c r="I669" s="222"/>
      <c r="J669" s="222"/>
    </row>
    <row r="670">
      <c r="C670" s="222"/>
      <c r="D670" s="222"/>
      <c r="E670" s="461"/>
      <c r="F670" s="222"/>
      <c r="G670" s="222"/>
      <c r="H670" s="222"/>
      <c r="I670" s="222"/>
      <c r="J670" s="222"/>
    </row>
    <row r="671">
      <c r="C671" s="222"/>
      <c r="D671" s="222"/>
      <c r="E671" s="461"/>
      <c r="F671" s="222"/>
      <c r="G671" s="222"/>
      <c r="H671" s="222"/>
      <c r="I671" s="222"/>
      <c r="J671" s="222"/>
    </row>
    <row r="672">
      <c r="C672" s="222"/>
      <c r="D672" s="222"/>
      <c r="E672" s="461"/>
      <c r="F672" s="222"/>
      <c r="G672" s="222"/>
      <c r="H672" s="222"/>
      <c r="I672" s="222"/>
      <c r="J672" s="222"/>
    </row>
    <row r="673">
      <c r="C673" s="222"/>
      <c r="D673" s="222"/>
      <c r="E673" s="461"/>
      <c r="F673" s="222"/>
      <c r="G673" s="222"/>
      <c r="H673" s="222"/>
      <c r="I673" s="222"/>
      <c r="J673" s="222"/>
    </row>
    <row r="674">
      <c r="C674" s="222"/>
      <c r="D674" s="222"/>
      <c r="E674" s="461"/>
      <c r="F674" s="222"/>
      <c r="G674" s="222"/>
      <c r="H674" s="222"/>
      <c r="I674" s="222"/>
      <c r="J674" s="222"/>
    </row>
    <row r="675">
      <c r="C675" s="222"/>
      <c r="D675" s="222"/>
      <c r="E675" s="461"/>
      <c r="F675" s="222"/>
      <c r="G675" s="222"/>
      <c r="H675" s="222"/>
      <c r="I675" s="222"/>
      <c r="J675" s="222"/>
    </row>
    <row r="676">
      <c r="C676" s="222"/>
      <c r="D676" s="222"/>
      <c r="E676" s="461"/>
      <c r="F676" s="222"/>
      <c r="G676" s="222"/>
      <c r="H676" s="222"/>
      <c r="I676" s="222"/>
      <c r="J676" s="222"/>
    </row>
    <row r="677">
      <c r="C677" s="222"/>
      <c r="D677" s="222"/>
      <c r="E677" s="461"/>
      <c r="F677" s="222"/>
      <c r="G677" s="222"/>
      <c r="H677" s="222"/>
      <c r="I677" s="222"/>
      <c r="J677" s="222"/>
    </row>
    <row r="678">
      <c r="C678" s="222"/>
      <c r="D678" s="222"/>
      <c r="E678" s="461"/>
      <c r="F678" s="222"/>
      <c r="G678" s="222"/>
      <c r="H678" s="222"/>
      <c r="I678" s="222"/>
      <c r="J678" s="222"/>
    </row>
    <row r="679">
      <c r="C679" s="222"/>
      <c r="D679" s="222"/>
      <c r="E679" s="461"/>
      <c r="F679" s="222"/>
      <c r="G679" s="222"/>
      <c r="H679" s="222"/>
      <c r="I679" s="222"/>
      <c r="J679" s="222"/>
    </row>
    <row r="680">
      <c r="C680" s="222"/>
      <c r="D680" s="222"/>
      <c r="E680" s="461"/>
      <c r="F680" s="222"/>
      <c r="G680" s="222"/>
      <c r="H680" s="222"/>
      <c r="I680" s="222"/>
      <c r="J680" s="222"/>
    </row>
    <row r="681">
      <c r="C681" s="222"/>
      <c r="D681" s="222"/>
      <c r="E681" s="461"/>
      <c r="F681" s="222"/>
      <c r="G681" s="222"/>
      <c r="H681" s="222"/>
      <c r="I681" s="222"/>
      <c r="J681" s="222"/>
    </row>
    <row r="682">
      <c r="C682" s="222"/>
      <c r="D682" s="222"/>
      <c r="E682" s="461"/>
      <c r="F682" s="222"/>
      <c r="G682" s="222"/>
      <c r="H682" s="222"/>
      <c r="I682" s="222"/>
      <c r="J682" s="222"/>
    </row>
    <row r="683">
      <c r="C683" s="222"/>
      <c r="D683" s="222"/>
      <c r="E683" s="461"/>
      <c r="F683" s="222"/>
      <c r="G683" s="222"/>
      <c r="H683" s="222"/>
      <c r="I683" s="222"/>
      <c r="J683" s="222"/>
    </row>
    <row r="684">
      <c r="C684" s="222"/>
      <c r="D684" s="222"/>
      <c r="E684" s="461"/>
      <c r="F684" s="222"/>
      <c r="G684" s="222"/>
      <c r="H684" s="222"/>
      <c r="I684" s="222"/>
      <c r="J684" s="222"/>
    </row>
    <row r="685">
      <c r="C685" s="222"/>
      <c r="D685" s="222"/>
      <c r="E685" s="461"/>
      <c r="F685" s="222"/>
      <c r="G685" s="222"/>
      <c r="H685" s="222"/>
      <c r="I685" s="222"/>
      <c r="J685" s="222"/>
    </row>
    <row r="686">
      <c r="C686" s="222"/>
      <c r="D686" s="222"/>
      <c r="E686" s="461"/>
      <c r="F686" s="222"/>
      <c r="G686" s="222"/>
      <c r="H686" s="222"/>
      <c r="I686" s="222"/>
      <c r="J686" s="222"/>
    </row>
    <row r="687">
      <c r="C687" s="222"/>
      <c r="D687" s="222"/>
      <c r="E687" s="461"/>
      <c r="F687" s="222"/>
      <c r="G687" s="222"/>
      <c r="H687" s="222"/>
      <c r="I687" s="222"/>
      <c r="J687" s="222"/>
    </row>
    <row r="688">
      <c r="C688" s="222"/>
      <c r="D688" s="222"/>
      <c r="E688" s="461"/>
      <c r="F688" s="222"/>
      <c r="G688" s="222"/>
      <c r="H688" s="222"/>
      <c r="I688" s="222"/>
      <c r="J688" s="222"/>
    </row>
    <row r="689">
      <c r="C689" s="222"/>
      <c r="D689" s="222"/>
      <c r="E689" s="461"/>
      <c r="F689" s="222"/>
      <c r="G689" s="222"/>
      <c r="H689" s="222"/>
      <c r="I689" s="222"/>
      <c r="J689" s="222"/>
    </row>
    <row r="690">
      <c r="C690" s="222"/>
      <c r="D690" s="222"/>
      <c r="E690" s="461"/>
      <c r="F690" s="222"/>
      <c r="G690" s="222"/>
      <c r="H690" s="222"/>
      <c r="I690" s="222"/>
      <c r="J690" s="222"/>
    </row>
    <row r="691">
      <c r="C691" s="222"/>
      <c r="D691" s="222"/>
      <c r="E691" s="461"/>
      <c r="F691" s="222"/>
      <c r="G691" s="222"/>
      <c r="H691" s="222"/>
      <c r="I691" s="222"/>
      <c r="J691" s="222"/>
    </row>
    <row r="692">
      <c r="C692" s="222"/>
      <c r="D692" s="222"/>
      <c r="E692" s="461"/>
      <c r="F692" s="222"/>
      <c r="G692" s="222"/>
      <c r="H692" s="222"/>
      <c r="I692" s="222"/>
      <c r="J692" s="222"/>
    </row>
    <row r="693">
      <c r="C693" s="222"/>
      <c r="D693" s="222"/>
      <c r="E693" s="461"/>
      <c r="F693" s="222"/>
      <c r="G693" s="222"/>
      <c r="H693" s="222"/>
      <c r="I693" s="222"/>
      <c r="J693" s="222"/>
    </row>
    <row r="694">
      <c r="C694" s="222"/>
      <c r="D694" s="222"/>
      <c r="E694" s="461"/>
      <c r="F694" s="222"/>
      <c r="G694" s="222"/>
      <c r="H694" s="222"/>
      <c r="I694" s="222"/>
      <c r="J694" s="222"/>
    </row>
    <row r="695">
      <c r="C695" s="222"/>
      <c r="D695" s="222"/>
      <c r="E695" s="461"/>
      <c r="F695" s="222"/>
      <c r="G695" s="222"/>
      <c r="H695" s="222"/>
      <c r="I695" s="222"/>
      <c r="J695" s="222"/>
    </row>
    <row r="696">
      <c r="C696" s="222"/>
      <c r="D696" s="222"/>
      <c r="E696" s="461"/>
      <c r="F696" s="222"/>
      <c r="G696" s="222"/>
      <c r="H696" s="222"/>
      <c r="I696" s="222"/>
      <c r="J696" s="222"/>
    </row>
    <row r="697">
      <c r="C697" s="222"/>
      <c r="D697" s="222"/>
      <c r="E697" s="461"/>
      <c r="F697" s="222"/>
      <c r="G697" s="222"/>
      <c r="H697" s="222"/>
      <c r="I697" s="222"/>
      <c r="J697" s="222"/>
    </row>
    <row r="698">
      <c r="C698" s="222"/>
      <c r="D698" s="222"/>
      <c r="E698" s="461"/>
      <c r="F698" s="222"/>
      <c r="G698" s="222"/>
      <c r="H698" s="222"/>
      <c r="I698" s="222"/>
      <c r="J698" s="222"/>
    </row>
    <row r="699">
      <c r="C699" s="222"/>
      <c r="D699" s="222"/>
      <c r="E699" s="461"/>
      <c r="F699" s="222"/>
      <c r="G699" s="222"/>
      <c r="H699" s="222"/>
      <c r="I699" s="222"/>
      <c r="J699" s="222"/>
    </row>
    <row r="700">
      <c r="C700" s="222"/>
      <c r="D700" s="222"/>
      <c r="E700" s="461"/>
      <c r="F700" s="222"/>
      <c r="G700" s="222"/>
      <c r="H700" s="222"/>
      <c r="I700" s="222"/>
      <c r="J700" s="222"/>
    </row>
    <row r="701">
      <c r="C701" s="222"/>
      <c r="D701" s="222"/>
      <c r="E701" s="461"/>
      <c r="F701" s="222"/>
      <c r="G701" s="222"/>
      <c r="H701" s="222"/>
      <c r="I701" s="222"/>
      <c r="J701" s="222"/>
    </row>
    <row r="702">
      <c r="C702" s="222"/>
      <c r="D702" s="222"/>
      <c r="E702" s="461"/>
      <c r="F702" s="222"/>
      <c r="G702" s="222"/>
      <c r="H702" s="222"/>
      <c r="I702" s="222"/>
      <c r="J702" s="222"/>
    </row>
    <row r="703">
      <c r="C703" s="222"/>
      <c r="D703" s="222"/>
      <c r="E703" s="461"/>
      <c r="F703" s="222"/>
      <c r="G703" s="222"/>
      <c r="H703" s="222"/>
      <c r="I703" s="222"/>
      <c r="J703" s="222"/>
    </row>
    <row r="704">
      <c r="C704" s="222"/>
      <c r="D704" s="222"/>
      <c r="E704" s="461"/>
      <c r="F704" s="222"/>
      <c r="G704" s="222"/>
      <c r="H704" s="222"/>
      <c r="I704" s="222"/>
      <c r="J704" s="222"/>
    </row>
    <row r="705">
      <c r="C705" s="222"/>
      <c r="D705" s="222"/>
      <c r="E705" s="461"/>
      <c r="F705" s="222"/>
      <c r="G705" s="222"/>
      <c r="H705" s="222"/>
      <c r="I705" s="222"/>
      <c r="J705" s="222"/>
    </row>
    <row r="706">
      <c r="C706" s="222"/>
      <c r="D706" s="222"/>
      <c r="E706" s="461"/>
      <c r="F706" s="222"/>
      <c r="G706" s="222"/>
      <c r="H706" s="222"/>
      <c r="I706" s="222"/>
      <c r="J706" s="222"/>
    </row>
    <row r="707">
      <c r="C707" s="222"/>
      <c r="D707" s="222"/>
      <c r="E707" s="461"/>
      <c r="F707" s="222"/>
      <c r="G707" s="222"/>
      <c r="H707" s="222"/>
      <c r="I707" s="222"/>
      <c r="J707" s="222"/>
    </row>
    <row r="708">
      <c r="C708" s="222"/>
      <c r="D708" s="222"/>
      <c r="E708" s="461"/>
      <c r="F708" s="222"/>
      <c r="G708" s="222"/>
      <c r="H708" s="222"/>
      <c r="I708" s="222"/>
      <c r="J708" s="222"/>
    </row>
    <row r="709">
      <c r="C709" s="222"/>
      <c r="D709" s="222"/>
      <c r="E709" s="461"/>
      <c r="F709" s="222"/>
      <c r="G709" s="222"/>
      <c r="H709" s="222"/>
      <c r="I709" s="222"/>
      <c r="J709" s="222"/>
    </row>
    <row r="710">
      <c r="C710" s="222"/>
      <c r="D710" s="222"/>
      <c r="E710" s="461"/>
      <c r="F710" s="222"/>
      <c r="G710" s="222"/>
      <c r="H710" s="222"/>
      <c r="I710" s="222"/>
      <c r="J710" s="222"/>
    </row>
    <row r="711">
      <c r="C711" s="222"/>
      <c r="D711" s="222"/>
      <c r="E711" s="461"/>
      <c r="F711" s="222"/>
      <c r="G711" s="222"/>
      <c r="H711" s="222"/>
      <c r="I711" s="222"/>
      <c r="J711" s="222"/>
    </row>
    <row r="712">
      <c r="C712" s="222"/>
      <c r="D712" s="222"/>
      <c r="E712" s="461"/>
      <c r="F712" s="222"/>
      <c r="G712" s="222"/>
      <c r="H712" s="222"/>
      <c r="I712" s="222"/>
      <c r="J712" s="222"/>
    </row>
    <row r="713">
      <c r="C713" s="222"/>
      <c r="D713" s="222"/>
      <c r="E713" s="461"/>
      <c r="F713" s="222"/>
      <c r="G713" s="222"/>
      <c r="H713" s="222"/>
      <c r="I713" s="222"/>
      <c r="J713" s="222"/>
    </row>
    <row r="714">
      <c r="C714" s="222"/>
      <c r="D714" s="222"/>
      <c r="E714" s="461"/>
      <c r="F714" s="222"/>
      <c r="G714" s="222"/>
      <c r="H714" s="222"/>
      <c r="I714" s="222"/>
      <c r="J714" s="222"/>
    </row>
    <row r="715">
      <c r="C715" s="222"/>
      <c r="D715" s="222"/>
      <c r="E715" s="461"/>
      <c r="F715" s="222"/>
      <c r="G715" s="222"/>
      <c r="H715" s="222"/>
      <c r="I715" s="222"/>
      <c r="J715" s="222"/>
    </row>
    <row r="716">
      <c r="C716" s="222"/>
      <c r="D716" s="222"/>
      <c r="E716" s="461"/>
      <c r="F716" s="222"/>
      <c r="G716" s="222"/>
      <c r="H716" s="222"/>
      <c r="I716" s="222"/>
      <c r="J716" s="222"/>
    </row>
    <row r="717">
      <c r="C717" s="222"/>
      <c r="D717" s="222"/>
      <c r="E717" s="461"/>
      <c r="F717" s="222"/>
      <c r="G717" s="222"/>
      <c r="H717" s="222"/>
      <c r="I717" s="222"/>
      <c r="J717" s="222"/>
    </row>
    <row r="718">
      <c r="C718" s="222"/>
      <c r="D718" s="222"/>
      <c r="E718" s="461"/>
      <c r="F718" s="222"/>
      <c r="G718" s="222"/>
      <c r="H718" s="222"/>
      <c r="I718" s="222"/>
      <c r="J718" s="222"/>
    </row>
    <row r="719">
      <c r="C719" s="222"/>
      <c r="D719" s="222"/>
      <c r="E719" s="461"/>
      <c r="F719" s="222"/>
      <c r="G719" s="222"/>
      <c r="H719" s="222"/>
      <c r="I719" s="222"/>
      <c r="J719" s="222"/>
    </row>
    <row r="720">
      <c r="C720" s="222"/>
      <c r="D720" s="222"/>
      <c r="E720" s="461"/>
      <c r="F720" s="222"/>
      <c r="G720" s="222"/>
      <c r="H720" s="222"/>
      <c r="I720" s="222"/>
      <c r="J720" s="222"/>
    </row>
    <row r="721">
      <c r="C721" s="222"/>
      <c r="D721" s="222"/>
      <c r="E721" s="461"/>
      <c r="F721" s="222"/>
      <c r="G721" s="222"/>
      <c r="H721" s="222"/>
      <c r="I721" s="222"/>
      <c r="J721" s="222"/>
    </row>
    <row r="722">
      <c r="C722" s="222"/>
      <c r="D722" s="222"/>
      <c r="E722" s="461"/>
      <c r="F722" s="222"/>
      <c r="G722" s="222"/>
      <c r="H722" s="222"/>
      <c r="I722" s="222"/>
      <c r="J722" s="222"/>
    </row>
    <row r="723">
      <c r="C723" s="222"/>
      <c r="D723" s="222"/>
      <c r="E723" s="461"/>
      <c r="F723" s="222"/>
      <c r="G723" s="222"/>
      <c r="H723" s="222"/>
      <c r="I723" s="222"/>
      <c r="J723" s="222"/>
    </row>
    <row r="724">
      <c r="C724" s="222"/>
      <c r="D724" s="222"/>
      <c r="E724" s="461"/>
      <c r="F724" s="222"/>
      <c r="G724" s="222"/>
      <c r="H724" s="222"/>
      <c r="I724" s="222"/>
      <c r="J724" s="222"/>
    </row>
    <row r="725">
      <c r="C725" s="222"/>
      <c r="D725" s="222"/>
      <c r="E725" s="461"/>
      <c r="F725" s="222"/>
      <c r="G725" s="222"/>
      <c r="H725" s="222"/>
      <c r="I725" s="222"/>
      <c r="J725" s="222"/>
    </row>
    <row r="726">
      <c r="C726" s="222"/>
      <c r="D726" s="222"/>
      <c r="E726" s="461"/>
      <c r="F726" s="222"/>
      <c r="G726" s="222"/>
      <c r="H726" s="222"/>
      <c r="I726" s="222"/>
      <c r="J726" s="222"/>
    </row>
    <row r="727">
      <c r="C727" s="222"/>
      <c r="D727" s="222"/>
      <c r="E727" s="461"/>
      <c r="F727" s="222"/>
      <c r="G727" s="222"/>
      <c r="H727" s="222"/>
      <c r="I727" s="222"/>
      <c r="J727" s="222"/>
    </row>
    <row r="728">
      <c r="C728" s="222"/>
      <c r="D728" s="222"/>
      <c r="E728" s="461"/>
      <c r="F728" s="222"/>
      <c r="G728" s="222"/>
      <c r="H728" s="222"/>
      <c r="I728" s="222"/>
      <c r="J728" s="222"/>
    </row>
    <row r="729">
      <c r="C729" s="222"/>
      <c r="D729" s="222"/>
      <c r="E729" s="461"/>
      <c r="F729" s="222"/>
      <c r="G729" s="222"/>
      <c r="H729" s="222"/>
      <c r="I729" s="222"/>
      <c r="J729" s="222"/>
    </row>
    <row r="730">
      <c r="C730" s="222"/>
      <c r="D730" s="222"/>
      <c r="E730" s="461"/>
      <c r="F730" s="222"/>
      <c r="G730" s="222"/>
      <c r="H730" s="222"/>
      <c r="I730" s="222"/>
      <c r="J730" s="222"/>
    </row>
    <row r="731">
      <c r="C731" s="222"/>
      <c r="D731" s="222"/>
      <c r="E731" s="461"/>
      <c r="F731" s="222"/>
      <c r="G731" s="222"/>
      <c r="H731" s="222"/>
      <c r="I731" s="222"/>
      <c r="J731" s="222"/>
    </row>
    <row r="732">
      <c r="C732" s="222"/>
      <c r="D732" s="222"/>
      <c r="E732" s="461"/>
      <c r="F732" s="222"/>
      <c r="G732" s="222"/>
      <c r="H732" s="222"/>
      <c r="I732" s="222"/>
      <c r="J732" s="222"/>
    </row>
    <row r="733">
      <c r="C733" s="222"/>
      <c r="D733" s="222"/>
      <c r="E733" s="461"/>
      <c r="F733" s="222"/>
      <c r="G733" s="222"/>
      <c r="H733" s="222"/>
      <c r="I733" s="222"/>
      <c r="J733" s="222"/>
    </row>
    <row r="734">
      <c r="C734" s="222"/>
      <c r="D734" s="222"/>
      <c r="E734" s="461"/>
      <c r="F734" s="222"/>
      <c r="G734" s="222"/>
      <c r="H734" s="222"/>
      <c r="I734" s="222"/>
      <c r="J734" s="222"/>
    </row>
    <row r="735">
      <c r="C735" s="222"/>
      <c r="D735" s="222"/>
      <c r="E735" s="461"/>
      <c r="F735" s="222"/>
      <c r="G735" s="222"/>
      <c r="H735" s="222"/>
      <c r="I735" s="222"/>
      <c r="J735" s="222"/>
    </row>
    <row r="736">
      <c r="C736" s="222"/>
      <c r="D736" s="222"/>
      <c r="E736" s="461"/>
      <c r="F736" s="222"/>
      <c r="G736" s="222"/>
      <c r="H736" s="222"/>
      <c r="I736" s="222"/>
      <c r="J736" s="222"/>
    </row>
    <row r="737">
      <c r="C737" s="222"/>
      <c r="D737" s="222"/>
      <c r="E737" s="461"/>
      <c r="F737" s="222"/>
      <c r="G737" s="222"/>
      <c r="H737" s="222"/>
      <c r="I737" s="222"/>
      <c r="J737" s="222"/>
    </row>
    <row r="738">
      <c r="C738" s="222"/>
      <c r="D738" s="222"/>
      <c r="E738" s="461"/>
      <c r="F738" s="222"/>
      <c r="G738" s="222"/>
      <c r="H738" s="222"/>
      <c r="I738" s="222"/>
      <c r="J738" s="222"/>
    </row>
    <row r="739">
      <c r="C739" s="222"/>
      <c r="D739" s="222"/>
      <c r="E739" s="461"/>
      <c r="F739" s="222"/>
      <c r="G739" s="222"/>
      <c r="H739" s="222"/>
      <c r="I739" s="222"/>
      <c r="J739" s="222"/>
    </row>
    <row r="740">
      <c r="C740" s="222"/>
      <c r="D740" s="222"/>
      <c r="E740" s="461"/>
      <c r="F740" s="222"/>
      <c r="G740" s="222"/>
      <c r="H740" s="222"/>
      <c r="I740" s="222"/>
      <c r="J740" s="222"/>
    </row>
    <row r="741">
      <c r="C741" s="222"/>
      <c r="D741" s="222"/>
      <c r="E741" s="461"/>
      <c r="F741" s="222"/>
      <c r="G741" s="222"/>
      <c r="H741" s="222"/>
      <c r="I741" s="222"/>
      <c r="J741" s="222"/>
    </row>
    <row r="742">
      <c r="C742" s="222"/>
      <c r="D742" s="222"/>
      <c r="E742" s="461"/>
      <c r="F742" s="222"/>
      <c r="G742" s="222"/>
      <c r="H742" s="222"/>
      <c r="I742" s="222"/>
      <c r="J742" s="222"/>
    </row>
    <row r="743">
      <c r="C743" s="222"/>
      <c r="D743" s="222"/>
      <c r="E743" s="461"/>
      <c r="F743" s="222"/>
      <c r="G743" s="222"/>
      <c r="H743" s="222"/>
      <c r="I743" s="222"/>
      <c r="J743" s="222"/>
    </row>
    <row r="744">
      <c r="C744" s="222"/>
      <c r="D744" s="222"/>
      <c r="E744" s="461"/>
      <c r="F744" s="222"/>
      <c r="G744" s="222"/>
      <c r="H744" s="222"/>
      <c r="I744" s="222"/>
      <c r="J744" s="222"/>
    </row>
    <row r="745">
      <c r="C745" s="222"/>
      <c r="D745" s="222"/>
      <c r="E745" s="461"/>
      <c r="F745" s="222"/>
      <c r="G745" s="222"/>
      <c r="H745" s="222"/>
      <c r="I745" s="222"/>
      <c r="J745" s="222"/>
    </row>
    <row r="746">
      <c r="C746" s="222"/>
      <c r="D746" s="222"/>
      <c r="E746" s="461"/>
      <c r="F746" s="222"/>
      <c r="G746" s="222"/>
      <c r="H746" s="222"/>
      <c r="I746" s="222"/>
      <c r="J746" s="222"/>
    </row>
    <row r="747">
      <c r="C747" s="222"/>
      <c r="D747" s="222"/>
      <c r="E747" s="461"/>
      <c r="F747" s="222"/>
      <c r="G747" s="222"/>
      <c r="H747" s="222"/>
      <c r="I747" s="222"/>
      <c r="J747" s="222"/>
    </row>
    <row r="748">
      <c r="C748" s="222"/>
      <c r="D748" s="222"/>
      <c r="E748" s="461"/>
      <c r="F748" s="222"/>
      <c r="G748" s="222"/>
      <c r="H748" s="222"/>
      <c r="I748" s="222"/>
      <c r="J748" s="222"/>
    </row>
    <row r="749">
      <c r="C749" s="222"/>
      <c r="D749" s="222"/>
      <c r="E749" s="461"/>
      <c r="F749" s="222"/>
      <c r="G749" s="222"/>
      <c r="H749" s="222"/>
      <c r="I749" s="222"/>
      <c r="J749" s="222"/>
    </row>
    <row r="750">
      <c r="C750" s="222"/>
      <c r="D750" s="222"/>
      <c r="E750" s="461"/>
      <c r="F750" s="222"/>
      <c r="G750" s="222"/>
      <c r="H750" s="222"/>
      <c r="I750" s="222"/>
      <c r="J750" s="222"/>
    </row>
    <row r="751">
      <c r="C751" s="222"/>
      <c r="D751" s="222"/>
      <c r="E751" s="461"/>
      <c r="F751" s="222"/>
      <c r="G751" s="222"/>
      <c r="H751" s="222"/>
      <c r="I751" s="222"/>
      <c r="J751" s="222"/>
    </row>
    <row r="752">
      <c r="C752" s="222"/>
      <c r="D752" s="222"/>
      <c r="E752" s="461"/>
      <c r="F752" s="222"/>
      <c r="G752" s="222"/>
      <c r="H752" s="222"/>
      <c r="I752" s="222"/>
      <c r="J752" s="222"/>
    </row>
    <row r="753">
      <c r="C753" s="222"/>
      <c r="D753" s="222"/>
      <c r="E753" s="461"/>
      <c r="F753" s="222"/>
      <c r="G753" s="222"/>
      <c r="H753" s="222"/>
      <c r="I753" s="222"/>
      <c r="J753" s="222"/>
    </row>
    <row r="754">
      <c r="C754" s="222"/>
      <c r="D754" s="222"/>
      <c r="E754" s="461"/>
      <c r="F754" s="222"/>
      <c r="G754" s="222"/>
      <c r="H754" s="222"/>
      <c r="I754" s="222"/>
      <c r="J754" s="222"/>
    </row>
    <row r="755">
      <c r="C755" s="222"/>
      <c r="D755" s="222"/>
      <c r="E755" s="461"/>
      <c r="F755" s="222"/>
      <c r="G755" s="222"/>
      <c r="H755" s="222"/>
      <c r="I755" s="222"/>
      <c r="J755" s="222"/>
    </row>
    <row r="756">
      <c r="C756" s="222"/>
      <c r="D756" s="222"/>
      <c r="E756" s="461"/>
      <c r="F756" s="222"/>
      <c r="G756" s="222"/>
      <c r="H756" s="222"/>
      <c r="I756" s="222"/>
      <c r="J756" s="222"/>
    </row>
    <row r="757">
      <c r="C757" s="222"/>
      <c r="D757" s="222"/>
      <c r="E757" s="461"/>
      <c r="F757" s="222"/>
      <c r="G757" s="222"/>
      <c r="H757" s="222"/>
      <c r="I757" s="222"/>
      <c r="J757" s="222"/>
    </row>
    <row r="758">
      <c r="C758" s="222"/>
      <c r="D758" s="222"/>
      <c r="E758" s="461"/>
      <c r="F758" s="222"/>
      <c r="G758" s="222"/>
      <c r="H758" s="222"/>
      <c r="I758" s="222"/>
      <c r="J758" s="222"/>
    </row>
    <row r="759">
      <c r="C759" s="222"/>
      <c r="D759" s="222"/>
      <c r="E759" s="461"/>
      <c r="F759" s="222"/>
      <c r="G759" s="222"/>
      <c r="H759" s="222"/>
      <c r="I759" s="222"/>
      <c r="J759" s="222"/>
    </row>
    <row r="760">
      <c r="C760" s="222"/>
      <c r="D760" s="222"/>
      <c r="E760" s="461"/>
      <c r="F760" s="222"/>
      <c r="G760" s="222"/>
      <c r="H760" s="222"/>
      <c r="I760" s="222"/>
      <c r="J760" s="222"/>
    </row>
    <row r="761">
      <c r="C761" s="222"/>
      <c r="D761" s="222"/>
      <c r="E761" s="461"/>
      <c r="F761" s="222"/>
      <c r="G761" s="222"/>
      <c r="H761" s="222"/>
      <c r="I761" s="222"/>
      <c r="J761" s="222"/>
    </row>
    <row r="762">
      <c r="C762" s="222"/>
      <c r="D762" s="222"/>
      <c r="E762" s="461"/>
      <c r="F762" s="222"/>
      <c r="G762" s="222"/>
      <c r="H762" s="222"/>
      <c r="I762" s="222"/>
      <c r="J762" s="222"/>
    </row>
    <row r="763">
      <c r="C763" s="222"/>
      <c r="D763" s="222"/>
      <c r="E763" s="461"/>
      <c r="F763" s="222"/>
      <c r="G763" s="222"/>
      <c r="H763" s="222"/>
      <c r="I763" s="222"/>
      <c r="J763" s="222"/>
    </row>
    <row r="764">
      <c r="C764" s="222"/>
      <c r="D764" s="222"/>
      <c r="E764" s="461"/>
      <c r="F764" s="222"/>
      <c r="G764" s="222"/>
      <c r="H764" s="222"/>
      <c r="I764" s="222"/>
      <c r="J764" s="222"/>
    </row>
    <row r="765">
      <c r="C765" s="222"/>
      <c r="D765" s="222"/>
      <c r="E765" s="461"/>
      <c r="F765" s="222"/>
      <c r="G765" s="222"/>
      <c r="H765" s="222"/>
      <c r="I765" s="222"/>
      <c r="J765" s="222"/>
    </row>
    <row r="766">
      <c r="C766" s="222"/>
      <c r="D766" s="222"/>
      <c r="E766" s="461"/>
      <c r="F766" s="222"/>
      <c r="G766" s="222"/>
      <c r="H766" s="222"/>
      <c r="I766" s="222"/>
      <c r="J766" s="222"/>
    </row>
    <row r="767">
      <c r="C767" s="222"/>
      <c r="D767" s="222"/>
      <c r="E767" s="461"/>
      <c r="F767" s="222"/>
      <c r="G767" s="222"/>
      <c r="H767" s="222"/>
      <c r="I767" s="222"/>
      <c r="J767" s="222"/>
    </row>
    <row r="768">
      <c r="C768" s="222"/>
      <c r="D768" s="222"/>
      <c r="E768" s="461"/>
      <c r="F768" s="222"/>
      <c r="G768" s="222"/>
      <c r="H768" s="222"/>
      <c r="I768" s="222"/>
      <c r="J768" s="222"/>
    </row>
    <row r="769">
      <c r="C769" s="222"/>
      <c r="D769" s="222"/>
      <c r="E769" s="461"/>
      <c r="F769" s="222"/>
      <c r="G769" s="222"/>
      <c r="H769" s="222"/>
      <c r="I769" s="222"/>
      <c r="J769" s="222"/>
    </row>
    <row r="770">
      <c r="C770" s="222"/>
      <c r="D770" s="222"/>
      <c r="E770" s="461"/>
      <c r="F770" s="222"/>
      <c r="G770" s="222"/>
      <c r="H770" s="222"/>
      <c r="I770" s="222"/>
      <c r="J770" s="222"/>
    </row>
    <row r="771">
      <c r="C771" s="222"/>
      <c r="D771" s="222"/>
      <c r="E771" s="461"/>
      <c r="F771" s="222"/>
      <c r="G771" s="222"/>
      <c r="H771" s="222"/>
      <c r="I771" s="222"/>
      <c r="J771" s="222"/>
    </row>
    <row r="772">
      <c r="C772" s="222"/>
      <c r="D772" s="222"/>
      <c r="E772" s="461"/>
      <c r="F772" s="222"/>
      <c r="G772" s="222"/>
      <c r="H772" s="222"/>
      <c r="I772" s="222"/>
      <c r="J772" s="222"/>
    </row>
    <row r="773">
      <c r="C773" s="222"/>
      <c r="D773" s="222"/>
      <c r="E773" s="461"/>
      <c r="F773" s="222"/>
      <c r="G773" s="222"/>
      <c r="H773" s="222"/>
      <c r="I773" s="222"/>
      <c r="J773" s="222"/>
    </row>
    <row r="774">
      <c r="C774" s="222"/>
      <c r="D774" s="222"/>
      <c r="E774" s="461"/>
      <c r="F774" s="222"/>
      <c r="G774" s="222"/>
      <c r="H774" s="222"/>
      <c r="I774" s="222"/>
      <c r="J774" s="222"/>
    </row>
    <row r="775">
      <c r="C775" s="222"/>
      <c r="D775" s="222"/>
      <c r="E775" s="461"/>
      <c r="F775" s="222"/>
      <c r="G775" s="222"/>
      <c r="H775" s="222"/>
      <c r="I775" s="222"/>
      <c r="J775" s="222"/>
    </row>
    <row r="776">
      <c r="C776" s="222"/>
      <c r="D776" s="222"/>
      <c r="E776" s="461"/>
      <c r="F776" s="222"/>
      <c r="G776" s="222"/>
      <c r="H776" s="222"/>
      <c r="I776" s="222"/>
      <c r="J776" s="222"/>
    </row>
    <row r="777">
      <c r="C777" s="222"/>
      <c r="D777" s="222"/>
      <c r="E777" s="461"/>
      <c r="F777" s="222"/>
      <c r="G777" s="222"/>
      <c r="H777" s="222"/>
      <c r="I777" s="222"/>
      <c r="J777" s="222"/>
    </row>
    <row r="778">
      <c r="C778" s="222"/>
      <c r="D778" s="222"/>
      <c r="E778" s="461"/>
      <c r="F778" s="222"/>
      <c r="G778" s="222"/>
      <c r="H778" s="222"/>
      <c r="I778" s="222"/>
      <c r="J778" s="222"/>
    </row>
    <row r="779">
      <c r="C779" s="222"/>
      <c r="D779" s="222"/>
      <c r="E779" s="461"/>
      <c r="F779" s="222"/>
      <c r="G779" s="222"/>
      <c r="H779" s="222"/>
      <c r="I779" s="222"/>
      <c r="J779" s="222"/>
    </row>
    <row r="780">
      <c r="C780" s="222"/>
      <c r="D780" s="222"/>
      <c r="E780" s="461"/>
      <c r="F780" s="222"/>
      <c r="G780" s="222"/>
      <c r="H780" s="222"/>
      <c r="I780" s="222"/>
      <c r="J780" s="222"/>
    </row>
    <row r="781">
      <c r="C781" s="222"/>
      <c r="D781" s="222"/>
      <c r="E781" s="461"/>
      <c r="F781" s="222"/>
      <c r="G781" s="222"/>
      <c r="H781" s="222"/>
      <c r="I781" s="222"/>
      <c r="J781" s="222"/>
    </row>
    <row r="782">
      <c r="C782" s="222"/>
      <c r="D782" s="222"/>
      <c r="E782" s="461"/>
      <c r="F782" s="222"/>
      <c r="G782" s="222"/>
      <c r="H782" s="222"/>
      <c r="I782" s="222"/>
      <c r="J782" s="222"/>
    </row>
    <row r="783">
      <c r="C783" s="222"/>
      <c r="D783" s="222"/>
      <c r="E783" s="461"/>
      <c r="F783" s="222"/>
      <c r="G783" s="222"/>
      <c r="H783" s="222"/>
      <c r="I783" s="222"/>
      <c r="J783" s="222"/>
    </row>
    <row r="784">
      <c r="C784" s="222"/>
      <c r="D784" s="222"/>
      <c r="E784" s="461"/>
      <c r="F784" s="222"/>
      <c r="G784" s="222"/>
      <c r="H784" s="222"/>
      <c r="I784" s="222"/>
      <c r="J784" s="222"/>
    </row>
    <row r="785">
      <c r="C785" s="222"/>
      <c r="D785" s="222"/>
      <c r="E785" s="461"/>
      <c r="F785" s="222"/>
      <c r="G785" s="222"/>
      <c r="H785" s="222"/>
      <c r="I785" s="222"/>
      <c r="J785" s="222"/>
    </row>
    <row r="786">
      <c r="C786" s="222"/>
      <c r="D786" s="222"/>
      <c r="E786" s="461"/>
      <c r="F786" s="222"/>
      <c r="G786" s="222"/>
      <c r="H786" s="222"/>
      <c r="I786" s="222"/>
      <c r="J786" s="222"/>
    </row>
    <row r="787">
      <c r="C787" s="222"/>
      <c r="D787" s="222"/>
      <c r="E787" s="461"/>
      <c r="F787" s="222"/>
      <c r="G787" s="222"/>
      <c r="H787" s="222"/>
      <c r="I787" s="222"/>
      <c r="J787" s="222"/>
    </row>
    <row r="788">
      <c r="C788" s="222"/>
      <c r="D788" s="222"/>
      <c r="E788" s="461"/>
      <c r="F788" s="222"/>
      <c r="G788" s="222"/>
      <c r="H788" s="222"/>
      <c r="I788" s="222"/>
      <c r="J788" s="222"/>
    </row>
    <row r="789">
      <c r="C789" s="222"/>
      <c r="D789" s="222"/>
      <c r="E789" s="461"/>
      <c r="F789" s="222"/>
      <c r="G789" s="222"/>
      <c r="H789" s="222"/>
      <c r="I789" s="222"/>
      <c r="J789" s="222"/>
    </row>
    <row r="790">
      <c r="C790" s="222"/>
      <c r="D790" s="222"/>
      <c r="E790" s="461"/>
      <c r="F790" s="222"/>
      <c r="G790" s="222"/>
      <c r="H790" s="222"/>
      <c r="I790" s="222"/>
      <c r="J790" s="222"/>
    </row>
    <row r="791">
      <c r="C791" s="222"/>
      <c r="D791" s="222"/>
      <c r="E791" s="461"/>
      <c r="F791" s="222"/>
      <c r="G791" s="222"/>
      <c r="H791" s="222"/>
      <c r="I791" s="222"/>
      <c r="J791" s="222"/>
    </row>
    <row r="792">
      <c r="C792" s="222"/>
      <c r="D792" s="222"/>
      <c r="E792" s="461"/>
      <c r="F792" s="222"/>
      <c r="G792" s="222"/>
      <c r="H792" s="222"/>
      <c r="I792" s="222"/>
      <c r="J792" s="222"/>
    </row>
    <row r="793">
      <c r="C793" s="222"/>
      <c r="D793" s="222"/>
      <c r="E793" s="461"/>
      <c r="F793" s="222"/>
      <c r="G793" s="222"/>
      <c r="H793" s="222"/>
      <c r="I793" s="222"/>
      <c r="J793" s="222"/>
    </row>
    <row r="794">
      <c r="C794" s="222"/>
      <c r="D794" s="222"/>
      <c r="E794" s="461"/>
      <c r="F794" s="222"/>
      <c r="G794" s="222"/>
      <c r="H794" s="222"/>
      <c r="I794" s="222"/>
      <c r="J794" s="222"/>
    </row>
    <row r="795">
      <c r="C795" s="222"/>
      <c r="D795" s="222"/>
      <c r="E795" s="461"/>
      <c r="F795" s="222"/>
      <c r="G795" s="222"/>
      <c r="H795" s="222"/>
      <c r="I795" s="222"/>
      <c r="J795" s="222"/>
    </row>
    <row r="796">
      <c r="C796" s="222"/>
      <c r="D796" s="222"/>
      <c r="E796" s="461"/>
      <c r="F796" s="222"/>
      <c r="G796" s="222"/>
      <c r="H796" s="222"/>
      <c r="I796" s="222"/>
      <c r="J796" s="222"/>
    </row>
    <row r="797">
      <c r="C797" s="222"/>
      <c r="D797" s="222"/>
      <c r="E797" s="461"/>
      <c r="F797" s="222"/>
      <c r="G797" s="222"/>
      <c r="H797" s="222"/>
      <c r="I797" s="222"/>
      <c r="J797" s="222"/>
    </row>
    <row r="798">
      <c r="C798" s="222"/>
      <c r="D798" s="222"/>
      <c r="E798" s="461"/>
      <c r="F798" s="222"/>
      <c r="G798" s="222"/>
      <c r="H798" s="222"/>
      <c r="I798" s="222"/>
      <c r="J798" s="222"/>
    </row>
    <row r="799">
      <c r="C799" s="222"/>
      <c r="D799" s="222"/>
      <c r="E799" s="461"/>
      <c r="F799" s="222"/>
      <c r="G799" s="222"/>
      <c r="H799" s="222"/>
      <c r="I799" s="222"/>
      <c r="J799" s="222"/>
    </row>
    <row r="800">
      <c r="C800" s="222"/>
      <c r="D800" s="222"/>
      <c r="E800" s="461"/>
      <c r="F800" s="222"/>
      <c r="G800" s="222"/>
      <c r="H800" s="222"/>
      <c r="I800" s="222"/>
      <c r="J800" s="222"/>
    </row>
    <row r="801">
      <c r="C801" s="222"/>
      <c r="D801" s="222"/>
      <c r="E801" s="461"/>
      <c r="F801" s="222"/>
      <c r="G801" s="222"/>
      <c r="H801" s="222"/>
      <c r="I801" s="222"/>
      <c r="J801" s="222"/>
    </row>
    <row r="802">
      <c r="C802" s="222"/>
      <c r="D802" s="222"/>
      <c r="E802" s="461"/>
      <c r="F802" s="222"/>
      <c r="G802" s="222"/>
      <c r="H802" s="222"/>
      <c r="I802" s="222"/>
      <c r="J802" s="222"/>
    </row>
    <row r="803">
      <c r="C803" s="222"/>
      <c r="D803" s="222"/>
      <c r="E803" s="461"/>
      <c r="F803" s="222"/>
      <c r="G803" s="222"/>
      <c r="H803" s="222"/>
      <c r="I803" s="222"/>
      <c r="J803" s="222"/>
    </row>
    <row r="804">
      <c r="C804" s="222"/>
      <c r="D804" s="222"/>
      <c r="E804" s="461"/>
      <c r="F804" s="222"/>
      <c r="G804" s="222"/>
      <c r="H804" s="222"/>
      <c r="I804" s="222"/>
      <c r="J804" s="222"/>
    </row>
    <row r="805">
      <c r="C805" s="222"/>
      <c r="D805" s="222"/>
      <c r="E805" s="461"/>
      <c r="F805" s="222"/>
      <c r="G805" s="222"/>
      <c r="H805" s="222"/>
      <c r="I805" s="222"/>
      <c r="J805" s="222"/>
    </row>
    <row r="806">
      <c r="C806" s="222"/>
      <c r="D806" s="222"/>
      <c r="E806" s="461"/>
      <c r="F806" s="222"/>
      <c r="G806" s="222"/>
      <c r="H806" s="222"/>
      <c r="I806" s="222"/>
      <c r="J806" s="222"/>
    </row>
    <row r="807">
      <c r="C807" s="222"/>
      <c r="D807" s="222"/>
      <c r="E807" s="461"/>
      <c r="F807" s="222"/>
      <c r="G807" s="222"/>
      <c r="H807" s="222"/>
      <c r="I807" s="222"/>
      <c r="J807" s="222"/>
    </row>
    <row r="808">
      <c r="C808" s="222"/>
      <c r="D808" s="222"/>
      <c r="E808" s="461"/>
      <c r="F808" s="222"/>
      <c r="G808" s="222"/>
      <c r="H808" s="222"/>
      <c r="I808" s="222"/>
      <c r="J808" s="222"/>
    </row>
    <row r="809">
      <c r="C809" s="222"/>
      <c r="D809" s="222"/>
      <c r="E809" s="461"/>
      <c r="F809" s="222"/>
      <c r="G809" s="222"/>
      <c r="H809" s="222"/>
      <c r="I809" s="222"/>
      <c r="J809" s="222"/>
    </row>
    <row r="810">
      <c r="C810" s="222"/>
      <c r="D810" s="222"/>
      <c r="E810" s="461"/>
      <c r="F810" s="222"/>
      <c r="G810" s="222"/>
      <c r="H810" s="222"/>
      <c r="I810" s="222"/>
      <c r="J810" s="222"/>
    </row>
    <row r="811">
      <c r="C811" s="222"/>
      <c r="D811" s="222"/>
      <c r="E811" s="461"/>
      <c r="F811" s="222"/>
      <c r="G811" s="222"/>
      <c r="H811" s="222"/>
      <c r="I811" s="222"/>
      <c r="J811" s="222"/>
    </row>
    <row r="812">
      <c r="C812" s="222"/>
      <c r="D812" s="222"/>
      <c r="E812" s="461"/>
      <c r="F812" s="222"/>
      <c r="G812" s="222"/>
      <c r="H812" s="222"/>
      <c r="I812" s="222"/>
      <c r="J812" s="222"/>
    </row>
    <row r="813">
      <c r="C813" s="222"/>
      <c r="D813" s="222"/>
      <c r="E813" s="461"/>
      <c r="F813" s="222"/>
      <c r="G813" s="222"/>
      <c r="H813" s="222"/>
      <c r="I813" s="222"/>
      <c r="J813" s="222"/>
    </row>
    <row r="814">
      <c r="C814" s="222"/>
      <c r="D814" s="222"/>
      <c r="E814" s="461"/>
      <c r="F814" s="222"/>
      <c r="G814" s="222"/>
      <c r="H814" s="222"/>
      <c r="I814" s="222"/>
      <c r="J814" s="222"/>
    </row>
    <row r="815">
      <c r="C815" s="222"/>
      <c r="D815" s="222"/>
      <c r="E815" s="461"/>
      <c r="F815" s="222"/>
      <c r="G815" s="222"/>
      <c r="H815" s="222"/>
      <c r="I815" s="222"/>
      <c r="J815" s="222"/>
    </row>
    <row r="816">
      <c r="C816" s="222"/>
      <c r="D816" s="222"/>
      <c r="E816" s="461"/>
      <c r="F816" s="222"/>
      <c r="G816" s="222"/>
      <c r="H816" s="222"/>
      <c r="I816" s="222"/>
      <c r="J816" s="222"/>
    </row>
    <row r="817">
      <c r="C817" s="222"/>
      <c r="D817" s="222"/>
      <c r="E817" s="461"/>
      <c r="F817" s="222"/>
      <c r="G817" s="222"/>
      <c r="H817" s="222"/>
      <c r="I817" s="222"/>
      <c r="J817" s="222"/>
    </row>
    <row r="818">
      <c r="C818" s="222"/>
      <c r="D818" s="222"/>
      <c r="E818" s="461"/>
      <c r="F818" s="222"/>
      <c r="G818" s="222"/>
      <c r="H818" s="222"/>
      <c r="I818" s="222"/>
      <c r="J818" s="222"/>
    </row>
    <row r="819">
      <c r="C819" s="222"/>
      <c r="D819" s="222"/>
      <c r="E819" s="461"/>
      <c r="F819" s="222"/>
      <c r="G819" s="222"/>
      <c r="H819" s="222"/>
      <c r="I819" s="222"/>
      <c r="J819" s="222"/>
    </row>
    <row r="820">
      <c r="C820" s="222"/>
      <c r="D820" s="222"/>
      <c r="E820" s="461"/>
      <c r="F820" s="222"/>
      <c r="G820" s="222"/>
      <c r="H820" s="222"/>
      <c r="I820" s="222"/>
      <c r="J820" s="222"/>
    </row>
    <row r="821">
      <c r="C821" s="222"/>
      <c r="D821" s="222"/>
      <c r="E821" s="461"/>
      <c r="F821" s="222"/>
      <c r="G821" s="222"/>
      <c r="H821" s="222"/>
      <c r="I821" s="222"/>
      <c r="J821" s="222"/>
    </row>
    <row r="822">
      <c r="C822" s="222"/>
      <c r="D822" s="222"/>
      <c r="E822" s="461"/>
      <c r="F822" s="222"/>
      <c r="G822" s="222"/>
      <c r="H822" s="222"/>
      <c r="I822" s="222"/>
      <c r="J822" s="222"/>
    </row>
    <row r="823">
      <c r="C823" s="222"/>
      <c r="D823" s="222"/>
      <c r="E823" s="461"/>
      <c r="F823" s="222"/>
      <c r="G823" s="222"/>
      <c r="H823" s="222"/>
      <c r="I823" s="222"/>
      <c r="J823" s="222"/>
    </row>
    <row r="824">
      <c r="C824" s="222"/>
      <c r="D824" s="222"/>
      <c r="E824" s="461"/>
      <c r="F824" s="222"/>
      <c r="G824" s="222"/>
      <c r="H824" s="222"/>
      <c r="I824" s="222"/>
      <c r="J824" s="222"/>
    </row>
    <row r="825">
      <c r="C825" s="222"/>
      <c r="D825" s="222"/>
      <c r="E825" s="461"/>
      <c r="F825" s="222"/>
      <c r="G825" s="222"/>
      <c r="H825" s="222"/>
      <c r="I825" s="222"/>
      <c r="J825" s="222"/>
    </row>
    <row r="826">
      <c r="C826" s="222"/>
      <c r="D826" s="222"/>
      <c r="E826" s="461"/>
      <c r="F826" s="222"/>
      <c r="G826" s="222"/>
      <c r="H826" s="222"/>
      <c r="I826" s="222"/>
      <c r="J826" s="222"/>
    </row>
    <row r="827">
      <c r="C827" s="222"/>
      <c r="D827" s="222"/>
      <c r="E827" s="461"/>
      <c r="F827" s="222"/>
      <c r="G827" s="222"/>
      <c r="H827" s="222"/>
      <c r="I827" s="222"/>
      <c r="J827" s="222"/>
    </row>
    <row r="828">
      <c r="C828" s="222"/>
      <c r="D828" s="222"/>
      <c r="E828" s="461"/>
      <c r="F828" s="222"/>
      <c r="G828" s="222"/>
      <c r="H828" s="222"/>
      <c r="I828" s="222"/>
      <c r="J828" s="222"/>
    </row>
    <row r="829">
      <c r="C829" s="222"/>
      <c r="D829" s="222"/>
      <c r="E829" s="461"/>
      <c r="F829" s="222"/>
      <c r="G829" s="222"/>
      <c r="H829" s="222"/>
      <c r="I829" s="222"/>
      <c r="J829" s="222"/>
    </row>
    <row r="830">
      <c r="C830" s="222"/>
      <c r="D830" s="222"/>
      <c r="E830" s="461"/>
      <c r="F830" s="222"/>
      <c r="G830" s="222"/>
      <c r="H830" s="222"/>
      <c r="I830" s="222"/>
      <c r="J830" s="222"/>
    </row>
    <row r="831">
      <c r="C831" s="222"/>
      <c r="D831" s="222"/>
      <c r="E831" s="461"/>
      <c r="F831" s="222"/>
      <c r="G831" s="222"/>
      <c r="H831" s="222"/>
      <c r="I831" s="222"/>
      <c r="J831" s="222"/>
    </row>
    <row r="832">
      <c r="C832" s="222"/>
      <c r="D832" s="222"/>
      <c r="E832" s="461"/>
      <c r="F832" s="222"/>
      <c r="G832" s="222"/>
      <c r="H832" s="222"/>
      <c r="I832" s="222"/>
      <c r="J832" s="222"/>
    </row>
    <row r="833">
      <c r="C833" s="222"/>
      <c r="D833" s="222"/>
      <c r="E833" s="461"/>
      <c r="F833" s="222"/>
      <c r="G833" s="222"/>
      <c r="H833" s="222"/>
      <c r="I833" s="222"/>
      <c r="J833" s="222"/>
    </row>
    <row r="834">
      <c r="C834" s="222"/>
      <c r="D834" s="222"/>
      <c r="E834" s="461"/>
      <c r="F834" s="222"/>
      <c r="G834" s="222"/>
      <c r="H834" s="222"/>
      <c r="I834" s="222"/>
      <c r="J834" s="222"/>
    </row>
    <row r="835">
      <c r="C835" s="222"/>
      <c r="D835" s="222"/>
      <c r="E835" s="461"/>
      <c r="F835" s="222"/>
      <c r="G835" s="222"/>
      <c r="H835" s="222"/>
      <c r="I835" s="222"/>
      <c r="J835" s="222"/>
    </row>
    <row r="836">
      <c r="C836" s="222"/>
      <c r="D836" s="222"/>
      <c r="E836" s="461"/>
      <c r="F836" s="222"/>
      <c r="G836" s="222"/>
      <c r="H836" s="222"/>
      <c r="I836" s="222"/>
      <c r="J836" s="222"/>
    </row>
    <row r="837">
      <c r="C837" s="222"/>
      <c r="D837" s="222"/>
      <c r="E837" s="461"/>
      <c r="F837" s="222"/>
      <c r="G837" s="222"/>
      <c r="H837" s="222"/>
      <c r="I837" s="222"/>
      <c r="J837" s="222"/>
    </row>
    <row r="838">
      <c r="C838" s="222"/>
      <c r="D838" s="222"/>
      <c r="E838" s="461"/>
      <c r="F838" s="222"/>
      <c r="G838" s="222"/>
      <c r="H838" s="222"/>
      <c r="I838" s="222"/>
      <c r="J838" s="222"/>
    </row>
    <row r="839">
      <c r="C839" s="222"/>
      <c r="D839" s="222"/>
      <c r="E839" s="461"/>
      <c r="F839" s="222"/>
      <c r="G839" s="222"/>
      <c r="H839" s="222"/>
      <c r="I839" s="222"/>
      <c r="J839" s="222"/>
    </row>
    <row r="840">
      <c r="C840" s="222"/>
      <c r="D840" s="222"/>
      <c r="E840" s="461"/>
      <c r="F840" s="222"/>
      <c r="G840" s="222"/>
      <c r="H840" s="222"/>
      <c r="I840" s="222"/>
      <c r="J840" s="222"/>
    </row>
    <row r="841">
      <c r="C841" s="222"/>
      <c r="D841" s="222"/>
      <c r="E841" s="461"/>
      <c r="F841" s="222"/>
      <c r="G841" s="222"/>
      <c r="H841" s="222"/>
      <c r="I841" s="222"/>
      <c r="J841" s="222"/>
    </row>
    <row r="842">
      <c r="C842" s="222"/>
      <c r="D842" s="222"/>
      <c r="E842" s="461"/>
      <c r="F842" s="222"/>
      <c r="G842" s="222"/>
      <c r="H842" s="222"/>
      <c r="I842" s="222"/>
      <c r="J842" s="222"/>
    </row>
    <row r="843">
      <c r="C843" s="222"/>
      <c r="D843" s="222"/>
      <c r="E843" s="461"/>
      <c r="F843" s="222"/>
      <c r="G843" s="222"/>
      <c r="H843" s="222"/>
      <c r="I843" s="222"/>
      <c r="J843" s="222"/>
    </row>
    <row r="844">
      <c r="C844" s="222"/>
      <c r="D844" s="222"/>
      <c r="E844" s="461"/>
      <c r="F844" s="222"/>
      <c r="G844" s="222"/>
      <c r="H844" s="222"/>
      <c r="I844" s="222"/>
      <c r="J844" s="222"/>
    </row>
    <row r="845">
      <c r="C845" s="222"/>
      <c r="D845" s="222"/>
      <c r="E845" s="461"/>
      <c r="F845" s="222"/>
      <c r="G845" s="222"/>
      <c r="H845" s="222"/>
      <c r="I845" s="222"/>
      <c r="J845" s="222"/>
    </row>
    <row r="846">
      <c r="C846" s="222"/>
      <c r="D846" s="222"/>
      <c r="E846" s="461"/>
      <c r="F846" s="222"/>
      <c r="G846" s="222"/>
      <c r="H846" s="222"/>
      <c r="I846" s="222"/>
      <c r="J846" s="222"/>
    </row>
    <row r="847">
      <c r="C847" s="222"/>
      <c r="D847" s="222"/>
      <c r="E847" s="461"/>
      <c r="F847" s="222"/>
      <c r="G847" s="222"/>
      <c r="H847" s="222"/>
      <c r="I847" s="222"/>
      <c r="J847" s="222"/>
    </row>
    <row r="848">
      <c r="C848" s="222"/>
      <c r="D848" s="222"/>
      <c r="E848" s="461"/>
      <c r="F848" s="222"/>
      <c r="G848" s="222"/>
      <c r="H848" s="222"/>
      <c r="I848" s="222"/>
      <c r="J848" s="222"/>
    </row>
    <row r="849">
      <c r="C849" s="222"/>
      <c r="D849" s="222"/>
      <c r="E849" s="461"/>
      <c r="F849" s="222"/>
      <c r="G849" s="222"/>
      <c r="H849" s="222"/>
      <c r="I849" s="222"/>
      <c r="J849" s="222"/>
    </row>
    <row r="850">
      <c r="C850" s="222"/>
      <c r="D850" s="222"/>
      <c r="E850" s="461"/>
      <c r="F850" s="222"/>
      <c r="G850" s="222"/>
      <c r="H850" s="222"/>
      <c r="I850" s="222"/>
      <c r="J850" s="222"/>
    </row>
    <row r="851">
      <c r="C851" s="222"/>
      <c r="D851" s="222"/>
      <c r="E851" s="461"/>
      <c r="F851" s="222"/>
      <c r="G851" s="222"/>
      <c r="H851" s="222"/>
      <c r="I851" s="222"/>
      <c r="J851" s="222"/>
    </row>
    <row r="852">
      <c r="C852" s="222"/>
      <c r="D852" s="222"/>
      <c r="E852" s="461"/>
      <c r="F852" s="222"/>
      <c r="G852" s="222"/>
      <c r="H852" s="222"/>
      <c r="I852" s="222"/>
      <c r="J852" s="222"/>
    </row>
    <row r="853">
      <c r="C853" s="222"/>
      <c r="D853" s="222"/>
      <c r="E853" s="461"/>
      <c r="F853" s="222"/>
      <c r="G853" s="222"/>
      <c r="H853" s="222"/>
      <c r="I853" s="222"/>
      <c r="J853" s="222"/>
    </row>
    <row r="854">
      <c r="C854" s="222"/>
      <c r="D854" s="222"/>
      <c r="E854" s="461"/>
      <c r="F854" s="222"/>
      <c r="G854" s="222"/>
      <c r="H854" s="222"/>
      <c r="I854" s="222"/>
      <c r="J854" s="222"/>
    </row>
    <row r="855">
      <c r="C855" s="222"/>
      <c r="D855" s="222"/>
      <c r="E855" s="461"/>
      <c r="F855" s="222"/>
      <c r="G855" s="222"/>
      <c r="H855" s="222"/>
      <c r="I855" s="222"/>
      <c r="J855" s="222"/>
    </row>
    <row r="856">
      <c r="C856" s="222"/>
      <c r="D856" s="222"/>
      <c r="E856" s="461"/>
      <c r="F856" s="222"/>
      <c r="G856" s="222"/>
      <c r="H856" s="222"/>
      <c r="I856" s="222"/>
      <c r="J856" s="222"/>
    </row>
    <row r="857">
      <c r="C857" s="222"/>
      <c r="D857" s="222"/>
      <c r="E857" s="461"/>
      <c r="F857" s="222"/>
      <c r="G857" s="222"/>
      <c r="H857" s="222"/>
      <c r="I857" s="222"/>
      <c r="J857" s="222"/>
    </row>
    <row r="858">
      <c r="C858" s="222"/>
      <c r="D858" s="222"/>
      <c r="E858" s="461"/>
      <c r="F858" s="222"/>
      <c r="G858" s="222"/>
      <c r="H858" s="222"/>
      <c r="I858" s="222"/>
      <c r="J858" s="222"/>
    </row>
    <row r="859">
      <c r="C859" s="222"/>
      <c r="D859" s="222"/>
      <c r="E859" s="461"/>
      <c r="F859" s="222"/>
      <c r="G859" s="222"/>
      <c r="H859" s="222"/>
      <c r="I859" s="222"/>
      <c r="J859" s="222"/>
    </row>
    <row r="860">
      <c r="C860" s="222"/>
      <c r="D860" s="222"/>
      <c r="E860" s="461"/>
      <c r="F860" s="222"/>
      <c r="G860" s="222"/>
      <c r="H860" s="222"/>
      <c r="I860" s="222"/>
      <c r="J860" s="222"/>
    </row>
    <row r="861">
      <c r="C861" s="222"/>
      <c r="D861" s="222"/>
      <c r="E861" s="461"/>
      <c r="F861" s="222"/>
      <c r="G861" s="222"/>
      <c r="H861" s="222"/>
      <c r="I861" s="222"/>
      <c r="J861" s="222"/>
    </row>
    <row r="862">
      <c r="C862" s="222"/>
      <c r="D862" s="222"/>
      <c r="E862" s="461"/>
      <c r="F862" s="222"/>
      <c r="G862" s="222"/>
      <c r="H862" s="222"/>
      <c r="I862" s="222"/>
      <c r="J862" s="222"/>
    </row>
    <row r="863">
      <c r="C863" s="222"/>
      <c r="D863" s="222"/>
      <c r="E863" s="461"/>
      <c r="F863" s="222"/>
      <c r="G863" s="222"/>
      <c r="H863" s="222"/>
      <c r="I863" s="222"/>
      <c r="J863" s="222"/>
    </row>
    <row r="864">
      <c r="C864" s="222"/>
      <c r="D864" s="222"/>
      <c r="E864" s="461"/>
      <c r="F864" s="222"/>
      <c r="G864" s="222"/>
      <c r="H864" s="222"/>
      <c r="I864" s="222"/>
      <c r="J864" s="222"/>
    </row>
    <row r="865">
      <c r="C865" s="222"/>
      <c r="D865" s="222"/>
      <c r="E865" s="461"/>
      <c r="F865" s="222"/>
      <c r="G865" s="222"/>
      <c r="H865" s="222"/>
      <c r="I865" s="222"/>
      <c r="J865" s="222"/>
    </row>
    <row r="866">
      <c r="C866" s="222"/>
      <c r="D866" s="222"/>
      <c r="E866" s="461"/>
      <c r="F866" s="222"/>
      <c r="G866" s="222"/>
      <c r="H866" s="222"/>
      <c r="I866" s="222"/>
      <c r="J866" s="222"/>
    </row>
    <row r="867">
      <c r="C867" s="222"/>
      <c r="D867" s="222"/>
      <c r="E867" s="461"/>
      <c r="F867" s="222"/>
      <c r="G867" s="222"/>
      <c r="H867" s="222"/>
      <c r="I867" s="222"/>
      <c r="J867" s="222"/>
    </row>
    <row r="868">
      <c r="C868" s="222"/>
      <c r="D868" s="222"/>
      <c r="E868" s="461"/>
      <c r="F868" s="222"/>
      <c r="G868" s="222"/>
      <c r="H868" s="222"/>
      <c r="I868" s="222"/>
      <c r="J868" s="222"/>
    </row>
    <row r="869">
      <c r="C869" s="222"/>
      <c r="D869" s="222"/>
      <c r="E869" s="461"/>
      <c r="F869" s="222"/>
      <c r="G869" s="222"/>
      <c r="H869" s="222"/>
      <c r="I869" s="222"/>
      <c r="J869" s="222"/>
    </row>
    <row r="870">
      <c r="C870" s="222"/>
      <c r="D870" s="222"/>
      <c r="E870" s="461"/>
      <c r="F870" s="222"/>
      <c r="G870" s="222"/>
      <c r="H870" s="222"/>
      <c r="I870" s="222"/>
      <c r="J870" s="222"/>
    </row>
    <row r="871">
      <c r="C871" s="222"/>
      <c r="D871" s="222"/>
      <c r="E871" s="461"/>
      <c r="F871" s="222"/>
      <c r="G871" s="222"/>
      <c r="H871" s="222"/>
      <c r="I871" s="222"/>
      <c r="J871" s="222"/>
    </row>
    <row r="872">
      <c r="C872" s="222"/>
      <c r="D872" s="222"/>
      <c r="E872" s="461"/>
      <c r="F872" s="222"/>
      <c r="G872" s="222"/>
      <c r="H872" s="222"/>
      <c r="I872" s="222"/>
      <c r="J872" s="222"/>
    </row>
    <row r="873">
      <c r="C873" s="222"/>
      <c r="D873" s="222"/>
      <c r="E873" s="461"/>
      <c r="F873" s="222"/>
      <c r="G873" s="222"/>
      <c r="H873" s="222"/>
      <c r="I873" s="222"/>
      <c r="J873" s="222"/>
    </row>
    <row r="874">
      <c r="C874" s="222"/>
      <c r="D874" s="222"/>
      <c r="E874" s="461"/>
      <c r="F874" s="222"/>
      <c r="G874" s="222"/>
      <c r="H874" s="222"/>
      <c r="I874" s="222"/>
      <c r="J874" s="222"/>
    </row>
    <row r="875">
      <c r="C875" s="222"/>
      <c r="D875" s="222"/>
      <c r="E875" s="461"/>
      <c r="F875" s="222"/>
      <c r="G875" s="222"/>
      <c r="H875" s="222"/>
      <c r="I875" s="222"/>
      <c r="J875" s="222"/>
    </row>
    <row r="876">
      <c r="C876" s="222"/>
      <c r="D876" s="222"/>
      <c r="E876" s="461"/>
      <c r="F876" s="222"/>
      <c r="G876" s="222"/>
      <c r="H876" s="222"/>
      <c r="I876" s="222"/>
      <c r="J876" s="222"/>
    </row>
    <row r="877">
      <c r="C877" s="222"/>
      <c r="D877" s="222"/>
      <c r="E877" s="461"/>
      <c r="F877" s="222"/>
      <c r="G877" s="222"/>
      <c r="H877" s="222"/>
      <c r="I877" s="222"/>
      <c r="J877" s="222"/>
    </row>
    <row r="878">
      <c r="C878" s="222"/>
      <c r="D878" s="222"/>
      <c r="E878" s="461"/>
      <c r="F878" s="222"/>
      <c r="G878" s="222"/>
      <c r="H878" s="222"/>
      <c r="I878" s="222"/>
      <c r="J878" s="222"/>
    </row>
    <row r="879">
      <c r="C879" s="222"/>
      <c r="D879" s="222"/>
      <c r="E879" s="461"/>
      <c r="F879" s="222"/>
      <c r="G879" s="222"/>
      <c r="H879" s="222"/>
      <c r="I879" s="222"/>
      <c r="J879" s="222"/>
    </row>
    <row r="880">
      <c r="C880" s="222"/>
      <c r="D880" s="222"/>
      <c r="E880" s="461"/>
      <c r="F880" s="222"/>
      <c r="G880" s="222"/>
      <c r="H880" s="222"/>
      <c r="I880" s="222"/>
      <c r="J880" s="222"/>
    </row>
    <row r="881">
      <c r="C881" s="222"/>
      <c r="D881" s="222"/>
      <c r="E881" s="461"/>
      <c r="F881" s="222"/>
      <c r="G881" s="222"/>
      <c r="H881" s="222"/>
      <c r="I881" s="222"/>
      <c r="J881" s="222"/>
    </row>
    <row r="882">
      <c r="C882" s="222"/>
      <c r="D882" s="222"/>
      <c r="E882" s="461"/>
      <c r="F882" s="222"/>
      <c r="G882" s="222"/>
      <c r="H882" s="222"/>
      <c r="I882" s="222"/>
      <c r="J882" s="222"/>
    </row>
    <row r="883">
      <c r="C883" s="222"/>
      <c r="D883" s="222"/>
      <c r="E883" s="461"/>
      <c r="F883" s="222"/>
      <c r="G883" s="222"/>
      <c r="H883" s="222"/>
      <c r="I883" s="222"/>
      <c r="J883" s="222"/>
    </row>
    <row r="884">
      <c r="C884" s="222"/>
      <c r="D884" s="222"/>
      <c r="E884" s="461"/>
      <c r="F884" s="222"/>
      <c r="G884" s="222"/>
      <c r="H884" s="222"/>
      <c r="I884" s="222"/>
      <c r="J884" s="222"/>
    </row>
    <row r="885">
      <c r="C885" s="222"/>
      <c r="D885" s="222"/>
      <c r="E885" s="461"/>
      <c r="F885" s="222"/>
      <c r="G885" s="222"/>
      <c r="H885" s="222"/>
      <c r="I885" s="222"/>
      <c r="J885" s="222"/>
    </row>
    <row r="886">
      <c r="C886" s="222"/>
      <c r="D886" s="222"/>
      <c r="E886" s="461"/>
      <c r="F886" s="222"/>
      <c r="G886" s="222"/>
      <c r="H886" s="222"/>
      <c r="I886" s="222"/>
      <c r="J886" s="222"/>
    </row>
    <row r="887">
      <c r="C887" s="222"/>
      <c r="D887" s="222"/>
      <c r="E887" s="461"/>
      <c r="F887" s="222"/>
      <c r="G887" s="222"/>
      <c r="H887" s="222"/>
      <c r="I887" s="222"/>
      <c r="J887" s="222"/>
    </row>
    <row r="888">
      <c r="C888" s="222"/>
      <c r="D888" s="222"/>
      <c r="E888" s="461"/>
      <c r="F888" s="222"/>
      <c r="G888" s="222"/>
      <c r="H888" s="222"/>
      <c r="I888" s="222"/>
      <c r="J888" s="222"/>
    </row>
    <row r="889">
      <c r="C889" s="222"/>
      <c r="D889" s="222"/>
      <c r="E889" s="461"/>
      <c r="F889" s="222"/>
      <c r="G889" s="222"/>
      <c r="H889" s="222"/>
      <c r="I889" s="222"/>
      <c r="J889" s="222"/>
    </row>
    <row r="890">
      <c r="C890" s="222"/>
      <c r="D890" s="222"/>
      <c r="E890" s="461"/>
      <c r="F890" s="222"/>
      <c r="G890" s="222"/>
      <c r="H890" s="222"/>
      <c r="I890" s="222"/>
      <c r="J890" s="222"/>
    </row>
    <row r="891">
      <c r="C891" s="222"/>
      <c r="D891" s="222"/>
      <c r="E891" s="461"/>
      <c r="F891" s="222"/>
      <c r="G891" s="222"/>
      <c r="H891" s="222"/>
      <c r="I891" s="222"/>
      <c r="J891" s="222"/>
    </row>
    <row r="892">
      <c r="C892" s="222"/>
      <c r="D892" s="222"/>
      <c r="E892" s="461"/>
      <c r="F892" s="222"/>
      <c r="G892" s="222"/>
      <c r="H892" s="222"/>
      <c r="I892" s="222"/>
      <c r="J892" s="222"/>
    </row>
    <row r="893">
      <c r="C893" s="222"/>
      <c r="D893" s="222"/>
      <c r="E893" s="461"/>
      <c r="F893" s="222"/>
      <c r="G893" s="222"/>
      <c r="H893" s="222"/>
      <c r="I893" s="222"/>
      <c r="J893" s="222"/>
    </row>
    <row r="894">
      <c r="C894" s="222"/>
      <c r="D894" s="222"/>
      <c r="E894" s="461"/>
      <c r="F894" s="222"/>
      <c r="G894" s="222"/>
      <c r="H894" s="222"/>
      <c r="I894" s="222"/>
      <c r="J894" s="222"/>
    </row>
    <row r="895">
      <c r="C895" s="222"/>
      <c r="D895" s="222"/>
      <c r="E895" s="461"/>
      <c r="F895" s="222"/>
      <c r="G895" s="222"/>
      <c r="H895" s="222"/>
      <c r="I895" s="222"/>
      <c r="J895" s="222"/>
    </row>
    <row r="896">
      <c r="C896" s="222"/>
      <c r="D896" s="222"/>
      <c r="E896" s="461"/>
      <c r="F896" s="222"/>
      <c r="G896" s="222"/>
      <c r="H896" s="222"/>
      <c r="I896" s="222"/>
      <c r="J896" s="222"/>
    </row>
    <row r="897">
      <c r="C897" s="222"/>
      <c r="D897" s="222"/>
      <c r="E897" s="461"/>
      <c r="F897" s="222"/>
      <c r="G897" s="222"/>
      <c r="H897" s="222"/>
      <c r="I897" s="222"/>
      <c r="J897" s="222"/>
    </row>
    <row r="898">
      <c r="C898" s="222"/>
      <c r="D898" s="222"/>
      <c r="E898" s="461"/>
      <c r="F898" s="222"/>
      <c r="G898" s="222"/>
      <c r="H898" s="222"/>
      <c r="I898" s="222"/>
      <c r="J898" s="222"/>
    </row>
    <row r="899">
      <c r="C899" s="222"/>
      <c r="D899" s="222"/>
      <c r="E899" s="461"/>
      <c r="F899" s="222"/>
      <c r="G899" s="222"/>
      <c r="H899" s="222"/>
      <c r="I899" s="222"/>
      <c r="J899" s="222"/>
    </row>
    <row r="900">
      <c r="C900" s="222"/>
      <c r="D900" s="222"/>
      <c r="E900" s="461"/>
      <c r="F900" s="222"/>
      <c r="G900" s="222"/>
      <c r="H900" s="222"/>
      <c r="I900" s="222"/>
      <c r="J900" s="222"/>
    </row>
    <row r="901">
      <c r="C901" s="222"/>
      <c r="D901" s="222"/>
      <c r="E901" s="461"/>
      <c r="F901" s="222"/>
      <c r="G901" s="222"/>
      <c r="H901" s="222"/>
      <c r="I901" s="222"/>
      <c r="J901" s="222"/>
    </row>
    <row r="902">
      <c r="C902" s="222"/>
      <c r="D902" s="222"/>
      <c r="E902" s="461"/>
      <c r="F902" s="222"/>
      <c r="G902" s="222"/>
      <c r="H902" s="222"/>
      <c r="I902" s="222"/>
      <c r="J902" s="222"/>
    </row>
    <row r="903">
      <c r="C903" s="222"/>
      <c r="D903" s="222"/>
      <c r="E903" s="461"/>
      <c r="F903" s="222"/>
      <c r="G903" s="222"/>
      <c r="H903" s="222"/>
      <c r="I903" s="222"/>
      <c r="J903" s="222"/>
    </row>
    <row r="904">
      <c r="C904" s="222"/>
      <c r="D904" s="222"/>
      <c r="E904" s="461"/>
      <c r="F904" s="222"/>
      <c r="G904" s="222"/>
      <c r="H904" s="222"/>
      <c r="I904" s="222"/>
      <c r="J904" s="222"/>
    </row>
    <row r="905">
      <c r="C905" s="222"/>
      <c r="D905" s="222"/>
      <c r="E905" s="461"/>
      <c r="F905" s="222"/>
      <c r="G905" s="222"/>
      <c r="H905" s="222"/>
      <c r="I905" s="222"/>
      <c r="J905" s="222"/>
    </row>
    <row r="906">
      <c r="C906" s="222"/>
      <c r="D906" s="222"/>
      <c r="E906" s="461"/>
      <c r="F906" s="222"/>
      <c r="G906" s="222"/>
      <c r="H906" s="222"/>
      <c r="I906" s="222"/>
      <c r="J906" s="222"/>
    </row>
    <row r="907">
      <c r="C907" s="222"/>
      <c r="D907" s="222"/>
      <c r="E907" s="461"/>
      <c r="F907" s="222"/>
      <c r="G907" s="222"/>
      <c r="H907" s="222"/>
      <c r="I907" s="222"/>
      <c r="J907" s="222"/>
    </row>
    <row r="908">
      <c r="C908" s="222"/>
      <c r="D908" s="222"/>
      <c r="E908" s="461"/>
      <c r="F908" s="222"/>
      <c r="G908" s="222"/>
      <c r="H908" s="222"/>
      <c r="I908" s="222"/>
      <c r="J908" s="222"/>
    </row>
    <row r="909">
      <c r="C909" s="222"/>
      <c r="D909" s="222"/>
      <c r="E909" s="461"/>
      <c r="F909" s="222"/>
      <c r="G909" s="222"/>
      <c r="H909" s="222"/>
      <c r="I909" s="222"/>
      <c r="J909" s="222"/>
    </row>
    <row r="910">
      <c r="C910" s="222"/>
      <c r="D910" s="222"/>
      <c r="E910" s="461"/>
      <c r="F910" s="222"/>
      <c r="G910" s="222"/>
      <c r="H910" s="222"/>
      <c r="I910" s="222"/>
      <c r="J910" s="222"/>
    </row>
    <row r="911">
      <c r="C911" s="222"/>
      <c r="D911" s="222"/>
      <c r="E911" s="461"/>
      <c r="F911" s="222"/>
      <c r="G911" s="222"/>
      <c r="H911" s="222"/>
      <c r="I911" s="222"/>
      <c r="J911" s="222"/>
    </row>
    <row r="912">
      <c r="C912" s="222"/>
      <c r="D912" s="222"/>
      <c r="E912" s="461"/>
      <c r="F912" s="222"/>
      <c r="G912" s="222"/>
      <c r="H912" s="222"/>
      <c r="I912" s="222"/>
      <c r="J912" s="222"/>
    </row>
    <row r="913">
      <c r="C913" s="222"/>
      <c r="D913" s="222"/>
      <c r="E913" s="461"/>
      <c r="F913" s="222"/>
      <c r="G913" s="222"/>
      <c r="H913" s="222"/>
      <c r="I913" s="222"/>
      <c r="J913" s="222"/>
    </row>
    <row r="914">
      <c r="C914" s="222"/>
      <c r="D914" s="222"/>
      <c r="E914" s="461"/>
      <c r="F914" s="222"/>
      <c r="G914" s="222"/>
      <c r="H914" s="222"/>
      <c r="I914" s="222"/>
      <c r="J914" s="222"/>
    </row>
    <row r="915">
      <c r="C915" s="222"/>
      <c r="D915" s="222"/>
      <c r="E915" s="461"/>
      <c r="F915" s="222"/>
      <c r="G915" s="222"/>
      <c r="H915" s="222"/>
      <c r="I915" s="222"/>
      <c r="J915" s="222"/>
    </row>
    <row r="916">
      <c r="C916" s="222"/>
      <c r="D916" s="222"/>
      <c r="E916" s="461"/>
      <c r="F916" s="222"/>
      <c r="G916" s="222"/>
      <c r="H916" s="222"/>
      <c r="I916" s="222"/>
      <c r="J916" s="222"/>
    </row>
    <row r="917">
      <c r="C917" s="222"/>
      <c r="D917" s="222"/>
      <c r="E917" s="461"/>
      <c r="F917" s="222"/>
      <c r="G917" s="222"/>
      <c r="H917" s="222"/>
      <c r="I917" s="222"/>
      <c r="J917" s="222"/>
    </row>
    <row r="918">
      <c r="C918" s="222"/>
      <c r="D918" s="222"/>
      <c r="E918" s="461"/>
      <c r="F918" s="222"/>
      <c r="G918" s="222"/>
      <c r="H918" s="222"/>
      <c r="I918" s="222"/>
      <c r="J918" s="222"/>
    </row>
    <row r="919">
      <c r="C919" s="222"/>
      <c r="D919" s="222"/>
      <c r="E919" s="461"/>
      <c r="F919" s="222"/>
      <c r="G919" s="222"/>
      <c r="H919" s="222"/>
      <c r="I919" s="222"/>
      <c r="J919" s="222"/>
    </row>
    <row r="920">
      <c r="C920" s="222"/>
      <c r="D920" s="222"/>
      <c r="E920" s="461"/>
      <c r="F920" s="222"/>
      <c r="G920" s="222"/>
      <c r="H920" s="222"/>
      <c r="I920" s="222"/>
      <c r="J920" s="222"/>
    </row>
    <row r="921">
      <c r="C921" s="222"/>
      <c r="D921" s="222"/>
      <c r="E921" s="461"/>
      <c r="F921" s="222"/>
      <c r="G921" s="222"/>
      <c r="H921" s="222"/>
      <c r="I921" s="222"/>
      <c r="J921" s="222"/>
    </row>
    <row r="922">
      <c r="C922" s="222"/>
      <c r="D922" s="222"/>
      <c r="E922" s="461"/>
      <c r="F922" s="222"/>
      <c r="G922" s="222"/>
      <c r="H922" s="222"/>
      <c r="I922" s="222"/>
      <c r="J922" s="222"/>
    </row>
    <row r="923">
      <c r="C923" s="222"/>
      <c r="D923" s="222"/>
      <c r="E923" s="461"/>
      <c r="F923" s="222"/>
      <c r="G923" s="222"/>
      <c r="H923" s="222"/>
      <c r="I923" s="222"/>
      <c r="J923" s="222"/>
    </row>
    <row r="924">
      <c r="C924" s="222"/>
      <c r="D924" s="222"/>
      <c r="E924" s="461"/>
      <c r="F924" s="222"/>
      <c r="G924" s="222"/>
      <c r="H924" s="222"/>
      <c r="I924" s="222"/>
      <c r="J924" s="222"/>
    </row>
    <row r="925">
      <c r="C925" s="222"/>
      <c r="D925" s="222"/>
      <c r="E925" s="461"/>
      <c r="F925" s="222"/>
      <c r="G925" s="222"/>
      <c r="H925" s="222"/>
      <c r="I925" s="222"/>
      <c r="J925" s="222"/>
    </row>
    <row r="926">
      <c r="C926" s="222"/>
      <c r="D926" s="222"/>
      <c r="E926" s="461"/>
      <c r="F926" s="222"/>
      <c r="G926" s="222"/>
      <c r="H926" s="222"/>
      <c r="I926" s="222"/>
      <c r="J926" s="222"/>
    </row>
    <row r="927">
      <c r="C927" s="222"/>
      <c r="D927" s="222"/>
      <c r="E927" s="461"/>
      <c r="F927" s="222"/>
      <c r="G927" s="222"/>
      <c r="H927" s="222"/>
      <c r="I927" s="222"/>
      <c r="J927" s="222"/>
    </row>
    <row r="928">
      <c r="C928" s="222"/>
      <c r="D928" s="222"/>
      <c r="E928" s="461"/>
      <c r="F928" s="222"/>
      <c r="G928" s="222"/>
      <c r="H928" s="222"/>
      <c r="I928" s="222"/>
      <c r="J928" s="222"/>
    </row>
    <row r="929">
      <c r="C929" s="222"/>
      <c r="D929" s="222"/>
      <c r="E929" s="461"/>
      <c r="F929" s="222"/>
      <c r="G929" s="222"/>
      <c r="H929" s="222"/>
      <c r="I929" s="222"/>
      <c r="J929" s="222"/>
    </row>
    <row r="930">
      <c r="C930" s="222"/>
      <c r="D930" s="222"/>
      <c r="E930" s="461"/>
      <c r="F930" s="222"/>
      <c r="G930" s="222"/>
      <c r="H930" s="222"/>
      <c r="I930" s="222"/>
      <c r="J930" s="222"/>
    </row>
    <row r="931">
      <c r="C931" s="222"/>
      <c r="D931" s="222"/>
      <c r="E931" s="461"/>
      <c r="F931" s="222"/>
      <c r="G931" s="222"/>
      <c r="H931" s="222"/>
      <c r="I931" s="222"/>
      <c r="J931" s="222"/>
    </row>
    <row r="932">
      <c r="C932" s="222"/>
      <c r="D932" s="222"/>
      <c r="E932" s="461"/>
      <c r="F932" s="222"/>
      <c r="G932" s="222"/>
      <c r="H932" s="222"/>
      <c r="I932" s="222"/>
      <c r="J932" s="222"/>
    </row>
    <row r="933">
      <c r="C933" s="222"/>
      <c r="D933" s="222"/>
      <c r="E933" s="461"/>
      <c r="F933" s="222"/>
      <c r="G933" s="222"/>
      <c r="H933" s="222"/>
      <c r="I933" s="222"/>
      <c r="J933" s="222"/>
    </row>
    <row r="934">
      <c r="C934" s="222"/>
      <c r="D934" s="222"/>
      <c r="E934" s="461"/>
      <c r="F934" s="222"/>
      <c r="G934" s="222"/>
      <c r="H934" s="222"/>
      <c r="I934" s="222"/>
      <c r="J934" s="222"/>
    </row>
    <row r="935">
      <c r="C935" s="222"/>
      <c r="D935" s="222"/>
      <c r="E935" s="461"/>
      <c r="F935" s="222"/>
      <c r="G935" s="222"/>
      <c r="H935" s="222"/>
      <c r="I935" s="222"/>
      <c r="J935" s="222"/>
    </row>
    <row r="936">
      <c r="C936" s="222"/>
      <c r="D936" s="222"/>
      <c r="E936" s="461"/>
      <c r="F936" s="222"/>
      <c r="G936" s="222"/>
      <c r="H936" s="222"/>
      <c r="I936" s="222"/>
      <c r="J936" s="222"/>
    </row>
    <row r="937">
      <c r="C937" s="222"/>
      <c r="D937" s="222"/>
      <c r="E937" s="461"/>
      <c r="F937" s="222"/>
      <c r="G937" s="222"/>
      <c r="H937" s="222"/>
      <c r="I937" s="222"/>
      <c r="J937" s="222"/>
    </row>
    <row r="938">
      <c r="C938" s="222"/>
      <c r="D938" s="222"/>
      <c r="E938" s="461"/>
      <c r="F938" s="222"/>
      <c r="G938" s="222"/>
      <c r="H938" s="222"/>
      <c r="I938" s="222"/>
      <c r="J938" s="222"/>
    </row>
    <row r="939">
      <c r="C939" s="222"/>
      <c r="D939" s="222"/>
      <c r="E939" s="461"/>
      <c r="F939" s="222"/>
      <c r="G939" s="222"/>
      <c r="H939" s="222"/>
      <c r="I939" s="222"/>
      <c r="J939" s="222"/>
    </row>
    <row r="940">
      <c r="C940" s="222"/>
      <c r="D940" s="222"/>
      <c r="E940" s="461"/>
      <c r="F940" s="222"/>
      <c r="G940" s="222"/>
      <c r="H940" s="222"/>
      <c r="I940" s="222"/>
      <c r="J940" s="222"/>
    </row>
    <row r="941">
      <c r="C941" s="222"/>
      <c r="D941" s="222"/>
      <c r="E941" s="461"/>
      <c r="F941" s="222"/>
      <c r="G941" s="222"/>
      <c r="H941" s="222"/>
      <c r="I941" s="222"/>
      <c r="J941" s="222"/>
    </row>
    <row r="942">
      <c r="C942" s="222"/>
      <c r="D942" s="222"/>
      <c r="E942" s="461"/>
      <c r="F942" s="222"/>
      <c r="G942" s="222"/>
      <c r="H942" s="222"/>
      <c r="I942" s="222"/>
      <c r="J942" s="222"/>
    </row>
    <row r="943">
      <c r="C943" s="222"/>
      <c r="D943" s="222"/>
      <c r="E943" s="461"/>
      <c r="F943" s="222"/>
      <c r="G943" s="222"/>
      <c r="H943" s="222"/>
      <c r="I943" s="222"/>
      <c r="J943" s="222"/>
    </row>
    <row r="944">
      <c r="C944" s="222"/>
      <c r="D944" s="222"/>
      <c r="E944" s="461"/>
      <c r="F944" s="222"/>
      <c r="G944" s="222"/>
      <c r="H944" s="222"/>
      <c r="I944" s="222"/>
      <c r="J944" s="222"/>
    </row>
    <row r="945">
      <c r="C945" s="222"/>
      <c r="D945" s="222"/>
      <c r="E945" s="461"/>
      <c r="F945" s="222"/>
      <c r="G945" s="222"/>
      <c r="H945" s="222"/>
      <c r="I945" s="222"/>
      <c r="J945" s="222"/>
    </row>
    <row r="946">
      <c r="C946" s="222"/>
      <c r="D946" s="222"/>
      <c r="E946" s="461"/>
      <c r="F946" s="222"/>
      <c r="G946" s="222"/>
      <c r="H946" s="222"/>
      <c r="I946" s="222"/>
      <c r="J946" s="222"/>
    </row>
    <row r="947">
      <c r="C947" s="222"/>
      <c r="D947" s="222"/>
      <c r="E947" s="461"/>
      <c r="F947" s="222"/>
      <c r="G947" s="222"/>
      <c r="H947" s="222"/>
      <c r="I947" s="222"/>
      <c r="J947" s="222"/>
    </row>
    <row r="948">
      <c r="C948" s="222"/>
      <c r="D948" s="222"/>
      <c r="E948" s="461"/>
      <c r="F948" s="222"/>
      <c r="G948" s="222"/>
      <c r="H948" s="222"/>
      <c r="I948" s="222"/>
      <c r="J948" s="222"/>
    </row>
    <row r="949">
      <c r="C949" s="222"/>
      <c r="D949" s="222"/>
      <c r="E949" s="461"/>
      <c r="F949" s="222"/>
      <c r="G949" s="222"/>
      <c r="H949" s="222"/>
      <c r="I949" s="222"/>
      <c r="J949" s="222"/>
    </row>
    <row r="950">
      <c r="C950" s="222"/>
      <c r="D950" s="222"/>
      <c r="E950" s="461"/>
      <c r="F950" s="222"/>
      <c r="G950" s="222"/>
      <c r="H950" s="222"/>
      <c r="I950" s="222"/>
      <c r="J950" s="222"/>
    </row>
    <row r="951">
      <c r="C951" s="222"/>
      <c r="D951" s="222"/>
      <c r="E951" s="461"/>
      <c r="F951" s="222"/>
      <c r="G951" s="222"/>
      <c r="H951" s="222"/>
      <c r="I951" s="222"/>
      <c r="J951" s="222"/>
    </row>
    <row r="952">
      <c r="C952" s="222"/>
      <c r="D952" s="222"/>
      <c r="E952" s="461"/>
      <c r="F952" s="222"/>
      <c r="G952" s="222"/>
      <c r="H952" s="222"/>
      <c r="I952" s="222"/>
      <c r="J952" s="222"/>
    </row>
    <row r="953">
      <c r="C953" s="222"/>
      <c r="D953" s="222"/>
      <c r="E953" s="461"/>
      <c r="F953" s="222"/>
      <c r="G953" s="222"/>
      <c r="H953" s="222"/>
      <c r="I953" s="222"/>
      <c r="J953" s="222"/>
    </row>
    <row r="954">
      <c r="C954" s="222"/>
      <c r="D954" s="222"/>
      <c r="E954" s="461"/>
      <c r="F954" s="222"/>
      <c r="G954" s="222"/>
      <c r="H954" s="222"/>
      <c r="I954" s="222"/>
      <c r="J954" s="222"/>
    </row>
    <row r="955">
      <c r="C955" s="222"/>
      <c r="D955" s="222"/>
      <c r="E955" s="461"/>
      <c r="F955" s="222"/>
      <c r="G955" s="222"/>
      <c r="H955" s="222"/>
      <c r="I955" s="222"/>
      <c r="J955" s="222"/>
    </row>
    <row r="956">
      <c r="C956" s="222"/>
      <c r="D956" s="222"/>
      <c r="E956" s="461"/>
      <c r="F956" s="222"/>
      <c r="G956" s="222"/>
      <c r="H956" s="222"/>
      <c r="I956" s="222"/>
      <c r="J956" s="222"/>
    </row>
    <row r="957">
      <c r="C957" s="222"/>
      <c r="D957" s="222"/>
      <c r="E957" s="461"/>
      <c r="F957" s="222"/>
      <c r="G957" s="222"/>
      <c r="H957" s="222"/>
      <c r="I957" s="222"/>
      <c r="J957" s="222"/>
    </row>
    <row r="958">
      <c r="C958" s="222"/>
      <c r="D958" s="222"/>
      <c r="E958" s="461"/>
      <c r="F958" s="222"/>
      <c r="G958" s="222"/>
      <c r="H958" s="222"/>
      <c r="I958" s="222"/>
      <c r="J958" s="222"/>
    </row>
    <row r="959">
      <c r="C959" s="222"/>
      <c r="D959" s="222"/>
      <c r="E959" s="461"/>
      <c r="F959" s="222"/>
      <c r="G959" s="222"/>
      <c r="H959" s="222"/>
      <c r="I959" s="222"/>
      <c r="J959" s="222"/>
    </row>
    <row r="960">
      <c r="C960" s="222"/>
      <c r="D960" s="222"/>
      <c r="E960" s="461"/>
      <c r="F960" s="222"/>
      <c r="G960" s="222"/>
      <c r="H960" s="222"/>
      <c r="I960" s="222"/>
      <c r="J960" s="222"/>
    </row>
    <row r="961">
      <c r="C961" s="222"/>
      <c r="D961" s="222"/>
      <c r="E961" s="461"/>
      <c r="F961" s="222"/>
      <c r="G961" s="222"/>
      <c r="H961" s="222"/>
      <c r="I961" s="222"/>
      <c r="J961" s="222"/>
    </row>
    <row r="962">
      <c r="C962" s="222"/>
      <c r="D962" s="222"/>
      <c r="E962" s="461"/>
      <c r="F962" s="222"/>
      <c r="G962" s="222"/>
      <c r="H962" s="222"/>
      <c r="I962" s="222"/>
      <c r="J962" s="222"/>
    </row>
    <row r="963">
      <c r="C963" s="222"/>
      <c r="D963" s="222"/>
      <c r="E963" s="461"/>
      <c r="F963" s="222"/>
      <c r="G963" s="222"/>
      <c r="H963" s="222"/>
      <c r="I963" s="222"/>
      <c r="J963" s="222"/>
    </row>
    <row r="964">
      <c r="C964" s="222"/>
      <c r="D964" s="222"/>
      <c r="E964" s="461"/>
      <c r="F964" s="222"/>
      <c r="G964" s="222"/>
      <c r="H964" s="222"/>
      <c r="I964" s="222"/>
      <c r="J964" s="222"/>
    </row>
    <row r="965">
      <c r="C965" s="222"/>
      <c r="D965" s="222"/>
      <c r="E965" s="461"/>
      <c r="F965" s="222"/>
      <c r="G965" s="222"/>
      <c r="H965" s="222"/>
      <c r="I965" s="222"/>
      <c r="J965" s="222"/>
    </row>
    <row r="966">
      <c r="C966" s="222"/>
      <c r="D966" s="222"/>
      <c r="E966" s="461"/>
      <c r="F966" s="222"/>
      <c r="G966" s="222"/>
      <c r="H966" s="222"/>
      <c r="I966" s="222"/>
      <c r="J966" s="222"/>
    </row>
    <row r="967">
      <c r="C967" s="222"/>
      <c r="D967" s="222"/>
      <c r="E967" s="461"/>
      <c r="F967" s="222"/>
      <c r="G967" s="222"/>
      <c r="H967" s="222"/>
      <c r="I967" s="222"/>
      <c r="J967" s="222"/>
    </row>
    <row r="968">
      <c r="C968" s="222"/>
      <c r="D968" s="222"/>
      <c r="E968" s="461"/>
      <c r="F968" s="222"/>
      <c r="G968" s="222"/>
      <c r="H968" s="222"/>
      <c r="I968" s="222"/>
      <c r="J968" s="222"/>
    </row>
    <row r="969">
      <c r="C969" s="222"/>
      <c r="D969" s="222"/>
      <c r="E969" s="461"/>
      <c r="F969" s="222"/>
      <c r="G969" s="222"/>
      <c r="H969" s="222"/>
      <c r="I969" s="222"/>
      <c r="J969" s="222"/>
    </row>
    <row r="970">
      <c r="C970" s="222"/>
      <c r="D970" s="222"/>
      <c r="E970" s="461"/>
      <c r="F970" s="222"/>
      <c r="G970" s="222"/>
      <c r="H970" s="222"/>
      <c r="I970" s="222"/>
      <c r="J970" s="222"/>
    </row>
    <row r="971">
      <c r="C971" s="222"/>
      <c r="D971" s="222"/>
      <c r="E971" s="461"/>
      <c r="F971" s="222"/>
      <c r="G971" s="222"/>
      <c r="H971" s="222"/>
      <c r="I971" s="222"/>
      <c r="J971" s="222"/>
    </row>
    <row r="972">
      <c r="C972" s="222"/>
      <c r="D972" s="222"/>
      <c r="E972" s="461"/>
      <c r="F972" s="222"/>
      <c r="G972" s="222"/>
      <c r="H972" s="222"/>
      <c r="I972" s="222"/>
      <c r="J972" s="222"/>
    </row>
    <row r="973">
      <c r="C973" s="222"/>
      <c r="D973" s="222"/>
      <c r="E973" s="461"/>
      <c r="F973" s="222"/>
      <c r="G973" s="222"/>
      <c r="H973" s="222"/>
      <c r="I973" s="222"/>
      <c r="J973" s="222"/>
    </row>
    <row r="974">
      <c r="C974" s="222"/>
      <c r="D974" s="222"/>
      <c r="E974" s="461"/>
      <c r="F974" s="222"/>
      <c r="G974" s="222"/>
      <c r="H974" s="222"/>
      <c r="I974" s="222"/>
      <c r="J974" s="222"/>
    </row>
    <row r="975">
      <c r="C975" s="222"/>
      <c r="D975" s="222"/>
      <c r="E975" s="461"/>
      <c r="F975" s="222"/>
      <c r="G975" s="222"/>
      <c r="H975" s="222"/>
      <c r="I975" s="222"/>
      <c r="J975" s="222"/>
    </row>
    <row r="976">
      <c r="C976" s="222"/>
      <c r="D976" s="222"/>
      <c r="E976" s="461"/>
      <c r="F976" s="222"/>
      <c r="G976" s="222"/>
      <c r="H976" s="222"/>
      <c r="I976" s="222"/>
      <c r="J976" s="222"/>
    </row>
    <row r="977">
      <c r="C977" s="222"/>
      <c r="D977" s="222"/>
      <c r="E977" s="461"/>
      <c r="F977" s="222"/>
      <c r="G977" s="222"/>
      <c r="H977" s="222"/>
      <c r="I977" s="222"/>
      <c r="J977" s="222"/>
    </row>
    <row r="978">
      <c r="C978" s="222"/>
      <c r="D978" s="222"/>
      <c r="E978" s="461"/>
      <c r="F978" s="222"/>
      <c r="G978" s="222"/>
      <c r="H978" s="222"/>
      <c r="I978" s="222"/>
      <c r="J978" s="222"/>
    </row>
    <row r="979">
      <c r="C979" s="222"/>
      <c r="D979" s="222"/>
      <c r="E979" s="461"/>
      <c r="F979" s="222"/>
      <c r="G979" s="222"/>
      <c r="H979" s="222"/>
      <c r="I979" s="222"/>
      <c r="J979" s="222"/>
    </row>
    <row r="980">
      <c r="C980" s="222"/>
      <c r="D980" s="222"/>
      <c r="E980" s="461"/>
      <c r="F980" s="222"/>
      <c r="G980" s="222"/>
      <c r="H980" s="222"/>
      <c r="I980" s="222"/>
      <c r="J980" s="222"/>
    </row>
    <row r="981">
      <c r="C981" s="222"/>
      <c r="D981" s="222"/>
      <c r="E981" s="461"/>
      <c r="F981" s="222"/>
      <c r="G981" s="222"/>
      <c r="H981" s="222"/>
      <c r="I981" s="222"/>
      <c r="J981" s="222"/>
    </row>
    <row r="982">
      <c r="C982" s="222"/>
      <c r="D982" s="222"/>
      <c r="E982" s="461"/>
      <c r="F982" s="222"/>
      <c r="G982" s="222"/>
      <c r="H982" s="222"/>
      <c r="I982" s="222"/>
      <c r="J982" s="222"/>
    </row>
    <row r="983">
      <c r="C983" s="222"/>
      <c r="D983" s="222"/>
      <c r="E983" s="461"/>
      <c r="F983" s="222"/>
      <c r="G983" s="222"/>
      <c r="H983" s="222"/>
      <c r="I983" s="222"/>
      <c r="J983" s="222"/>
    </row>
    <row r="984">
      <c r="C984" s="222"/>
      <c r="D984" s="222"/>
      <c r="E984" s="461"/>
      <c r="F984" s="222"/>
      <c r="G984" s="222"/>
      <c r="H984" s="222"/>
      <c r="I984" s="222"/>
      <c r="J984" s="222"/>
    </row>
    <row r="985">
      <c r="C985" s="222"/>
      <c r="D985" s="222"/>
      <c r="E985" s="461"/>
      <c r="F985" s="222"/>
      <c r="G985" s="222"/>
      <c r="H985" s="222"/>
      <c r="I985" s="222"/>
      <c r="J985" s="222"/>
    </row>
    <row r="986">
      <c r="C986" s="222"/>
      <c r="D986" s="222"/>
      <c r="E986" s="461"/>
      <c r="F986" s="222"/>
      <c r="G986" s="222"/>
      <c r="H986" s="222"/>
      <c r="I986" s="222"/>
      <c r="J986" s="222"/>
    </row>
    <row r="987">
      <c r="C987" s="222"/>
      <c r="D987" s="222"/>
      <c r="E987" s="461"/>
      <c r="F987" s="222"/>
      <c r="G987" s="222"/>
      <c r="H987" s="222"/>
      <c r="I987" s="222"/>
      <c r="J987" s="222"/>
    </row>
    <row r="988">
      <c r="C988" s="222"/>
      <c r="D988" s="222"/>
      <c r="E988" s="461"/>
      <c r="F988" s="222"/>
      <c r="G988" s="222"/>
      <c r="H988" s="222"/>
      <c r="I988" s="222"/>
      <c r="J988" s="222"/>
    </row>
    <row r="989">
      <c r="C989" s="222"/>
      <c r="D989" s="222"/>
      <c r="E989" s="461"/>
      <c r="F989" s="222"/>
      <c r="G989" s="222"/>
      <c r="H989" s="222"/>
      <c r="I989" s="222"/>
      <c r="J989" s="222"/>
    </row>
    <row r="990">
      <c r="C990" s="222"/>
      <c r="D990" s="222"/>
      <c r="E990" s="461"/>
      <c r="F990" s="222"/>
      <c r="G990" s="222"/>
      <c r="H990" s="222"/>
      <c r="I990" s="222"/>
      <c r="J990" s="222"/>
    </row>
    <row r="991">
      <c r="C991" s="222"/>
      <c r="D991" s="222"/>
      <c r="E991" s="461"/>
      <c r="F991" s="222"/>
      <c r="G991" s="222"/>
      <c r="H991" s="222"/>
      <c r="I991" s="222"/>
      <c r="J991" s="222"/>
    </row>
    <row r="992">
      <c r="C992" s="222"/>
      <c r="D992" s="222"/>
      <c r="E992" s="461"/>
      <c r="F992" s="222"/>
      <c r="G992" s="222"/>
      <c r="H992" s="222"/>
      <c r="I992" s="222"/>
      <c r="J992" s="222"/>
    </row>
    <row r="993">
      <c r="C993" s="222"/>
      <c r="D993" s="222"/>
      <c r="E993" s="461"/>
      <c r="F993" s="222"/>
      <c r="G993" s="222"/>
      <c r="H993" s="222"/>
      <c r="I993" s="222"/>
      <c r="J993" s="222"/>
    </row>
    <row r="994">
      <c r="C994" s="222"/>
      <c r="D994" s="222"/>
      <c r="E994" s="461"/>
      <c r="F994" s="222"/>
      <c r="G994" s="222"/>
      <c r="H994" s="222"/>
      <c r="I994" s="222"/>
      <c r="J994" s="222"/>
    </row>
    <row r="995">
      <c r="C995" s="222"/>
      <c r="D995" s="222"/>
      <c r="E995" s="461"/>
      <c r="F995" s="222"/>
      <c r="G995" s="222"/>
      <c r="H995" s="222"/>
      <c r="I995" s="222"/>
      <c r="J995" s="222"/>
    </row>
    <row r="996">
      <c r="C996" s="222"/>
      <c r="D996" s="222"/>
      <c r="E996" s="461"/>
      <c r="F996" s="222"/>
      <c r="G996" s="222"/>
      <c r="H996" s="222"/>
      <c r="I996" s="222"/>
      <c r="J996" s="222"/>
    </row>
    <row r="997">
      <c r="C997" s="222"/>
      <c r="D997" s="222"/>
      <c r="E997" s="461"/>
      <c r="F997" s="222"/>
      <c r="G997" s="222"/>
      <c r="H997" s="222"/>
      <c r="I997" s="222"/>
      <c r="J997" s="222"/>
    </row>
    <row r="998">
      <c r="C998" s="222"/>
      <c r="D998" s="222"/>
      <c r="E998" s="461"/>
      <c r="F998" s="222"/>
      <c r="G998" s="222"/>
      <c r="H998" s="222"/>
      <c r="I998" s="222"/>
      <c r="J998" s="222"/>
    </row>
    <row r="999">
      <c r="C999" s="222"/>
      <c r="D999" s="222"/>
      <c r="E999" s="461"/>
      <c r="F999" s="222"/>
      <c r="G999" s="222"/>
      <c r="H999" s="222"/>
      <c r="I999" s="222"/>
      <c r="J999" s="222"/>
    </row>
    <row r="1000">
      <c r="E1000" s="464"/>
    </row>
  </sheetData>
  <mergeCells count="26">
    <mergeCell ref="O1:O2"/>
    <mergeCell ref="P1:P2"/>
    <mergeCell ref="Q1:S1"/>
    <mergeCell ref="H1:H2"/>
    <mergeCell ref="I1:I2"/>
    <mergeCell ref="J1:J2"/>
    <mergeCell ref="K1:K2"/>
    <mergeCell ref="L1:L2"/>
    <mergeCell ref="M1:M2"/>
    <mergeCell ref="N1:N2"/>
    <mergeCell ref="A1:A2"/>
    <mergeCell ref="B1:B2"/>
    <mergeCell ref="C1:C2"/>
    <mergeCell ref="D1:D2"/>
    <mergeCell ref="E1:E2"/>
    <mergeCell ref="F1:F2"/>
    <mergeCell ref="G1:G2"/>
    <mergeCell ref="A135:A175"/>
    <mergeCell ref="B178:C178"/>
    <mergeCell ref="A3:A22"/>
    <mergeCell ref="A23:A42"/>
    <mergeCell ref="A43:A62"/>
    <mergeCell ref="A63:A82"/>
    <mergeCell ref="A83:A102"/>
    <mergeCell ref="A103:A118"/>
    <mergeCell ref="A119:A134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2.63"/>
    <col customWidth="1" min="21" max="21" width="13.5"/>
    <col customWidth="1" min="23" max="24" width="27.63"/>
  </cols>
  <sheetData>
    <row r="1">
      <c r="A1" s="1" t="s">
        <v>0</v>
      </c>
      <c r="B1" s="1" t="s">
        <v>2</v>
      </c>
      <c r="C1" s="28" t="s">
        <v>191</v>
      </c>
      <c r="D1" s="28" t="s">
        <v>192</v>
      </c>
      <c r="E1" s="28" t="s">
        <v>193</v>
      </c>
      <c r="F1" s="28" t="s">
        <v>194</v>
      </c>
      <c r="G1" s="28" t="s">
        <v>195</v>
      </c>
      <c r="H1" s="28" t="s">
        <v>196</v>
      </c>
      <c r="I1" s="28" t="s">
        <v>197</v>
      </c>
      <c r="J1" s="28" t="s">
        <v>198</v>
      </c>
      <c r="K1" s="28" t="s">
        <v>199</v>
      </c>
      <c r="L1" s="28" t="s">
        <v>200</v>
      </c>
      <c r="M1" s="28" t="s">
        <v>201</v>
      </c>
      <c r="N1" s="28" t="s">
        <v>202</v>
      </c>
      <c r="O1" s="28" t="s">
        <v>203</v>
      </c>
      <c r="P1" s="28" t="s">
        <v>204</v>
      </c>
      <c r="Q1" s="28" t="s">
        <v>205</v>
      </c>
      <c r="R1" s="28" t="s">
        <v>206</v>
      </c>
      <c r="S1" s="28" t="s">
        <v>207</v>
      </c>
      <c r="T1" s="28" t="s">
        <v>208</v>
      </c>
      <c r="U1" s="29" t="s">
        <v>209</v>
      </c>
      <c r="V1" s="28" t="s">
        <v>210</v>
      </c>
      <c r="W1" s="29" t="s">
        <v>211</v>
      </c>
      <c r="X1" s="30" t="s">
        <v>212</v>
      </c>
    </row>
    <row r="2">
      <c r="C2" s="31">
        <v>0.05</v>
      </c>
      <c r="D2" s="31">
        <v>0.05</v>
      </c>
      <c r="E2" s="31">
        <v>0.05</v>
      </c>
      <c r="F2" s="31">
        <v>0.05</v>
      </c>
      <c r="G2" s="31">
        <v>0.05</v>
      </c>
      <c r="H2" s="31">
        <v>0.05</v>
      </c>
      <c r="I2" s="31">
        <v>0.08</v>
      </c>
      <c r="J2" s="31">
        <v>0.05</v>
      </c>
      <c r="K2" s="31">
        <v>0.1</v>
      </c>
      <c r="L2" s="31">
        <v>0.05</v>
      </c>
      <c r="M2" s="31">
        <v>0.05</v>
      </c>
      <c r="N2" s="31">
        <v>0.05</v>
      </c>
      <c r="O2" s="31">
        <v>0.05</v>
      </c>
      <c r="P2" s="31">
        <v>0.03</v>
      </c>
      <c r="Q2" s="31">
        <v>0.05</v>
      </c>
      <c r="R2" s="31">
        <v>0.05</v>
      </c>
      <c r="S2" s="31">
        <v>0.08</v>
      </c>
      <c r="T2" s="31">
        <v>0.1</v>
      </c>
      <c r="U2" s="32"/>
      <c r="V2" s="31">
        <f t="shared" ref="V2:V175" si="1">SUM(C2:U2)</f>
        <v>1.04</v>
      </c>
      <c r="W2" s="31"/>
      <c r="X2" s="33" t="s">
        <v>213</v>
      </c>
    </row>
    <row r="3">
      <c r="A3" s="2" t="s">
        <v>3</v>
      </c>
      <c r="B3" s="3" t="s">
        <v>4</v>
      </c>
      <c r="C3" s="34">
        <f>'Lab01'!Q3*$C$2</f>
        <v>3.8115</v>
      </c>
      <c r="D3" s="34">
        <f>'Lab02'!Q3*$D$2</f>
        <v>3.529</v>
      </c>
      <c r="E3" s="34">
        <f>'Lab03'!AB3*$E$2</f>
        <v>0</v>
      </c>
      <c r="F3" s="35">
        <f>'Lab04'!Q3*$F$2</f>
        <v>3.766</v>
      </c>
      <c r="G3" s="36">
        <f>'Lab05'!Q3*$G$2</f>
        <v>1.75</v>
      </c>
      <c r="H3" s="35">
        <f>'Lab06'!Z3*$H$2</f>
        <v>3.5525</v>
      </c>
      <c r="I3" s="35">
        <f>'Midterm Exam'!P3*$I$2</f>
        <v>4.4</v>
      </c>
      <c r="J3" s="35">
        <f>OT!J3*$J$2</f>
        <v>5</v>
      </c>
      <c r="K3" s="35">
        <f>'Midterm Project'!Q3*$K$2</f>
        <v>7.085</v>
      </c>
      <c r="L3" s="35">
        <f>'Lab07'!T3*$L$2</f>
        <v>4.757</v>
      </c>
      <c r="M3" s="35">
        <f>'Lab08'!Y3*$M$2</f>
        <v>4.085</v>
      </c>
      <c r="N3" s="35">
        <f>'Lab09'!Q3*$N$2</f>
        <v>3.5445</v>
      </c>
      <c r="O3" s="35">
        <f>'Lab10'!Z3*$O$2</f>
        <v>4.5145</v>
      </c>
      <c r="P3" s="37">
        <v>3.0</v>
      </c>
      <c r="Q3" s="35">
        <f>'Lab11'!Z3*$Q$2</f>
        <v>3.111</v>
      </c>
      <c r="R3" s="35">
        <f>'Lab12'!E3*$R$2</f>
        <v>5</v>
      </c>
      <c r="S3" s="35">
        <f>'Final Exam'!X3*$S$2</f>
        <v>6.32</v>
      </c>
      <c r="T3" s="35">
        <f>'Final Project'!S3*$T$2</f>
        <v>7.157</v>
      </c>
      <c r="U3" s="38">
        <v>0.0</v>
      </c>
      <c r="V3" s="35">
        <f t="shared" si="1"/>
        <v>74.383</v>
      </c>
      <c r="W3" s="35"/>
      <c r="X3" s="39" t="b">
        <v>1</v>
      </c>
    </row>
    <row r="4">
      <c r="A4" s="4"/>
      <c r="B4" s="3" t="s">
        <v>5</v>
      </c>
      <c r="C4" s="34">
        <f>'Lab01'!Q4*$C$2</f>
        <v>4.9025</v>
      </c>
      <c r="D4" s="34">
        <f>'Lab02'!Q4*$D$2</f>
        <v>4.435</v>
      </c>
      <c r="E4" s="34">
        <f>'Lab03'!AB4*$E$2</f>
        <v>4.462</v>
      </c>
      <c r="F4" s="35">
        <f>'Lab04'!Q4*$F$2</f>
        <v>3.8935</v>
      </c>
      <c r="G4" s="36">
        <f>'Lab05'!Q4*$G$2</f>
        <v>3.2965</v>
      </c>
      <c r="H4" s="35">
        <f>'Lab06'!Z4*$H$2</f>
        <v>4.8215</v>
      </c>
      <c r="I4" s="35">
        <f>'Midterm Exam'!P4*$I$2</f>
        <v>7.92</v>
      </c>
      <c r="J4" s="35">
        <f>OT!J4*$J$2</f>
        <v>5</v>
      </c>
      <c r="K4" s="35">
        <f>'Midterm Project'!Q4*$K$2</f>
        <v>8.702</v>
      </c>
      <c r="L4" s="35">
        <f>'Lab07'!T4*$L$2</f>
        <v>4.864</v>
      </c>
      <c r="M4" s="35">
        <f>'Lab08'!Y4*$M$2</f>
        <v>3.9045</v>
      </c>
      <c r="N4" s="35">
        <f>'Lab09'!Q4*$N$2</f>
        <v>3.111</v>
      </c>
      <c r="O4" s="35">
        <f>'Lab10'!Z4*$O$2</f>
        <v>5</v>
      </c>
      <c r="P4" s="37">
        <v>3.0</v>
      </c>
      <c r="Q4" s="35">
        <f>'Lab11'!Z4*$Q$2</f>
        <v>4.544</v>
      </c>
      <c r="R4" s="35">
        <f>'Lab12'!E4*$R$2</f>
        <v>5</v>
      </c>
      <c r="S4" s="35">
        <f>'Final Exam'!X4*$S$2</f>
        <v>7.96</v>
      </c>
      <c r="T4" s="35">
        <f>'Final Project'!S4*$T$2</f>
        <v>7.493</v>
      </c>
      <c r="U4" s="38">
        <v>0.0</v>
      </c>
      <c r="V4" s="35">
        <f t="shared" si="1"/>
        <v>92.3095</v>
      </c>
      <c r="W4" s="35"/>
      <c r="X4" s="39" t="b">
        <v>1</v>
      </c>
    </row>
    <row r="5">
      <c r="A5" s="4"/>
      <c r="B5" s="3" t="s">
        <v>6</v>
      </c>
      <c r="C5" s="34">
        <f>'Lab01'!Q5*$C$2</f>
        <v>4.279</v>
      </c>
      <c r="D5" s="34">
        <f>'Lab02'!Q5*$D$2</f>
        <v>4.5325</v>
      </c>
      <c r="E5" s="34">
        <f>'Lab03'!AB5*$E$2</f>
        <v>4.8275</v>
      </c>
      <c r="F5" s="35">
        <f>'Lab04'!Q5*$F$2</f>
        <v>3.0235</v>
      </c>
      <c r="G5" s="36">
        <f>'Lab05'!Q5*$G$2</f>
        <v>2.8565</v>
      </c>
      <c r="H5" s="35">
        <f>'Lab06'!Z5*$H$2</f>
        <v>4.6855</v>
      </c>
      <c r="I5" s="35">
        <f>'Midterm Exam'!P5*$I$2</f>
        <v>5.88</v>
      </c>
      <c r="J5" s="35">
        <f>OT!J5*$J$2</f>
        <v>5</v>
      </c>
      <c r="K5" s="35">
        <f>'Midterm Project'!Q5*$K$2</f>
        <v>8.936</v>
      </c>
      <c r="L5" s="35">
        <f>'Lab07'!T5*$L$2</f>
        <v>4.942</v>
      </c>
      <c r="M5" s="35">
        <f>'Lab08'!Y5*$M$2</f>
        <v>4.383</v>
      </c>
      <c r="N5" s="35">
        <f>'Lab09'!Q5*$N$2</f>
        <v>4.478</v>
      </c>
      <c r="O5" s="35">
        <f>'Lab10'!Z5*$O$2</f>
        <v>4.6985</v>
      </c>
      <c r="P5" s="37">
        <v>3.0</v>
      </c>
      <c r="Q5" s="35">
        <f>'Lab11'!Z5*$Q$2</f>
        <v>3.764</v>
      </c>
      <c r="R5" s="35">
        <f>'Lab12'!E5*$R$2</f>
        <v>5</v>
      </c>
      <c r="S5" s="35">
        <f>'Final Exam'!X5*$S$2</f>
        <v>7.04</v>
      </c>
      <c r="T5" s="35">
        <f>'Final Project'!S5*$T$2</f>
        <v>9.015</v>
      </c>
      <c r="U5" s="38">
        <v>0.0</v>
      </c>
      <c r="V5" s="35">
        <f t="shared" si="1"/>
        <v>90.341</v>
      </c>
      <c r="W5" s="35"/>
      <c r="X5" s="39" t="b">
        <v>1</v>
      </c>
    </row>
    <row r="6">
      <c r="A6" s="4"/>
      <c r="B6" s="3" t="s">
        <v>7</v>
      </c>
      <c r="C6" s="34">
        <f>'Lab01'!Q6*$C$2</f>
        <v>4.0845</v>
      </c>
      <c r="D6" s="34">
        <f>'Lab02'!Q6*$D$2</f>
        <v>3.8115</v>
      </c>
      <c r="E6" s="34">
        <f>'Lab03'!AB6*$E$2</f>
        <v>2.9985</v>
      </c>
      <c r="F6" s="35">
        <f>'Lab04'!Q6*$F$2</f>
        <v>2.4575</v>
      </c>
      <c r="G6" s="36">
        <f>'Lab05'!Q6*$G$2</f>
        <v>0</v>
      </c>
      <c r="H6" s="35">
        <f>'Lab06'!Z6*$H$2</f>
        <v>2.7795</v>
      </c>
      <c r="I6" s="35">
        <f>'Midterm Exam'!P6*$I$2</f>
        <v>6.56</v>
      </c>
      <c r="J6" s="35">
        <f>OT!J6*$J$2</f>
        <v>5</v>
      </c>
      <c r="K6" s="35">
        <f>'Midterm Project'!Q6*$K$2</f>
        <v>4.9147</v>
      </c>
      <c r="L6" s="35">
        <f>'Lab07'!T6*$L$2</f>
        <v>4.817</v>
      </c>
      <c r="M6" s="35">
        <f>'Lab08'!Y6*$M$2</f>
        <v>3.6275</v>
      </c>
      <c r="N6" s="35">
        <f>'Lab09'!Q6*$N$2</f>
        <v>2.4575</v>
      </c>
      <c r="O6" s="35">
        <f>'Lab10'!Z6*$O$2</f>
        <v>3.258</v>
      </c>
      <c r="P6" s="37">
        <v>3.0</v>
      </c>
      <c r="Q6" s="35">
        <f>'Lab11'!Z6*$Q$2</f>
        <v>3.692</v>
      </c>
      <c r="R6" s="35">
        <f>'Lab12'!E6*$R$2</f>
        <v>5</v>
      </c>
      <c r="S6" s="35">
        <f>'Final Exam'!X6*$S$2</f>
        <v>7.52</v>
      </c>
      <c r="T6" s="35">
        <f>'Final Project'!S6*$T$2</f>
        <v>7.022</v>
      </c>
      <c r="U6" s="38">
        <v>0.0</v>
      </c>
      <c r="V6" s="35">
        <f t="shared" si="1"/>
        <v>73.0002</v>
      </c>
      <c r="W6" s="35"/>
      <c r="X6" s="39" t="b">
        <v>1</v>
      </c>
    </row>
    <row r="7">
      <c r="A7" s="4"/>
      <c r="B7" s="3" t="s">
        <v>8</v>
      </c>
      <c r="C7" s="34">
        <f>'Lab01'!Q7*$C$2</f>
        <v>4.435</v>
      </c>
      <c r="D7" s="34">
        <f>'Lab02'!Q7*$D$2</f>
        <v>4.9025</v>
      </c>
      <c r="E7" s="34">
        <f>'Lab03'!AB7*$E$2</f>
        <v>4.938</v>
      </c>
      <c r="F7" s="35">
        <f>'Lab04'!Q7*$F$2</f>
        <v>4.766</v>
      </c>
      <c r="G7" s="36">
        <f>'Lab05'!Q7*$G$2</f>
        <v>4.77</v>
      </c>
      <c r="H7" s="35">
        <f>'Lab06'!Z7*$H$2</f>
        <v>4.9895</v>
      </c>
      <c r="I7" s="35">
        <f>'Midterm Exam'!P7*$I$2</f>
        <v>8</v>
      </c>
      <c r="J7" s="35">
        <f>OT!J7*$J$2</f>
        <v>5</v>
      </c>
      <c r="K7" s="35">
        <f>'Midterm Project'!Q7*$K$2</f>
        <v>9.447</v>
      </c>
      <c r="L7" s="35">
        <f>'Lab07'!T7*$L$2</f>
        <v>4.835</v>
      </c>
      <c r="M7" s="35">
        <f>'Lab08'!Y7*$M$2</f>
        <v>4.4785</v>
      </c>
      <c r="N7" s="35">
        <f>'Lab09'!Q7*$N$2</f>
        <v>3.8555</v>
      </c>
      <c r="O7" s="35">
        <f>'Lab10'!Z7*$O$2</f>
        <v>4.6435</v>
      </c>
      <c r="P7" s="37">
        <v>3.0</v>
      </c>
      <c r="Q7" s="35">
        <f>'Lab11'!Z7*$Q$2</f>
        <v>3.29</v>
      </c>
      <c r="R7" s="35">
        <f>'Lab12'!E7*$R$2</f>
        <v>5</v>
      </c>
      <c r="S7" s="35">
        <f>'Final Exam'!X7*$S$2</f>
        <v>7.16</v>
      </c>
      <c r="T7" s="35">
        <f>'Final Project'!S7*$T$2</f>
        <v>9.239</v>
      </c>
      <c r="U7" s="38">
        <v>0.0</v>
      </c>
      <c r="V7" s="35">
        <f t="shared" si="1"/>
        <v>96.7495</v>
      </c>
      <c r="W7" s="35"/>
      <c r="X7" s="39" t="b">
        <v>1</v>
      </c>
    </row>
    <row r="8">
      <c r="A8" s="4"/>
      <c r="B8" s="3" t="s">
        <v>9</v>
      </c>
      <c r="C8" s="34">
        <f>'Lab01'!Q8*$C$2</f>
        <v>3.695</v>
      </c>
      <c r="D8" s="34">
        <f>'Lab02'!Q8*$D$2</f>
        <v>4.357</v>
      </c>
      <c r="E8" s="34">
        <f>'Lab03'!AB8*$E$2</f>
        <v>4.1725</v>
      </c>
      <c r="F8" s="35">
        <f>'Lab04'!Q8*$F$2</f>
        <v>4.053</v>
      </c>
      <c r="G8" s="36">
        <f>'Lab05'!Q8*$G$2</f>
        <v>4.25</v>
      </c>
      <c r="H8" s="35">
        <f>'Lab06'!Z8*$H$2</f>
        <v>4.1505</v>
      </c>
      <c r="I8" s="35">
        <f>'Midterm Exam'!P8*$I$2</f>
        <v>7</v>
      </c>
      <c r="J8" s="35">
        <f>OT!J8*$J$2</f>
        <v>5</v>
      </c>
      <c r="K8" s="35">
        <f>'Midterm Project'!Q8*$K$2</f>
        <v>5.362</v>
      </c>
      <c r="L8" s="35">
        <f>'Lab07'!T8*$L$2</f>
        <v>4.9005</v>
      </c>
      <c r="M8" s="35">
        <f>'Lab08'!Y8*$M$2</f>
        <v>4.553</v>
      </c>
      <c r="N8" s="35">
        <f>'Lab09'!Q8*$N$2</f>
        <v>2.7455</v>
      </c>
      <c r="O8" s="35">
        <f>'Lab10'!Z8*$O$2</f>
        <v>4.559</v>
      </c>
      <c r="P8" s="37">
        <v>3.0</v>
      </c>
      <c r="Q8" s="35">
        <f>'Lab11'!Z8*$Q$2</f>
        <v>4.448</v>
      </c>
      <c r="R8" s="35">
        <f>'Lab12'!E8*$R$2</f>
        <v>5</v>
      </c>
      <c r="S8" s="35">
        <f>'Final Exam'!X8*$S$2</f>
        <v>5.64</v>
      </c>
      <c r="T8" s="35">
        <f>'Final Project'!S8*$T$2</f>
        <v>7.672</v>
      </c>
      <c r="U8" s="38">
        <v>0.0</v>
      </c>
      <c r="V8" s="35">
        <f t="shared" si="1"/>
        <v>84.558</v>
      </c>
      <c r="W8" s="35"/>
      <c r="X8" s="39" t="b">
        <v>1</v>
      </c>
    </row>
    <row r="9">
      <c r="A9" s="4"/>
      <c r="B9" s="3" t="s">
        <v>10</v>
      </c>
      <c r="C9" s="34">
        <f>'Lab01'!Q9*$C$2</f>
        <v>0</v>
      </c>
      <c r="D9" s="34">
        <f>'Lab02'!Q9*$D$2</f>
        <v>0</v>
      </c>
      <c r="E9" s="34">
        <f>'Lab03'!AB9*$E$2</f>
        <v>0</v>
      </c>
      <c r="F9" s="35">
        <f>'Lab04'!Q9*$F$2</f>
        <v>0</v>
      </c>
      <c r="G9" s="36">
        <f>'Lab05'!Q9*$G$2</f>
        <v>0</v>
      </c>
      <c r="H9" s="35">
        <f>'Lab06'!Z9*$H$2</f>
        <v>0</v>
      </c>
      <c r="I9" s="35">
        <f>'Midterm Exam'!P9*$I$2</f>
        <v>0</v>
      </c>
      <c r="J9" s="35">
        <f>OT!J9*$J$2</f>
        <v>0</v>
      </c>
      <c r="K9" s="35">
        <f>'Midterm Project'!Q9*$K$2</f>
        <v>0</v>
      </c>
      <c r="L9" s="35">
        <f>'Lab07'!T9*$L$2</f>
        <v>0</v>
      </c>
      <c r="M9" s="35">
        <f>'Lab08'!Y9*$M$2</f>
        <v>0</v>
      </c>
      <c r="N9" s="35">
        <f>'Lab09'!Q9*$N$2</f>
        <v>0</v>
      </c>
      <c r="O9" s="35">
        <f>'Lab10'!Z9*$O$2</f>
        <v>0</v>
      </c>
      <c r="P9" s="37">
        <v>0.0</v>
      </c>
      <c r="Q9" s="35">
        <f>'Lab11'!Z9*$Q$2</f>
        <v>0</v>
      </c>
      <c r="R9" s="35">
        <f>'Lab12'!E9*$R$2</f>
        <v>0</v>
      </c>
      <c r="S9" s="35">
        <f>'Final Exam'!X9*$S$2</f>
        <v>0</v>
      </c>
      <c r="T9" s="35">
        <f>'Final Project'!S9*$T$2</f>
        <v>0</v>
      </c>
      <c r="U9" s="38">
        <v>0.0</v>
      </c>
      <c r="V9" s="35">
        <f t="shared" si="1"/>
        <v>0</v>
      </c>
      <c r="W9" s="35"/>
      <c r="X9" s="39" t="b">
        <v>0</v>
      </c>
    </row>
    <row r="10">
      <c r="A10" s="4"/>
      <c r="B10" s="3" t="s">
        <v>11</v>
      </c>
      <c r="C10" s="34">
        <f>'Lab01'!Q10*$C$2</f>
        <v>4.211</v>
      </c>
      <c r="D10" s="34">
        <f>'Lab02'!Q10*$D$2</f>
        <v>4.669</v>
      </c>
      <c r="E10" s="34">
        <f>'Lab03'!AB10*$E$2</f>
        <v>4.331</v>
      </c>
      <c r="F10" s="35">
        <f>'Lab04'!Q10*$F$2</f>
        <v>4.17</v>
      </c>
      <c r="G10" s="36">
        <f>'Lab05'!Q10*$G$2</f>
        <v>4.4315</v>
      </c>
      <c r="H10" s="35">
        <f>'Lab06'!Z10*$H$2</f>
        <v>4.0455</v>
      </c>
      <c r="I10" s="35">
        <f>'Midterm Exam'!P10*$I$2</f>
        <v>8</v>
      </c>
      <c r="J10" s="35">
        <f>OT!J10*$J$2</f>
        <v>5</v>
      </c>
      <c r="K10" s="35">
        <f>'Midterm Project'!Q10*$K$2</f>
        <v>8.979</v>
      </c>
      <c r="L10" s="35">
        <f>'Lab07'!T10*$L$2</f>
        <v>4.502</v>
      </c>
      <c r="M10" s="35">
        <f>'Lab08'!Y10*$M$2</f>
        <v>3.8405</v>
      </c>
      <c r="N10" s="35">
        <f>'Lab09'!Q10*$N$2</f>
        <v>4.3555</v>
      </c>
      <c r="O10" s="35">
        <f>'Lab10'!Z10*$O$2</f>
        <v>3.482</v>
      </c>
      <c r="P10" s="37">
        <v>3.0</v>
      </c>
      <c r="Q10" s="35">
        <f>'Lab11'!Z10*$Q$2</f>
        <v>4.304</v>
      </c>
      <c r="R10" s="35">
        <f>'Lab12'!E10*$R$2</f>
        <v>5</v>
      </c>
      <c r="S10" s="35">
        <f>'Final Exam'!X10*$S$2</f>
        <v>6.84</v>
      </c>
      <c r="T10" s="35">
        <f>'Final Project'!S10*$T$2</f>
        <v>9.351</v>
      </c>
      <c r="U10" s="38">
        <v>0.0</v>
      </c>
      <c r="V10" s="35">
        <f t="shared" si="1"/>
        <v>92.512</v>
      </c>
      <c r="W10" s="35"/>
      <c r="X10" s="39" t="b">
        <v>1</v>
      </c>
    </row>
    <row r="11">
      <c r="A11" s="4"/>
      <c r="B11" s="3" t="s">
        <v>12</v>
      </c>
      <c r="C11" s="34">
        <f>'Lab01'!Q11*$C$2</f>
        <v>4.25</v>
      </c>
      <c r="D11" s="34">
        <f>'Lab02'!Q11*$D$2</f>
        <v>4.0845</v>
      </c>
      <c r="E11" s="34">
        <f>'Lab03'!AB11*$E$2</f>
        <v>4.4275</v>
      </c>
      <c r="F11" s="35">
        <f>'Lab04'!Q11*$F$2</f>
        <v>4.149</v>
      </c>
      <c r="G11" s="36">
        <f>'Lab05'!Q11*$G$2</f>
        <v>2.5685</v>
      </c>
      <c r="H11" s="35">
        <f>'Lab06'!Z11*$H$2</f>
        <v>4.7065</v>
      </c>
      <c r="I11" s="35">
        <f>'Midterm Exam'!P11*$I$2</f>
        <v>8</v>
      </c>
      <c r="J11" s="35">
        <f>OT!J11*$J$2</f>
        <v>5</v>
      </c>
      <c r="K11" s="35">
        <f>'Midterm Project'!Q11*$K$2</f>
        <v>7.489</v>
      </c>
      <c r="L11" s="35">
        <f>'Lab07'!T11*$L$2</f>
        <v>4.799</v>
      </c>
      <c r="M11" s="35">
        <f>'Lab08'!Y11*$M$2</f>
        <v>5</v>
      </c>
      <c r="N11" s="35">
        <f>'Lab09'!Q11*$N$2</f>
        <v>3.9</v>
      </c>
      <c r="O11" s="35">
        <f>'Lab10'!Z11*$O$2</f>
        <v>4.7755</v>
      </c>
      <c r="P11" s="37">
        <v>3.0</v>
      </c>
      <c r="Q11" s="35">
        <f>'Lab11'!Z11*$Q$2</f>
        <v>3.992</v>
      </c>
      <c r="R11" s="35">
        <f>'Lab12'!E11*$R$2</f>
        <v>5</v>
      </c>
      <c r="S11" s="35">
        <f>'Final Exam'!X11*$S$2</f>
        <v>8</v>
      </c>
      <c r="T11" s="35">
        <f>'Final Project'!S11*$T$2</f>
        <v>7.179</v>
      </c>
      <c r="U11" s="38">
        <v>1.0</v>
      </c>
      <c r="V11" s="35">
        <f t="shared" si="1"/>
        <v>91.3205</v>
      </c>
      <c r="W11" s="37" t="s">
        <v>214</v>
      </c>
      <c r="X11" s="39" t="b">
        <v>1</v>
      </c>
    </row>
    <row r="12">
      <c r="A12" s="4"/>
      <c r="B12" s="3" t="s">
        <v>13</v>
      </c>
      <c r="C12" s="34">
        <f>'Lab01'!Q12*$C$2</f>
        <v>3.646</v>
      </c>
      <c r="D12" s="34">
        <f>'Lab02'!Q12*$D$2</f>
        <v>3.724</v>
      </c>
      <c r="E12" s="34">
        <f>'Lab03'!AB12*$E$2</f>
        <v>0</v>
      </c>
      <c r="F12" s="35">
        <f>'Lab04'!Q12*$F$2</f>
        <v>0</v>
      </c>
      <c r="G12" s="36">
        <f>'Lab05'!Q12*$G$2</f>
        <v>0</v>
      </c>
      <c r="H12" s="35">
        <f>'Lab06'!Z12*$H$2</f>
        <v>0</v>
      </c>
      <c r="I12" s="35">
        <f>'Midterm Exam'!P12*$I$2</f>
        <v>0</v>
      </c>
      <c r="J12" s="35">
        <f>OT!J12*$J$2</f>
        <v>0</v>
      </c>
      <c r="K12" s="35">
        <f>'Midterm Project'!Q12*$K$2</f>
        <v>0</v>
      </c>
      <c r="L12" s="35">
        <f>'Lab07'!T12*$L$2</f>
        <v>0</v>
      </c>
      <c r="M12" s="35">
        <f>'Lab08'!Y12*$M$2</f>
        <v>0</v>
      </c>
      <c r="N12" s="35">
        <f>'Lab09'!Q12*$N$2</f>
        <v>0</v>
      </c>
      <c r="O12" s="35">
        <f>'Lab10'!Z12*$O$2</f>
        <v>0</v>
      </c>
      <c r="P12" s="37">
        <v>0.0</v>
      </c>
      <c r="Q12" s="35">
        <f>'Lab11'!Z12*$Q$2</f>
        <v>0</v>
      </c>
      <c r="R12" s="35">
        <f>'Lab12'!E12*$R$2</f>
        <v>0</v>
      </c>
      <c r="S12" s="35">
        <f>'Final Exam'!X12*$S$2</f>
        <v>0</v>
      </c>
      <c r="T12" s="35">
        <f>'Final Project'!S12*$T$2</f>
        <v>0</v>
      </c>
      <c r="U12" s="38">
        <v>0.0</v>
      </c>
      <c r="V12" s="35">
        <f t="shared" si="1"/>
        <v>7.37</v>
      </c>
      <c r="W12" s="35"/>
      <c r="X12" s="39" t="b">
        <v>0</v>
      </c>
    </row>
    <row r="13">
      <c r="A13" s="4"/>
      <c r="B13" s="3" t="s">
        <v>14</v>
      </c>
      <c r="C13" s="34">
        <f>'Lab01'!Q13*$C$2</f>
        <v>3.831</v>
      </c>
      <c r="D13" s="34">
        <f>'Lab02'!Q13*$D$2</f>
        <v>4.143</v>
      </c>
      <c r="E13" s="34">
        <f>'Lab03'!AB13*$E$2</f>
        <v>3.9415</v>
      </c>
      <c r="F13" s="35">
        <f>'Lab04'!Q13*$F$2</f>
        <v>3.83</v>
      </c>
      <c r="G13" s="36">
        <f>'Lab05'!Q13*$G$2</f>
        <v>3.8385</v>
      </c>
      <c r="H13" s="35">
        <f>'Lab06'!Z13*$H$2</f>
        <v>4.297</v>
      </c>
      <c r="I13" s="35">
        <f>'Midterm Exam'!P13*$I$2</f>
        <v>8</v>
      </c>
      <c r="J13" s="35">
        <f>OT!J13*$J$2</f>
        <v>5</v>
      </c>
      <c r="K13" s="35">
        <f>'Midterm Project'!Q13*$K$2</f>
        <v>8.617</v>
      </c>
      <c r="L13" s="35">
        <f>'Lab07'!T13*$L$2</f>
        <v>4.935</v>
      </c>
      <c r="M13" s="35">
        <f>'Lab08'!Y13*$M$2</f>
        <v>3.947</v>
      </c>
      <c r="N13" s="35">
        <f>'Lab09'!Q13*$N$2</f>
        <v>4.9335</v>
      </c>
      <c r="O13" s="35">
        <f>'Lab10'!Z13*$O$2</f>
        <v>5</v>
      </c>
      <c r="P13" s="37">
        <v>3.0</v>
      </c>
      <c r="Q13" s="35">
        <f>'Lab11'!Z13*$Q$2</f>
        <v>2.786</v>
      </c>
      <c r="R13" s="35">
        <f>'Lab12'!E13*$R$2</f>
        <v>5</v>
      </c>
      <c r="S13" s="35">
        <f>'Final Exam'!X13*$S$2</f>
        <v>7.88</v>
      </c>
      <c r="T13" s="35">
        <f>'Final Project'!S13*$T$2</f>
        <v>9.418</v>
      </c>
      <c r="U13" s="38">
        <v>0.0</v>
      </c>
      <c r="V13" s="35">
        <f t="shared" si="1"/>
        <v>92.3975</v>
      </c>
      <c r="W13" s="35"/>
      <c r="X13" s="39" t="b">
        <v>1</v>
      </c>
    </row>
    <row r="14">
      <c r="A14" s="4"/>
      <c r="B14" s="3" t="s">
        <v>15</v>
      </c>
      <c r="C14" s="34">
        <f>'Lab01'!Q14*$C$2</f>
        <v>3.8605</v>
      </c>
      <c r="D14" s="34">
        <f>'Lab02'!Q14*$D$2</f>
        <v>4.094</v>
      </c>
      <c r="E14" s="40">
        <v>0.0</v>
      </c>
      <c r="F14" s="35">
        <f>'Lab04'!Q14*$F$2</f>
        <v>4.298</v>
      </c>
      <c r="G14" s="36">
        <f>'Lab05'!Q14*$G$2</f>
        <v>3.9475</v>
      </c>
      <c r="H14" s="35">
        <f>'Lab06'!Z14*$H$2</f>
        <v>0</v>
      </c>
      <c r="I14" s="35">
        <f>'Midterm Exam'!P14*$I$2</f>
        <v>7.2</v>
      </c>
      <c r="J14" s="35">
        <f>OT!J14*$J$2</f>
        <v>5</v>
      </c>
      <c r="K14" s="35">
        <f>'Midterm Project'!Q14*$K$2</f>
        <v>8.809</v>
      </c>
      <c r="L14" s="37">
        <v>0.0</v>
      </c>
      <c r="M14" s="35">
        <f>'Lab08'!Y14*$M$2</f>
        <v>4.0215</v>
      </c>
      <c r="N14" s="35">
        <f>'Lab09'!Q14*$N$2</f>
        <v>0</v>
      </c>
      <c r="O14" s="35">
        <f>'Lab10'!Z14*$O$2</f>
        <v>0</v>
      </c>
      <c r="P14" s="37">
        <v>0.0</v>
      </c>
      <c r="Q14" s="35">
        <f>'Lab11'!Z14*$Q$2</f>
        <v>0</v>
      </c>
      <c r="R14" s="35">
        <f>'Lab12'!E14*$R$2</f>
        <v>0</v>
      </c>
      <c r="S14" s="35">
        <f>'Final Exam'!X14*$S$2</f>
        <v>0</v>
      </c>
      <c r="T14" s="35">
        <f>'Final Project'!S14*$T$2</f>
        <v>0</v>
      </c>
      <c r="U14" s="38">
        <v>0.0</v>
      </c>
      <c r="V14" s="35">
        <f t="shared" si="1"/>
        <v>41.2305</v>
      </c>
      <c r="W14" s="35"/>
      <c r="X14" s="39" t="b">
        <v>0</v>
      </c>
    </row>
    <row r="15">
      <c r="A15" s="4"/>
      <c r="B15" s="3" t="s">
        <v>16</v>
      </c>
      <c r="C15" s="34">
        <f>'Lab01'!Q15*$C$2</f>
        <v>4.932</v>
      </c>
      <c r="D15" s="34">
        <f>'Lab02'!Q15*$D$2</f>
        <v>4.474</v>
      </c>
      <c r="E15" s="34">
        <f>'Lab03'!AB15*$E$2</f>
        <v>4.5975</v>
      </c>
      <c r="F15" s="35">
        <f>'Lab04'!Q15*$F$2</f>
        <v>4.8405</v>
      </c>
      <c r="G15" s="36">
        <f>'Lab05'!Q15*$G$2</f>
        <v>4.5765</v>
      </c>
      <c r="H15" s="35">
        <f>'Lab06'!Z15*$H$2</f>
        <v>4.276</v>
      </c>
      <c r="I15" s="35">
        <f>'Midterm Exam'!P15*$I$2</f>
        <v>7.52</v>
      </c>
      <c r="J15" s="35">
        <f>OT!J15*$J$2</f>
        <v>5</v>
      </c>
      <c r="K15" s="35">
        <f>'Midterm Project'!Q15*$K$2</f>
        <v>8.362</v>
      </c>
      <c r="L15" s="35">
        <f>'Lab07'!T15*$L$2</f>
        <v>4.7645</v>
      </c>
      <c r="M15" s="35">
        <f>'Lab08'!Y15*$M$2</f>
        <v>3.702</v>
      </c>
      <c r="N15" s="35">
        <f>'Lab09'!Q15*$N$2</f>
        <v>4.9555</v>
      </c>
      <c r="O15" s="35">
        <f>'Lab10'!Z15*$O$2</f>
        <v>4.8935</v>
      </c>
      <c r="P15" s="37">
        <v>3.0</v>
      </c>
      <c r="Q15" s="35">
        <f>'Lab11'!Z15*$Q$2</f>
        <v>4.628</v>
      </c>
      <c r="R15" s="35">
        <f>'Lab12'!E15*$R$2</f>
        <v>5</v>
      </c>
      <c r="S15" s="35">
        <f>'Final Exam'!X15*$S$2</f>
        <v>7.52</v>
      </c>
      <c r="T15" s="35">
        <f>'Final Project'!S15*$T$2</f>
        <v>9.799</v>
      </c>
      <c r="U15" s="38">
        <v>0.0</v>
      </c>
      <c r="V15" s="35">
        <f t="shared" si="1"/>
        <v>96.841</v>
      </c>
      <c r="W15" s="35"/>
      <c r="X15" s="39" t="b">
        <v>1</v>
      </c>
    </row>
    <row r="16">
      <c r="A16" s="4"/>
      <c r="B16" s="3" t="s">
        <v>17</v>
      </c>
      <c r="C16" s="34">
        <f>'Lab01'!Q16*$C$2</f>
        <v>0</v>
      </c>
      <c r="D16" s="34">
        <f>'Lab02'!Q16*$D$2</f>
        <v>0</v>
      </c>
      <c r="E16" s="34">
        <f>'Lab03'!AB16*$E$2</f>
        <v>0</v>
      </c>
      <c r="F16" s="35">
        <f>'Lab04'!Q16*$F$2</f>
        <v>0</v>
      </c>
      <c r="G16" s="36">
        <f>'Lab05'!Q16*$G$2</f>
        <v>0</v>
      </c>
      <c r="H16" s="35">
        <f>'Lab06'!Z16*$H$2</f>
        <v>0</v>
      </c>
      <c r="I16" s="35">
        <f>'Midterm Exam'!P16*$I$2</f>
        <v>0</v>
      </c>
      <c r="J16" s="35">
        <f>OT!J16*$J$2</f>
        <v>0</v>
      </c>
      <c r="K16" s="35">
        <f>'Midterm Project'!Q16*$K$2</f>
        <v>0</v>
      </c>
      <c r="L16" s="35">
        <f>'Lab07'!T16*$L$2</f>
        <v>0</v>
      </c>
      <c r="M16" s="35">
        <f>'Lab08'!Y16*$M$2</f>
        <v>0</v>
      </c>
      <c r="N16" s="35">
        <f>'Lab09'!Q16*$N$2</f>
        <v>0</v>
      </c>
      <c r="O16" s="35">
        <f>'Lab10'!Z16*$O$2</f>
        <v>0</v>
      </c>
      <c r="P16" s="37">
        <v>0.0</v>
      </c>
      <c r="Q16" s="35">
        <f>'Lab11'!Z16*$Q$2</f>
        <v>0</v>
      </c>
      <c r="R16" s="35">
        <f>'Lab12'!E16*$R$2</f>
        <v>0</v>
      </c>
      <c r="S16" s="35">
        <f>'Final Exam'!X16*$S$2</f>
        <v>0</v>
      </c>
      <c r="T16" s="35">
        <f>'Final Project'!S16*$T$2</f>
        <v>0</v>
      </c>
      <c r="U16" s="38">
        <v>0.0</v>
      </c>
      <c r="V16" s="35">
        <f t="shared" si="1"/>
        <v>0</v>
      </c>
      <c r="W16" s="35"/>
      <c r="X16" s="39" t="b">
        <v>0</v>
      </c>
    </row>
    <row r="17">
      <c r="A17" s="4"/>
      <c r="B17" s="3" t="s">
        <v>18</v>
      </c>
      <c r="C17" s="34">
        <f>'Lab01'!Q17*$C$2</f>
        <v>4.5225</v>
      </c>
      <c r="D17" s="34">
        <f>'Lab02'!Q17*$D$2</f>
        <v>3.8605</v>
      </c>
      <c r="E17" s="34">
        <f>'Lab03'!AB17*$E$2</f>
        <v>4.262</v>
      </c>
      <c r="F17" s="35">
        <f>'Lab04'!Q17*$F$2</f>
        <v>4.6595</v>
      </c>
      <c r="G17" s="36">
        <f>'Lab05'!Q17*$G$2</f>
        <v>3.875</v>
      </c>
      <c r="H17" s="35">
        <f>'Lab06'!Z17*$H$2</f>
        <v>4.14</v>
      </c>
      <c r="I17" s="35">
        <f>'Midterm Exam'!P17*$I$2</f>
        <v>7.24</v>
      </c>
      <c r="J17" s="35">
        <f>OT!J17*$J$2</f>
        <v>5</v>
      </c>
      <c r="K17" s="35">
        <f>'Midterm Project'!Q17*$K$2</f>
        <v>7.638</v>
      </c>
      <c r="L17" s="35">
        <f>'Lab07'!T17*$L$2</f>
        <v>4.933</v>
      </c>
      <c r="M17" s="35">
        <f>'Lab08'!Y17*$M$2</f>
        <v>4.6275</v>
      </c>
      <c r="N17" s="35">
        <f>'Lab09'!Q17*$N$2</f>
        <v>2.6525</v>
      </c>
      <c r="O17" s="35">
        <f>'Lab10'!Z17*$O$2</f>
        <v>4.8235</v>
      </c>
      <c r="P17" s="37">
        <v>3.0</v>
      </c>
      <c r="Q17" s="35">
        <f>'Lab11'!Z17*$Q$2</f>
        <v>4.028</v>
      </c>
      <c r="R17" s="35">
        <f>'Lab12'!E17*$R$2</f>
        <v>5</v>
      </c>
      <c r="S17" s="35">
        <f>'Final Exam'!X17*$S$2</f>
        <v>6.92</v>
      </c>
      <c r="T17" s="35">
        <f>'Final Project'!S17*$T$2</f>
        <v>7.761</v>
      </c>
      <c r="U17" s="38">
        <v>0.0</v>
      </c>
      <c r="V17" s="35">
        <f t="shared" si="1"/>
        <v>88.943</v>
      </c>
      <c r="W17" s="35"/>
      <c r="X17" s="39" t="b">
        <v>1</v>
      </c>
    </row>
    <row r="18">
      <c r="A18" s="4"/>
      <c r="B18" s="3" t="s">
        <v>19</v>
      </c>
      <c r="C18" s="34">
        <f>'Lab01'!Q18*$C$2</f>
        <v>3.763</v>
      </c>
      <c r="D18" s="34">
        <f>'Lab02'!Q18*$D$2</f>
        <v>4.1915</v>
      </c>
      <c r="E18" s="34">
        <f>'Lab03'!AB18*$E$2</f>
        <v>3.762</v>
      </c>
      <c r="F18" s="35">
        <f>'Lab04'!Q18*$F$2</f>
        <v>3.553</v>
      </c>
      <c r="G18" s="36">
        <f>'Lab05'!Q18*$G$2</f>
        <v>3.754</v>
      </c>
      <c r="H18" s="35">
        <f>'Lab06'!Z18*$H$2</f>
        <v>3.7205</v>
      </c>
      <c r="I18" s="35">
        <f>'Midterm Exam'!P18*$I$2</f>
        <v>8</v>
      </c>
      <c r="J18" s="35">
        <f>OT!J18*$J$2</f>
        <v>2.5</v>
      </c>
      <c r="K18" s="35">
        <f>'Midterm Project'!Q18*$K$2</f>
        <v>7.532</v>
      </c>
      <c r="L18" s="35">
        <f>'Lab07'!T18*$L$2</f>
        <v>4.806</v>
      </c>
      <c r="M18" s="35">
        <f>'Lab08'!Y18*$M$2</f>
        <v>3.6385</v>
      </c>
      <c r="N18" s="35">
        <f>'Lab09'!Q18*$N$2</f>
        <v>2.5975</v>
      </c>
      <c r="O18" s="35">
        <f>'Lab10'!Z18*$O$2</f>
        <v>4.702</v>
      </c>
      <c r="P18" s="37">
        <v>3.0</v>
      </c>
      <c r="Q18" s="35">
        <f>'Lab11'!Z18*$Q$2</f>
        <v>3.512</v>
      </c>
      <c r="R18" s="35">
        <f>'Lab12'!E18*$R$2</f>
        <v>5</v>
      </c>
      <c r="S18" s="35">
        <f>'Final Exam'!X18*$S$2</f>
        <v>8</v>
      </c>
      <c r="T18" s="35">
        <f>'Final Project'!S18*$T$2</f>
        <v>8.231</v>
      </c>
      <c r="U18" s="38">
        <v>0.0</v>
      </c>
      <c r="V18" s="35">
        <f t="shared" si="1"/>
        <v>84.263</v>
      </c>
      <c r="W18" s="35"/>
      <c r="X18" s="39" t="b">
        <v>1</v>
      </c>
    </row>
    <row r="19">
      <c r="A19" s="4"/>
      <c r="B19" s="3" t="s">
        <v>20</v>
      </c>
      <c r="C19" s="34">
        <f>'Lab01'!Q19*$C$2</f>
        <v>4.854</v>
      </c>
      <c r="D19" s="34">
        <f>'Lab02'!Q19*$D$2</f>
        <v>4.6105</v>
      </c>
      <c r="E19" s="34">
        <f>'Lab03'!AB19*$E$2</f>
        <v>4.476</v>
      </c>
      <c r="F19" s="35">
        <f>'Lab04'!Q19*$F$2</f>
        <v>4.6275</v>
      </c>
      <c r="G19" s="36">
        <f>'Lab05'!Q19*$G$2</f>
        <v>3.4915</v>
      </c>
      <c r="H19" s="35">
        <f>'Lab06'!Z19*$H$2</f>
        <v>4.3285</v>
      </c>
      <c r="I19" s="35">
        <f>'Midterm Exam'!P19*$I$2</f>
        <v>7.76</v>
      </c>
      <c r="J19" s="35">
        <f>OT!J19*$J$2</f>
        <v>2.5</v>
      </c>
      <c r="K19" s="35">
        <f>'Midterm Project'!Q19*$K$2</f>
        <v>9.149</v>
      </c>
      <c r="L19" s="35">
        <f>'Lab07'!T19*$L$2</f>
        <v>4.993</v>
      </c>
      <c r="M19" s="35">
        <f>'Lab08'!Y19*$M$2</f>
        <v>4.3725</v>
      </c>
      <c r="N19" s="35">
        <f>'Lab09'!Q19*$N$2</f>
        <v>4.689</v>
      </c>
      <c r="O19" s="35">
        <f>'Lab10'!Z19*$O$2</f>
        <v>4.82</v>
      </c>
      <c r="P19" s="37">
        <v>3.0</v>
      </c>
      <c r="Q19" s="35">
        <f>'Lab11'!Z19*$Q$2</f>
        <v>4.94</v>
      </c>
      <c r="R19" s="35">
        <f>'Lab12'!E19*$R$2</f>
        <v>5</v>
      </c>
      <c r="S19" s="35">
        <f>'Final Exam'!X19*$S$2</f>
        <v>6.56</v>
      </c>
      <c r="T19" s="35">
        <f>'Final Project'!S19*$T$2</f>
        <v>8.813</v>
      </c>
      <c r="U19" s="38">
        <v>0.0</v>
      </c>
      <c r="V19" s="35">
        <f t="shared" si="1"/>
        <v>92.9845</v>
      </c>
      <c r="W19" s="35"/>
      <c r="X19" s="39" t="b">
        <v>1</v>
      </c>
    </row>
    <row r="20">
      <c r="A20" s="4"/>
      <c r="B20" s="3" t="s">
        <v>21</v>
      </c>
      <c r="C20" s="34">
        <f>'Lab01'!Q20*$C$2</f>
        <v>4.844</v>
      </c>
      <c r="D20" s="34">
        <f>'Lab02'!Q20*$D$2</f>
        <v>4.328</v>
      </c>
      <c r="E20" s="34">
        <f>'Lab03'!AB20*$E$2</f>
        <v>4.745</v>
      </c>
      <c r="F20" s="35">
        <f>'Lab04'!Q20*$F$2</f>
        <v>4.585</v>
      </c>
      <c r="G20" s="36">
        <f>'Lab05'!Q20*$G$2</f>
        <v>4.9275</v>
      </c>
      <c r="H20" s="35">
        <f>'Lab06'!Z20*$H$2</f>
        <v>4.6015</v>
      </c>
      <c r="I20" s="35">
        <f>'Midterm Exam'!P20*$I$2</f>
        <v>8</v>
      </c>
      <c r="J20" s="35">
        <f>OT!J20*$J$2</f>
        <v>5</v>
      </c>
      <c r="K20" s="35">
        <f>'Midterm Project'!Q20*$K$2</f>
        <v>9.255</v>
      </c>
      <c r="L20" s="35">
        <f>'Lab07'!T20*$L$2</f>
        <v>4.7915</v>
      </c>
      <c r="M20" s="35">
        <f>'Lab08'!Y20*$M$2</f>
        <v>4.532</v>
      </c>
      <c r="N20" s="35">
        <f>'Lab09'!Q20*$N$2</f>
        <v>4.3665</v>
      </c>
      <c r="O20" s="35">
        <f>'Lab10'!Z20*$O$2</f>
        <v>4.989</v>
      </c>
      <c r="P20" s="37">
        <v>3.0</v>
      </c>
      <c r="Q20" s="35">
        <f>'Lab11'!Z20*$Q$2</f>
        <v>4.916</v>
      </c>
      <c r="R20" s="35">
        <f>'Lab12'!E20*$R$2</f>
        <v>5</v>
      </c>
      <c r="S20" s="35">
        <f>'Final Exam'!X20*$S$2</f>
        <v>6.88</v>
      </c>
      <c r="T20" s="35">
        <f>'Final Project'!S20*$T$2</f>
        <v>9.149</v>
      </c>
      <c r="U20" s="38">
        <v>0.0</v>
      </c>
      <c r="V20" s="35">
        <f t="shared" si="1"/>
        <v>97.91</v>
      </c>
      <c r="W20" s="35"/>
      <c r="X20" s="39" t="b">
        <v>1</v>
      </c>
    </row>
    <row r="21">
      <c r="A21" s="4"/>
      <c r="B21" s="3" t="s">
        <v>22</v>
      </c>
      <c r="C21" s="34">
        <f>'Lab01'!Q21*$C$2</f>
        <v>3.948</v>
      </c>
      <c r="D21" s="34">
        <f>'Lab02'!Q21*$D$2</f>
        <v>4.1235</v>
      </c>
      <c r="E21" s="34">
        <f>'Lab03'!AB21*$E$2</f>
        <v>4.2415</v>
      </c>
      <c r="F21" s="35">
        <f>'Lab04'!Q21*$F$2</f>
        <v>3.915</v>
      </c>
      <c r="G21" s="36">
        <f>'Lab05'!Q21*$G$2</f>
        <v>2.636</v>
      </c>
      <c r="H21" s="35">
        <f>'Lab06'!Z21*$H$2</f>
        <v>4.0245</v>
      </c>
      <c r="I21" s="35">
        <f>'Midterm Exam'!P21*$I$2</f>
        <v>7.52</v>
      </c>
      <c r="J21" s="35">
        <f>OT!J21*$J$2</f>
        <v>5</v>
      </c>
      <c r="K21" s="35">
        <f>'Midterm Project'!Q21*$K$2</f>
        <v>7.894</v>
      </c>
      <c r="L21" s="35">
        <f>'Lab07'!T21*$L$2</f>
        <v>4.8135</v>
      </c>
      <c r="M21" s="35">
        <f>'Lab08'!Y21*$M$2</f>
        <v>3.5745</v>
      </c>
      <c r="N21" s="35">
        <f>'Lab09'!Q21*$N$2</f>
        <v>4.189</v>
      </c>
      <c r="O21" s="35">
        <f>'Lab10'!Z21*$O$2</f>
        <v>4.8565</v>
      </c>
      <c r="P21" s="37">
        <v>3.0</v>
      </c>
      <c r="Q21" s="35">
        <f>'Lab11'!Z21*$Q$2</f>
        <v>3.848</v>
      </c>
      <c r="R21" s="35">
        <f>'Lab12'!E21*$R$2</f>
        <v>5</v>
      </c>
      <c r="S21" s="35">
        <f>'Final Exam'!X21*$S$2</f>
        <v>7.8</v>
      </c>
      <c r="T21" s="35">
        <f>'Final Project'!S21*$T$2</f>
        <v>7.851</v>
      </c>
      <c r="U21" s="38">
        <v>0.0</v>
      </c>
      <c r="V21" s="35">
        <f t="shared" si="1"/>
        <v>88.235</v>
      </c>
      <c r="W21" s="35"/>
      <c r="X21" s="39" t="b">
        <v>1</v>
      </c>
    </row>
    <row r="22">
      <c r="A22" s="5"/>
      <c r="B22" s="3" t="s">
        <v>23</v>
      </c>
      <c r="C22" s="34">
        <f>'Lab01'!Q22*$C$2</f>
        <v>0</v>
      </c>
      <c r="D22" s="34">
        <f>'Lab02'!Q22*$D$2</f>
        <v>0</v>
      </c>
      <c r="E22" s="34">
        <f>'Lab03'!AB22*$E$2</f>
        <v>0</v>
      </c>
      <c r="F22" s="35">
        <f>'Lab04'!Q22*$F$2</f>
        <v>0</v>
      </c>
      <c r="G22" s="36">
        <f>'Lab05'!Q22*$G$2</f>
        <v>0</v>
      </c>
      <c r="H22" s="35">
        <f>'Lab06'!Z22*$H$2</f>
        <v>0</v>
      </c>
      <c r="I22" s="35">
        <f>'Midterm Exam'!P22*$I$2</f>
        <v>0</v>
      </c>
      <c r="J22" s="35">
        <f>OT!J22*$J$2</f>
        <v>0</v>
      </c>
      <c r="K22" s="35">
        <f>'Midterm Project'!Q22*$K$2</f>
        <v>0</v>
      </c>
      <c r="L22" s="35">
        <f>'Lab07'!T22*$L$2</f>
        <v>0</v>
      </c>
      <c r="M22" s="35">
        <f>'Lab08'!Y22*$M$2</f>
        <v>0</v>
      </c>
      <c r="N22" s="35">
        <f>'Lab09'!Q22*$N$2</f>
        <v>0</v>
      </c>
      <c r="O22" s="35">
        <f>'Lab10'!Z22*$O$2</f>
        <v>0</v>
      </c>
      <c r="P22" s="37">
        <v>0.0</v>
      </c>
      <c r="Q22" s="35">
        <f>'Lab11'!Z22*$Q$2</f>
        <v>0</v>
      </c>
      <c r="R22" s="35">
        <f>'Lab12'!E22*$R$2</f>
        <v>0</v>
      </c>
      <c r="S22" s="35">
        <f>'Final Exam'!X22*$S$2</f>
        <v>0</v>
      </c>
      <c r="T22" s="35">
        <f>'Final Project'!S22*$T$2</f>
        <v>0</v>
      </c>
      <c r="U22" s="38">
        <v>0.0</v>
      </c>
      <c r="V22" s="35">
        <f t="shared" si="1"/>
        <v>0</v>
      </c>
      <c r="W22" s="35"/>
      <c r="X22" s="39" t="b">
        <v>0</v>
      </c>
    </row>
    <row r="23">
      <c r="A23" s="6" t="s">
        <v>24</v>
      </c>
      <c r="B23" s="7" t="s">
        <v>25</v>
      </c>
      <c r="C23" s="34">
        <f>'Lab01'!Q23*$C$2</f>
        <v>3.5195</v>
      </c>
      <c r="D23" s="34">
        <f>'Lab02'!Q23*$D$2</f>
        <v>3.193</v>
      </c>
      <c r="E23" s="34">
        <f>'Lab03'!AB23*$E$2</f>
        <v>3.269</v>
      </c>
      <c r="F23" s="37">
        <v>2.5</v>
      </c>
      <c r="G23" s="36">
        <f>'Lab05'!Q23*$G$2</f>
        <v>0</v>
      </c>
      <c r="H23" s="35">
        <f>'Lab06'!Z23*$H$2</f>
        <v>4.0875</v>
      </c>
      <c r="I23" s="35">
        <f>'Midterm Exam'!P23*$I$2</f>
        <v>4.56</v>
      </c>
      <c r="J23" s="35">
        <f>OT!J23*$J$2</f>
        <v>2.5</v>
      </c>
      <c r="K23" s="35">
        <f>'Midterm Project'!Q23*$K$2</f>
        <v>5.9129</v>
      </c>
      <c r="L23" s="35">
        <f>'Lab07'!T23*$L$2</f>
        <v>4.9495</v>
      </c>
      <c r="M23" s="35">
        <f>'Lab08'!Y23*$M$2</f>
        <v>3.749</v>
      </c>
      <c r="N23" s="35">
        <f>'Lab09'!Q23*$N$2</f>
        <v>0</v>
      </c>
      <c r="O23" s="35">
        <f>'Lab10'!Z23*$O$2</f>
        <v>2.87</v>
      </c>
      <c r="P23" s="37">
        <v>3.0</v>
      </c>
      <c r="Q23" s="35">
        <f>'Lab11'!Z23*$Q$2</f>
        <v>2.3725</v>
      </c>
      <c r="R23" s="35">
        <f>'Lab12'!E23*$R$2</f>
        <v>5</v>
      </c>
      <c r="S23" s="35">
        <f>'Final Exam'!X23*$S$2</f>
        <v>6.6</v>
      </c>
      <c r="T23" s="35">
        <f>'Final Project'!S23*$T$2</f>
        <v>9.731</v>
      </c>
      <c r="U23" s="38">
        <v>0.0</v>
      </c>
      <c r="V23" s="35">
        <f t="shared" si="1"/>
        <v>67.8139</v>
      </c>
      <c r="W23" s="35"/>
      <c r="X23" s="39" t="b">
        <v>1</v>
      </c>
    </row>
    <row r="24">
      <c r="A24" s="4"/>
      <c r="B24" s="7" t="s">
        <v>26</v>
      </c>
      <c r="C24" s="34">
        <f>'Lab01'!Q24*$C$2</f>
        <v>3.7045</v>
      </c>
      <c r="D24" s="34">
        <f>'Lab02'!Q24*$D$2</f>
        <v>4.4255</v>
      </c>
      <c r="E24" s="34">
        <f>'Lab03'!AB24*$E$2</f>
        <v>4.593</v>
      </c>
      <c r="F24" s="35">
        <f>'Lab04'!Q24*$F$2</f>
        <v>4.117</v>
      </c>
      <c r="G24" s="36">
        <f>'Lab05'!Q24*$G$2</f>
        <v>4.8065</v>
      </c>
      <c r="H24" s="35">
        <f>'Lab06'!Z24*$H$2</f>
        <v>3.888</v>
      </c>
      <c r="I24" s="35">
        <f>'Midterm Exam'!P24*$I$2</f>
        <v>6.32</v>
      </c>
      <c r="J24" s="35">
        <f>OT!J24*$J$2</f>
        <v>2.5</v>
      </c>
      <c r="K24" s="35">
        <f>'Midterm Project'!Q24*$K$2</f>
        <v>7.447</v>
      </c>
      <c r="L24" s="35">
        <f>'Lab07'!T24*$L$2</f>
        <v>4.964</v>
      </c>
      <c r="M24" s="35">
        <f>'Lab08'!Y24*$M$2</f>
        <v>4.3085</v>
      </c>
      <c r="N24" s="35">
        <f>'Lab09'!Q24*$N$2</f>
        <v>4.822</v>
      </c>
      <c r="O24" s="35">
        <f>'Lab10'!Z24*$O$2</f>
        <v>4.956</v>
      </c>
      <c r="P24" s="37">
        <v>3.0</v>
      </c>
      <c r="Q24" s="35">
        <f>'Lab11'!Z24*$Q$2</f>
        <v>4.616</v>
      </c>
      <c r="R24" s="35">
        <f>'Lab12'!E24*$R$2</f>
        <v>5</v>
      </c>
      <c r="S24" s="35">
        <f>'Final Exam'!X24*$S$2</f>
        <v>7.36</v>
      </c>
      <c r="T24" s="35">
        <f>'Final Project'!S24*$T$2</f>
        <v>8.5</v>
      </c>
      <c r="U24" s="38">
        <v>0.0</v>
      </c>
      <c r="V24" s="35">
        <f t="shared" si="1"/>
        <v>89.328</v>
      </c>
      <c r="W24" s="35"/>
      <c r="X24" s="39" t="b">
        <v>1</v>
      </c>
    </row>
    <row r="25">
      <c r="A25" s="4"/>
      <c r="B25" s="7" t="s">
        <v>27</v>
      </c>
      <c r="C25" s="34">
        <f>'Lab01'!Q25*$C$2</f>
        <v>3.724</v>
      </c>
      <c r="D25" s="34">
        <f>'Lab02'!Q25*$D$2</f>
        <v>2.559</v>
      </c>
      <c r="E25" s="34">
        <f>'Lab03'!AB25*$E$2</f>
        <v>3.0545</v>
      </c>
      <c r="F25" s="35">
        <f>'Lab04'!Q25*$F$2</f>
        <v>0</v>
      </c>
      <c r="G25" s="36">
        <f>'Lab05'!Q25*$G$2</f>
        <v>0</v>
      </c>
      <c r="H25" s="35">
        <f>'Lab06'!Z25*$H$2</f>
        <v>0</v>
      </c>
      <c r="I25" s="35">
        <f>'Midterm Exam'!P25*$I$2</f>
        <v>0</v>
      </c>
      <c r="J25" s="35">
        <f>OT!J25*$J$2</f>
        <v>0</v>
      </c>
      <c r="K25" s="35">
        <f>'Midterm Project'!Q25*$K$2</f>
        <v>0</v>
      </c>
      <c r="L25" s="35">
        <f>'Lab07'!T25*$L$2</f>
        <v>0</v>
      </c>
      <c r="M25" s="35">
        <f>'Lab08'!Y25*$M$2</f>
        <v>0</v>
      </c>
      <c r="N25" s="35">
        <f>'Lab09'!Q25*$N$2</f>
        <v>0</v>
      </c>
      <c r="O25" s="35">
        <f>'Lab10'!Z25*$O$2</f>
        <v>0</v>
      </c>
      <c r="P25" s="37">
        <v>0.0</v>
      </c>
      <c r="Q25" s="35">
        <f>'Lab11'!Z25*$Q$2</f>
        <v>0</v>
      </c>
      <c r="R25" s="35">
        <f>'Lab12'!E25*$R$2</f>
        <v>0</v>
      </c>
      <c r="S25" s="35">
        <f>'Final Exam'!X25*$S$2</f>
        <v>0</v>
      </c>
      <c r="T25" s="35">
        <f>'Final Project'!S25*$T$2</f>
        <v>0</v>
      </c>
      <c r="U25" s="38">
        <v>0.0</v>
      </c>
      <c r="V25" s="35">
        <f t="shared" si="1"/>
        <v>9.3375</v>
      </c>
      <c r="W25" s="35"/>
      <c r="X25" s="39" t="b">
        <v>0</v>
      </c>
    </row>
    <row r="26">
      <c r="A26" s="4"/>
      <c r="B26" s="7" t="s">
        <v>28</v>
      </c>
      <c r="C26" s="34">
        <f>'Lab01'!Q26*$C$2</f>
        <v>4.065</v>
      </c>
      <c r="D26" s="34">
        <f>'Lab02'!Q26*$D$2</f>
        <v>3.617</v>
      </c>
      <c r="E26" s="34">
        <f>'Lab03'!AB26*$E$2</f>
        <v>4.317</v>
      </c>
      <c r="F26" s="35">
        <f>'Lab04'!Q26*$F$2</f>
        <v>4.8085</v>
      </c>
      <c r="G26" s="36">
        <f>'Lab05'!Q26*$G$2</f>
        <v>4.1775</v>
      </c>
      <c r="H26" s="35">
        <f>'Lab06'!Z26*$H$2</f>
        <v>4.811</v>
      </c>
      <c r="I26" s="35">
        <f>'Midterm Exam'!P26*$I$2</f>
        <v>8</v>
      </c>
      <c r="J26" s="35">
        <f>OT!J26*$J$2</f>
        <v>5</v>
      </c>
      <c r="K26" s="35">
        <f>'Midterm Project'!Q26*$K$2</f>
        <v>9.383</v>
      </c>
      <c r="L26" s="35">
        <f>'Lab07'!T26*$L$2</f>
        <v>4.9545</v>
      </c>
      <c r="M26" s="35">
        <f>'Lab08'!Y26*$M$2</f>
        <v>4.319</v>
      </c>
      <c r="N26" s="35">
        <f>'Lab09'!Q26*$N$2</f>
        <v>3.2665</v>
      </c>
      <c r="O26" s="35">
        <f>'Lab10'!Z26*$O$2</f>
        <v>4.7205</v>
      </c>
      <c r="P26" s="37">
        <v>3.0</v>
      </c>
      <c r="Q26" s="35">
        <f>'Lab11'!Z26*$Q$2</f>
        <v>4.208</v>
      </c>
      <c r="R26" s="35">
        <f>'Lab12'!E26*$R$2</f>
        <v>5</v>
      </c>
      <c r="S26" s="35">
        <f>'Final Exam'!X26*$S$2</f>
        <v>7.64</v>
      </c>
      <c r="T26" s="35">
        <f>'Final Project'!S26*$T$2</f>
        <v>9.082</v>
      </c>
      <c r="U26" s="38">
        <v>0.0</v>
      </c>
      <c r="V26" s="35">
        <f t="shared" si="1"/>
        <v>94.3695</v>
      </c>
      <c r="W26" s="35"/>
      <c r="X26" s="39" t="b">
        <v>1</v>
      </c>
    </row>
    <row r="27">
      <c r="A27" s="4"/>
      <c r="B27" s="7" t="s">
        <v>29</v>
      </c>
      <c r="C27" s="34">
        <f>'Lab01'!Q27*$C$2</f>
        <v>0</v>
      </c>
      <c r="D27" s="34">
        <f>'Lab02'!Q27*$D$2</f>
        <v>3.646</v>
      </c>
      <c r="E27" s="34">
        <f>'Lab03'!AB27*$E$2</f>
        <v>0</v>
      </c>
      <c r="F27" s="35">
        <f>'Lab04'!Q27*$F$2</f>
        <v>0</v>
      </c>
      <c r="G27" s="36">
        <f>'Lab05'!Q27*$G$2</f>
        <v>0</v>
      </c>
      <c r="H27" s="35">
        <f>'Lab06'!Z27*$H$2</f>
        <v>0</v>
      </c>
      <c r="I27" s="35">
        <f>'Midterm Exam'!P27*$I$2</f>
        <v>4.12</v>
      </c>
      <c r="J27" s="35">
        <f>OT!J27*$J$2</f>
        <v>0</v>
      </c>
      <c r="K27" s="35">
        <f>'Midterm Project'!Q27*$K$2</f>
        <v>0</v>
      </c>
      <c r="L27" s="35">
        <f>'Lab07'!T27*$L$2</f>
        <v>0</v>
      </c>
      <c r="M27" s="35">
        <f>'Lab08'!Y27*$M$2</f>
        <v>0</v>
      </c>
      <c r="N27" s="35">
        <f>'Lab09'!Q27*$N$2</f>
        <v>0</v>
      </c>
      <c r="O27" s="35">
        <f>'Lab10'!Z27*$O$2</f>
        <v>0</v>
      </c>
      <c r="P27" s="37">
        <v>0.0</v>
      </c>
      <c r="Q27" s="35">
        <f>'Lab11'!Z27*$Q$2</f>
        <v>0</v>
      </c>
      <c r="R27" s="35">
        <f>'Lab12'!E27*$R$2</f>
        <v>0</v>
      </c>
      <c r="S27" s="35">
        <f>'Final Exam'!X27*$S$2</f>
        <v>0</v>
      </c>
      <c r="T27" s="35">
        <f>'Final Project'!S27*$T$2</f>
        <v>0</v>
      </c>
      <c r="U27" s="38">
        <v>0.0</v>
      </c>
      <c r="V27" s="35">
        <f t="shared" si="1"/>
        <v>7.766</v>
      </c>
      <c r="W27" s="35"/>
      <c r="X27" s="39" t="b">
        <v>0</v>
      </c>
    </row>
    <row r="28">
      <c r="A28" s="4"/>
      <c r="B28" s="8" t="s">
        <v>31</v>
      </c>
      <c r="C28" s="34">
        <f>'Lab01'!Q28*$C$2</f>
        <v>3.6755</v>
      </c>
      <c r="D28" s="34">
        <f>'Lab02'!Q28*$D$2</f>
        <v>3.7725</v>
      </c>
      <c r="E28" s="34">
        <f>'Lab03'!AB28*$E$2</f>
        <v>4.2275</v>
      </c>
      <c r="F28" s="35">
        <f>'Lab04'!Q28*$F$2</f>
        <v>2.785</v>
      </c>
      <c r="G28" s="36">
        <f>'Lab05'!Q28*$G$2</f>
        <v>3.8025</v>
      </c>
      <c r="H28" s="35">
        <f>'Lab06'!Z28*$H$2</f>
        <v>2.875</v>
      </c>
      <c r="I28" s="35">
        <f>'Midterm Exam'!P28*$I$2</f>
        <v>6.8</v>
      </c>
      <c r="J28" s="35">
        <f>OT!J28*$J$2</f>
        <v>5</v>
      </c>
      <c r="K28" s="35">
        <f>'Midterm Project'!Q28*$K$2</f>
        <v>8.149</v>
      </c>
      <c r="L28" s="35">
        <f>'Lab07'!T28*$L$2</f>
        <v>4.953</v>
      </c>
      <c r="M28" s="35">
        <f>'Lab08'!Y28*$M$2</f>
        <v>3.681</v>
      </c>
      <c r="N28" s="35">
        <f>'Lab09'!Q28*$N$2</f>
        <v>3.889</v>
      </c>
      <c r="O28" s="35">
        <f>'Lab10'!Z28*$O$2</f>
        <v>4.8015</v>
      </c>
      <c r="P28" s="37">
        <v>3.0</v>
      </c>
      <c r="Q28" s="35">
        <f>'Lab11'!Z28*$Q$2</f>
        <v>3.596</v>
      </c>
      <c r="R28" s="35">
        <f>'Lab12'!E28*$R$2</f>
        <v>5</v>
      </c>
      <c r="S28" s="35">
        <f>'Final Exam'!X28*$S$2</f>
        <v>5.4</v>
      </c>
      <c r="T28" s="35">
        <f>'Final Project'!S28*$T$2</f>
        <v>8.209</v>
      </c>
      <c r="U28" s="38">
        <v>0.0</v>
      </c>
      <c r="V28" s="35">
        <f t="shared" si="1"/>
        <v>83.6165</v>
      </c>
      <c r="W28" s="35"/>
      <c r="X28" s="39" t="b">
        <v>1</v>
      </c>
    </row>
    <row r="29">
      <c r="A29" s="4"/>
      <c r="B29" s="7" t="s">
        <v>32</v>
      </c>
      <c r="C29" s="34">
        <f>'Lab01'!Q29*$C$2</f>
        <v>3.5875</v>
      </c>
      <c r="D29" s="34">
        <f>'Lab02'!Q29*$D$2</f>
        <v>3.9775</v>
      </c>
      <c r="E29" s="34">
        <f>'Lab03'!AB29*$E$2</f>
        <v>3.383</v>
      </c>
      <c r="F29" s="35">
        <f>'Lab04'!Q29*$F$2</f>
        <v>3.649</v>
      </c>
      <c r="G29" s="36">
        <f>'Lab05'!Q29*$G$2</f>
        <v>1.75</v>
      </c>
      <c r="H29" s="35">
        <f>'Lab06'!Z29*$H$2</f>
        <v>3.689</v>
      </c>
      <c r="I29" s="35">
        <f>'Midterm Exam'!P29*$I$2</f>
        <v>7.4</v>
      </c>
      <c r="J29" s="35">
        <f>OT!J29*$J$2</f>
        <v>5</v>
      </c>
      <c r="K29" s="35">
        <f>'Midterm Project'!Q29*$K$2</f>
        <v>7.213</v>
      </c>
      <c r="L29" s="35">
        <f>'Lab07'!T29*$L$2</f>
        <v>0</v>
      </c>
      <c r="M29" s="35">
        <f>'Lab08'!Y29*$M$2</f>
        <v>3.5425</v>
      </c>
      <c r="N29" s="35">
        <f>'Lab09'!Q29*$N$2</f>
        <v>3.7</v>
      </c>
      <c r="O29" s="35">
        <f>'Lab10'!Z29*$O$2</f>
        <v>4.912</v>
      </c>
      <c r="P29" s="37">
        <v>3.0</v>
      </c>
      <c r="Q29" s="35">
        <f>'Lab11'!Z29*$Q$2</f>
        <v>3.572</v>
      </c>
      <c r="R29" s="35">
        <f>'Lab12'!E29*$R$2</f>
        <v>5</v>
      </c>
      <c r="S29" s="35">
        <f>'Final Exam'!X29*$S$2</f>
        <v>7</v>
      </c>
      <c r="T29" s="35">
        <f>'Final Project'!S29*$T$2</f>
        <v>7.09</v>
      </c>
      <c r="U29" s="38">
        <v>0.0</v>
      </c>
      <c r="V29" s="35">
        <f t="shared" si="1"/>
        <v>77.4655</v>
      </c>
      <c r="W29" s="35"/>
      <c r="X29" s="39" t="b">
        <v>1</v>
      </c>
    </row>
    <row r="30">
      <c r="A30" s="4"/>
      <c r="B30" s="7" t="s">
        <v>33</v>
      </c>
      <c r="C30" s="34">
        <f>'Lab01'!Q30*$C$2</f>
        <v>4.2595</v>
      </c>
      <c r="D30" s="34">
        <f>'Lab02'!Q30*$D$2</f>
        <v>4.1915</v>
      </c>
      <c r="E30" s="34">
        <f>'Lab03'!AB30*$E$2</f>
        <v>4.393</v>
      </c>
      <c r="F30" s="35">
        <f>'Lab04'!Q30*$F$2</f>
        <v>3.031</v>
      </c>
      <c r="G30" s="36">
        <f>'Lab05'!Q30*$G$2</f>
        <v>2.7805</v>
      </c>
      <c r="H30" s="35">
        <f>'Lab06'!Z30*$H$2</f>
        <v>3.1025</v>
      </c>
      <c r="I30" s="35">
        <f>'Midterm Exam'!P30*$I$2</f>
        <v>6.84</v>
      </c>
      <c r="J30" s="35">
        <f>OT!J30*$J$2</f>
        <v>5</v>
      </c>
      <c r="K30" s="35">
        <f>'Midterm Project'!Q30*$K$2</f>
        <v>7.553</v>
      </c>
      <c r="L30" s="35">
        <f>'Lab07'!T30*$L$2</f>
        <v>4.7625</v>
      </c>
      <c r="M30" s="35">
        <f>'Lab08'!Y30*$M$2</f>
        <v>2.717</v>
      </c>
      <c r="N30" s="35">
        <f>'Lab09'!Q30*$N$2</f>
        <v>3.6555</v>
      </c>
      <c r="O30" s="35">
        <f>'Lab10'!Z30*$O$2</f>
        <v>0</v>
      </c>
      <c r="P30" s="37">
        <v>3.0</v>
      </c>
      <c r="Q30" s="35">
        <f>'Lab11'!Z30*$Q$2</f>
        <v>4.004</v>
      </c>
      <c r="R30" s="35">
        <f>'Lab12'!E30*$R$2</f>
        <v>5</v>
      </c>
      <c r="S30" s="35">
        <f>'Final Exam'!X30*$S$2</f>
        <v>6.92</v>
      </c>
      <c r="T30" s="35">
        <f>'Final Project'!S30*$T$2</f>
        <v>6.948</v>
      </c>
      <c r="U30" s="38">
        <v>0.0</v>
      </c>
      <c r="V30" s="35">
        <f t="shared" si="1"/>
        <v>78.158</v>
      </c>
      <c r="W30" s="35"/>
      <c r="X30" s="39" t="b">
        <v>1</v>
      </c>
    </row>
    <row r="31">
      <c r="A31" s="4"/>
      <c r="B31" s="7" t="s">
        <v>34</v>
      </c>
      <c r="C31" s="34">
        <f>'Lab01'!Q31*$C$2</f>
        <v>0</v>
      </c>
      <c r="D31" s="34">
        <f>'Lab02'!Q31*$D$2</f>
        <v>0</v>
      </c>
      <c r="E31" s="34">
        <f>'Lab03'!AB31*$E$2</f>
        <v>0</v>
      </c>
      <c r="F31" s="35">
        <f>'Lab04'!Q31*$F$2</f>
        <v>0</v>
      </c>
      <c r="G31" s="36">
        <f>'Lab05'!Q31*$G$2</f>
        <v>0</v>
      </c>
      <c r="H31" s="35">
        <f>'Lab06'!Z31*$H$2</f>
        <v>0</v>
      </c>
      <c r="I31" s="35">
        <f>'Midterm Exam'!P31*$I$2</f>
        <v>0</v>
      </c>
      <c r="J31" s="35">
        <f>OT!J31*$J$2</f>
        <v>0</v>
      </c>
      <c r="K31" s="35">
        <f>'Midterm Project'!Q31*$K$2</f>
        <v>0</v>
      </c>
      <c r="L31" s="35">
        <f>'Lab07'!T31*$L$2</f>
        <v>0</v>
      </c>
      <c r="M31" s="35">
        <f>'Lab08'!Y31*$M$2</f>
        <v>0</v>
      </c>
      <c r="N31" s="35">
        <f>'Lab09'!Q31*$N$2</f>
        <v>0</v>
      </c>
      <c r="O31" s="35">
        <f>'Lab10'!Z31*$O$2</f>
        <v>0</v>
      </c>
      <c r="P31" s="37">
        <v>0.0</v>
      </c>
      <c r="Q31" s="35">
        <f>'Lab11'!Z31*$Q$2</f>
        <v>0</v>
      </c>
      <c r="R31" s="35">
        <f>'Lab12'!E31*$R$2</f>
        <v>0</v>
      </c>
      <c r="S31" s="35">
        <f>'Final Exam'!X31*$S$2</f>
        <v>0</v>
      </c>
      <c r="T31" s="35">
        <f>'Final Project'!S31*$T$2</f>
        <v>0</v>
      </c>
      <c r="U31" s="38">
        <v>0.0</v>
      </c>
      <c r="V31" s="35">
        <f t="shared" si="1"/>
        <v>0</v>
      </c>
      <c r="W31" s="35"/>
      <c r="X31" s="39" t="b">
        <v>0</v>
      </c>
    </row>
    <row r="32">
      <c r="A32" s="4"/>
      <c r="B32" s="7" t="s">
        <v>35</v>
      </c>
      <c r="C32" s="34">
        <f>'Lab01'!Q32*$C$2</f>
        <v>4.445</v>
      </c>
      <c r="D32" s="34">
        <f>'Lab02'!Q32*$D$2</f>
        <v>4.9515</v>
      </c>
      <c r="E32" s="34">
        <f>'Lab03'!AB32*$E$2</f>
        <v>4.8045</v>
      </c>
      <c r="F32" s="35">
        <f>'Lab04'!Q32*$F$2</f>
        <v>3.6385</v>
      </c>
      <c r="G32" s="36">
        <f>'Lab05'!Q32*$G$2</f>
        <v>4.7825</v>
      </c>
      <c r="H32" s="35">
        <f>'Lab06'!Z32*$H$2</f>
        <v>3.7265</v>
      </c>
      <c r="I32" s="35">
        <f>'Midterm Exam'!P32*$I$2</f>
        <v>8</v>
      </c>
      <c r="J32" s="35">
        <f>OT!J32*$J$2</f>
        <v>5</v>
      </c>
      <c r="K32" s="35">
        <f>'Midterm Project'!Q32*$K$2</f>
        <v>9.17</v>
      </c>
      <c r="L32" s="35">
        <f>'Lab07'!T32*$L$2</f>
        <v>4.868</v>
      </c>
      <c r="M32" s="35">
        <f>'Lab08'!Y32*$M$2</f>
        <v>4.6915</v>
      </c>
      <c r="N32" s="35">
        <f>'Lab09'!Q32*$N$2</f>
        <v>3.189</v>
      </c>
      <c r="O32" s="35">
        <f>'Lab10'!Z32*$O$2</f>
        <v>4.658</v>
      </c>
      <c r="P32" s="37">
        <v>3.0</v>
      </c>
      <c r="Q32" s="35">
        <f>'Lab11'!Z32*$Q$2</f>
        <v>4.796</v>
      </c>
      <c r="R32" s="35">
        <f>'Lab12'!E32*$R$2</f>
        <v>5</v>
      </c>
      <c r="S32" s="35">
        <f>'Final Exam'!X32*$S$2</f>
        <v>7.92</v>
      </c>
      <c r="T32" s="35">
        <f>'Final Project'!S32*$T$2</f>
        <v>8.478</v>
      </c>
      <c r="U32" s="38">
        <v>0.0</v>
      </c>
      <c r="V32" s="35">
        <f t="shared" si="1"/>
        <v>95.119</v>
      </c>
      <c r="W32" s="35"/>
      <c r="X32" s="39" t="b">
        <v>1</v>
      </c>
    </row>
    <row r="33">
      <c r="A33" s="4"/>
      <c r="B33" s="7" t="s">
        <v>36</v>
      </c>
      <c r="C33" s="34">
        <f>'Lab01'!Q33*$C$2</f>
        <v>4.7565</v>
      </c>
      <c r="D33" s="34">
        <f>'Lab02'!Q33*$D$2</f>
        <v>4.9125</v>
      </c>
      <c r="E33" s="34">
        <f>'Lab03'!AB33*$E$2</f>
        <v>4.4205</v>
      </c>
      <c r="F33" s="35">
        <f>'Lab04'!Q33*$F$2</f>
        <v>4.734</v>
      </c>
      <c r="G33" s="36">
        <f>'Lab05'!Q33*$G$2</f>
        <v>2.5345</v>
      </c>
      <c r="H33" s="35">
        <f>'Lab06'!Z33*$H$2</f>
        <v>4.1925</v>
      </c>
      <c r="I33" s="35">
        <f>'Midterm Exam'!P33*$I$2</f>
        <v>7.44</v>
      </c>
      <c r="J33" s="35">
        <f>OT!J33*$J$2</f>
        <v>5</v>
      </c>
      <c r="K33" s="35">
        <f>'Midterm Project'!Q33*$K$2</f>
        <v>8.596</v>
      </c>
      <c r="L33" s="35">
        <f>'Lab07'!T33*$L$2</f>
        <v>4.9095</v>
      </c>
      <c r="M33" s="35">
        <f>'Lab08'!Y33*$M$2</f>
        <v>4.8935</v>
      </c>
      <c r="N33" s="35">
        <f>'Lab09'!Q33*$N$2</f>
        <v>3.0725</v>
      </c>
      <c r="O33" s="35">
        <f>'Lab10'!Z33*$O$2</f>
        <v>4.9155</v>
      </c>
      <c r="P33" s="37">
        <v>3.0</v>
      </c>
      <c r="Q33" s="35">
        <f>'Lab11'!Z33*$Q$2</f>
        <v>3.536</v>
      </c>
      <c r="R33" s="35">
        <f>'Lab12'!E33*$R$2</f>
        <v>5</v>
      </c>
      <c r="S33" s="35">
        <f>'Final Exam'!X33*$S$2</f>
        <v>7.68</v>
      </c>
      <c r="T33" s="35">
        <f>'Final Project'!S33*$T$2</f>
        <v>8.97</v>
      </c>
      <c r="U33" s="38">
        <v>0.0</v>
      </c>
      <c r="V33" s="35">
        <f t="shared" si="1"/>
        <v>92.5635</v>
      </c>
      <c r="W33" s="35"/>
      <c r="X33" s="39" t="b">
        <v>1</v>
      </c>
    </row>
    <row r="34">
      <c r="A34" s="4"/>
      <c r="B34" s="7" t="s">
        <v>37</v>
      </c>
      <c r="C34" s="34">
        <f>'Lab01'!Q34*$C$2</f>
        <v>4.552</v>
      </c>
      <c r="D34" s="34">
        <f>'Lab02'!Q34*$D$2</f>
        <v>4.0745</v>
      </c>
      <c r="E34" s="34">
        <f>'Lab03'!AB34*$E$2</f>
        <v>4.4</v>
      </c>
      <c r="F34" s="35">
        <f>'Lab04'!Q34*$F$2</f>
        <v>4.1275</v>
      </c>
      <c r="G34" s="36">
        <f>'Lab05'!Q34*$G$2</f>
        <v>4.2015</v>
      </c>
      <c r="H34" s="35">
        <f>'Lab06'!Z34*$H$2</f>
        <v>3.7935</v>
      </c>
      <c r="I34" s="35">
        <f>'Midterm Exam'!P34*$I$2</f>
        <v>6.2</v>
      </c>
      <c r="J34" s="35">
        <f>OT!J34*$J$2</f>
        <v>5</v>
      </c>
      <c r="K34" s="35">
        <f>'Midterm Project'!Q34*$K$2</f>
        <v>8.277</v>
      </c>
      <c r="L34" s="35">
        <f>'Lab07'!T34*$L$2</f>
        <v>4.8535</v>
      </c>
      <c r="M34" s="35">
        <f>'Lab08'!Y34*$M$2</f>
        <v>3.936</v>
      </c>
      <c r="N34" s="35">
        <f>'Lab09'!Q34*$N$2</f>
        <v>3.259</v>
      </c>
      <c r="O34" s="35">
        <f>'Lab10'!Z34*$O$2</f>
        <v>4.6655</v>
      </c>
      <c r="P34" s="37">
        <v>3.0</v>
      </c>
      <c r="Q34" s="35">
        <f>'Lab11'!Z34*$Q$2</f>
        <v>3.0045</v>
      </c>
      <c r="R34" s="35">
        <f>'Lab12'!E34*$R$2</f>
        <v>5</v>
      </c>
      <c r="S34" s="35">
        <f>'Final Exam'!X34*$S$2</f>
        <v>7.04</v>
      </c>
      <c r="T34" s="35">
        <f>'Final Project'!S34*$T$2</f>
        <v>8.545</v>
      </c>
      <c r="U34" s="38">
        <v>0.0</v>
      </c>
      <c r="V34" s="35">
        <f t="shared" si="1"/>
        <v>87.9295</v>
      </c>
      <c r="W34" s="35"/>
      <c r="X34" s="39" t="b">
        <v>1</v>
      </c>
    </row>
    <row r="35">
      <c r="A35" s="4"/>
      <c r="B35" s="7" t="s">
        <v>38</v>
      </c>
      <c r="C35" s="34">
        <f>'Lab01'!Q35*$C$2</f>
        <v>4.0065</v>
      </c>
      <c r="D35" s="34">
        <f>'Lab02'!Q35*$D$2</f>
        <v>2.525</v>
      </c>
      <c r="E35" s="34">
        <f>'Lab03'!AB35*$E$2</f>
        <v>4.083</v>
      </c>
      <c r="F35" s="35">
        <f>'Lab04'!Q35*$F$2</f>
        <v>1.5</v>
      </c>
      <c r="G35" s="36">
        <f>'Lab05'!Q35*$G$2</f>
        <v>1.75</v>
      </c>
      <c r="H35" s="35">
        <f>'Lab06'!Z35*$H$2</f>
        <v>4.339</v>
      </c>
      <c r="I35" s="35">
        <f>'Midterm Exam'!P35*$I$2</f>
        <v>6.52</v>
      </c>
      <c r="J35" s="35">
        <f>OT!J35*$J$2</f>
        <v>5</v>
      </c>
      <c r="K35" s="35">
        <f>'Midterm Project'!Q35*$K$2</f>
        <v>8.468</v>
      </c>
      <c r="L35" s="35">
        <f>'Lab07'!T35*$L$2</f>
        <v>4.8245</v>
      </c>
      <c r="M35" s="35">
        <f>'Lab08'!Y35*$M$2</f>
        <v>4.351</v>
      </c>
      <c r="N35" s="35">
        <f>'Lab09'!Q35*$N$2</f>
        <v>2.8075</v>
      </c>
      <c r="O35" s="35">
        <f>'Lab10'!Z35*$O$2</f>
        <v>4.761</v>
      </c>
      <c r="P35" s="37">
        <v>3.0</v>
      </c>
      <c r="Q35" s="35">
        <f>'Lab11'!Z35*$Q$2</f>
        <v>3.3655</v>
      </c>
      <c r="R35" s="35">
        <f>'Lab12'!E35*$R$2</f>
        <v>5</v>
      </c>
      <c r="S35" s="35">
        <f>'Final Exam'!X35*$S$2</f>
        <v>6.72</v>
      </c>
      <c r="T35" s="35">
        <f>'Final Project'!S35*$T$2</f>
        <v>8.746</v>
      </c>
      <c r="U35" s="38">
        <v>0.0</v>
      </c>
      <c r="V35" s="35">
        <f t="shared" si="1"/>
        <v>81.767</v>
      </c>
      <c r="W35" s="35"/>
      <c r="X35" s="39" t="b">
        <v>1</v>
      </c>
    </row>
    <row r="36">
      <c r="A36" s="4"/>
      <c r="B36" s="7" t="s">
        <v>39</v>
      </c>
      <c r="C36" s="34">
        <f>'Lab01'!Q36*$C$2</f>
        <v>4.669</v>
      </c>
      <c r="D36" s="34">
        <f>'Lab02'!Q36*$D$2</f>
        <v>3.8895</v>
      </c>
      <c r="E36" s="34">
        <f>'Lab03'!AB36*$E$2</f>
        <v>4.5105</v>
      </c>
      <c r="F36" s="35">
        <f>'Lab04'!Q36*$F$2</f>
        <v>4.0215</v>
      </c>
      <c r="G36" s="36">
        <f>'Lab05'!Q36*$G$2</f>
        <v>4.4075</v>
      </c>
      <c r="H36" s="35">
        <f>'Lab06'!Z36*$H$2</f>
        <v>4.5385</v>
      </c>
      <c r="I36" s="35">
        <f>'Midterm Exam'!P36*$I$2</f>
        <v>7.96</v>
      </c>
      <c r="J36" s="35">
        <f>OT!J36*$J$2</f>
        <v>5</v>
      </c>
      <c r="K36" s="35">
        <f>'Midterm Project'!Q36*$K$2</f>
        <v>8.851</v>
      </c>
      <c r="L36" s="35">
        <f>'Lab07'!T36*$L$2</f>
        <v>4.768</v>
      </c>
      <c r="M36" s="35">
        <f>'Lab08'!Y36*$M$2</f>
        <v>3.766</v>
      </c>
      <c r="N36" s="35">
        <f>'Lab09'!Q36*$N$2</f>
        <v>4.289</v>
      </c>
      <c r="O36" s="35">
        <f>'Lab10'!Z36*$O$2</f>
        <v>4.5625</v>
      </c>
      <c r="P36" s="37">
        <v>3.0</v>
      </c>
      <c r="Q36" s="35">
        <f>'Lab11'!Z36*$Q$2</f>
        <v>4.268</v>
      </c>
      <c r="R36" s="35">
        <f>'Lab12'!E36*$R$2</f>
        <v>5</v>
      </c>
      <c r="S36" s="35">
        <f>'Final Exam'!X36*$S$2</f>
        <v>7</v>
      </c>
      <c r="T36" s="35">
        <f>'Final Project'!S36*$T$2</f>
        <v>8.522</v>
      </c>
      <c r="U36" s="38">
        <v>0.0</v>
      </c>
      <c r="V36" s="35">
        <f t="shared" si="1"/>
        <v>93.023</v>
      </c>
      <c r="W36" s="35"/>
      <c r="X36" s="39" t="b">
        <v>1</v>
      </c>
    </row>
    <row r="37">
      <c r="A37" s="4"/>
      <c r="B37" s="7" t="s">
        <v>40</v>
      </c>
      <c r="C37" s="34">
        <f>'Lab01'!Q37*$C$2</f>
        <v>0</v>
      </c>
      <c r="D37" s="34">
        <f>'Lab02'!Q37*$D$2</f>
        <v>0</v>
      </c>
      <c r="E37" s="34">
        <f>'Lab03'!AB37*$E$2</f>
        <v>0</v>
      </c>
      <c r="F37" s="35">
        <f>'Lab04'!Q37*$F$2</f>
        <v>0</v>
      </c>
      <c r="G37" s="36">
        <f>'Lab05'!Q37*$G$2</f>
        <v>0</v>
      </c>
      <c r="H37" s="35">
        <f>'Lab06'!Z37*$H$2</f>
        <v>0</v>
      </c>
      <c r="I37" s="35">
        <f>'Midterm Exam'!P37*$I$2</f>
        <v>0</v>
      </c>
      <c r="J37" s="35">
        <f>OT!J37*$J$2</f>
        <v>0</v>
      </c>
      <c r="K37" s="35">
        <f>'Midterm Project'!Q37*$K$2</f>
        <v>0</v>
      </c>
      <c r="L37" s="35">
        <f>'Lab07'!T37*$L$2</f>
        <v>0</v>
      </c>
      <c r="M37" s="35">
        <f>'Lab08'!Y37*$M$2</f>
        <v>0</v>
      </c>
      <c r="N37" s="35">
        <f>'Lab09'!Q37*$N$2</f>
        <v>0</v>
      </c>
      <c r="O37" s="35">
        <f>'Lab10'!Z37*$O$2</f>
        <v>0</v>
      </c>
      <c r="P37" s="37">
        <v>0.0</v>
      </c>
      <c r="Q37" s="35">
        <f>'Lab11'!Z37*$Q$2</f>
        <v>0</v>
      </c>
      <c r="R37" s="35">
        <f>'Lab12'!E37*$R$2</f>
        <v>0</v>
      </c>
      <c r="S37" s="35">
        <f>'Final Exam'!X37*$S$2</f>
        <v>0</v>
      </c>
      <c r="T37" s="35">
        <f>'Final Project'!S37*$T$2</f>
        <v>0</v>
      </c>
      <c r="U37" s="38">
        <v>0.0</v>
      </c>
      <c r="V37" s="35">
        <f t="shared" si="1"/>
        <v>0</v>
      </c>
      <c r="W37" s="35"/>
      <c r="X37" s="39" t="b">
        <v>0</v>
      </c>
    </row>
    <row r="38">
      <c r="A38" s="4"/>
      <c r="B38" s="7" t="s">
        <v>41</v>
      </c>
      <c r="C38" s="34">
        <f>'Lab01'!Q38*$C$2</f>
        <v>4.4255</v>
      </c>
      <c r="D38" s="34">
        <f>'Lab02'!Q38*$D$2</f>
        <v>4.211</v>
      </c>
      <c r="E38" s="34">
        <f>'Lab03'!AB38*$E$2</f>
        <v>4.545</v>
      </c>
      <c r="F38" s="35">
        <f>'Lab04'!Q38*$F$2</f>
        <v>4.0745</v>
      </c>
      <c r="G38" s="36">
        <f>'Lab05'!Q38*$G$2</f>
        <v>4.274</v>
      </c>
      <c r="H38" s="35">
        <f>'Lab06'!Z38*$H$2</f>
        <v>3.352</v>
      </c>
      <c r="I38" s="35">
        <f>'Midterm Exam'!P38*$I$2</f>
        <v>7.76</v>
      </c>
      <c r="J38" s="35">
        <f>OT!J38*$J$2</f>
        <v>5</v>
      </c>
      <c r="K38" s="35">
        <f>'Midterm Project'!Q38*$K$2</f>
        <v>7.681</v>
      </c>
      <c r="L38" s="35">
        <f>'Lab07'!T38*$L$2</f>
        <v>4.7535</v>
      </c>
      <c r="M38" s="35">
        <f>'Lab08'!Y38*$M$2</f>
        <v>3.819</v>
      </c>
      <c r="N38" s="35">
        <f>'Lab09'!Q38*$N$2</f>
        <v>3.8335</v>
      </c>
      <c r="O38" s="35">
        <f>'Lab10'!Z38*$O$2</f>
        <v>4.794</v>
      </c>
      <c r="P38" s="37">
        <v>3.0</v>
      </c>
      <c r="Q38" s="35">
        <f>'Lab11'!Z38*$Q$2</f>
        <v>4.184</v>
      </c>
      <c r="R38" s="35">
        <f>'Lab12'!E38*$R$2</f>
        <v>5</v>
      </c>
      <c r="S38" s="35">
        <f>'Final Exam'!X38*$S$2</f>
        <v>7.84</v>
      </c>
      <c r="T38" s="35">
        <f>'Final Project'!S38*$T$2</f>
        <v>7.694</v>
      </c>
      <c r="U38" s="38">
        <v>0.0</v>
      </c>
      <c r="V38" s="35">
        <f t="shared" si="1"/>
        <v>90.241</v>
      </c>
      <c r="W38" s="35"/>
      <c r="X38" s="39" t="b">
        <v>1</v>
      </c>
    </row>
    <row r="39">
      <c r="A39" s="4"/>
      <c r="B39" s="7" t="s">
        <v>42</v>
      </c>
      <c r="C39" s="34">
        <f>'Lab01'!Q39*$C$2</f>
        <v>4.883</v>
      </c>
      <c r="D39" s="34">
        <f>'Lab02'!Q39*$D$2</f>
        <v>4.406</v>
      </c>
      <c r="E39" s="34">
        <f>'Lab03'!AB39*$E$2</f>
        <v>3.4655</v>
      </c>
      <c r="F39" s="35">
        <f>'Lab04'!Q39*$F$2</f>
        <v>3.7555</v>
      </c>
      <c r="G39" s="36">
        <f>'Lab05'!Q39*$G$2</f>
        <v>3.195</v>
      </c>
      <c r="H39" s="35">
        <f>'Lab06'!Z39*$H$2</f>
        <v>4.9475</v>
      </c>
      <c r="I39" s="35">
        <f>'Midterm Exam'!P39*$I$2</f>
        <v>8</v>
      </c>
      <c r="J39" s="35">
        <f>OT!J39*$J$2</f>
        <v>5</v>
      </c>
      <c r="K39" s="35">
        <f>'Midterm Project'!Q39*$K$2</f>
        <v>8.17</v>
      </c>
      <c r="L39" s="35">
        <f>'Lab07'!T39*$L$2</f>
        <v>4.786</v>
      </c>
      <c r="M39" s="35">
        <f>'Lab08'!Y39*$M$2</f>
        <v>4.1275</v>
      </c>
      <c r="N39" s="35">
        <f>'Lab09'!Q39*$N$2</f>
        <v>4.5445</v>
      </c>
      <c r="O39" s="35">
        <f>'Lab10'!Z39*$O$2</f>
        <v>4.6875</v>
      </c>
      <c r="P39" s="37">
        <v>3.0</v>
      </c>
      <c r="Q39" s="35">
        <f>'Lab11'!Z39*$Q$2</f>
        <v>4.136</v>
      </c>
      <c r="R39" s="35">
        <f>'Lab12'!E39*$R$2</f>
        <v>5</v>
      </c>
      <c r="S39" s="35">
        <f>'Final Exam'!X39*$S$2</f>
        <v>7.92</v>
      </c>
      <c r="T39" s="35">
        <f>'Final Project'!S39*$T$2</f>
        <v>8.075</v>
      </c>
      <c r="U39" s="38">
        <v>0.0</v>
      </c>
      <c r="V39" s="35">
        <f t="shared" si="1"/>
        <v>92.099</v>
      </c>
      <c r="W39" s="35"/>
      <c r="X39" s="39" t="b">
        <v>1</v>
      </c>
    </row>
    <row r="40">
      <c r="A40" s="4"/>
      <c r="B40" s="7" t="s">
        <v>43</v>
      </c>
      <c r="C40" s="34">
        <f>'Lab01'!Q40*$C$2</f>
        <v>3.987</v>
      </c>
      <c r="D40" s="34">
        <f>'Lab02'!Q40*$D$2</f>
        <v>2.5795</v>
      </c>
      <c r="E40" s="34">
        <f>'Lab03'!AB40*$E$2</f>
        <v>3.1155</v>
      </c>
      <c r="F40" s="35">
        <f>'Lab04'!Q40*$F$2</f>
        <v>2.7775</v>
      </c>
      <c r="G40" s="36">
        <f>'Lab05'!Q40*$G$2</f>
        <v>0</v>
      </c>
      <c r="H40" s="35">
        <f>'Lab06'!Z40*$H$2</f>
        <v>4.245</v>
      </c>
      <c r="I40" s="35">
        <f>'Midterm Exam'!P40*$I$2</f>
        <v>8</v>
      </c>
      <c r="J40" s="35">
        <f>OT!J40*$J$2</f>
        <v>5</v>
      </c>
      <c r="K40" s="35">
        <f>'Midterm Project'!Q40*$K$2</f>
        <v>7.596</v>
      </c>
      <c r="L40" s="35">
        <f>'Lab07'!T40*$L$2</f>
        <v>4.8985</v>
      </c>
      <c r="M40" s="35">
        <f>'Lab08'!Y40*$M$2</f>
        <v>4.5215</v>
      </c>
      <c r="N40" s="35">
        <f>'Lab09'!Q40*$N$2</f>
        <v>2.7145</v>
      </c>
      <c r="O40" s="35">
        <f>'Lab10'!Z40*$O$2</f>
        <v>3.1525</v>
      </c>
      <c r="P40" s="37">
        <v>3.0</v>
      </c>
      <c r="Q40" s="35">
        <f>'Lab11'!Z40*$Q$2</f>
        <v>2.2555</v>
      </c>
      <c r="R40" s="35">
        <f>'Lab12'!E40*$R$2</f>
        <v>5</v>
      </c>
      <c r="S40" s="35">
        <f>'Final Exam'!X40*$S$2</f>
        <v>6.84</v>
      </c>
      <c r="T40" s="35">
        <f>'Final Project'!S40*$T$2</f>
        <v>7.246</v>
      </c>
      <c r="U40" s="38">
        <v>0.0</v>
      </c>
      <c r="V40" s="35">
        <f t="shared" si="1"/>
        <v>76.929</v>
      </c>
      <c r="W40" s="35"/>
      <c r="X40" s="39" t="b">
        <v>1</v>
      </c>
    </row>
    <row r="41">
      <c r="A41" s="4"/>
      <c r="B41" s="7" t="s">
        <v>44</v>
      </c>
      <c r="C41" s="34">
        <f>'Lab01'!Q41*$C$2</f>
        <v>4.0745</v>
      </c>
      <c r="D41" s="34">
        <f>'Lab02'!Q41*$D$2</f>
        <v>4.1525</v>
      </c>
      <c r="E41" s="40">
        <v>0.0</v>
      </c>
      <c r="F41" s="35">
        <f>'Lab04'!Q41*$F$2</f>
        <v>2.8</v>
      </c>
      <c r="G41" s="36">
        <f>'Lab05'!Q41*$G$2</f>
        <v>2.4925</v>
      </c>
      <c r="H41" s="35">
        <f>'Lab06'!Z41*$H$2</f>
        <v>3.7515</v>
      </c>
      <c r="I41" s="35">
        <f>'Midterm Exam'!P41*$I$2</f>
        <v>6.28</v>
      </c>
      <c r="J41" s="35">
        <f>OT!J41*$J$2</f>
        <v>5</v>
      </c>
      <c r="K41" s="35">
        <f>'Midterm Project'!Q41*$K$2</f>
        <v>7.362</v>
      </c>
      <c r="L41" s="35">
        <f>'Lab07'!T41*$L$2</f>
        <v>4.873</v>
      </c>
      <c r="M41" s="35">
        <f>'Lab08'!Y41*$M$2</f>
        <v>4.181</v>
      </c>
      <c r="N41" s="35">
        <f>'Lab09'!Q41*$N$2</f>
        <v>3.678</v>
      </c>
      <c r="O41" s="35">
        <f>'Lab10'!Z41*$O$2</f>
        <v>4.7645</v>
      </c>
      <c r="P41" s="37">
        <v>3.0</v>
      </c>
      <c r="Q41" s="35">
        <f>'Lab11'!Z41*$Q$2</f>
        <v>3.4445</v>
      </c>
      <c r="R41" s="35">
        <f>'Lab12'!E41*$R$2</f>
        <v>5</v>
      </c>
      <c r="S41" s="35">
        <f>'Final Exam'!X41*$S$2</f>
        <v>6.6</v>
      </c>
      <c r="T41" s="35">
        <f>'Final Project'!S41*$T$2</f>
        <v>7.963</v>
      </c>
      <c r="U41" s="38">
        <v>0.0</v>
      </c>
      <c r="V41" s="35">
        <f t="shared" si="1"/>
        <v>79.417</v>
      </c>
      <c r="W41" s="35"/>
      <c r="X41" s="39" t="b">
        <v>1</v>
      </c>
    </row>
    <row r="42">
      <c r="A42" s="5"/>
      <c r="B42" s="7" t="s">
        <v>45</v>
      </c>
      <c r="C42" s="34">
        <f>'Lab01'!Q42*$C$2</f>
        <v>3.5975</v>
      </c>
      <c r="D42" s="34">
        <f>'Lab02'!Q42*$D$2</f>
        <v>3.5095</v>
      </c>
      <c r="E42" s="40">
        <v>0.0</v>
      </c>
      <c r="F42" s="35">
        <f>'Lab04'!Q42*$F$2</f>
        <v>0</v>
      </c>
      <c r="G42" s="36">
        <f>'Lab05'!Q42*$G$2</f>
        <v>0</v>
      </c>
      <c r="H42" s="35">
        <f>'Lab06'!Z42*$H$2</f>
        <v>0</v>
      </c>
      <c r="I42" s="35">
        <f>'Midterm Exam'!P42*$I$2</f>
        <v>0</v>
      </c>
      <c r="J42" s="35">
        <f>OT!J42*$J$2</f>
        <v>0</v>
      </c>
      <c r="K42" s="35">
        <f>'Midterm Project'!Q42*$K$2</f>
        <v>0</v>
      </c>
      <c r="L42" s="35">
        <f>'Lab07'!T42*$L$2</f>
        <v>0</v>
      </c>
      <c r="M42" s="35">
        <f>'Lab08'!Y42*$M$2</f>
        <v>0</v>
      </c>
      <c r="N42" s="35">
        <f>'Lab09'!Q42*$N$2</f>
        <v>0</v>
      </c>
      <c r="O42" s="35">
        <f>'Lab10'!Z42*$O$2</f>
        <v>0</v>
      </c>
      <c r="P42" s="37">
        <v>0.0</v>
      </c>
      <c r="Q42" s="35">
        <f>'Lab11'!Z42*$Q$2</f>
        <v>0</v>
      </c>
      <c r="R42" s="35">
        <f>'Lab12'!E42*$R$2</f>
        <v>0</v>
      </c>
      <c r="S42" s="35">
        <f>'Final Exam'!X42*$S$2</f>
        <v>0</v>
      </c>
      <c r="T42" s="35">
        <f>'Final Project'!S42*$T$2</f>
        <v>0</v>
      </c>
      <c r="U42" s="38">
        <v>0.0</v>
      </c>
      <c r="V42" s="35">
        <f t="shared" si="1"/>
        <v>7.107</v>
      </c>
      <c r="W42" s="35"/>
      <c r="X42" s="39" t="b">
        <v>0</v>
      </c>
    </row>
    <row r="43">
      <c r="A43" s="9" t="s">
        <v>46</v>
      </c>
      <c r="B43" s="10" t="s">
        <v>47</v>
      </c>
      <c r="C43" s="34">
        <f>'Lab01'!Q43*$C$2</f>
        <v>4.581</v>
      </c>
      <c r="D43" s="34">
        <f>'Lab02'!Q43*$D$2</f>
        <v>4.698</v>
      </c>
      <c r="E43" s="34">
        <f>'Lab03'!AB43*$E$2</f>
        <v>4.6345</v>
      </c>
      <c r="F43" s="35">
        <f>'Lab04'!Q43*$F$2</f>
        <v>4.713</v>
      </c>
      <c r="G43" s="36">
        <f>'Lab05'!Q43*$G$2</f>
        <v>4.891</v>
      </c>
      <c r="H43" s="35">
        <f>'Lab06'!Z43*$H$2</f>
        <v>4.4755</v>
      </c>
      <c r="I43" s="35">
        <f>'Midterm Exam'!P43*$I$2</f>
        <v>7.92</v>
      </c>
      <c r="J43" s="35">
        <f>OT!J43*$J$2</f>
        <v>5</v>
      </c>
      <c r="K43" s="35">
        <f>'Midterm Project'!Q43*$K$2</f>
        <v>8.553</v>
      </c>
      <c r="L43" s="35">
        <f>'Lab07'!T43*$L$2</f>
        <v>4.79</v>
      </c>
      <c r="M43" s="35">
        <f>'Lab08'!Y43*$M$2</f>
        <v>4.234</v>
      </c>
      <c r="N43" s="35">
        <f>'Lab09'!Q43*$N$2</f>
        <v>4.0555</v>
      </c>
      <c r="O43" s="35">
        <f>'Lab10'!Z43*$O$2</f>
        <v>4.7095</v>
      </c>
      <c r="P43" s="37">
        <v>3.0</v>
      </c>
      <c r="Q43" s="35">
        <f>'Lab11'!Z43*$Q$2</f>
        <v>3.4245</v>
      </c>
      <c r="R43" s="35">
        <f>'Lab12'!E43*$R$2</f>
        <v>5</v>
      </c>
      <c r="S43" s="35">
        <f>'Final Exam'!X43*$S$2</f>
        <v>7.6</v>
      </c>
      <c r="T43" s="35">
        <f>'Final Project'!S43*$T$2</f>
        <v>8.052</v>
      </c>
      <c r="U43" s="38">
        <v>0.0</v>
      </c>
      <c r="V43" s="35">
        <f t="shared" si="1"/>
        <v>94.3315</v>
      </c>
      <c r="W43" s="35"/>
      <c r="X43" s="39" t="b">
        <v>1</v>
      </c>
    </row>
    <row r="44">
      <c r="A44" s="4"/>
      <c r="B44" s="11" t="s">
        <v>48</v>
      </c>
      <c r="C44" s="34">
        <f>'Lab01'!Q44*$C$2</f>
        <v>4.2405</v>
      </c>
      <c r="D44" s="34">
        <f>'Lab02'!Q44*$D$2</f>
        <v>4.2985</v>
      </c>
      <c r="E44" s="34">
        <f>'Lab03'!AB44*$E$2</f>
        <v>4.3795</v>
      </c>
      <c r="F44" s="35">
        <f>'Lab04'!Q44*$F$2</f>
        <v>4.2445</v>
      </c>
      <c r="G44" s="36">
        <f>'Lab05'!Q44*$G$2</f>
        <v>3.8265</v>
      </c>
      <c r="H44" s="35">
        <f>'Lab06'!Z44*$H$2</f>
        <v>4.937</v>
      </c>
      <c r="I44" s="35">
        <f>'Midterm Exam'!P44*$I$2</f>
        <v>6.68</v>
      </c>
      <c r="J44" s="35">
        <f>OT!J44*$J$2</f>
        <v>5</v>
      </c>
      <c r="K44" s="35">
        <f>'Midterm Project'!Q44*$K$2</f>
        <v>8.532</v>
      </c>
      <c r="L44" s="35">
        <f>'Lab07'!T44*$L$2</f>
        <v>4.9185</v>
      </c>
      <c r="M44" s="35">
        <f>'Lab08'!Y44*$M$2</f>
        <v>4.7445</v>
      </c>
      <c r="N44" s="35">
        <f>'Lab09'!Q44*$N$2</f>
        <v>4.089</v>
      </c>
      <c r="O44" s="35">
        <f>'Lab10'!Z44*$O$2</f>
        <v>4.772</v>
      </c>
      <c r="P44" s="37">
        <v>3.0</v>
      </c>
      <c r="Q44" s="35">
        <f>'Lab11'!Z44*$Q$2</f>
        <v>3.776</v>
      </c>
      <c r="R44" s="35">
        <f>'Lab12'!E44*$R$2</f>
        <v>5</v>
      </c>
      <c r="S44" s="35">
        <f>'Final Exam'!X44*$S$2</f>
        <v>7.56</v>
      </c>
      <c r="T44" s="35">
        <f>'Final Project'!S44*$T$2</f>
        <v>8.881</v>
      </c>
      <c r="U44" s="38">
        <v>0.0</v>
      </c>
      <c r="V44" s="35">
        <f t="shared" si="1"/>
        <v>92.8795</v>
      </c>
      <c r="W44" s="35"/>
      <c r="X44" s="39" t="b">
        <v>1</v>
      </c>
    </row>
    <row r="45">
      <c r="A45" s="4"/>
      <c r="B45" s="11" t="s">
        <v>49</v>
      </c>
      <c r="C45" s="34">
        <f>'Lab01'!Q45*$C$2</f>
        <v>4.221</v>
      </c>
      <c r="D45" s="34">
        <f>'Lab02'!Q45*$D$2</f>
        <v>3.5195</v>
      </c>
      <c r="E45" s="34">
        <f>'Lab03'!AB45*$E$2/2</f>
        <v>2.1195</v>
      </c>
      <c r="F45" s="35">
        <f>'Lab04'!Q45*$F$2</f>
        <v>3.6915</v>
      </c>
      <c r="G45" s="36">
        <f>'Lab05'!Q45*$G$2</f>
        <v>3.597</v>
      </c>
      <c r="H45" s="35">
        <f>'Lab06'!Z45*$H$2</f>
        <v>3.7725</v>
      </c>
      <c r="I45" s="35">
        <f>'Midterm Exam'!P45*$I$2</f>
        <v>5.8</v>
      </c>
      <c r="J45" s="35">
        <f>OT!J45*$J$2</f>
        <v>2.5</v>
      </c>
      <c r="K45" s="35">
        <f>'Midterm Project'!Q45*$K$2</f>
        <v>7.745</v>
      </c>
      <c r="L45" s="37">
        <v>0.0</v>
      </c>
      <c r="M45" s="35">
        <f>'Lab08'!Y45*$M$2</f>
        <v>3.564</v>
      </c>
      <c r="N45" s="35">
        <f>'Lab09'!Q45*$N$2</f>
        <v>0</v>
      </c>
      <c r="O45" s="35">
        <f>'Lab10'!Z45*$O$2</f>
        <v>4.93</v>
      </c>
      <c r="P45" s="37">
        <v>0.0</v>
      </c>
      <c r="Q45" s="35">
        <f>'Lab11'!Z45*$Q$2</f>
        <v>0</v>
      </c>
      <c r="R45" s="35">
        <f>'Lab12'!E45*$R$2</f>
        <v>0</v>
      </c>
      <c r="S45" s="35">
        <f>'Final Exam'!X45*$S$2</f>
        <v>0</v>
      </c>
      <c r="T45" s="35">
        <f>'Final Project'!S45*$T$2</f>
        <v>0</v>
      </c>
      <c r="U45" s="38">
        <v>0.0</v>
      </c>
      <c r="V45" s="35">
        <f t="shared" si="1"/>
        <v>45.46</v>
      </c>
      <c r="W45" s="35"/>
      <c r="X45" s="39" t="b">
        <v>0</v>
      </c>
    </row>
    <row r="46">
      <c r="A46" s="4"/>
      <c r="B46" s="11" t="s">
        <v>50</v>
      </c>
      <c r="C46" s="34">
        <f>'Lab01'!Q46*$C$2</f>
        <v>4.922</v>
      </c>
      <c r="D46" s="34">
        <f>'Lab02'!Q46*$D$2</f>
        <v>4.7175</v>
      </c>
      <c r="E46" s="34">
        <f>'Lab03'!AB46*$E$2</f>
        <v>4.731</v>
      </c>
      <c r="F46" s="35">
        <f>'Lab04'!Q46*$F$2</f>
        <v>3.3435</v>
      </c>
      <c r="G46" s="36">
        <f>'Lab05'!Q46*$G$2</f>
        <v>3.3815</v>
      </c>
      <c r="H46" s="35">
        <f>'Lab06'!Z46*$H$2</f>
        <v>4.098</v>
      </c>
      <c r="I46" s="35">
        <f>'Midterm Exam'!P46*$I$2</f>
        <v>6.92</v>
      </c>
      <c r="J46" s="35">
        <f>OT!J46*$J$2</f>
        <v>5</v>
      </c>
      <c r="K46" s="35">
        <f>'Midterm Project'!Q46*$K$2</f>
        <v>9.979</v>
      </c>
      <c r="L46" s="35">
        <f>'Lab07'!T46*$L$2</f>
        <v>4.982</v>
      </c>
      <c r="M46" s="35">
        <f>'Lab08'!Y46*$M$2</f>
        <v>4.9255</v>
      </c>
      <c r="N46" s="35">
        <f>'Lab09'!Q46*$N$2</f>
        <v>4.711</v>
      </c>
      <c r="O46" s="35">
        <f>'Lab10'!Z46*$O$2</f>
        <v>4.5955</v>
      </c>
      <c r="P46" s="37">
        <v>3.0</v>
      </c>
      <c r="Q46" s="35">
        <f>'Lab11'!Z46*$Q$2</f>
        <v>3.391</v>
      </c>
      <c r="R46" s="35">
        <f>'Lab12'!E46*$R$2</f>
        <v>5</v>
      </c>
      <c r="S46" s="35">
        <f>'Final Exam'!X46*$S$2</f>
        <v>7.68</v>
      </c>
      <c r="T46" s="35">
        <f>'Final Project'!S46*$T$2</f>
        <v>6.8901</v>
      </c>
      <c r="U46" s="38">
        <v>0.0</v>
      </c>
      <c r="V46" s="35">
        <f t="shared" si="1"/>
        <v>92.2676</v>
      </c>
      <c r="W46" s="35"/>
      <c r="X46" s="39" t="b">
        <v>1</v>
      </c>
    </row>
    <row r="47">
      <c r="A47" s="4"/>
      <c r="B47" s="11" t="s">
        <v>51</v>
      </c>
      <c r="C47" s="34">
        <f>'Lab01'!Q47*$C$2</f>
        <v>4.094</v>
      </c>
      <c r="D47" s="34">
        <f>'Lab02'!Q47*$D$2</f>
        <v>4.016</v>
      </c>
      <c r="E47" s="34">
        <f>'Lab03'!AB47*$E$2</f>
        <v>3.776</v>
      </c>
      <c r="F47" s="35">
        <f>'Lab04'!Q47*$F$2</f>
        <v>2.569</v>
      </c>
      <c r="G47" s="36">
        <f>'Lab05'!Q47*$G$2</f>
        <v>2.484</v>
      </c>
      <c r="H47" s="35">
        <f>'Lab06'!Z47*$H$2</f>
        <v>3.563</v>
      </c>
      <c r="I47" s="35">
        <f>'Midterm Exam'!P47*$I$2</f>
        <v>6.48</v>
      </c>
      <c r="J47" s="35">
        <f>OT!J47*$J$2</f>
        <v>5</v>
      </c>
      <c r="K47" s="35">
        <f>'Midterm Project'!Q47*$K$2</f>
        <v>7.149</v>
      </c>
      <c r="L47" s="35">
        <f>'Lab07'!T47*$L$2</f>
        <v>4.8625</v>
      </c>
      <c r="M47" s="35">
        <f>'Lab08'!Y47*$M$2</f>
        <v>4.17</v>
      </c>
      <c r="N47" s="35">
        <f>'Lab09'!Q47*$N$2</f>
        <v>3.578</v>
      </c>
      <c r="O47" s="35">
        <f>'Lab10'!Z47*$O$2</f>
        <v>4.6395</v>
      </c>
      <c r="P47" s="37">
        <v>3.0</v>
      </c>
      <c r="Q47" s="35">
        <f>'Lab11'!Z47*$Q$2</f>
        <v>3.608</v>
      </c>
      <c r="R47" s="35">
        <f>'Lab12'!E47*$R$2</f>
        <v>5</v>
      </c>
      <c r="S47" s="35">
        <f>'Final Exam'!X47*$S$2</f>
        <v>7.76</v>
      </c>
      <c r="T47" s="35">
        <f>'Final Project'!S47*$T$2</f>
        <v>8.321</v>
      </c>
      <c r="U47" s="38">
        <v>0.0</v>
      </c>
      <c r="V47" s="35">
        <f t="shared" si="1"/>
        <v>84.07</v>
      </c>
      <c r="W47" s="35"/>
      <c r="X47" s="39" t="b">
        <v>1</v>
      </c>
    </row>
    <row r="48">
      <c r="A48" s="4"/>
      <c r="B48" s="10" t="s">
        <v>52</v>
      </c>
      <c r="C48" s="34">
        <f>'Lab01'!Q48*$C$2</f>
        <v>3.753</v>
      </c>
      <c r="D48" s="34">
        <f>'Lab02'!Q48*$D$2</f>
        <v>3.5485</v>
      </c>
      <c r="E48" s="34">
        <f>'Lab03'!AB48*$E$2</f>
        <v>3.314</v>
      </c>
      <c r="F48" s="35">
        <f>'Lab04'!Q48*$F$2</f>
        <v>3.5425</v>
      </c>
      <c r="G48" s="36">
        <f>'Lab05'!Q48*$G$2</f>
        <v>1.75</v>
      </c>
      <c r="H48" s="35">
        <f>'Lab06'!Z48*$H$2</f>
        <v>2.9995</v>
      </c>
      <c r="I48" s="35">
        <f>'Midterm Exam'!P48*$I$2</f>
        <v>6.56</v>
      </c>
      <c r="J48" s="35">
        <f>OT!J48*$J$2</f>
        <v>5</v>
      </c>
      <c r="K48" s="35">
        <f>'Midterm Project'!Q48*$K$2</f>
        <v>7.383</v>
      </c>
      <c r="L48" s="35">
        <f>'Lab07'!T48*$L$2</f>
        <v>2.45</v>
      </c>
      <c r="M48" s="35">
        <f>'Lab08'!Y48*$M$2</f>
        <v>3.585</v>
      </c>
      <c r="N48" s="35">
        <f>'Lab09'!Q48*$N$2</f>
        <v>3.6</v>
      </c>
      <c r="O48" s="35">
        <f>'Lab10'!Z48*$O$2</f>
        <v>4.5515</v>
      </c>
      <c r="P48" s="37">
        <v>3.0</v>
      </c>
      <c r="Q48" s="35">
        <f>'Lab11'!Z48*$Q$2</f>
        <v>3.812</v>
      </c>
      <c r="R48" s="35">
        <f>'Lab12'!E48*$R$2</f>
        <v>5</v>
      </c>
      <c r="S48" s="35">
        <f>'Final Exam'!X48*$S$2</f>
        <v>7.52</v>
      </c>
      <c r="T48" s="35">
        <f>'Final Project'!S48*$T$2</f>
        <v>7.358</v>
      </c>
      <c r="U48" s="38">
        <v>0.0</v>
      </c>
      <c r="V48" s="35">
        <f t="shared" si="1"/>
        <v>78.727</v>
      </c>
      <c r="W48" s="35"/>
      <c r="X48" s="39" t="b">
        <v>1</v>
      </c>
    </row>
    <row r="49">
      <c r="A49" s="4"/>
      <c r="B49" s="10" t="s">
        <v>53</v>
      </c>
      <c r="C49" s="34">
        <f>'Lab01'!Q49*$C$2</f>
        <v>4.5325</v>
      </c>
      <c r="D49" s="34">
        <f>'Lab02'!Q49*$D$2</f>
        <v>4.1135</v>
      </c>
      <c r="E49" s="34">
        <f>'Lab03'!AB49*$E$2</f>
        <v>4.354</v>
      </c>
      <c r="F49" s="35">
        <f>'Lab04'!Q49*$F$2</f>
        <v>3.936</v>
      </c>
      <c r="G49" s="36">
        <f>'Lab05'!Q49*$G$2</f>
        <v>4.4195</v>
      </c>
      <c r="H49" s="35">
        <f>'Lab06'!Z49*$H$2</f>
        <v>4.2655</v>
      </c>
      <c r="I49" s="35">
        <f>'Midterm Exam'!P49*$I$2</f>
        <v>7.4</v>
      </c>
      <c r="J49" s="35">
        <f>OT!J49*$J$2</f>
        <v>5</v>
      </c>
      <c r="K49" s="35">
        <f>'Midterm Project'!Q49*$K$2</f>
        <v>8.191</v>
      </c>
      <c r="L49" s="35">
        <f>'Lab07'!T49*$L$2</f>
        <v>4.8515</v>
      </c>
      <c r="M49" s="35">
        <f>'Lab08'!Y49*$M$2</f>
        <v>4.298</v>
      </c>
      <c r="N49" s="35">
        <f>'Lab09'!Q49*$N$2</f>
        <v>4.6</v>
      </c>
      <c r="O49" s="35">
        <f>'Lab10'!Z49*$O$2</f>
        <v>4.7355</v>
      </c>
      <c r="P49" s="37">
        <v>3.0</v>
      </c>
      <c r="Q49" s="35">
        <f>'Lab11'!Z49*$Q$2</f>
        <v>4.58</v>
      </c>
      <c r="R49" s="35">
        <f>'Lab12'!E49*$R$2</f>
        <v>5</v>
      </c>
      <c r="S49" s="35">
        <f>'Final Exam'!X49*$S$2</f>
        <v>7.12</v>
      </c>
      <c r="T49" s="35">
        <f>'Final Project'!S49*$T$2</f>
        <v>8.41</v>
      </c>
      <c r="U49" s="38">
        <v>0.0</v>
      </c>
      <c r="V49" s="35">
        <f t="shared" si="1"/>
        <v>92.807</v>
      </c>
      <c r="W49" s="35"/>
      <c r="X49" s="39" t="b">
        <v>1</v>
      </c>
    </row>
    <row r="50">
      <c r="A50" s="4"/>
      <c r="B50" s="11" t="s">
        <v>54</v>
      </c>
      <c r="C50" s="34">
        <f>'Lab01'!Q50*$C$2</f>
        <v>3.734</v>
      </c>
      <c r="D50" s="34">
        <f>'Lab02'!Q50*$D$2</f>
        <v>3.958</v>
      </c>
      <c r="E50" s="34">
        <f>'Lab03'!AB50*$E$2</f>
        <v>4.043</v>
      </c>
      <c r="F50" s="35">
        <f>'Lab04'!Q50*$F$2</f>
        <v>3.6065</v>
      </c>
      <c r="G50" s="36">
        <f>'Lab05'!Q50*$G$2</f>
        <v>3.9595</v>
      </c>
      <c r="H50" s="35">
        <f>'Lab06'!Z50*$H$2</f>
        <v>3.972</v>
      </c>
      <c r="I50" s="35">
        <f>'Midterm Exam'!P50*$I$2</f>
        <v>8</v>
      </c>
      <c r="J50" s="35">
        <f>OT!J50*$J$2</f>
        <v>2.5</v>
      </c>
      <c r="K50" s="35">
        <f>'Midterm Project'!Q50*$K$2</f>
        <v>8.234</v>
      </c>
      <c r="L50" s="35">
        <f>'Lab07'!T50*$L$2</f>
        <v>4.797</v>
      </c>
      <c r="M50" s="35">
        <f>'Lab08'!Y50*$M$2</f>
        <v>3.798</v>
      </c>
      <c r="N50" s="35">
        <f>'Lab09'!Q50*$N$2</f>
        <v>3.041</v>
      </c>
      <c r="O50" s="35">
        <f>'Lab10'!Z50*$O$2</f>
        <v>4.6065</v>
      </c>
      <c r="P50" s="37">
        <v>3.0</v>
      </c>
      <c r="Q50" s="35">
        <f>'Lab11'!Z50*$Q$2</f>
        <v>3.896</v>
      </c>
      <c r="R50" s="35">
        <f>'Lab12'!E50*$R$2</f>
        <v>5</v>
      </c>
      <c r="S50" s="35">
        <f>'Final Exam'!X50*$S$2</f>
        <v>7</v>
      </c>
      <c r="T50" s="35">
        <f>'Final Project'!S50*$T$2</f>
        <v>7.716</v>
      </c>
      <c r="U50" s="38">
        <v>0.0</v>
      </c>
      <c r="V50" s="35">
        <f t="shared" si="1"/>
        <v>84.8615</v>
      </c>
      <c r="W50" s="35"/>
      <c r="X50" s="39" t="b">
        <v>1</v>
      </c>
    </row>
    <row r="51">
      <c r="A51" s="4"/>
      <c r="B51" s="11" t="s">
        <v>55</v>
      </c>
      <c r="C51" s="34">
        <f>'Lab01'!Q51*$C$2</f>
        <v>0</v>
      </c>
      <c r="D51" s="34">
        <f>'Lab02'!Q51*$D$2</f>
        <v>0</v>
      </c>
      <c r="E51" s="34">
        <f>'Lab03'!AB51*$E$2</f>
        <v>0</v>
      </c>
      <c r="F51" s="35">
        <f>'Lab04'!Q51*$F$2</f>
        <v>0</v>
      </c>
      <c r="G51" s="36">
        <f>'Lab05'!Q51*$G$2</f>
        <v>0</v>
      </c>
      <c r="H51" s="35">
        <f>'Lab06'!Z51*$H$2</f>
        <v>0</v>
      </c>
      <c r="I51" s="35">
        <f>'Midterm Exam'!P51*$I$2</f>
        <v>0</v>
      </c>
      <c r="J51" s="35">
        <f>OT!J51*$J$2</f>
        <v>0</v>
      </c>
      <c r="K51" s="35">
        <f>'Midterm Project'!Q51*$K$2</f>
        <v>0</v>
      </c>
      <c r="L51" s="35">
        <f>'Lab07'!T51*$L$2</f>
        <v>0</v>
      </c>
      <c r="M51" s="35">
        <f>'Lab08'!Y51*$M$2</f>
        <v>0</v>
      </c>
      <c r="N51" s="35">
        <f>'Lab09'!Q51*$N$2</f>
        <v>0</v>
      </c>
      <c r="O51" s="35">
        <f>'Lab10'!Z51*$O$2</f>
        <v>0</v>
      </c>
      <c r="P51" s="37">
        <v>0.0</v>
      </c>
      <c r="Q51" s="35">
        <f>'Lab11'!Z51*$Q$2</f>
        <v>0</v>
      </c>
      <c r="R51" s="35">
        <f>'Lab12'!E51*$R$2</f>
        <v>0</v>
      </c>
      <c r="S51" s="35">
        <f>'Final Exam'!X51*$S$2</f>
        <v>0</v>
      </c>
      <c r="T51" s="35">
        <f>'Final Project'!S51*$T$2</f>
        <v>0</v>
      </c>
      <c r="U51" s="38">
        <v>0.0</v>
      </c>
      <c r="V51" s="35">
        <f t="shared" si="1"/>
        <v>0</v>
      </c>
      <c r="W51" s="35"/>
      <c r="X51" s="39" t="b">
        <v>0</v>
      </c>
    </row>
    <row r="52">
      <c r="A52" s="4"/>
      <c r="B52" s="11" t="s">
        <v>56</v>
      </c>
      <c r="C52" s="34">
        <f>'Lab01'!Q52*$C$2</f>
        <v>4.815</v>
      </c>
      <c r="D52" s="34">
        <f>'Lab02'!Q52*$D$2</f>
        <v>4.503</v>
      </c>
      <c r="E52" s="34">
        <f>'Lab03'!AB52*$E$2</f>
        <v>4.664</v>
      </c>
      <c r="F52" s="35">
        <f>'Lab04'!Q52*$F$2</f>
        <v>4.1385</v>
      </c>
      <c r="G52" s="36">
        <f>'Lab05'!Q52*$G$2</f>
        <v>4.903</v>
      </c>
      <c r="H52" s="35">
        <f>'Lab06'!Z52*$H$2</f>
        <v>4.0665</v>
      </c>
      <c r="I52" s="35">
        <f>'Midterm Exam'!P52*$I$2</f>
        <v>6.4</v>
      </c>
      <c r="J52" s="35">
        <f>OT!J52*$J$2</f>
        <v>5</v>
      </c>
      <c r="K52" s="35">
        <f>'Midterm Project'!Q52*$K$2</f>
        <v>8.574</v>
      </c>
      <c r="L52" s="35">
        <f>'Lab07'!T52*$L$2</f>
        <v>4.9765</v>
      </c>
      <c r="M52" s="35">
        <f>'Lab08'!Y52*$M$2</f>
        <v>4.7555</v>
      </c>
      <c r="N52" s="35">
        <f>'Lab09'!Q52*$N$2</f>
        <v>3.2275</v>
      </c>
      <c r="O52" s="35">
        <f>'Lab10'!Z52*$O$2</f>
        <v>4.783</v>
      </c>
      <c r="P52" s="37">
        <v>3.0</v>
      </c>
      <c r="Q52" s="35">
        <f>'Lab11'!Z52*$Q$2</f>
        <v>4.868</v>
      </c>
      <c r="R52" s="35">
        <f>'Lab12'!E52*$R$2</f>
        <v>5</v>
      </c>
      <c r="S52" s="35">
        <f>'Final Exam'!X52*$S$2</f>
        <v>6</v>
      </c>
      <c r="T52" s="35">
        <f>'Final Project'!S52*$T$2</f>
        <v>9.575</v>
      </c>
      <c r="U52" s="38">
        <v>0.0</v>
      </c>
      <c r="V52" s="35">
        <f t="shared" si="1"/>
        <v>93.2495</v>
      </c>
      <c r="W52" s="35"/>
      <c r="X52" s="39" t="b">
        <v>1</v>
      </c>
    </row>
    <row r="53">
      <c r="A53" s="4"/>
      <c r="B53" s="11" t="s">
        <v>57</v>
      </c>
      <c r="C53" s="34">
        <f>'Lab01'!Q53*$C$2</f>
        <v>4.3375</v>
      </c>
      <c r="D53" s="34">
        <f>'Lab02'!Q53*$D$2</f>
        <v>4.396</v>
      </c>
      <c r="E53" s="34">
        <f>'Lab03'!AB53*$E$2</f>
        <v>3.9485</v>
      </c>
      <c r="F53" s="35">
        <f>'Lab04'!Q53*$F$2</f>
        <v>4.4785</v>
      </c>
      <c r="G53" s="36">
        <f>'Lab05'!Q53*$G$2</f>
        <v>4.976</v>
      </c>
      <c r="H53" s="35">
        <f>'Lab06'!Z53*$H$2</f>
        <v>4.6435</v>
      </c>
      <c r="I53" s="35">
        <f>'Midterm Exam'!P53*$I$2</f>
        <v>8</v>
      </c>
      <c r="J53" s="35">
        <f>OT!J53*$J$2</f>
        <v>5</v>
      </c>
      <c r="K53" s="35">
        <f>'Midterm Project'!Q53*$K$2</f>
        <v>9.213</v>
      </c>
      <c r="L53" s="35">
        <f>'Lab07'!T53*$L$2</f>
        <v>4.884</v>
      </c>
      <c r="M53" s="35">
        <f>'Lab08'!Y53*$M$2</f>
        <v>4.6065</v>
      </c>
      <c r="N53" s="35">
        <f>'Lab09'!Q53*$N$2</f>
        <v>4.1</v>
      </c>
      <c r="O53" s="35">
        <f>'Lab10'!Z53*$O$2</f>
        <v>4.989</v>
      </c>
      <c r="P53" s="37">
        <v>3.0</v>
      </c>
      <c r="Q53" s="35">
        <f>'Lab11'!Z53*$Q$2</f>
        <v>4.952</v>
      </c>
      <c r="R53" s="35">
        <f>'Lab12'!E53*$R$2</f>
        <v>5</v>
      </c>
      <c r="S53" s="35">
        <f>'Final Exam'!X53*$S$2</f>
        <v>7.16</v>
      </c>
      <c r="T53" s="35">
        <f>'Final Project'!S53*$T$2</f>
        <v>8.903</v>
      </c>
      <c r="U53" s="38">
        <v>0.0</v>
      </c>
      <c r="V53" s="35">
        <f t="shared" si="1"/>
        <v>96.5875</v>
      </c>
      <c r="W53" s="35"/>
      <c r="X53" s="39" t="b">
        <v>1</v>
      </c>
    </row>
    <row r="54">
      <c r="A54" s="4"/>
      <c r="B54" s="10" t="s">
        <v>58</v>
      </c>
      <c r="C54" s="34">
        <f>'Lab01'!Q54*$C$2</f>
        <v>4.2985</v>
      </c>
      <c r="D54" s="34">
        <f>'Lab02'!Q54*$D$2</f>
        <v>4.6495</v>
      </c>
      <c r="E54" s="34">
        <f>'Lab03'!AB54*$E$2</f>
        <v>4.738</v>
      </c>
      <c r="F54" s="35">
        <f>'Lab04'!Q54*$F$2</f>
        <v>3.702</v>
      </c>
      <c r="G54" s="36">
        <f>'Lab05'!Q54*$G$2</f>
        <v>3.068</v>
      </c>
      <c r="H54" s="35">
        <f>'Lab06'!Z54*$H$2</f>
        <v>4.4335</v>
      </c>
      <c r="I54" s="35">
        <f>'Midterm Exam'!P54*$I$2</f>
        <v>7.92</v>
      </c>
      <c r="J54" s="35">
        <f>OT!J54*$J$2</f>
        <v>5</v>
      </c>
      <c r="K54" s="35">
        <f>'Midterm Project'!Q54*$K$2</f>
        <v>9.617</v>
      </c>
      <c r="L54" s="35">
        <f>'Lab07'!T54*$L$2</f>
        <v>4.761</v>
      </c>
      <c r="M54" s="35">
        <f>'Lab08'!Y54*$M$2</f>
        <v>4.564</v>
      </c>
      <c r="N54" s="35">
        <f>'Lab09'!Q54*$N$2</f>
        <v>3.6445</v>
      </c>
      <c r="O54" s="35">
        <f>'Lab10'!Z54*$O$2</f>
        <v>4.7535</v>
      </c>
      <c r="P54" s="37">
        <v>3.0</v>
      </c>
      <c r="Q54" s="35">
        <f>'Lab11'!Z54*$Q$2</f>
        <v>3.164</v>
      </c>
      <c r="R54" s="35">
        <f>'Lab12'!E54*$R$2</f>
        <v>5</v>
      </c>
      <c r="S54" s="35">
        <f>'Final Exam'!X54*$S$2</f>
        <v>7.4</v>
      </c>
      <c r="T54" s="35">
        <f>'Final Project'!S54*$T$2</f>
        <v>8.119</v>
      </c>
      <c r="U54" s="38">
        <v>0.0</v>
      </c>
      <c r="V54" s="35">
        <f t="shared" si="1"/>
        <v>91.8325</v>
      </c>
      <c r="W54" s="35"/>
      <c r="X54" s="39" t="b">
        <v>1</v>
      </c>
    </row>
    <row r="55">
      <c r="A55" s="4"/>
      <c r="B55" s="10" t="s">
        <v>59</v>
      </c>
      <c r="C55" s="34">
        <f>'Lab01'!Q55*$C$2</f>
        <v>4.8635</v>
      </c>
      <c r="D55" s="34">
        <f>'Lab02'!Q55*$D$2</f>
        <v>4.893</v>
      </c>
      <c r="E55" s="34">
        <f>'Lab03'!AB55*$E$2</f>
        <v>3.976</v>
      </c>
      <c r="F55" s="35">
        <f>'Lab04'!Q55*$F$2</f>
        <v>4.4255</v>
      </c>
      <c r="G55" s="36">
        <f>'Lab05'!Q55*$G$2</f>
        <v>4.117</v>
      </c>
      <c r="H55" s="35">
        <f>'Lab06'!Z55*$H$2</f>
        <v>4.591</v>
      </c>
      <c r="I55" s="35">
        <f>'Midterm Exam'!P55*$I$2</f>
        <v>7.32</v>
      </c>
      <c r="J55" s="35">
        <f>OT!J55*$J$2</f>
        <v>5</v>
      </c>
      <c r="K55" s="35">
        <f>'Midterm Project'!Q55*$K$2</f>
        <v>9.511</v>
      </c>
      <c r="L55" s="35">
        <f>'Lab07'!T55*$L$2</f>
        <v>4.8605</v>
      </c>
      <c r="M55" s="35">
        <f>'Lab08'!Y55*$M$2</f>
        <v>4.67</v>
      </c>
      <c r="N55" s="35">
        <f>'Lab09'!Q55*$N$2</f>
        <v>4.6445</v>
      </c>
      <c r="O55" s="35">
        <f>'Lab10'!Z55*$O$2</f>
        <v>4.7465</v>
      </c>
      <c r="P55" s="37">
        <v>3.0</v>
      </c>
      <c r="Q55" s="35">
        <f>'Lab11'!Z55*$Q$2</f>
        <v>3.932</v>
      </c>
      <c r="R55" s="35">
        <f>'Lab12'!E55*$R$2</f>
        <v>5</v>
      </c>
      <c r="S55" s="35">
        <f>'Final Exam'!X55*$S$2</f>
        <v>6.56</v>
      </c>
      <c r="T55" s="35">
        <f>'Final Project'!S55*$T$2</f>
        <v>9.552</v>
      </c>
      <c r="U55" s="38">
        <v>0.0</v>
      </c>
      <c r="V55" s="35">
        <f t="shared" si="1"/>
        <v>95.6625</v>
      </c>
      <c r="W55" s="35"/>
      <c r="X55" s="39" t="b">
        <v>1</v>
      </c>
    </row>
    <row r="56">
      <c r="A56" s="4"/>
      <c r="B56" s="10" t="s">
        <v>60</v>
      </c>
      <c r="C56" s="34">
        <f>'Lab01'!Q56*$C$2</f>
        <v>0</v>
      </c>
      <c r="D56" s="34">
        <f>'Lab02'!Q56*$D$2</f>
        <v>0</v>
      </c>
      <c r="E56" s="34">
        <f>'Lab03'!AB56*$E$2</f>
        <v>0</v>
      </c>
      <c r="F56" s="35">
        <f>'Lab04'!Q56*$F$2</f>
        <v>0</v>
      </c>
      <c r="G56" s="36">
        <f>'Lab05'!Q56*$G$2</f>
        <v>0</v>
      </c>
      <c r="H56" s="35">
        <f>'Lab06'!Z56*$H$2</f>
        <v>0</v>
      </c>
      <c r="I56" s="35">
        <f>'Midterm Exam'!P56*$I$2</f>
        <v>0</v>
      </c>
      <c r="J56" s="35">
        <f>OT!J56*$J$2</f>
        <v>0</v>
      </c>
      <c r="K56" s="35">
        <f>'Midterm Project'!Q56*$K$2</f>
        <v>0</v>
      </c>
      <c r="L56" s="35">
        <f>'Lab07'!T56*$L$2</f>
        <v>0</v>
      </c>
      <c r="M56" s="35">
        <f>'Lab08'!Y56*$M$2</f>
        <v>0</v>
      </c>
      <c r="N56" s="35">
        <f>'Lab09'!Q56*$N$2</f>
        <v>0</v>
      </c>
      <c r="O56" s="35">
        <f>'Lab10'!Z56*$O$2</f>
        <v>0</v>
      </c>
      <c r="P56" s="37">
        <v>3.0</v>
      </c>
      <c r="Q56" s="35">
        <f>'Lab11'!Z56*$Q$2</f>
        <v>0</v>
      </c>
      <c r="R56" s="35">
        <f>'Lab12'!E56*$R$2</f>
        <v>0</v>
      </c>
      <c r="S56" s="35">
        <f>'Final Exam'!X56*$S$2</f>
        <v>0</v>
      </c>
      <c r="T56" s="35">
        <f>'Final Project'!S56*$T$2</f>
        <v>0</v>
      </c>
      <c r="U56" s="38">
        <v>0.0</v>
      </c>
      <c r="V56" s="35">
        <f t="shared" si="1"/>
        <v>3</v>
      </c>
      <c r="W56" s="35"/>
      <c r="X56" s="39" t="b">
        <v>0</v>
      </c>
    </row>
    <row r="57">
      <c r="A57" s="4"/>
      <c r="B57" s="10" t="s">
        <v>61</v>
      </c>
      <c r="C57" s="34">
        <f>'Lab01'!Q57*$C$2</f>
        <v>4.9905</v>
      </c>
      <c r="D57" s="34">
        <f>'Lab02'!Q57*$D$2</f>
        <v>4.883</v>
      </c>
      <c r="E57" s="34">
        <f>'Lab03'!AB57*$E$2</f>
        <v>4.9285</v>
      </c>
      <c r="F57" s="35">
        <f>'Lab04'!Q57*$F$2</f>
        <v>4.9045</v>
      </c>
      <c r="G57" s="36">
        <f>'Lab05'!Q57*$G$2</f>
        <v>4.734</v>
      </c>
      <c r="H57" s="35">
        <f>'Lab06'!Z57*$H$2</f>
        <v>4.675</v>
      </c>
      <c r="I57" s="35">
        <f>'Midterm Exam'!P57*$I$2</f>
        <v>8</v>
      </c>
      <c r="J57" s="35">
        <f>OT!J57*$J$2</f>
        <v>5</v>
      </c>
      <c r="K57" s="35">
        <f>'Midterm Project'!Q57*$K$2</f>
        <v>9.894</v>
      </c>
      <c r="L57" s="35">
        <f>'Lab07'!T57*$L$2</f>
        <v>4.998</v>
      </c>
      <c r="M57" s="35">
        <f>'Lab08'!Y57*$M$2</f>
        <v>4.915</v>
      </c>
      <c r="N57" s="35">
        <f>'Lab09'!Q57*$N$2</f>
        <v>3.5</v>
      </c>
      <c r="O57" s="35">
        <f>'Lab10'!Z57*$O$2</f>
        <v>5</v>
      </c>
      <c r="P57" s="37">
        <v>3.0</v>
      </c>
      <c r="Q57" s="35">
        <f>'Lab11'!Z57*$Q$2</f>
        <v>3.4915</v>
      </c>
      <c r="R57" s="35">
        <f>'Lab12'!E57*$R$2</f>
        <v>5</v>
      </c>
      <c r="S57" s="35">
        <f>'Final Exam'!X57*$S$2</f>
        <v>8</v>
      </c>
      <c r="T57" s="35">
        <f>'Final Project'!S57*$T$2</f>
        <v>10</v>
      </c>
      <c r="U57" s="38">
        <v>1.0</v>
      </c>
      <c r="V57" s="35">
        <f t="shared" si="1"/>
        <v>100.914</v>
      </c>
      <c r="W57" s="37" t="s">
        <v>215</v>
      </c>
      <c r="X57" s="39" t="b">
        <v>1</v>
      </c>
    </row>
    <row r="58">
      <c r="A58" s="4"/>
      <c r="B58" s="10" t="s">
        <v>62</v>
      </c>
      <c r="C58" s="34">
        <f>'Lab01'!Q58*$C$2</f>
        <v>4.2015</v>
      </c>
      <c r="D58" s="34">
        <f>'Lab02'!Q58*$D$2</f>
        <v>4.7955</v>
      </c>
      <c r="E58" s="34">
        <f>'Lab03'!AB58*$E$2</f>
        <v>4.639</v>
      </c>
      <c r="F58" s="35">
        <f>'Lab04'!Q58*$F$2</f>
        <v>4.883</v>
      </c>
      <c r="G58" s="36">
        <f>'Lab05'!Q58*$G$2</f>
        <v>4.8185</v>
      </c>
      <c r="H58" s="35">
        <f>'Lab06'!Z58*$H$2</f>
        <v>4.3075</v>
      </c>
      <c r="I58" s="35">
        <f>'Midterm Exam'!P58*$I$2</f>
        <v>7.08</v>
      </c>
      <c r="J58" s="35">
        <f>OT!J58*$J$2</f>
        <v>5</v>
      </c>
      <c r="K58" s="35">
        <f>'Midterm Project'!Q58*$K$2</f>
        <v>10</v>
      </c>
      <c r="L58" s="35">
        <f>'Lab07'!T58*$L$2</f>
        <v>4.9965</v>
      </c>
      <c r="M58" s="35">
        <f>'Lab08'!Y58*$M$2</f>
        <v>4.787</v>
      </c>
      <c r="N58" s="35">
        <f>'Lab09'!Q58*$N$2</f>
        <v>4.178</v>
      </c>
      <c r="O58" s="35">
        <f>'Lab10'!Z58*$O$2</f>
        <v>4.57</v>
      </c>
      <c r="P58" s="37">
        <v>3.0</v>
      </c>
      <c r="Q58" s="35">
        <f>'Lab11'!Z58*$Q$2</f>
        <v>4.748</v>
      </c>
      <c r="R58" s="35">
        <f>'Lab12'!E58*$R$2</f>
        <v>5</v>
      </c>
      <c r="S58" s="35">
        <f>'Final Exam'!X58*$S$2</f>
        <v>8</v>
      </c>
      <c r="T58" s="35">
        <f>'Final Project'!S58*$T$2</f>
        <v>9.955</v>
      </c>
      <c r="U58" s="38">
        <v>1.0</v>
      </c>
      <c r="V58" s="35">
        <f t="shared" si="1"/>
        <v>99.9595</v>
      </c>
      <c r="W58" s="41" t="s">
        <v>216</v>
      </c>
      <c r="X58" s="39" t="b">
        <v>1</v>
      </c>
    </row>
    <row r="59">
      <c r="A59" s="4"/>
      <c r="B59" s="10" t="s">
        <v>63</v>
      </c>
      <c r="C59" s="34">
        <f>'Lab01'!Q59*$C$2</f>
        <v>3.685</v>
      </c>
      <c r="D59" s="34">
        <f>'Lab02'!Q59*$D$2</f>
        <v>3.695</v>
      </c>
      <c r="E59" s="34">
        <f>'Lab03'!AB59*$E$2</f>
        <v>3.3345</v>
      </c>
      <c r="F59" s="35">
        <f>'Lab04'!Q59*$F$2</f>
        <v>2.733</v>
      </c>
      <c r="G59" s="36">
        <f>'Lab05'!Q59*$G$2</f>
        <v>3.7175</v>
      </c>
      <c r="H59" s="35">
        <f>'Lab06'!Z59*$H$2</f>
        <v>3.9615</v>
      </c>
      <c r="I59" s="35">
        <f>'Midterm Exam'!P59*$I$2</f>
        <v>6.92</v>
      </c>
      <c r="J59" s="35">
        <f>OT!J59*$J$2</f>
        <v>5</v>
      </c>
      <c r="K59" s="35">
        <f>'Midterm Project'!Q59*$K$2</f>
        <v>8.064</v>
      </c>
      <c r="L59" s="35">
        <f>'Lab07'!T59*$L$2</f>
        <v>4.777</v>
      </c>
      <c r="M59" s="35">
        <f>'Lab08'!Y59*$M$2</f>
        <v>3.734</v>
      </c>
      <c r="N59" s="35">
        <f>'Lab09'!Q59*$N$2</f>
        <v>2.9475</v>
      </c>
      <c r="O59" s="35">
        <f>'Lab10'!Z59*$O$2</f>
        <v>4.6505</v>
      </c>
      <c r="P59" s="37">
        <v>3.0</v>
      </c>
      <c r="Q59" s="35">
        <f>'Lab11'!Z59*$Q$2</f>
        <v>3.656</v>
      </c>
      <c r="R59" s="35">
        <f>'Lab12'!E59*$R$2</f>
        <v>5</v>
      </c>
      <c r="S59" s="35">
        <f>'Final Exam'!X59*$S$2</f>
        <v>6.8</v>
      </c>
      <c r="T59" s="35">
        <f>'Final Project'!S59*$T$2</f>
        <v>7.873</v>
      </c>
      <c r="U59" s="38">
        <v>0.0</v>
      </c>
      <c r="V59" s="35">
        <f t="shared" si="1"/>
        <v>83.5485</v>
      </c>
      <c r="W59" s="35"/>
      <c r="X59" s="39" t="b">
        <v>1</v>
      </c>
    </row>
    <row r="60">
      <c r="A60" s="4"/>
      <c r="B60" s="10" t="s">
        <v>64</v>
      </c>
      <c r="C60" s="34">
        <f>'Lab01'!Q60*$C$2</f>
        <v>3.656</v>
      </c>
      <c r="D60" s="34">
        <f>'Lab02'!Q60*$D$2</f>
        <v>3.88</v>
      </c>
      <c r="E60" s="34">
        <f>'Lab03'!AB60*$E$2</f>
        <v>4.184</v>
      </c>
      <c r="F60" s="35">
        <f>'Lab04'!Q60*$F$2</f>
        <v>3.9575</v>
      </c>
      <c r="G60" s="36">
        <f>'Lab05'!Q60*$G$2</f>
        <v>4.516</v>
      </c>
      <c r="H60" s="35">
        <f>'Lab06'!Z60*$H$2</f>
        <v>4.1085</v>
      </c>
      <c r="I60" s="35">
        <f>'Midterm Exam'!P60*$I$2</f>
        <v>7.76</v>
      </c>
      <c r="J60" s="35">
        <f>OT!J60*$J$2</f>
        <v>5</v>
      </c>
      <c r="K60" s="35">
        <f>'Midterm Project'!Q60*$K$2</f>
        <v>7.766</v>
      </c>
      <c r="L60" s="35">
        <f>'Lab07'!T60*$L$2</f>
        <v>4.8495</v>
      </c>
      <c r="M60" s="35">
        <f>'Lab08'!Y60*$M$2</f>
        <v>4</v>
      </c>
      <c r="N60" s="35">
        <f>'Lab09'!Q60*$N$2</f>
        <v>3.778</v>
      </c>
      <c r="O60" s="35">
        <f>'Lab10'!Z60*$O$2</f>
        <v>4.5295</v>
      </c>
      <c r="P60" s="37">
        <v>3.0</v>
      </c>
      <c r="Q60" s="35">
        <f>'Lab11'!Z60*$Q$2</f>
        <v>4.196</v>
      </c>
      <c r="R60" s="35">
        <f>'Lab12'!E60*$R$2</f>
        <v>5</v>
      </c>
      <c r="S60" s="35">
        <f>'Final Exam'!X60*$S$2</f>
        <v>8</v>
      </c>
      <c r="T60" s="35">
        <f>'Final Project'!S60*$T$2</f>
        <v>8.769</v>
      </c>
      <c r="U60" s="38">
        <v>0.0</v>
      </c>
      <c r="V60" s="35">
        <f t="shared" si="1"/>
        <v>90.95</v>
      </c>
      <c r="W60" s="35"/>
      <c r="X60" s="39" t="b">
        <v>1</v>
      </c>
    </row>
    <row r="61">
      <c r="A61" s="4"/>
      <c r="B61" s="10" t="s">
        <v>65</v>
      </c>
      <c r="C61" s="34">
        <f>'Lab01'!Q61*$C$2</f>
        <v>3.7435</v>
      </c>
      <c r="D61" s="34">
        <f>'Lab02'!Q61*$D$2</f>
        <v>3.6755</v>
      </c>
      <c r="E61" s="34">
        <f>'Lab03'!AB61*$E$2</f>
        <v>3.9975</v>
      </c>
      <c r="F61" s="35">
        <f>'Lab04'!Q61*$F$2</f>
        <v>4.1915</v>
      </c>
      <c r="G61" s="36">
        <f>'Lab05'!Q61*$G$2</f>
        <v>2.8395</v>
      </c>
      <c r="H61" s="35">
        <f>'Lab06'!Z61*$H$2</f>
        <v>3.6575</v>
      </c>
      <c r="I61" s="35">
        <f>'Midterm Exam'!P61*$I$2</f>
        <v>5.68</v>
      </c>
      <c r="J61" s="35">
        <f>OT!J61*$J$2</f>
        <v>5</v>
      </c>
      <c r="K61" s="35">
        <f>'Midterm Project'!Q61*$K$2</f>
        <v>7.191</v>
      </c>
      <c r="L61" s="35">
        <f>'Lab07'!T61*$L$2</f>
        <v>3.5205</v>
      </c>
      <c r="M61" s="35">
        <f>'Lab08'!Y61*$M$2</f>
        <v>3.851</v>
      </c>
      <c r="N61" s="35">
        <f>'Lab09'!Q61*$N$2</f>
        <v>3.5665</v>
      </c>
      <c r="O61" s="35">
        <f>'Lab10'!Z61*$O$2</f>
        <v>4.838</v>
      </c>
      <c r="P61" s="37">
        <v>3.0</v>
      </c>
      <c r="Q61" s="35">
        <f>'Lab11'!Z61*$Q$2</f>
        <v>2.8365</v>
      </c>
      <c r="R61" s="35">
        <f>'Lab12'!E61*$R$2</f>
        <v>5</v>
      </c>
      <c r="S61" s="35">
        <f>'Final Exam'!X61*$S$2</f>
        <v>6</v>
      </c>
      <c r="T61" s="35">
        <f>'Final Project'!S61*$T$2</f>
        <v>7.56</v>
      </c>
      <c r="U61" s="38">
        <v>0.0</v>
      </c>
      <c r="V61" s="35">
        <f t="shared" si="1"/>
        <v>80.1485</v>
      </c>
      <c r="W61" s="35"/>
      <c r="X61" s="39" t="b">
        <v>1</v>
      </c>
    </row>
    <row r="62">
      <c r="A62" s="5"/>
      <c r="B62" s="10" t="s">
        <v>66</v>
      </c>
      <c r="C62" s="34">
        <f>'Lab01'!Q62*$C$2</f>
        <v>3.5485</v>
      </c>
      <c r="D62" s="34">
        <f>'Lab02'!Q62*$D$2</f>
        <v>3.763</v>
      </c>
      <c r="E62" s="34">
        <f>'Lab03'!AB62*$E$2</f>
        <v>3.4425</v>
      </c>
      <c r="F62" s="35">
        <f>'Lab04'!Q62*$F$2</f>
        <v>3.851</v>
      </c>
      <c r="G62" s="36">
        <f>'Lab05'!Q62*$G$2</f>
        <v>1.75</v>
      </c>
      <c r="H62" s="35">
        <f>'Lab06'!Z62*$H$2</f>
        <v>3.9405</v>
      </c>
      <c r="I62" s="35">
        <f>'Midterm Exam'!P62*$I$2</f>
        <v>6.8</v>
      </c>
      <c r="J62" s="35">
        <f>OT!J62*$J$2</f>
        <v>2.5</v>
      </c>
      <c r="K62" s="35">
        <f>'Midterm Project'!Q62*$K$2</f>
        <v>8.021</v>
      </c>
      <c r="L62" s="35">
        <f>'Lab07'!T62*$L$2</f>
        <v>4.779</v>
      </c>
      <c r="M62" s="35">
        <f>'Lab08'!Y62*$M$2</f>
        <v>4.4255</v>
      </c>
      <c r="N62" s="35">
        <f>'Lab09'!Q62*$N$2</f>
        <v>4.6335</v>
      </c>
      <c r="O62" s="35">
        <f>'Lab10'!Z62*$O$2</f>
        <v>4.8675</v>
      </c>
      <c r="P62" s="37">
        <v>3.0</v>
      </c>
      <c r="Q62" s="35">
        <f>'Lab11'!Z62*$Q$2</f>
        <v>4.232</v>
      </c>
      <c r="R62" s="35">
        <f>'Lab12'!E62*$R$2</f>
        <v>5</v>
      </c>
      <c r="S62" s="35">
        <f>'Final Exam'!X62*$S$2</f>
        <v>7.04</v>
      </c>
      <c r="T62" s="35">
        <f>'Final Project'!S62*$T$2</f>
        <v>8.007</v>
      </c>
      <c r="U62" s="38">
        <v>0.0</v>
      </c>
      <c r="V62" s="35">
        <f t="shared" si="1"/>
        <v>83.601</v>
      </c>
      <c r="W62" s="35"/>
      <c r="X62" s="39" t="b">
        <v>1</v>
      </c>
    </row>
    <row r="63">
      <c r="A63" s="13" t="s">
        <v>67</v>
      </c>
      <c r="B63" s="14" t="s">
        <v>68</v>
      </c>
      <c r="C63" s="34">
        <f>'Lab01'!Q63*$C$2</f>
        <v>4.4545</v>
      </c>
      <c r="D63" s="34">
        <f>'Lab02'!Q63*$D$2</f>
        <v>3.87</v>
      </c>
      <c r="E63" s="34">
        <f>'Lab03'!AB63*$E$2</f>
        <v>4.3105</v>
      </c>
      <c r="F63" s="35">
        <f>'Lab04'!Q63*$F$2</f>
        <v>4.202</v>
      </c>
      <c r="G63" s="36">
        <f>'Lab05'!Q63*$G$2</f>
        <v>4.1655</v>
      </c>
      <c r="H63" s="35">
        <f>'Lab06'!Z63*$H$2</f>
        <v>3.626</v>
      </c>
      <c r="I63" s="35">
        <f>'Midterm Exam'!P63*$I$2</f>
        <v>7.96</v>
      </c>
      <c r="J63" s="35">
        <f>OT!J63*$J$2</f>
        <v>5</v>
      </c>
      <c r="K63" s="35">
        <f>'Midterm Project'!Q63*$K$2</f>
        <v>7.787</v>
      </c>
      <c r="L63" s="35">
        <f>'Lab07'!T63*$L$2</f>
        <v>4.924</v>
      </c>
      <c r="M63" s="35">
        <f>'Lab08'!Y63*$M$2</f>
        <v>4.7765</v>
      </c>
      <c r="N63" s="35">
        <f>'Lab09'!Q63*$N$2</f>
        <v>4.1335</v>
      </c>
      <c r="O63" s="35">
        <f>'Lab10'!Z63*$O$2</f>
        <v>4.7905</v>
      </c>
      <c r="P63" s="37">
        <v>3.0</v>
      </c>
      <c r="Q63" s="35">
        <f>'Lab11'!Z63*$Q$2</f>
        <v>2.954</v>
      </c>
      <c r="R63" s="35">
        <f>'Lab12'!E63*$R$2</f>
        <v>5</v>
      </c>
      <c r="S63" s="35">
        <f>'Final Exam'!X63*$S$2</f>
        <v>8</v>
      </c>
      <c r="T63" s="35">
        <f>'Final Project'!S63*$T$2</f>
        <v>9.396</v>
      </c>
      <c r="U63" s="38">
        <v>0.0</v>
      </c>
      <c r="V63" s="35">
        <f t="shared" si="1"/>
        <v>92.35</v>
      </c>
      <c r="W63" s="35"/>
      <c r="X63" s="39" t="b">
        <v>1</v>
      </c>
    </row>
    <row r="64">
      <c r="A64" s="4"/>
      <c r="B64" s="14" t="s">
        <v>69</v>
      </c>
      <c r="C64" s="34">
        <f>'Lab01'!Q64*$C$2</f>
        <v>4.8735</v>
      </c>
      <c r="D64" s="34">
        <f>'Lab02'!Q64*$D$2</f>
        <v>4.328</v>
      </c>
      <c r="E64" s="34">
        <f>'Lab03'!AB64*$E$2</f>
        <v>4.483</v>
      </c>
      <c r="F64" s="35">
        <f>'Lab04'!Q64*$F$2</f>
        <v>3.2245</v>
      </c>
      <c r="G64" s="36">
        <f>'Lab05'!Q64*$G$2</f>
        <v>2.704</v>
      </c>
      <c r="H64" s="35">
        <f>'Lab06'!Z64*$H$2</f>
        <v>4.528</v>
      </c>
      <c r="I64" s="35">
        <f>'Midterm Exam'!P64*$I$2</f>
        <v>7.72</v>
      </c>
      <c r="J64" s="35">
        <f>OT!J64*$J$2</f>
        <v>2.5</v>
      </c>
      <c r="K64" s="35">
        <f>'Midterm Project'!Q64*$K$2</f>
        <v>8.404</v>
      </c>
      <c r="L64" s="35">
        <f>'Lab07'!T64*$L$2</f>
        <v>4.7735</v>
      </c>
      <c r="M64" s="35">
        <f>'Lab08'!Y64*$M$2</f>
        <v>3.915</v>
      </c>
      <c r="N64" s="35">
        <f>'Lab09'!Q64*$N$2</f>
        <v>4.4335</v>
      </c>
      <c r="O64" s="35">
        <f>'Lab10'!Z64*$O$2</f>
        <v>4.816</v>
      </c>
      <c r="P64" s="37">
        <v>3.0</v>
      </c>
      <c r="Q64" s="35">
        <f>'Lab11'!Z64*$Q$2</f>
        <v>3.86</v>
      </c>
      <c r="R64" s="35">
        <f>'Lab12'!E64*$R$2</f>
        <v>5</v>
      </c>
      <c r="S64" s="35">
        <f>'Final Exam'!X64*$S$2</f>
        <v>8</v>
      </c>
      <c r="T64" s="35">
        <f>'Final Project'!S64*$T$2</f>
        <v>9.127</v>
      </c>
      <c r="U64" s="38">
        <v>0.0</v>
      </c>
      <c r="V64" s="35">
        <f t="shared" si="1"/>
        <v>89.69</v>
      </c>
      <c r="W64" s="35"/>
      <c r="X64" s="39" t="b">
        <v>1</v>
      </c>
    </row>
    <row r="65">
      <c r="A65" s="4"/>
      <c r="B65" s="14" t="s">
        <v>70</v>
      </c>
      <c r="C65" s="34">
        <f>'Lab01'!Q65*$C$2</f>
        <v>0</v>
      </c>
      <c r="D65" s="34">
        <f>'Lab02'!Q65*$D$2</f>
        <v>0</v>
      </c>
      <c r="E65" s="34">
        <f>'Lab03'!AB65*$E$2</f>
        <v>0</v>
      </c>
      <c r="F65" s="35">
        <f>'Lab04'!Q65*$F$2</f>
        <v>0</v>
      </c>
      <c r="G65" s="36">
        <f>'Lab05'!Q65*$G$2</f>
        <v>0</v>
      </c>
      <c r="H65" s="35">
        <f>'Lab06'!Z65*$H$2</f>
        <v>0</v>
      </c>
      <c r="I65" s="35">
        <f>'Midterm Exam'!P65*$I$2</f>
        <v>0</v>
      </c>
      <c r="J65" s="35">
        <f>OT!J65*$J$2</f>
        <v>0</v>
      </c>
      <c r="K65" s="35">
        <f>'Midterm Project'!Q65*$K$2</f>
        <v>0</v>
      </c>
      <c r="L65" s="35">
        <f>'Lab07'!T65*$L$2</f>
        <v>0</v>
      </c>
      <c r="M65" s="35">
        <f>'Lab08'!Y65*$M$2</f>
        <v>0</v>
      </c>
      <c r="N65" s="35">
        <f>'Lab09'!Q65*$N$2</f>
        <v>0</v>
      </c>
      <c r="O65" s="35">
        <f>'Lab10'!Z65*$O$2</f>
        <v>0</v>
      </c>
      <c r="P65" s="37">
        <v>0.0</v>
      </c>
      <c r="Q65" s="35">
        <f>'Lab11'!Z65*$Q$2</f>
        <v>0</v>
      </c>
      <c r="R65" s="35">
        <f>'Lab12'!E65*$R$2</f>
        <v>0</v>
      </c>
      <c r="S65" s="35">
        <f>'Final Exam'!X65*$S$2</f>
        <v>0</v>
      </c>
      <c r="T65" s="35">
        <f>'Final Project'!S65*$T$2</f>
        <v>0</v>
      </c>
      <c r="U65" s="38">
        <v>0.0</v>
      </c>
      <c r="V65" s="35">
        <f t="shared" si="1"/>
        <v>0</v>
      </c>
      <c r="W65" s="35"/>
      <c r="X65" s="39" t="b">
        <v>0</v>
      </c>
    </row>
    <row r="66">
      <c r="A66" s="4"/>
      <c r="B66" s="14" t="s">
        <v>71</v>
      </c>
      <c r="C66" s="34">
        <f>'Lab01'!Q66*$C$2</f>
        <v>0</v>
      </c>
      <c r="D66" s="34">
        <f>'Lab02'!Q66*$D$2</f>
        <v>0</v>
      </c>
      <c r="E66" s="34">
        <f>'Lab03'!AB66*$E$2</f>
        <v>0</v>
      </c>
      <c r="F66" s="35">
        <f>'Lab04'!Q66*$F$2</f>
        <v>0</v>
      </c>
      <c r="G66" s="36">
        <f>'Lab05'!Q66*$G$2</f>
        <v>0</v>
      </c>
      <c r="H66" s="35">
        <f>'Lab06'!Z66*$H$2</f>
        <v>0</v>
      </c>
      <c r="I66" s="35">
        <f>'Midterm Exam'!P66*$I$2</f>
        <v>0</v>
      </c>
      <c r="J66" s="35">
        <f>OT!J66*$J$2</f>
        <v>0</v>
      </c>
      <c r="K66" s="35">
        <f>'Midterm Project'!Q66*$K$2</f>
        <v>0</v>
      </c>
      <c r="L66" s="35">
        <f>'Lab07'!T66*$L$2</f>
        <v>0</v>
      </c>
      <c r="M66" s="35">
        <f>'Lab08'!Y66*$M$2</f>
        <v>0</v>
      </c>
      <c r="N66" s="35">
        <f>'Lab09'!Q66*$N$2</f>
        <v>0</v>
      </c>
      <c r="O66" s="35">
        <f>'Lab10'!Z66*$O$2</f>
        <v>0</v>
      </c>
      <c r="P66" s="37">
        <v>0.0</v>
      </c>
      <c r="Q66" s="35">
        <f>'Lab11'!Z66*$Q$2</f>
        <v>0</v>
      </c>
      <c r="R66" s="35">
        <f>'Lab12'!E66*$R$2</f>
        <v>0</v>
      </c>
      <c r="S66" s="35">
        <f>'Final Exam'!X66*$S$2</f>
        <v>0</v>
      </c>
      <c r="T66" s="35">
        <f>'Final Project'!S66*$T$2</f>
        <v>0</v>
      </c>
      <c r="U66" s="38">
        <v>0.0</v>
      </c>
      <c r="V66" s="35">
        <f t="shared" si="1"/>
        <v>0</v>
      </c>
      <c r="W66" s="35"/>
      <c r="X66" s="39" t="b">
        <v>0</v>
      </c>
    </row>
    <row r="67">
      <c r="A67" s="4"/>
      <c r="B67" s="14" t="s">
        <v>72</v>
      </c>
      <c r="C67" s="34">
        <f>'Lab01'!Q67*$C$2</f>
        <v>4.484</v>
      </c>
      <c r="D67" s="34">
        <f>'Lab02'!Q67*$D$2</f>
        <v>4.279</v>
      </c>
      <c r="E67" s="40">
        <v>0.0</v>
      </c>
      <c r="F67" s="35">
        <f>'Lab04'!Q67*$F$2</f>
        <v>4.213</v>
      </c>
      <c r="G67" s="36">
        <f>'Lab05'!Q67*$G$2</f>
        <v>4.0445</v>
      </c>
      <c r="H67" s="35">
        <f>'Lab06'!Z67*$H$2</f>
        <v>0</v>
      </c>
      <c r="I67" s="35">
        <f>'Midterm Exam'!P67*$I$2</f>
        <v>7.36</v>
      </c>
      <c r="J67" s="35">
        <f>OT!J67*$J$2</f>
        <v>5</v>
      </c>
      <c r="K67" s="35">
        <f>'Midterm Project'!Q67*$K$2</f>
        <v>8.787</v>
      </c>
      <c r="L67" s="37">
        <v>0.0</v>
      </c>
      <c r="M67" s="35">
        <f>'Lab08'!Y67*$M$2</f>
        <v>3.968</v>
      </c>
      <c r="N67" s="35">
        <f>'Lab09'!Q67*$N$2</f>
        <v>4.1665</v>
      </c>
      <c r="O67" s="35">
        <f>'Lab10'!Z67*$O$2</f>
        <v>4.809</v>
      </c>
      <c r="P67" s="37">
        <v>0.0</v>
      </c>
      <c r="Q67" s="35">
        <f>'Lab11'!Z67*$Q$2</f>
        <v>0</v>
      </c>
      <c r="R67" s="35">
        <f>'Lab12'!E67*$R$2</f>
        <v>0</v>
      </c>
      <c r="S67" s="35">
        <f>'Final Exam'!X67*$S$2</f>
        <v>0</v>
      </c>
      <c r="T67" s="35">
        <f>'Final Project'!S67*$T$2</f>
        <v>0</v>
      </c>
      <c r="U67" s="38">
        <v>0.0</v>
      </c>
      <c r="V67" s="35">
        <f t="shared" si="1"/>
        <v>51.111</v>
      </c>
      <c r="W67" s="35"/>
      <c r="X67" s="39" t="b">
        <v>0</v>
      </c>
    </row>
    <row r="68">
      <c r="A68" s="4"/>
      <c r="B68" s="14" t="s">
        <v>73</v>
      </c>
      <c r="C68" s="34">
        <f>'Lab01'!Q68*$C$2</f>
        <v>0</v>
      </c>
      <c r="D68" s="34">
        <f>'Lab02'!Q68*$D$2</f>
        <v>0</v>
      </c>
      <c r="E68" s="34">
        <f>'Lab03'!AB68*$E$2</f>
        <v>0</v>
      </c>
      <c r="F68" s="35">
        <f>'Lab04'!Q68*$F$2</f>
        <v>0</v>
      </c>
      <c r="G68" s="36">
        <f>'Lab05'!Q68*$G$2</f>
        <v>0</v>
      </c>
      <c r="H68" s="35">
        <f>'Lab06'!Z68*$H$2</f>
        <v>0</v>
      </c>
      <c r="I68" s="35">
        <f>'Midterm Exam'!P68*$I$2</f>
        <v>0</v>
      </c>
      <c r="J68" s="35">
        <f>OT!J68*$J$2</f>
        <v>0</v>
      </c>
      <c r="K68" s="35">
        <f>'Midterm Project'!Q68*$K$2</f>
        <v>0</v>
      </c>
      <c r="L68" s="35">
        <f>'Lab07'!T68*$L$2</f>
        <v>0</v>
      </c>
      <c r="M68" s="35">
        <f>'Lab08'!Y68*$M$2</f>
        <v>0</v>
      </c>
      <c r="N68" s="35">
        <f>'Lab09'!Q68*$N$2</f>
        <v>0</v>
      </c>
      <c r="O68" s="35">
        <f>'Lab10'!Z68*$O$2</f>
        <v>0</v>
      </c>
      <c r="P68" s="37">
        <v>0.0</v>
      </c>
      <c r="Q68" s="35">
        <f>'Lab11'!Z68*$Q$2</f>
        <v>0</v>
      </c>
      <c r="R68" s="35">
        <f>'Lab12'!E68*$R$2</f>
        <v>0</v>
      </c>
      <c r="S68" s="35">
        <f>'Final Exam'!X68*$S$2</f>
        <v>0</v>
      </c>
      <c r="T68" s="35">
        <f>'Final Project'!S68*$T$2</f>
        <v>0</v>
      </c>
      <c r="U68" s="38">
        <v>0.0</v>
      </c>
      <c r="V68" s="35">
        <f t="shared" si="1"/>
        <v>0</v>
      </c>
      <c r="W68" s="35"/>
      <c r="X68" s="39" t="b">
        <v>0</v>
      </c>
    </row>
    <row r="69">
      <c r="A69" s="4"/>
      <c r="B69" s="14" t="s">
        <v>74</v>
      </c>
      <c r="C69" s="34">
        <f>'Lab01'!Q69*$C$2</f>
        <v>4.016</v>
      </c>
      <c r="D69" s="34">
        <f>'Lab02'!Q69*$D$2</f>
        <v>3.539</v>
      </c>
      <c r="E69" s="34">
        <f>'Lab03'!AB69*$E$2</f>
        <v>4.145</v>
      </c>
      <c r="F69" s="35">
        <f>'Lab04'!Q69*$F$2</f>
        <v>2.5765</v>
      </c>
      <c r="G69" s="36">
        <f>'Lab05'!Q69*$G$2</f>
        <v>2.543</v>
      </c>
      <c r="H69" s="35">
        <f>'Lab06'!Z69*$H$2</f>
        <v>3.647</v>
      </c>
      <c r="I69" s="35">
        <f>'Midterm Exam'!P69*$I$2</f>
        <v>5.84</v>
      </c>
      <c r="J69" s="35">
        <f>OT!J69*$J$2</f>
        <v>5</v>
      </c>
      <c r="K69" s="35">
        <f>'Midterm Project'!Q69*$K$2</f>
        <v>7.723</v>
      </c>
      <c r="L69" s="37">
        <v>0.0</v>
      </c>
      <c r="M69" s="35">
        <f>'Lab08'!Y69*$M$2</f>
        <v>3.8085</v>
      </c>
      <c r="N69" s="35">
        <f>'Lab09'!Q69*$N$2</f>
        <v>3.622</v>
      </c>
      <c r="O69" s="35">
        <f>'Lab10'!Z69*$O$2</f>
        <v>4.5845</v>
      </c>
      <c r="P69" s="37">
        <v>0.0</v>
      </c>
      <c r="Q69" s="35">
        <f>'Lab11'!Z69*$Q$2</f>
        <v>0</v>
      </c>
      <c r="R69" s="35">
        <f>'Lab12'!E69*$R$2</f>
        <v>0</v>
      </c>
      <c r="S69" s="35">
        <f>'Final Exam'!X69*$S$2</f>
        <v>0</v>
      </c>
      <c r="T69" s="35">
        <f>'Final Project'!S69*$T$2</f>
        <v>0</v>
      </c>
      <c r="U69" s="38">
        <v>0.0</v>
      </c>
      <c r="V69" s="35">
        <f t="shared" si="1"/>
        <v>51.0445</v>
      </c>
      <c r="W69" s="35"/>
      <c r="X69" s="39" t="b">
        <v>0</v>
      </c>
    </row>
    <row r="70">
      <c r="A70" s="4"/>
      <c r="B70" s="14" t="s">
        <v>75</v>
      </c>
      <c r="C70" s="34">
        <f>'Lab01'!Q70*$C$2</f>
        <v>3.792</v>
      </c>
      <c r="D70" s="34">
        <f>'Lab02'!Q70*$D$2</f>
        <v>3.7825</v>
      </c>
      <c r="E70" s="34">
        <f>'Lab03'!AB70*$E$2</f>
        <v>3.3185</v>
      </c>
      <c r="F70" s="35">
        <f>'Lab04'!Q70*$F$2</f>
        <v>4.5215</v>
      </c>
      <c r="G70" s="36">
        <f>'Lab05'!Q70*$G$2</f>
        <v>2.8985</v>
      </c>
      <c r="H70" s="35">
        <f>'Lab06'!Z70*$H$2</f>
        <v>3.909</v>
      </c>
      <c r="I70" s="35">
        <f>'Midterm Exam'!P70*$I$2</f>
        <v>7.08</v>
      </c>
      <c r="J70" s="35">
        <f>OT!J70*$J$2</f>
        <v>5</v>
      </c>
      <c r="K70" s="35">
        <f>'Midterm Project'!Q70*$K$2</f>
        <v>7.298</v>
      </c>
      <c r="L70" s="35">
        <f>'Lab07'!T70*$L$2</f>
        <v>4.8895</v>
      </c>
      <c r="M70" s="35">
        <f>'Lab08'!Y70*$M$2</f>
        <v>3.7235</v>
      </c>
      <c r="N70" s="35">
        <f>'Lab09'!Q70*$N$2</f>
        <v>3.6665</v>
      </c>
      <c r="O70" s="35">
        <f>'Lab10'!Z70*$O$2</f>
        <v>4.8345</v>
      </c>
      <c r="P70" s="37">
        <v>3.0</v>
      </c>
      <c r="Q70" s="35">
        <f>'Lab11'!Z70*$Q$2</f>
        <v>4.424</v>
      </c>
      <c r="R70" s="35">
        <f>'Lab12'!E70*$R$2</f>
        <v>5</v>
      </c>
      <c r="S70" s="35">
        <f>'Final Exam'!X70*$S$2</f>
        <v>6.84</v>
      </c>
      <c r="T70" s="35">
        <f>'Final Project'!S70*$T$2</f>
        <v>7.291</v>
      </c>
      <c r="U70" s="38">
        <v>0.0</v>
      </c>
      <c r="V70" s="35">
        <f t="shared" si="1"/>
        <v>85.269</v>
      </c>
      <c r="W70" s="35"/>
      <c r="X70" s="39" t="b">
        <v>1</v>
      </c>
    </row>
    <row r="71">
      <c r="A71" s="4"/>
      <c r="B71" s="14" t="s">
        <v>76</v>
      </c>
      <c r="C71" s="34">
        <f>'Lab01'!Q71*$C$2</f>
        <v>3.529</v>
      </c>
      <c r="D71" s="34">
        <f>'Lab02'!Q71*$D$2</f>
        <v>3.753</v>
      </c>
      <c r="E71" s="34">
        <f>'Lab03'!AB71*$E$2</f>
        <v>4.255</v>
      </c>
      <c r="F71" s="35">
        <f>'Lab04'!Q71*$F$2</f>
        <v>3.7445</v>
      </c>
      <c r="G71" s="36">
        <f>'Lab05'!Q71*$G$2</f>
        <v>2.467</v>
      </c>
      <c r="H71" s="35">
        <f>'Lab06'!Z71*$H$2</f>
        <v>3.5945</v>
      </c>
      <c r="I71" s="35">
        <f>'Midterm Exam'!P71*$I$2</f>
        <v>0</v>
      </c>
      <c r="J71" s="35">
        <f>OT!J71*$J$2</f>
        <v>0</v>
      </c>
      <c r="K71" s="35">
        <f>'Midterm Project'!Q71*$K$2</f>
        <v>0</v>
      </c>
      <c r="L71" s="35">
        <f>'Lab07'!T71*$L$2</f>
        <v>0</v>
      </c>
      <c r="M71" s="35">
        <f>'Lab08'!Y71*$M$2</f>
        <v>0</v>
      </c>
      <c r="N71" s="35">
        <f>'Lab09'!Q71*$N$2</f>
        <v>0</v>
      </c>
      <c r="O71" s="35">
        <f>'Lab10'!Z71*$O$2</f>
        <v>0</v>
      </c>
      <c r="P71" s="37">
        <v>0.0</v>
      </c>
      <c r="Q71" s="35">
        <f>'Lab11'!Z71*$Q$2</f>
        <v>0</v>
      </c>
      <c r="R71" s="35">
        <f>'Lab12'!E71*$R$2</f>
        <v>0</v>
      </c>
      <c r="S71" s="35">
        <f>'Final Exam'!X71*$S$2</f>
        <v>0</v>
      </c>
      <c r="T71" s="35">
        <f>'Final Project'!S71*$T$2</f>
        <v>0</v>
      </c>
      <c r="U71" s="38">
        <v>0.0</v>
      </c>
      <c r="V71" s="35">
        <f t="shared" si="1"/>
        <v>21.343</v>
      </c>
      <c r="W71" s="35"/>
      <c r="X71" s="39" t="b">
        <v>0</v>
      </c>
    </row>
    <row r="72">
      <c r="A72" s="4"/>
      <c r="B72" s="14" t="s">
        <v>77</v>
      </c>
      <c r="C72" s="34">
        <f>'Lab01'!Q72*$C$2</f>
        <v>3.9675</v>
      </c>
      <c r="D72" s="34">
        <f>'Lab02'!Q72*$D$2</f>
        <v>2.5045</v>
      </c>
      <c r="E72" s="34">
        <f>'Lab03'!AB72*$E$2</f>
        <v>0</v>
      </c>
      <c r="F72" s="35">
        <f>'Lab04'!Q72*$F$2</f>
        <v>3.6595</v>
      </c>
      <c r="G72" s="36">
        <f>'Lab05'!Q72*$G$2</f>
        <v>1.75</v>
      </c>
      <c r="H72" s="35">
        <f>'Lab06'!Z72*$H$2</f>
        <v>3.3155</v>
      </c>
      <c r="I72" s="35">
        <f>'Midterm Exam'!P72*$I$2</f>
        <v>5.72</v>
      </c>
      <c r="J72" s="35">
        <f>OT!J72*$J$2</f>
        <v>2.5</v>
      </c>
      <c r="K72" s="35">
        <f>'Midterm Project'!Q72*$K$2</f>
        <v>7.17</v>
      </c>
      <c r="L72" s="35">
        <f>'Lab07'!T72*$L$2</f>
        <v>0</v>
      </c>
      <c r="M72" s="35">
        <f>'Lab08'!Y72*$M$2</f>
        <v>4.3615</v>
      </c>
      <c r="N72" s="35">
        <f>'Lab09'!Q72*$N$2</f>
        <v>2.4655</v>
      </c>
      <c r="O72" s="35">
        <f>'Lab10'!Z72*$O$2</f>
        <v>3.2375</v>
      </c>
      <c r="P72" s="37">
        <v>3.0</v>
      </c>
      <c r="Q72" s="35">
        <f>'Lab11'!Z72*$Q$2</f>
        <v>4.076</v>
      </c>
      <c r="R72" s="35">
        <f>'Lab12'!E72*$R$2</f>
        <v>5</v>
      </c>
      <c r="S72" s="35">
        <f>'Final Exam'!X72*$S$2</f>
        <v>5.56</v>
      </c>
      <c r="T72" s="35">
        <f>'Final Project'!S72*$T$2</f>
        <v>7.134</v>
      </c>
      <c r="U72" s="38">
        <v>0.0</v>
      </c>
      <c r="V72" s="35">
        <f t="shared" si="1"/>
        <v>65.4215</v>
      </c>
      <c r="W72" s="35"/>
      <c r="X72" s="39" t="b">
        <v>1</v>
      </c>
    </row>
    <row r="73">
      <c r="A73" s="4"/>
      <c r="B73" s="14" t="s">
        <v>78</v>
      </c>
      <c r="C73" s="34">
        <f>'Lab01'!Q73*$C$2</f>
        <v>3.87</v>
      </c>
      <c r="D73" s="34">
        <f>'Lab02'!Q73*$D$2</f>
        <v>3.6365</v>
      </c>
      <c r="E73" s="34">
        <f>'Lab03'!AB73*$E$2</f>
        <v>4.3745</v>
      </c>
      <c r="F73" s="35">
        <f>'Lab04'!Q73*$F$2</f>
        <v>4.3615</v>
      </c>
      <c r="G73" s="36">
        <f>'Lab05'!Q73*$G$2</f>
        <v>1.75</v>
      </c>
      <c r="H73" s="35">
        <f>'Lab06'!Z73*$H$2</f>
        <v>4.056</v>
      </c>
      <c r="I73" s="35">
        <f>'Midterm Exam'!P73*$I$2</f>
        <v>7.28</v>
      </c>
      <c r="J73" s="35">
        <f>OT!J73*$J$2</f>
        <v>2.5</v>
      </c>
      <c r="K73" s="35">
        <f>'Midterm Project'!Q73*$K$2</f>
        <v>7.064</v>
      </c>
      <c r="L73" s="35">
        <f>'Lab07'!T73*$L$2</f>
        <v>4.9945</v>
      </c>
      <c r="M73" s="35">
        <f>'Lab08'!Y73*$M$2</f>
        <v>4.1915</v>
      </c>
      <c r="N73" s="35">
        <f>'Lab09'!Q73*$N$2</f>
        <v>4.3</v>
      </c>
      <c r="O73" s="35">
        <f>'Lab10'!Z73*$O$2</f>
        <v>4.842</v>
      </c>
      <c r="P73" s="37">
        <v>3.0</v>
      </c>
      <c r="Q73" s="35">
        <f>'Lab11'!Z73*$Q$2</f>
        <v>4.364</v>
      </c>
      <c r="R73" s="35">
        <f>'Lab12'!E73*$R$2</f>
        <v>5</v>
      </c>
      <c r="S73" s="35">
        <f>'Final Exam'!X73*$S$2</f>
        <v>6.32</v>
      </c>
      <c r="T73" s="35">
        <f>'Final Project'!S73*$T$2</f>
        <v>7.045</v>
      </c>
      <c r="U73" s="38">
        <v>0.0</v>
      </c>
      <c r="V73" s="35">
        <f t="shared" si="1"/>
        <v>82.9495</v>
      </c>
      <c r="W73" s="35"/>
      <c r="X73" s="39" t="b">
        <v>1</v>
      </c>
    </row>
    <row r="74">
      <c r="A74" s="4"/>
      <c r="B74" s="14" t="s">
        <v>79</v>
      </c>
      <c r="C74" s="34">
        <f>'Lab01'!Q74*$C$2</f>
        <v>4.513</v>
      </c>
      <c r="D74" s="34">
        <f>'Lab02'!Q74*$D$2</f>
        <v>4.4645</v>
      </c>
      <c r="E74" s="34">
        <f>'Lab03'!AB74*$E$2</f>
        <v>4.887</v>
      </c>
      <c r="F74" s="35">
        <f>'Lab04'!Q74*$F$2</f>
        <v>4.5745</v>
      </c>
      <c r="G74" s="36">
        <f>'Lab05'!Q74*$G$2</f>
        <v>3.996</v>
      </c>
      <c r="H74" s="35">
        <f>'Lab06'!Z74*$H$2</f>
        <v>4.486</v>
      </c>
      <c r="I74" s="35">
        <f>'Midterm Exam'!P74*$I$2</f>
        <v>7.8</v>
      </c>
      <c r="J74" s="35">
        <f>OT!J74*$J$2</f>
        <v>5</v>
      </c>
      <c r="K74" s="35">
        <f>'Midterm Project'!Q74*$K$2</f>
        <v>6.3301</v>
      </c>
      <c r="L74" s="35">
        <f>'Lab07'!T74*$L$2</f>
        <v>4.922</v>
      </c>
      <c r="M74" s="35">
        <f>'Lab08'!Y74*$M$2</f>
        <v>4.5</v>
      </c>
      <c r="N74" s="35">
        <f>'Lab09'!Q74*$N$2</f>
        <v>4.811</v>
      </c>
      <c r="O74" s="35">
        <f>'Lab10'!Z74*$O$2</f>
        <v>4.8455</v>
      </c>
      <c r="P74" s="37">
        <v>3.0</v>
      </c>
      <c r="Q74" s="35">
        <f>'Lab11'!Z74*$Q$2</f>
        <v>4.244</v>
      </c>
      <c r="R74" s="35">
        <f>'Lab12'!E74*$R$2</f>
        <v>5</v>
      </c>
      <c r="S74" s="35">
        <f>'Final Exam'!X74*$S$2</f>
        <v>7.8</v>
      </c>
      <c r="T74" s="35">
        <f>'Final Project'!S74*$T$2</f>
        <v>7.918</v>
      </c>
      <c r="U74" s="38">
        <v>0.0</v>
      </c>
      <c r="V74" s="35">
        <f t="shared" si="1"/>
        <v>93.0916</v>
      </c>
      <c r="W74" s="35"/>
      <c r="X74" s="39" t="b">
        <v>1</v>
      </c>
    </row>
    <row r="75">
      <c r="A75" s="4"/>
      <c r="B75" s="14" t="s">
        <v>80</v>
      </c>
      <c r="C75" s="34">
        <f>'Lab01'!Q75*$C$2</f>
        <v>4.406</v>
      </c>
      <c r="D75" s="34">
        <f>'Lab02'!Q75*$D$2</f>
        <v>4.883</v>
      </c>
      <c r="E75" s="34">
        <f>'Lab03'!AB75*$E$2</f>
        <v>4.8205</v>
      </c>
      <c r="F75" s="35">
        <f>'Lab04'!Q75*$F$2</f>
        <v>4.4575</v>
      </c>
      <c r="G75" s="36">
        <f>'Lab05'!Q75*$G$2</f>
        <v>4.867</v>
      </c>
      <c r="H75" s="35">
        <f>'Lab06'!Z75*$H$2</f>
        <v>4.4545</v>
      </c>
      <c r="I75" s="35">
        <f>'Midterm Exam'!P75*$I$2</f>
        <v>8</v>
      </c>
      <c r="J75" s="35">
        <f>OT!J75*$J$2</f>
        <v>5</v>
      </c>
      <c r="K75" s="35">
        <f>'Midterm Project'!Q75*$K$2</f>
        <v>8.83</v>
      </c>
      <c r="L75" s="35">
        <f>'Lab07'!T75*$L$2</f>
        <v>4.944</v>
      </c>
      <c r="M75" s="35">
        <f>'Lab08'!Y75*$M$2</f>
        <v>4.8725</v>
      </c>
      <c r="N75" s="35">
        <f>'Lab09'!Q75*$N$2</f>
        <v>4.2555</v>
      </c>
      <c r="O75" s="35">
        <f>'Lab10'!Z75*$O$2</f>
        <v>4.7425</v>
      </c>
      <c r="P75" s="37">
        <v>3.0</v>
      </c>
      <c r="Q75" s="35">
        <f>'Lab11'!Z75*$Q$2</f>
        <v>4.928</v>
      </c>
      <c r="R75" s="35">
        <f>'Lab12'!E75*$R$2</f>
        <v>5</v>
      </c>
      <c r="S75" s="35">
        <f>'Final Exam'!X75*$S$2</f>
        <v>8</v>
      </c>
      <c r="T75" s="35">
        <f>'Final Project'!S75*$T$2</f>
        <v>9.284</v>
      </c>
      <c r="U75" s="38">
        <v>0.0</v>
      </c>
      <c r="V75" s="35">
        <f t="shared" si="1"/>
        <v>98.745</v>
      </c>
      <c r="W75" s="35"/>
      <c r="X75" s="39" t="b">
        <v>1</v>
      </c>
    </row>
    <row r="76">
      <c r="A76" s="4"/>
      <c r="B76" s="14" t="s">
        <v>81</v>
      </c>
      <c r="C76" s="34">
        <f>'Lab01'!Q76*$C$2</f>
        <v>4.2305</v>
      </c>
      <c r="D76" s="34">
        <f>'Lab02'!Q76*$D$2</f>
        <v>4.3085</v>
      </c>
      <c r="E76" s="34">
        <f>'Lab03'!AB76*$E$2</f>
        <v>3.5415</v>
      </c>
      <c r="F76" s="35">
        <f>'Lab04'!Q76*$F$2</f>
        <v>3.5955</v>
      </c>
      <c r="G76" s="36">
        <f>'Lab05'!Q76*$G$2</f>
        <v>4.262</v>
      </c>
      <c r="H76" s="35">
        <f>'Lab06'!Z76*$H$2</f>
        <v>3.846</v>
      </c>
      <c r="I76" s="35">
        <f>'Midterm Exam'!P76*$I$2</f>
        <v>5.44</v>
      </c>
      <c r="J76" s="35">
        <f>OT!J76*$J$2</f>
        <v>5</v>
      </c>
      <c r="K76" s="35">
        <f>'Midterm Project'!Q76*$K$2</f>
        <v>5.138</v>
      </c>
      <c r="L76" s="35">
        <f>'Lab07'!T76*$L$2</f>
        <v>4.7665</v>
      </c>
      <c r="M76" s="35">
        <f>'Lab08'!Y76*$M$2</f>
        <v>3.8935</v>
      </c>
      <c r="N76" s="35">
        <f>'Lab09'!Q76*$N$2</f>
        <v>3.8445</v>
      </c>
      <c r="O76" s="35">
        <f>'Lab10'!Z76*$O$2</f>
        <v>4.7575</v>
      </c>
      <c r="P76" s="37">
        <v>3.0</v>
      </c>
      <c r="Q76" s="35">
        <f>'Lab11'!Z76*$Q$2</f>
        <v>2.8615</v>
      </c>
      <c r="R76" s="35">
        <f>'Lab12'!E76*$R$2</f>
        <v>5</v>
      </c>
      <c r="S76" s="35">
        <f>'Final Exam'!X76*$S$2</f>
        <v>5.72</v>
      </c>
      <c r="T76" s="35">
        <f>'Final Project'!S76*$T$2</f>
        <v>7.336</v>
      </c>
      <c r="U76" s="38">
        <v>0.0</v>
      </c>
      <c r="V76" s="35">
        <f t="shared" si="1"/>
        <v>80.5415</v>
      </c>
      <c r="W76" s="35"/>
      <c r="X76" s="39" t="b">
        <v>1</v>
      </c>
    </row>
    <row r="77">
      <c r="A77" s="4"/>
      <c r="B77" s="14" t="s">
        <v>82</v>
      </c>
      <c r="C77" s="34">
        <f>'Lab01'!Q77*$C$2</f>
        <v>4.2695</v>
      </c>
      <c r="D77" s="34">
        <f>'Lab02'!Q77*$D$2</f>
        <v>3.9385</v>
      </c>
      <c r="E77" s="34">
        <f>'Lab03'!AB77*$E$2</f>
        <v>4.5035</v>
      </c>
      <c r="F77" s="35">
        <f>'Lab04'!Q77*$F$2</f>
        <v>2.502</v>
      </c>
      <c r="G77" s="36">
        <f>'Lab05'!Q77*$G$2</f>
        <v>3.5845</v>
      </c>
      <c r="H77" s="35">
        <f>'Lab06'!Z77*$H$2</f>
        <v>3.8775</v>
      </c>
      <c r="I77" s="35">
        <f>'Midterm Exam'!P77*$I$2</f>
        <v>7.56</v>
      </c>
      <c r="J77" s="35">
        <f>OT!J77*$J$2</f>
        <v>5</v>
      </c>
      <c r="K77" s="35">
        <f>'Midterm Project'!Q77*$K$2</f>
        <v>7.957</v>
      </c>
      <c r="L77" s="35">
        <f>'Lab07'!T77*$L$2</f>
        <v>4.8335</v>
      </c>
      <c r="M77" s="35">
        <f>'Lab08'!Y77*$M$2</f>
        <v>3.532</v>
      </c>
      <c r="N77" s="35">
        <f>'Lab09'!Q77*$N$2</f>
        <v>3.911</v>
      </c>
      <c r="O77" s="35">
        <f>'Lab10'!Z77*$O$2</f>
        <v>4.6105</v>
      </c>
      <c r="P77" s="37">
        <v>3.0</v>
      </c>
      <c r="Q77" s="35">
        <f>'Lab11'!Z77*$Q$2</f>
        <v>3.548</v>
      </c>
      <c r="R77" s="35">
        <f>'Lab12'!E77*$R$2</f>
        <v>5</v>
      </c>
      <c r="S77" s="35">
        <f>'Final Exam'!X77*$S$2</f>
        <v>7.68</v>
      </c>
      <c r="T77" s="35">
        <f>'Final Project'!S77*$T$2</f>
        <v>7.403</v>
      </c>
      <c r="U77" s="38">
        <v>0.0</v>
      </c>
      <c r="V77" s="35">
        <f t="shared" si="1"/>
        <v>86.7105</v>
      </c>
      <c r="W77" s="35"/>
      <c r="X77" s="39" t="b">
        <v>1</v>
      </c>
    </row>
    <row r="78">
      <c r="A78" s="4"/>
      <c r="B78" s="14" t="s">
        <v>83</v>
      </c>
      <c r="C78" s="34">
        <f>'Lab01'!Q78*$C$2</f>
        <v>3.5095</v>
      </c>
      <c r="D78" s="34">
        <f>'Lab02'!Q78*$D$2</f>
        <v>3.734</v>
      </c>
      <c r="E78" s="34">
        <f>'Lab03'!AB78*$E$2</f>
        <v>4.2</v>
      </c>
      <c r="F78" s="35">
        <f>'Lab04'!Q78*$F$2</f>
        <v>3.883</v>
      </c>
      <c r="G78" s="36">
        <f>'Lab05'!Q78*$G$2</f>
        <v>0</v>
      </c>
      <c r="H78" s="35">
        <f>'Lab06'!Z78*$H$2</f>
        <v>3.521</v>
      </c>
      <c r="I78" s="35">
        <f>'Midterm Exam'!P78*$I$2</f>
        <v>6.76</v>
      </c>
      <c r="J78" s="35">
        <f>OT!J78*$J$2</f>
        <v>5</v>
      </c>
      <c r="K78" s="35">
        <f>'Midterm Project'!Q78*$K$2</f>
        <v>7.255</v>
      </c>
      <c r="L78" s="35">
        <f>'Lab07'!T78*$L$2</f>
        <v>4.96</v>
      </c>
      <c r="M78" s="35">
        <f>'Lab08'!Y78*$M$2</f>
        <v>4.968</v>
      </c>
      <c r="N78" s="35">
        <f>'Lab09'!Q78*$N$2</f>
        <v>3.7665</v>
      </c>
      <c r="O78" s="35">
        <f>'Lab10'!Z78*$O$2</f>
        <v>4.864</v>
      </c>
      <c r="P78" s="37">
        <v>3.0</v>
      </c>
      <c r="Q78" s="35">
        <f>'Lab11'!Z78*$Q$2</f>
        <v>3.0555</v>
      </c>
      <c r="R78" s="35">
        <f>'Lab12'!E78*$R$2</f>
        <v>5</v>
      </c>
      <c r="S78" s="35">
        <f>'Final Exam'!X78*$S$2</f>
        <v>7.24</v>
      </c>
      <c r="T78" s="35">
        <f>'Final Project'!S78*$T$2</f>
        <v>8.634</v>
      </c>
      <c r="U78" s="38">
        <v>0.0</v>
      </c>
      <c r="V78" s="35">
        <f t="shared" si="1"/>
        <v>83.3505</v>
      </c>
      <c r="W78" s="35"/>
      <c r="X78" s="39" t="b">
        <v>1</v>
      </c>
    </row>
    <row r="79">
      <c r="A79" s="4"/>
      <c r="B79" s="14" t="s">
        <v>84</v>
      </c>
      <c r="C79" s="34">
        <f>'Lab01'!Q79*$C$2</f>
        <v>4.708</v>
      </c>
      <c r="D79" s="34">
        <f>'Lab02'!Q79*$D$2</f>
        <v>4.221</v>
      </c>
      <c r="E79" s="34">
        <f>'Lab03'!AB79*$E$2</f>
        <v>4.524</v>
      </c>
      <c r="F79" s="35">
        <f>'Lab04'!Q79*$F$2</f>
        <v>3.7765</v>
      </c>
      <c r="G79" s="36">
        <f>'Lab05'!Q79*$G$2</f>
        <v>0</v>
      </c>
      <c r="H79" s="35">
        <f>'Lab06'!Z79*$H$2</f>
        <v>0</v>
      </c>
      <c r="I79" s="35">
        <f>'Midterm Exam'!P79*$I$2</f>
        <v>0</v>
      </c>
      <c r="J79" s="35">
        <f>OT!J79*$J$2</f>
        <v>0</v>
      </c>
      <c r="K79" s="35">
        <f>'Midterm Project'!Q79*$K$2</f>
        <v>0</v>
      </c>
      <c r="L79" s="35">
        <f>'Lab07'!T79*$L$2</f>
        <v>0</v>
      </c>
      <c r="M79" s="35">
        <f>'Lab08'!Y79*$M$2</f>
        <v>0</v>
      </c>
      <c r="N79" s="35">
        <f>'Lab09'!Q79*$N$2</f>
        <v>0</v>
      </c>
      <c r="O79" s="35">
        <f>'Lab10'!Z79*$O$2</f>
        <v>0</v>
      </c>
      <c r="P79" s="37">
        <v>0.0</v>
      </c>
      <c r="Q79" s="35">
        <f>'Lab11'!Z79*$Q$2</f>
        <v>0</v>
      </c>
      <c r="R79" s="35">
        <f>'Lab12'!E79*$R$2</f>
        <v>0</v>
      </c>
      <c r="S79" s="35">
        <f>'Final Exam'!X79*$S$2</f>
        <v>0</v>
      </c>
      <c r="T79" s="35">
        <f>'Final Project'!S79*$T$2</f>
        <v>0</v>
      </c>
      <c r="U79" s="38">
        <v>0.0</v>
      </c>
      <c r="V79" s="35">
        <f t="shared" si="1"/>
        <v>17.2295</v>
      </c>
      <c r="W79" s="35"/>
      <c r="X79" s="39" t="b">
        <v>0</v>
      </c>
    </row>
    <row r="80">
      <c r="A80" s="4"/>
      <c r="B80" s="14" t="s">
        <v>85</v>
      </c>
      <c r="C80" s="34">
        <f>'Lab01'!Q80*$C$2</f>
        <v>4.7275</v>
      </c>
      <c r="D80" s="34">
        <f>'Lab02'!Q80*$D$2</f>
        <v>4.2015</v>
      </c>
      <c r="E80" s="34">
        <f>'Lab03'!AB80*$E$2</f>
        <v>3.555</v>
      </c>
      <c r="F80" s="35">
        <f>'Lab04'!Q80*$F$2</f>
        <v>3.8725</v>
      </c>
      <c r="G80" s="36">
        <f>'Lab05'!Q80*$G$2</f>
        <v>3.899</v>
      </c>
      <c r="H80" s="35">
        <f>'Lab06'!Z80*$H$2</f>
        <v>4.1295</v>
      </c>
      <c r="I80" s="35">
        <f>'Midterm Exam'!P80*$I$2</f>
        <v>6.72</v>
      </c>
      <c r="J80" s="35">
        <f>OT!J80*$J$2</f>
        <v>5</v>
      </c>
      <c r="K80" s="35">
        <f>'Midterm Project'!Q80*$K$2</f>
        <v>8.66</v>
      </c>
      <c r="L80" s="35">
        <f>'Lab07'!T80*$L$2</f>
        <v>4.7755</v>
      </c>
      <c r="M80" s="35">
        <f>'Lab08'!Y80*$M$2</f>
        <v>4.032</v>
      </c>
      <c r="N80" s="35">
        <f>'Lab09'!Q80*$N$2</f>
        <v>4.278</v>
      </c>
      <c r="O80" s="35">
        <f>'Lab10'!Z80*$O$2</f>
        <v>4.577</v>
      </c>
      <c r="P80" s="37">
        <v>3.0</v>
      </c>
      <c r="Q80" s="35">
        <f>'Lab11'!Z80*$Q$2</f>
        <v>3.872</v>
      </c>
      <c r="R80" s="35">
        <f>'Lab12'!E80*$R$2</f>
        <v>5</v>
      </c>
      <c r="S80" s="35">
        <f>'Final Exam'!X80*$S$2</f>
        <v>7.56</v>
      </c>
      <c r="T80" s="35">
        <f>'Final Project'!S80*$T$2</f>
        <v>8.433</v>
      </c>
      <c r="U80" s="38">
        <v>0.0</v>
      </c>
      <c r="V80" s="35">
        <f t="shared" si="1"/>
        <v>90.2925</v>
      </c>
      <c r="W80" s="35"/>
      <c r="X80" s="39" t="b">
        <v>1</v>
      </c>
    </row>
    <row r="81">
      <c r="A81" s="4"/>
      <c r="B81" s="14" t="s">
        <v>86</v>
      </c>
      <c r="C81" s="34">
        <f>'Lab01'!Q81*$C$2</f>
        <v>4.6395</v>
      </c>
      <c r="D81" s="34">
        <f>'Lab02'!Q81*$D$2</f>
        <v>4.932</v>
      </c>
      <c r="E81" s="34">
        <f>'Lab03'!AB81*$E$2</f>
        <v>4.9105</v>
      </c>
      <c r="F81" s="35">
        <f>'Lab04'!Q81*$F$2</f>
        <v>4.8725</v>
      </c>
      <c r="G81" s="36">
        <f>'Lab05'!Q81*$G$2</f>
        <v>4.746</v>
      </c>
      <c r="H81" s="35">
        <f>'Lab06'!Z81*$H$2</f>
        <v>4.8845</v>
      </c>
      <c r="I81" s="35">
        <f>'Midterm Exam'!P81*$I$2</f>
        <v>8</v>
      </c>
      <c r="J81" s="35">
        <f>OT!J81*$J$2</f>
        <v>5</v>
      </c>
      <c r="K81" s="35">
        <f>'Midterm Project'!Q81*$K$2</f>
        <v>9.66</v>
      </c>
      <c r="L81" s="35">
        <f>'Lab07'!T81*$L$2</f>
        <v>4.9785</v>
      </c>
      <c r="M81" s="35">
        <f>'Lab08'!Y81*$M$2</f>
        <v>4.798</v>
      </c>
      <c r="N81" s="35">
        <f>'Lab09'!Q81*$N$2</f>
        <v>4.622</v>
      </c>
      <c r="O81" s="35">
        <f>'Lab10'!Z81*$O$2</f>
        <v>4.68</v>
      </c>
      <c r="P81" s="37">
        <v>3.0</v>
      </c>
      <c r="Q81" s="35">
        <f>'Lab11'!Z81*$Q$2</f>
        <v>4.592</v>
      </c>
      <c r="R81" s="35">
        <f>'Lab12'!E81*$R$2</f>
        <v>5</v>
      </c>
      <c r="S81" s="35">
        <f>'Final Exam'!X81*$S$2</f>
        <v>7.28</v>
      </c>
      <c r="T81" s="35">
        <f>'Final Project'!S81*$T$2</f>
        <v>9.53</v>
      </c>
      <c r="U81" s="38">
        <v>0.0</v>
      </c>
      <c r="V81" s="35">
        <f t="shared" si="1"/>
        <v>100.1255</v>
      </c>
      <c r="W81" s="35"/>
      <c r="X81" s="39" t="b">
        <v>1</v>
      </c>
    </row>
    <row r="82">
      <c r="A82" s="5"/>
      <c r="B82" s="14" t="s">
        <v>87</v>
      </c>
      <c r="C82" s="34">
        <f>'Lab01'!Q82*$C$2</f>
        <v>4.737</v>
      </c>
      <c r="D82" s="34">
        <f>'Lab02'!Q82*$D$2</f>
        <v>4.8345</v>
      </c>
      <c r="E82" s="34">
        <f>'Lab03'!AB82*$E$2</f>
        <v>4.862</v>
      </c>
      <c r="F82" s="35">
        <f>'Lab04'!Q82*$F$2</f>
        <v>4.7235</v>
      </c>
      <c r="G82" s="36">
        <f>'Lab05'!Q82*$G$2</f>
        <v>4.5525</v>
      </c>
      <c r="H82" s="35">
        <f>'Lab06'!Z82*$H$2</f>
        <v>4.8425</v>
      </c>
      <c r="I82" s="35">
        <f>'Midterm Exam'!P82*$I$2</f>
        <v>8</v>
      </c>
      <c r="J82" s="35">
        <f>OT!J82*$J$2</f>
        <v>5</v>
      </c>
      <c r="K82" s="35">
        <f>'Midterm Project'!Q82*$K$2</f>
        <v>9.362</v>
      </c>
      <c r="L82" s="35">
        <f>'Lab07'!T82*$L$2</f>
        <v>3.5</v>
      </c>
      <c r="M82" s="35">
        <f>'Lab08'!Y82*$M$2</f>
        <v>4.713</v>
      </c>
      <c r="N82" s="35">
        <f>'Lab09'!Q82*$N$2</f>
        <v>4.2665</v>
      </c>
      <c r="O82" s="35">
        <f>'Lab10'!Z82*$O$2</f>
        <v>4.5735</v>
      </c>
      <c r="P82" s="37">
        <v>3.0</v>
      </c>
      <c r="Q82" s="35">
        <f>'Lab11'!Z82*$Q$2</f>
        <v>4.712</v>
      </c>
      <c r="R82" s="35">
        <f>'Lab12'!E82*$R$2</f>
        <v>5</v>
      </c>
      <c r="S82" s="35">
        <f>'Final Exam'!X82*$S$2</f>
        <v>7.76</v>
      </c>
      <c r="T82" s="35">
        <f>'Final Project'!S82*$T$2</f>
        <v>8.836</v>
      </c>
      <c r="U82" s="38">
        <v>0.0</v>
      </c>
      <c r="V82" s="35">
        <f t="shared" si="1"/>
        <v>97.275</v>
      </c>
      <c r="W82" s="35"/>
      <c r="X82" s="39" t="b">
        <v>1</v>
      </c>
    </row>
    <row r="83">
      <c r="A83" s="15" t="s">
        <v>88</v>
      </c>
      <c r="B83" s="16" t="s">
        <v>89</v>
      </c>
      <c r="C83" s="34">
        <f>'Lab01'!Q83*$C$2</f>
        <v>3.617</v>
      </c>
      <c r="D83" s="34">
        <f>'Lab02'!Q83*$D$2</f>
        <v>3.7435</v>
      </c>
      <c r="E83" s="34">
        <f>'Lab03'!AB83*$E$2</f>
        <v>3.162</v>
      </c>
      <c r="F83" s="35">
        <f>'Lab04'!Q83*$F$2</f>
        <v>2.599</v>
      </c>
      <c r="G83" s="36">
        <f>'Lab05'!Q83*$G$2</f>
        <v>1.75</v>
      </c>
      <c r="H83" s="35">
        <f>'Lab06'!Z83*$H$2</f>
        <v>2.8455</v>
      </c>
      <c r="I83" s="35">
        <f>'Midterm Exam'!P83*$I$2</f>
        <v>7.08</v>
      </c>
      <c r="J83" s="35">
        <f>OT!J83*$J$2</f>
        <v>5</v>
      </c>
      <c r="K83" s="35">
        <f>'Midterm Project'!Q83*$K$2</f>
        <v>4.9896</v>
      </c>
      <c r="L83" s="35">
        <f>'Lab07'!T83*$L$2</f>
        <v>4.8695</v>
      </c>
      <c r="M83" s="35">
        <f>'Lab08'!Y83*$M$2</f>
        <v>3.649</v>
      </c>
      <c r="N83" s="35">
        <f>'Lab09'!Q83*$N$2</f>
        <v>2.4735</v>
      </c>
      <c r="O83" s="35">
        <f>'Lab10'!Z83*$O$2</f>
        <v>3.2325</v>
      </c>
      <c r="P83" s="37">
        <v>3.0</v>
      </c>
      <c r="Q83" s="35">
        <f>'Lab11'!Z83*$Q$2</f>
        <v>4.4</v>
      </c>
      <c r="R83" s="35">
        <f>'Lab12'!E83*$R$2</f>
        <v>5</v>
      </c>
      <c r="S83" s="35">
        <f>'Final Exam'!X83*$S$2</f>
        <v>6.4</v>
      </c>
      <c r="T83" s="35">
        <f>'Final Project'!S83*$T$2</f>
        <v>7.381</v>
      </c>
      <c r="U83" s="38">
        <v>0.0</v>
      </c>
      <c r="V83" s="35">
        <f t="shared" si="1"/>
        <v>75.1921</v>
      </c>
      <c r="W83" s="35"/>
      <c r="X83" s="39" t="b">
        <v>1</v>
      </c>
    </row>
    <row r="84">
      <c r="A84" s="4"/>
      <c r="B84" s="16" t="s">
        <v>90</v>
      </c>
      <c r="C84" s="34">
        <f>'Lab01'!Q84*$C$2</f>
        <v>4.0455</v>
      </c>
      <c r="D84" s="34">
        <f>'Lab02'!Q84*$D$2</f>
        <v>4.3475</v>
      </c>
      <c r="E84" s="34">
        <f>'Lab03'!AB84*$E$2</f>
        <v>4.807</v>
      </c>
      <c r="F84" s="35">
        <f>'Lab04'!Q84*$F$2</f>
        <v>4.7445</v>
      </c>
      <c r="G84" s="36">
        <f>'Lab05'!Q84*$G$2</f>
        <v>4.0925</v>
      </c>
      <c r="H84" s="35">
        <f>'Lab06'!Z84*$H$2</f>
        <v>3.653</v>
      </c>
      <c r="I84" s="35">
        <f>'Midterm Exam'!P84*$I$2</f>
        <v>6.92</v>
      </c>
      <c r="J84" s="35">
        <f>OT!J84*$J$2</f>
        <v>5</v>
      </c>
      <c r="K84" s="35">
        <f>'Midterm Project'!Q84*$K$2</f>
        <v>9</v>
      </c>
      <c r="L84" s="35">
        <f>'Lab07'!T84*$L$2</f>
        <v>4.875</v>
      </c>
      <c r="M84" s="35">
        <f>'Lab08'!Y84*$M$2</f>
        <v>4.9045</v>
      </c>
      <c r="N84" s="35">
        <f>'Lab09'!Q84*$N$2</f>
        <v>4.0665</v>
      </c>
      <c r="O84" s="35">
        <f>'Lab10'!Z84*$O$2</f>
        <v>4.886</v>
      </c>
      <c r="P84" s="37">
        <v>3.0</v>
      </c>
      <c r="Q84" s="35">
        <f>'Lab11'!Z84*$Q$2</f>
        <v>3.8</v>
      </c>
      <c r="R84" s="35">
        <f>'Lab12'!E84*$R$2</f>
        <v>5</v>
      </c>
      <c r="S84" s="35">
        <f>'Final Exam'!X84*$S$2</f>
        <v>7</v>
      </c>
      <c r="T84" s="35">
        <f>'Final Project'!S84*$T$2</f>
        <v>8.59</v>
      </c>
      <c r="U84" s="38">
        <v>0.0</v>
      </c>
      <c r="V84" s="35">
        <f t="shared" si="1"/>
        <v>92.732</v>
      </c>
      <c r="W84" s="35"/>
      <c r="X84" s="39" t="b">
        <v>1</v>
      </c>
    </row>
    <row r="85">
      <c r="A85" s="4"/>
      <c r="B85" s="16" t="s">
        <v>91</v>
      </c>
      <c r="C85" s="34">
        <f>'Lab01'!Q85*$C$2</f>
        <v>4.698</v>
      </c>
      <c r="D85" s="34">
        <f>'Lab02'!Q85*$D$2</f>
        <v>4.698</v>
      </c>
      <c r="E85" s="34">
        <f>'Lab03'!AB85*$E$2</f>
        <v>4.586</v>
      </c>
      <c r="F85" s="35">
        <f>'Lab04'!Q85*$F$2</f>
        <v>4.553</v>
      </c>
      <c r="G85" s="36">
        <f>'Lab05'!Q85*$G$2</f>
        <v>4.528</v>
      </c>
      <c r="H85" s="35">
        <f>'Lab06'!Z85*$H$2</f>
        <v>4.696</v>
      </c>
      <c r="I85" s="35">
        <f>'Midterm Exam'!P85*$I$2</f>
        <v>6.04</v>
      </c>
      <c r="J85" s="35">
        <f>OT!J85*$J$2</f>
        <v>5</v>
      </c>
      <c r="K85" s="35">
        <f>'Midterm Project'!Q85*$K$2</f>
        <v>9.809</v>
      </c>
      <c r="L85" s="35">
        <f>'Lab07'!T85*$L$2</f>
        <v>4.931</v>
      </c>
      <c r="M85" s="35">
        <f>'Lab08'!Y85*$M$2</f>
        <v>4.585</v>
      </c>
      <c r="N85" s="35">
        <f>'Lab09'!Q85*$N$2</f>
        <v>4.522</v>
      </c>
      <c r="O85" s="35">
        <f>'Lab10'!Z85*$O$2</f>
        <v>4.691</v>
      </c>
      <c r="P85" s="37">
        <v>3.0</v>
      </c>
      <c r="Q85" s="35">
        <f>'Lab11'!Z85*$Q$2</f>
        <v>3.0885</v>
      </c>
      <c r="R85" s="35">
        <f>'Lab12'!E85*$R$2</f>
        <v>5</v>
      </c>
      <c r="S85" s="35">
        <f>'Final Exam'!X85*$S$2</f>
        <v>8</v>
      </c>
      <c r="T85" s="35">
        <f>'Final Project'!S85*$T$2</f>
        <v>9.821</v>
      </c>
      <c r="U85" s="38">
        <v>0.0</v>
      </c>
      <c r="V85" s="35">
        <f t="shared" si="1"/>
        <v>96.2465</v>
      </c>
      <c r="W85" s="35"/>
      <c r="X85" s="39" t="b">
        <v>1</v>
      </c>
    </row>
    <row r="86">
      <c r="A86" s="4"/>
      <c r="B86" s="16" t="s">
        <v>92</v>
      </c>
      <c r="C86" s="34">
        <f>'Lab01'!Q86*$C$2</f>
        <v>4.9805</v>
      </c>
      <c r="D86" s="34">
        <f>'Lab02'!Q86*$D$2</f>
        <v>4.9415</v>
      </c>
      <c r="E86" s="34">
        <f>'Lab03'!AB86*$E$2</f>
        <v>5</v>
      </c>
      <c r="F86" s="35">
        <f>'Lab04'!Q86*$F$2</f>
        <v>4.436</v>
      </c>
      <c r="G86" s="36">
        <f>'Lab05'!Q86*$G$2</f>
        <v>4.9155</v>
      </c>
      <c r="H86" s="35">
        <f>'Lab06'!Z86*$H$2</f>
        <v>4.9265</v>
      </c>
      <c r="I86" s="35">
        <f>'Midterm Exam'!P86*$I$2</f>
        <v>8</v>
      </c>
      <c r="J86" s="35">
        <f>OT!J86*$J$2</f>
        <v>5</v>
      </c>
      <c r="K86" s="35">
        <f>'Midterm Project'!Q86*$K$2</f>
        <v>9.277</v>
      </c>
      <c r="L86" s="35">
        <f>'Lab07'!T86*$L$2</f>
        <v>4.9655</v>
      </c>
      <c r="M86" s="35">
        <f>'Lab08'!Y86*$M$2</f>
        <v>4.681</v>
      </c>
      <c r="N86" s="35">
        <f>'Lab09'!Q86*$N$2</f>
        <v>4.8665</v>
      </c>
      <c r="O86" s="35">
        <f>'Lab10'!Z86*$O$2</f>
        <v>4.8785</v>
      </c>
      <c r="P86" s="37">
        <v>3.0</v>
      </c>
      <c r="Q86" s="35">
        <f>'Lab11'!Z86*$Q$2</f>
        <v>4.772</v>
      </c>
      <c r="R86" s="35">
        <f>'Lab12'!E86*$R$2</f>
        <v>5</v>
      </c>
      <c r="S86" s="35">
        <f>'Final Exam'!X86*$S$2</f>
        <v>7.64</v>
      </c>
      <c r="T86" s="35">
        <f>'Final Project'!S86*$T$2</f>
        <v>7.828</v>
      </c>
      <c r="U86" s="38">
        <v>1.0</v>
      </c>
      <c r="V86" s="35">
        <f t="shared" si="1"/>
        <v>100.1085</v>
      </c>
      <c r="W86" s="37" t="s">
        <v>217</v>
      </c>
      <c r="X86" s="39" t="b">
        <v>1</v>
      </c>
    </row>
    <row r="87">
      <c r="A87" s="4"/>
      <c r="B87" s="16" t="s">
        <v>93</v>
      </c>
      <c r="C87" s="34">
        <f>'Lab01'!Q87*$C$2</f>
        <v>3.919</v>
      </c>
      <c r="D87" s="34">
        <f>'Lab02'!Q87*$D$2</f>
        <v>4.7955</v>
      </c>
      <c r="E87" s="34">
        <f>'Lab03'!AB87*$E$2</f>
        <v>4.8965</v>
      </c>
      <c r="F87" s="35">
        <f>'Lab04'!Q87*$F$2</f>
        <v>4.5955</v>
      </c>
      <c r="G87" s="36">
        <f>'Lab05'!Q87*$G$2</f>
        <v>4.3225</v>
      </c>
      <c r="H87" s="35">
        <f>'Lab06'!Z87*$H$2</f>
        <v>4.318</v>
      </c>
      <c r="I87" s="35">
        <f>'Midterm Exam'!P87*$I$2</f>
        <v>8</v>
      </c>
      <c r="J87" s="35">
        <f>OT!J87*$J$2</f>
        <v>5</v>
      </c>
      <c r="K87" s="35">
        <f>'Midterm Project'!Q87*$K$2</f>
        <v>9.915</v>
      </c>
      <c r="L87" s="35">
        <f>'Lab07'!T87*$L$2</f>
        <v>4.8585</v>
      </c>
      <c r="M87" s="35">
        <f>'Lab08'!Y87*$M$2</f>
        <v>4.5425</v>
      </c>
      <c r="N87" s="35">
        <f>'Lab09'!Q87*$N$2</f>
        <v>4.111</v>
      </c>
      <c r="O87" s="35">
        <f>'Lab10'!Z87*$O$2</f>
        <v>4.511</v>
      </c>
      <c r="P87" s="37">
        <v>3.0</v>
      </c>
      <c r="Q87" s="35">
        <f>'Lab11'!Z87*$Q$2</f>
        <v>2.828</v>
      </c>
      <c r="R87" s="35">
        <f>'Lab12'!E87*$R$2</f>
        <v>5</v>
      </c>
      <c r="S87" s="35">
        <f>'Final Exam'!X87*$S$2</f>
        <v>8</v>
      </c>
      <c r="T87" s="35">
        <f>'Final Project'!S87*$T$2</f>
        <v>9.754</v>
      </c>
      <c r="U87" s="38">
        <v>0.0</v>
      </c>
      <c r="V87" s="35">
        <f t="shared" si="1"/>
        <v>96.367</v>
      </c>
      <c r="W87" s="35"/>
      <c r="X87" s="39" t="b">
        <v>1</v>
      </c>
    </row>
    <row r="88">
      <c r="A88" s="4"/>
      <c r="B88" s="16" t="s">
        <v>94</v>
      </c>
      <c r="C88" s="34">
        <f>'Lab01'!Q88*$C$2</f>
        <v>4.328</v>
      </c>
      <c r="D88" s="34">
        <f>'Lab02'!Q88*$D$2</f>
        <v>4.3765</v>
      </c>
      <c r="E88" s="34">
        <f>'Lab03'!AB88*$E$2</f>
        <v>4.717</v>
      </c>
      <c r="F88" s="35">
        <f>'Lab04'!Q88*$F$2</f>
        <v>4.5105</v>
      </c>
      <c r="G88" s="36">
        <f>'Lab05'!Q88*$G$2</f>
        <v>4.492</v>
      </c>
      <c r="H88" s="35">
        <f>'Lab06'!Z88*$H$2</f>
        <v>4.161</v>
      </c>
      <c r="I88" s="35">
        <f>'Midterm Exam'!P88*$I$2</f>
        <v>8</v>
      </c>
      <c r="J88" s="35">
        <f>OT!J88*$J$2</f>
        <v>5</v>
      </c>
      <c r="K88" s="35">
        <f>'Midterm Project'!Q88*$K$2</f>
        <v>8.915</v>
      </c>
      <c r="L88" s="35">
        <f>'Lab07'!T88*$L$2</f>
        <v>4.866</v>
      </c>
      <c r="M88" s="35">
        <f>'Lab08'!Y88*$M$2</f>
        <v>4.266</v>
      </c>
      <c r="N88" s="35">
        <f>'Lab09'!Q88*$N$2</f>
        <v>4.5335</v>
      </c>
      <c r="O88" s="35">
        <f>'Lab10'!Z88*$O$2</f>
        <v>4.706</v>
      </c>
      <c r="P88" s="37">
        <v>3.0</v>
      </c>
      <c r="Q88" s="35">
        <f>'Lab11'!Z88*$Q$2</f>
        <v>4.508</v>
      </c>
      <c r="R88" s="35">
        <f>'Lab12'!E88*$R$2</f>
        <v>5</v>
      </c>
      <c r="S88" s="35">
        <f>'Final Exam'!X88*$S$2</f>
        <v>8</v>
      </c>
      <c r="T88" s="35">
        <f>'Final Project'!S88*$T$2</f>
        <v>7.806</v>
      </c>
      <c r="U88" s="38">
        <v>0.0</v>
      </c>
      <c r="V88" s="35">
        <f t="shared" si="1"/>
        <v>95.1855</v>
      </c>
      <c r="W88" s="35"/>
      <c r="X88" s="39" t="b">
        <v>1</v>
      </c>
    </row>
    <row r="89">
      <c r="A89" s="4"/>
      <c r="B89" s="16" t="s">
        <v>95</v>
      </c>
      <c r="C89" s="34">
        <f>'Lab01'!Q89*$C$2</f>
        <v>3.958</v>
      </c>
      <c r="D89" s="34">
        <f>'Lab02'!Q89*$D$2</f>
        <v>4.289</v>
      </c>
      <c r="E89" s="34">
        <f>'Lab03'!AB89*$E$2</f>
        <v>0</v>
      </c>
      <c r="F89" s="35">
        <f>'Lab04'!Q89*$F$2</f>
        <v>0</v>
      </c>
      <c r="G89" s="36">
        <f>'Lab05'!Q89*$G$2</f>
        <v>0</v>
      </c>
      <c r="H89" s="35">
        <f>'Lab06'!Z89*$H$2</f>
        <v>0</v>
      </c>
      <c r="I89" s="35">
        <f>'Midterm Exam'!P89*$I$2</f>
        <v>0</v>
      </c>
      <c r="J89" s="35">
        <f>OT!J89*$J$2</f>
        <v>0</v>
      </c>
      <c r="K89" s="35">
        <f>'Midterm Project'!Q89*$K$2</f>
        <v>0</v>
      </c>
      <c r="L89" s="35">
        <f>'Lab07'!T89*$L$2</f>
        <v>0</v>
      </c>
      <c r="M89" s="35">
        <f>'Lab08'!Y89*$M$2</f>
        <v>0</v>
      </c>
      <c r="N89" s="35">
        <f>'Lab09'!Q89*$N$2</f>
        <v>0</v>
      </c>
      <c r="O89" s="35">
        <f>'Lab10'!Z89*$O$2</f>
        <v>0</v>
      </c>
      <c r="P89" s="37">
        <v>0.0</v>
      </c>
      <c r="Q89" s="35">
        <f>'Lab11'!Z89*$Q$2</f>
        <v>0</v>
      </c>
      <c r="R89" s="35">
        <f>'Lab12'!E89*$R$2</f>
        <v>0</v>
      </c>
      <c r="S89" s="35">
        <f>'Final Exam'!X89*$S$2</f>
        <v>0</v>
      </c>
      <c r="T89" s="35">
        <f>'Final Project'!S89*$T$2</f>
        <v>0</v>
      </c>
      <c r="U89" s="38">
        <v>0.0</v>
      </c>
      <c r="V89" s="35">
        <f t="shared" si="1"/>
        <v>8.247</v>
      </c>
      <c r="W89" s="35"/>
      <c r="X89" s="39" t="b">
        <v>0</v>
      </c>
    </row>
    <row r="90">
      <c r="A90" s="4"/>
      <c r="B90" s="16" t="s">
        <v>96</v>
      </c>
      <c r="C90" s="34">
        <f>'Lab01'!Q90*$C$2</f>
        <v>4.9125</v>
      </c>
      <c r="D90" s="34">
        <f>'Lab02'!Q90*$D$2</f>
        <v>4.7275</v>
      </c>
      <c r="E90" s="34">
        <f>'Lab03'!AB90*$E$2</f>
        <v>4.6735</v>
      </c>
      <c r="F90" s="35">
        <f>'Lab04'!Q90*$F$2</f>
        <v>4.181</v>
      </c>
      <c r="G90" s="36">
        <f>'Lab05'!Q90*$G$2</f>
        <v>3.119</v>
      </c>
      <c r="H90" s="35">
        <f>'Lab06'!Z90*$H$2</f>
        <v>4.874</v>
      </c>
      <c r="I90" s="35">
        <f>'Midterm Exam'!P90*$I$2</f>
        <v>8</v>
      </c>
      <c r="J90" s="35">
        <f>OT!J90*$J$2</f>
        <v>5</v>
      </c>
      <c r="K90" s="35">
        <f>'Midterm Project'!Q90*$K$2</f>
        <v>9.489</v>
      </c>
      <c r="L90" s="35">
        <f>'Lab07'!T90*$L$2</f>
        <v>4.951</v>
      </c>
      <c r="M90" s="35">
        <f>'Lab08'!Y90*$M$2</f>
        <v>4.447</v>
      </c>
      <c r="N90" s="35">
        <f>'Lab09'!Q90*$N$2</f>
        <v>4.778</v>
      </c>
      <c r="O90" s="35">
        <f>'Lab10'!Z90*$O$2</f>
        <v>4.934</v>
      </c>
      <c r="P90" s="37">
        <v>3.0</v>
      </c>
      <c r="Q90" s="35">
        <f>'Lab11'!Z90*$Q$2</f>
        <v>3.92</v>
      </c>
      <c r="R90" s="35">
        <f>'Lab12'!E90*$R$2</f>
        <v>5</v>
      </c>
      <c r="S90" s="35">
        <f>'Final Exam'!X90*$S$2</f>
        <v>7.76</v>
      </c>
      <c r="T90" s="35">
        <f>'Final Project'!S90*$T$2</f>
        <v>9.172</v>
      </c>
      <c r="U90" s="38">
        <v>0.0</v>
      </c>
      <c r="V90" s="35">
        <f t="shared" si="1"/>
        <v>96.9385</v>
      </c>
      <c r="W90" s="35"/>
      <c r="X90" s="39" t="b">
        <v>1</v>
      </c>
    </row>
    <row r="91">
      <c r="A91" s="4"/>
      <c r="B91" s="16" t="s">
        <v>97</v>
      </c>
      <c r="C91" s="34">
        <f>'Lab01'!Q91*$C$2</f>
        <v>4.172</v>
      </c>
      <c r="D91" s="34">
        <f>'Lab02'!Q91*$D$2</f>
        <v>4.5325</v>
      </c>
      <c r="E91" s="34">
        <f>'Lab03'!AB91*$E$2</f>
        <v>4.7105</v>
      </c>
      <c r="F91" s="35">
        <f>'Lab04'!Q91*$F$2</f>
        <v>4.532</v>
      </c>
      <c r="G91" s="36">
        <f>'Lab05'!Q91*$G$2</f>
        <v>4.008</v>
      </c>
      <c r="H91" s="35">
        <f>'Lab06'!Z91*$H$2</f>
        <v>4.549</v>
      </c>
      <c r="I91" s="35">
        <f>'Midterm Exam'!P91*$I$2</f>
        <v>8</v>
      </c>
      <c r="J91" s="35">
        <f>OT!J91*$J$2</f>
        <v>5</v>
      </c>
      <c r="K91" s="35">
        <f>'Midterm Project'!Q91*$K$2</f>
        <v>9.064</v>
      </c>
      <c r="L91" s="35">
        <f>'Lab07'!T91*$L$2</f>
        <v>4.81</v>
      </c>
      <c r="M91" s="35">
        <f>'Lab08'!Y91*$M$2</f>
        <v>4.766</v>
      </c>
      <c r="N91" s="35">
        <f>'Lab09'!Q91*$N$2</f>
        <v>4.8335</v>
      </c>
      <c r="O91" s="35">
        <f>'Lab10'!Z91*$O$2</f>
        <v>4.827</v>
      </c>
      <c r="P91" s="37">
        <v>3.0</v>
      </c>
      <c r="Q91" s="35">
        <f>'Lab11'!Z91*$Q$2</f>
        <v>3.728</v>
      </c>
      <c r="R91" s="35">
        <f>'Lab12'!E91*$R$2</f>
        <v>5</v>
      </c>
      <c r="S91" s="35">
        <f>'Final Exam'!X91*$S$2</f>
        <v>8</v>
      </c>
      <c r="T91" s="35">
        <f>'Final Project'!S91*$T$2</f>
        <v>8.567</v>
      </c>
      <c r="U91" s="38">
        <v>0.0</v>
      </c>
      <c r="V91" s="35">
        <f t="shared" si="1"/>
        <v>96.0995</v>
      </c>
      <c r="W91" s="35"/>
      <c r="X91" s="39" t="b">
        <v>1</v>
      </c>
    </row>
    <row r="92">
      <c r="A92" s="4"/>
      <c r="B92" s="16" t="s">
        <v>98</v>
      </c>
      <c r="C92" s="34">
        <f>'Lab01'!Q92*$C$2</f>
        <v>4.1915</v>
      </c>
      <c r="D92" s="34">
        <f>'Lab02'!Q92*$D$2</f>
        <v>4.883</v>
      </c>
      <c r="E92" s="34">
        <f>'Lab03'!AB92*$E$2</f>
        <v>4.683</v>
      </c>
      <c r="F92" s="35">
        <f>'Lab04'!Q92*$F$2</f>
        <v>4.851</v>
      </c>
      <c r="G92" s="36">
        <f>'Lab05'!Q92*$G$2</f>
        <v>4.153</v>
      </c>
      <c r="H92" s="35">
        <f>'Lab06'!Z92*$H$2</f>
        <v>4.7585</v>
      </c>
      <c r="I92" s="35">
        <f>'Midterm Exam'!P92*$I$2</f>
        <v>8</v>
      </c>
      <c r="J92" s="35">
        <f>OT!J92*$J$2</f>
        <v>5</v>
      </c>
      <c r="K92" s="35">
        <f>'Midterm Project'!Q92*$K$2</f>
        <v>9.404</v>
      </c>
      <c r="L92" s="35">
        <f>'Lab07'!T92*$L$2</f>
        <v>4.9165</v>
      </c>
      <c r="M92" s="35">
        <f>'Lab08'!Y92*$M$2</f>
        <v>4.5955</v>
      </c>
      <c r="N92" s="35">
        <f>'Lab09'!Q92*$N$2</f>
        <v>4.8</v>
      </c>
      <c r="O92" s="35">
        <f>'Lab10'!Z92*$O$2</f>
        <v>4.544</v>
      </c>
      <c r="P92" s="37">
        <v>3.0</v>
      </c>
      <c r="Q92" s="35">
        <f>'Lab11'!Z92*$Q$2</f>
        <v>4.34</v>
      </c>
      <c r="R92" s="35">
        <f>'Lab12'!E92*$R$2</f>
        <v>5</v>
      </c>
      <c r="S92" s="35">
        <f>'Final Exam'!X92*$S$2</f>
        <v>8</v>
      </c>
      <c r="T92" s="35">
        <f>'Final Project'!S92*$T$2</f>
        <v>8.388</v>
      </c>
      <c r="U92" s="38">
        <v>0.0</v>
      </c>
      <c r="V92" s="35">
        <f t="shared" si="1"/>
        <v>97.508</v>
      </c>
      <c r="W92" s="35"/>
      <c r="X92" s="39" t="b">
        <v>1</v>
      </c>
    </row>
    <row r="93">
      <c r="A93" s="4"/>
      <c r="B93" s="16" t="s">
        <v>99</v>
      </c>
      <c r="C93" s="34">
        <f>'Lab01'!Q93*$C$2</f>
        <v>4.8245</v>
      </c>
      <c r="D93" s="34">
        <f>'Lab02'!Q93*$D$2</f>
        <v>4.961</v>
      </c>
      <c r="E93" s="34">
        <f>'Lab03'!AB93*$E$2</f>
        <v>4.931</v>
      </c>
      <c r="F93" s="35">
        <f>'Lab04'!Q93*$F$2</f>
        <v>4.3085</v>
      </c>
      <c r="G93" s="36">
        <f>'Lab05'!Q93*$G$2</f>
        <v>4.637</v>
      </c>
      <c r="H93" s="35">
        <f>'Lab06'!Z93*$H$2</f>
        <v>4.853</v>
      </c>
      <c r="I93" s="35">
        <f>'Midterm Exam'!P93*$I$2</f>
        <v>8</v>
      </c>
      <c r="J93" s="35">
        <f>OT!J93*$J$2</f>
        <v>5</v>
      </c>
      <c r="K93" s="35">
        <f>'Midterm Project'!Q93*$K$2</f>
        <v>9.574</v>
      </c>
      <c r="L93" s="35">
        <f>'Lab07'!T93*$L$2</f>
        <v>4.989</v>
      </c>
      <c r="M93" s="35">
        <f>'Lab08'!Y93*$M$2</f>
        <v>4.851</v>
      </c>
      <c r="N93" s="35">
        <f>'Lab09'!Q93*$N$2</f>
        <v>4.7555</v>
      </c>
      <c r="O93" s="35">
        <f>'Lab10'!Z93*$O$2</f>
        <v>4.8495</v>
      </c>
      <c r="P93" s="37">
        <v>3.0</v>
      </c>
      <c r="Q93" s="35">
        <f>'Lab11'!Z93*$Q$2</f>
        <v>3.189</v>
      </c>
      <c r="R93" s="35">
        <f>'Lab12'!E93*$R$2</f>
        <v>5</v>
      </c>
      <c r="S93" s="35">
        <f>'Final Exam'!X93*$S$2</f>
        <v>7.72</v>
      </c>
      <c r="T93" s="35">
        <f>'Final Project'!S93*$T$2</f>
        <v>7.739</v>
      </c>
      <c r="U93" s="38">
        <v>0.0</v>
      </c>
      <c r="V93" s="35">
        <f t="shared" si="1"/>
        <v>97.182</v>
      </c>
      <c r="W93" s="35"/>
      <c r="X93" s="39" t="b">
        <v>1</v>
      </c>
    </row>
    <row r="94">
      <c r="A94" s="4"/>
      <c r="B94" s="16" t="s">
        <v>100</v>
      </c>
      <c r="C94" s="34">
        <f>'Lab01'!Q94*$C$2</f>
        <v>5</v>
      </c>
      <c r="D94" s="34">
        <f>'Lab02'!Q94*$D$2</f>
        <v>4.9905</v>
      </c>
      <c r="E94" s="34">
        <f>'Lab03'!AB94*$E$2</f>
        <v>4.9515</v>
      </c>
      <c r="F94" s="35">
        <f>'Lab04'!Q94*$F$2</f>
        <v>4.936</v>
      </c>
      <c r="G94" s="36">
        <f>'Lab05'!Q94*$G$2</f>
        <v>4.6855</v>
      </c>
      <c r="H94" s="35">
        <f>'Lab06'!Z94*$H$2</f>
        <v>4.444</v>
      </c>
      <c r="I94" s="35">
        <f>'Midterm Exam'!P94*$I$2</f>
        <v>8</v>
      </c>
      <c r="J94" s="35">
        <f>OT!J94*$J$2</f>
        <v>5</v>
      </c>
      <c r="K94" s="35">
        <f>'Midterm Project'!Q94*$K$2</f>
        <v>9.936</v>
      </c>
      <c r="L94" s="35">
        <f>'Lab07'!T94*$L$2</f>
        <v>4.9835</v>
      </c>
      <c r="M94" s="35">
        <f>'Lab08'!Y94*$M$2</f>
        <v>4.9575</v>
      </c>
      <c r="N94" s="35">
        <f>'Lab09'!Q94*$N$2</f>
        <v>4.5665</v>
      </c>
      <c r="O94" s="35">
        <f>'Lab10'!Z94*$O$2</f>
        <v>4.581</v>
      </c>
      <c r="P94" s="37">
        <v>3.0</v>
      </c>
      <c r="Q94" s="35">
        <f>'Lab11'!Z94*$Q$2</f>
        <v>4.82</v>
      </c>
      <c r="R94" s="35">
        <f>'Lab12'!E94*$R$2</f>
        <v>5</v>
      </c>
      <c r="S94" s="35">
        <f>'Final Exam'!X94*$S$2</f>
        <v>7.04</v>
      </c>
      <c r="T94" s="35">
        <f>'Final Project'!S94*$T$2</f>
        <v>9.597</v>
      </c>
      <c r="U94" s="38">
        <v>1.0</v>
      </c>
      <c r="V94" s="35">
        <f t="shared" si="1"/>
        <v>101.489</v>
      </c>
      <c r="W94" s="37" t="s">
        <v>218</v>
      </c>
      <c r="X94" s="39" t="b">
        <v>1</v>
      </c>
    </row>
    <row r="95">
      <c r="A95" s="4"/>
      <c r="B95" s="16" t="s">
        <v>101</v>
      </c>
      <c r="C95" s="34">
        <f>'Lab01'!Q95*$C$2</f>
        <v>4.026</v>
      </c>
      <c r="D95" s="34">
        <f>'Lab02'!Q95*$D$2</f>
        <v>4.766</v>
      </c>
      <c r="E95" s="34">
        <f>'Lab03'!AB95*$E$2</f>
        <v>4.7515</v>
      </c>
      <c r="F95" s="35">
        <f>'Lab04'!Q95*$F$2</f>
        <v>0</v>
      </c>
      <c r="G95" s="36">
        <f>'Lab05'!Q95*$G$2</f>
        <v>0</v>
      </c>
      <c r="H95" s="35">
        <f>'Lab06'!Z95*$H$2</f>
        <v>0</v>
      </c>
      <c r="I95" s="35">
        <f>'Midterm Exam'!P95*$I$2</f>
        <v>0</v>
      </c>
      <c r="J95" s="35">
        <f>OT!J95*$J$2</f>
        <v>0</v>
      </c>
      <c r="K95" s="35">
        <f>'Midterm Project'!Q95*$K$2</f>
        <v>0</v>
      </c>
      <c r="L95" s="35">
        <f>'Lab07'!T95*$L$2</f>
        <v>0</v>
      </c>
      <c r="M95" s="35">
        <f>'Lab08'!Y95*$M$2</f>
        <v>0</v>
      </c>
      <c r="N95" s="35">
        <f>'Lab09'!Q95*$N$2</f>
        <v>0</v>
      </c>
      <c r="O95" s="35">
        <f>'Lab10'!Z95*$O$2</f>
        <v>0</v>
      </c>
      <c r="P95" s="37">
        <v>0.0</v>
      </c>
      <c r="Q95" s="35">
        <f>'Lab11'!Z95*$Q$2</f>
        <v>0</v>
      </c>
      <c r="R95" s="35">
        <f>'Lab12'!E95*$R$2</f>
        <v>0</v>
      </c>
      <c r="S95" s="35">
        <f>'Final Exam'!X95*$S$2</f>
        <v>0</v>
      </c>
      <c r="T95" s="35">
        <f>'Final Project'!S95*$T$2</f>
        <v>0</v>
      </c>
      <c r="U95" s="38">
        <v>0.0</v>
      </c>
      <c r="V95" s="35">
        <f t="shared" si="1"/>
        <v>13.5435</v>
      </c>
      <c r="W95" s="35"/>
      <c r="X95" s="39" t="b">
        <v>0</v>
      </c>
    </row>
    <row r="96">
      <c r="A96" s="4"/>
      <c r="B96" s="16" t="s">
        <v>102</v>
      </c>
      <c r="C96" s="34">
        <f>'Lab01'!Q96*$C$2</f>
        <v>4.3475</v>
      </c>
      <c r="D96" s="34">
        <f>'Lab02'!Q96*$D$2</f>
        <v>4.63</v>
      </c>
      <c r="E96" s="34">
        <f>'Lab03'!AB96*$E$2</f>
        <v>4.7585</v>
      </c>
      <c r="F96" s="35">
        <f>'Lab04'!Q96*$F$2</f>
        <v>4.8935</v>
      </c>
      <c r="G96" s="36">
        <f>'Lab05'!Q96*$G$2</f>
        <v>4.5885</v>
      </c>
      <c r="H96" s="35">
        <f>'Lab06'!Z96*$H$2</f>
        <v>4.654</v>
      </c>
      <c r="I96" s="35">
        <f>'Midterm Exam'!P96*$I$2</f>
        <v>7.76</v>
      </c>
      <c r="J96" s="35">
        <f>OT!J96*$J$2</f>
        <v>5</v>
      </c>
      <c r="K96" s="35">
        <f>'Midterm Project'!Q96*$K$2</f>
        <v>9.128</v>
      </c>
      <c r="L96" s="35">
        <f>'Lab07'!T96*$L$2</f>
        <v>4.8225</v>
      </c>
      <c r="M96" s="35">
        <f>'Lab08'!Y96*$M$2</f>
        <v>4.287</v>
      </c>
      <c r="N96" s="35">
        <f>'Lab09'!Q96*$N$2</f>
        <v>4.7</v>
      </c>
      <c r="O96" s="35">
        <f>'Lab10'!Z96*$O$2</f>
        <v>4.7795</v>
      </c>
      <c r="P96" s="37">
        <v>3.0</v>
      </c>
      <c r="Q96" s="35">
        <f>'Lab11'!Z96*$Q$2</f>
        <v>4.724</v>
      </c>
      <c r="R96" s="35">
        <f>'Lab12'!E96*$R$2</f>
        <v>5</v>
      </c>
      <c r="S96" s="35">
        <f>'Final Exam'!X96*$S$2</f>
        <v>8</v>
      </c>
      <c r="T96" s="35">
        <f>'Final Project'!S96*$T$2</f>
        <v>8.366</v>
      </c>
      <c r="U96" s="38">
        <v>0.0</v>
      </c>
      <c r="V96" s="35">
        <f t="shared" si="1"/>
        <v>97.439</v>
      </c>
      <c r="W96" s="35"/>
      <c r="X96" s="39" t="b">
        <v>1</v>
      </c>
    </row>
    <row r="97">
      <c r="A97" s="4"/>
      <c r="B97" s="16" t="s">
        <v>103</v>
      </c>
      <c r="C97" s="34">
        <f>'Lab01'!Q97*$C$2</f>
        <v>0</v>
      </c>
      <c r="D97" s="34">
        <f>'Lab02'!Q97*$D$2</f>
        <v>0</v>
      </c>
      <c r="E97" s="34">
        <f>'Lab03'!AB97*$E$2</f>
        <v>0</v>
      </c>
      <c r="F97" s="35">
        <f>'Lab04'!Q97*$F$2</f>
        <v>0</v>
      </c>
      <c r="G97" s="36">
        <f>'Lab05'!Q97*$G$2</f>
        <v>0</v>
      </c>
      <c r="H97" s="35">
        <f>'Lab06'!Z97*$H$2</f>
        <v>0</v>
      </c>
      <c r="I97" s="35">
        <f>'Midterm Exam'!P97*$I$2</f>
        <v>0</v>
      </c>
      <c r="J97" s="35">
        <f>OT!J97*$J$2</f>
        <v>0</v>
      </c>
      <c r="K97" s="35">
        <f>'Midterm Project'!Q97*$K$2</f>
        <v>0</v>
      </c>
      <c r="L97" s="35">
        <f>'Lab07'!T97*$L$2</f>
        <v>0</v>
      </c>
      <c r="M97" s="35">
        <f>'Lab08'!Y97*$M$2</f>
        <v>0</v>
      </c>
      <c r="N97" s="35">
        <f>'Lab09'!Q97*$N$2</f>
        <v>0</v>
      </c>
      <c r="O97" s="35">
        <f>'Lab10'!Z97*$O$2</f>
        <v>0</v>
      </c>
      <c r="P97" s="37">
        <v>0.0</v>
      </c>
      <c r="Q97" s="35">
        <f>'Lab11'!Z97*$Q$2</f>
        <v>0</v>
      </c>
      <c r="R97" s="35">
        <f>'Lab12'!E97*$R$2</f>
        <v>0</v>
      </c>
      <c r="S97" s="35">
        <f>'Final Exam'!X97*$S$2</f>
        <v>0</v>
      </c>
      <c r="T97" s="35">
        <f>'Final Project'!S97*$T$2</f>
        <v>0</v>
      </c>
      <c r="U97" s="38">
        <v>0.0</v>
      </c>
      <c r="V97" s="35">
        <f t="shared" si="1"/>
        <v>0</v>
      </c>
      <c r="W97" s="35"/>
      <c r="X97" s="39" t="b">
        <v>0</v>
      </c>
    </row>
    <row r="98">
      <c r="A98" s="4"/>
      <c r="B98" s="16" t="s">
        <v>104</v>
      </c>
      <c r="C98" s="34">
        <f>'Lab01'!Q98*$C$2</f>
        <v>4.3765</v>
      </c>
      <c r="D98" s="34">
        <f>'Lab02'!Q98*$D$2</f>
        <v>4.0455</v>
      </c>
      <c r="E98" s="34">
        <f>'Lab03'!AB98*$E$2</f>
        <v>4.676</v>
      </c>
      <c r="F98" s="35">
        <f>'Lab04'!Q98*$F$2</f>
        <v>4.2555</v>
      </c>
      <c r="G98" s="36">
        <f>'Lab05'!Q98*$G$2</f>
        <v>3.356</v>
      </c>
      <c r="H98" s="35">
        <f>'Lab06'!Z98*$H$2</f>
        <v>3.8985</v>
      </c>
      <c r="I98" s="35">
        <f>'Midterm Exam'!P98*$I$2</f>
        <v>7.76</v>
      </c>
      <c r="J98" s="35">
        <f>OT!J98*$J$2</f>
        <v>5</v>
      </c>
      <c r="K98" s="35">
        <f>'Midterm Project'!Q98*$K$2</f>
        <v>7.83</v>
      </c>
      <c r="L98" s="35">
        <f>'Lab07'!T98*$L$2</f>
        <v>4.904</v>
      </c>
      <c r="M98" s="35">
        <f>'Lab08'!Y98*$M$2</f>
        <v>3.43</v>
      </c>
      <c r="N98" s="35">
        <f>'Lab09'!Q98*$N$2</f>
        <v>3.8</v>
      </c>
      <c r="O98" s="35">
        <f>'Lab10'!Z98*$O$2</f>
        <v>4.6325</v>
      </c>
      <c r="P98" s="37">
        <v>3.0</v>
      </c>
      <c r="Q98" s="35">
        <f>'Lab11'!Z98*$Q$2</f>
        <v>4.676</v>
      </c>
      <c r="R98" s="35">
        <f>'Lab12'!E98*$R$2</f>
        <v>5</v>
      </c>
      <c r="S98" s="35">
        <f>'Final Exam'!X98*$S$2</f>
        <v>7.68</v>
      </c>
      <c r="T98" s="35">
        <f>'Final Project'!S98*$T$2</f>
        <v>7.649</v>
      </c>
      <c r="U98" s="38">
        <v>0.0</v>
      </c>
      <c r="V98" s="35">
        <f t="shared" si="1"/>
        <v>89.9695</v>
      </c>
      <c r="W98" s="35"/>
      <c r="X98" s="39" t="b">
        <v>1</v>
      </c>
    </row>
    <row r="99">
      <c r="A99" s="4"/>
      <c r="B99" s="16" t="s">
        <v>105</v>
      </c>
      <c r="C99" s="34">
        <f>'Lab01'!Q99*$C$2</f>
        <v>4.4645</v>
      </c>
      <c r="D99" s="34">
        <f>'Lab02'!Q99*$D$2</f>
        <v>3.919</v>
      </c>
      <c r="E99" s="34">
        <f>'Lab03'!AB99*$E$2</f>
        <v>4.2895</v>
      </c>
      <c r="F99" s="35">
        <f>'Lab04'!Q99*$F$2</f>
        <v>3.787</v>
      </c>
      <c r="G99" s="36">
        <f>'Lab05'!Q99*$G$2</f>
        <v>3.984</v>
      </c>
      <c r="H99" s="35">
        <f>'Lab06'!Z99*$H$2</f>
        <v>3.764</v>
      </c>
      <c r="I99" s="35">
        <f>'Midterm Exam'!P99*$I$2</f>
        <v>7.4</v>
      </c>
      <c r="J99" s="35">
        <f>OT!J99*$J$2</f>
        <v>5</v>
      </c>
      <c r="K99" s="35">
        <f>'Midterm Project'!Q99*$K$2</f>
        <v>8</v>
      </c>
      <c r="L99" s="35">
        <f>'Lab07'!T99*$L$2</f>
        <v>3.457</v>
      </c>
      <c r="M99" s="35">
        <f>'Lab08'!Y99*$M$2</f>
        <v>3.67</v>
      </c>
      <c r="N99" s="35">
        <f>'Lab09'!Q99*$N$2</f>
        <v>4</v>
      </c>
      <c r="O99" s="35">
        <f>'Lab10'!Z99*$O$2</f>
        <v>4.713</v>
      </c>
      <c r="P99" s="37">
        <v>3.0</v>
      </c>
      <c r="Q99" s="35">
        <f>'Lab11'!Z99*$Q$2</f>
        <v>3.968</v>
      </c>
      <c r="R99" s="35">
        <f>'Lab12'!E99*$R$2</f>
        <v>5</v>
      </c>
      <c r="S99" s="35">
        <f>'Final Exam'!X99*$S$2</f>
        <v>7.04</v>
      </c>
      <c r="T99" s="35">
        <f>'Final Project'!S99*$T$2</f>
        <v>7.425</v>
      </c>
      <c r="U99" s="38">
        <v>0.0</v>
      </c>
      <c r="V99" s="35">
        <f t="shared" si="1"/>
        <v>86.881</v>
      </c>
      <c r="W99" s="35"/>
      <c r="X99" s="39" t="b">
        <v>1</v>
      </c>
    </row>
    <row r="100">
      <c r="A100" s="4"/>
      <c r="B100" s="16" t="s">
        <v>106</v>
      </c>
      <c r="C100" s="34">
        <f>'Lab01'!Q100*$C$2</f>
        <v>4.367</v>
      </c>
      <c r="D100" s="34">
        <f>'Lab02'!Q100*$D$2</f>
        <v>4.25</v>
      </c>
      <c r="E100" s="34">
        <f>'Lab03'!AB100*$E$2</f>
        <v>4.6205</v>
      </c>
      <c r="F100" s="35">
        <f>'Lab04'!Q100*$F$2</f>
        <v>4.383</v>
      </c>
      <c r="G100" s="36">
        <f>'Lab05'!Q100*$G$2</f>
        <v>4.758</v>
      </c>
      <c r="H100" s="35">
        <f>'Lab06'!Z100*$H$2</f>
        <v>3.951</v>
      </c>
      <c r="I100" s="35">
        <f>'Midterm Exam'!P100*$I$2</f>
        <v>8</v>
      </c>
      <c r="J100" s="35">
        <f>OT!J100*$J$2</f>
        <v>5</v>
      </c>
      <c r="K100" s="35">
        <f>'Midterm Project'!Q100*$K$2</f>
        <v>9.723</v>
      </c>
      <c r="L100" s="35">
        <f>'Lab07'!T100*$L$2</f>
        <v>4.855</v>
      </c>
      <c r="M100" s="35">
        <f>'Lab08'!Y100*$M$2</f>
        <v>3.9575</v>
      </c>
      <c r="N100" s="35">
        <f>'Lab09'!Q100*$N$2</f>
        <v>4.678</v>
      </c>
      <c r="O100" s="35">
        <f>'Lab10'!Z100*$O$2</f>
        <v>4.555</v>
      </c>
      <c r="P100" s="37">
        <v>3.0</v>
      </c>
      <c r="Q100" s="35">
        <f>'Lab11'!Z100*$Q$2</f>
        <v>4.604</v>
      </c>
      <c r="R100" s="35">
        <f>'Lab12'!E100*$R$2</f>
        <v>5</v>
      </c>
      <c r="S100" s="35">
        <f>'Final Exam'!X100*$S$2</f>
        <v>7.92</v>
      </c>
      <c r="T100" s="35">
        <f>'Final Project'!S100*$T$2</f>
        <v>8.142</v>
      </c>
      <c r="U100" s="38">
        <v>0.0</v>
      </c>
      <c r="V100" s="35">
        <f t="shared" si="1"/>
        <v>95.764</v>
      </c>
      <c r="W100" s="35"/>
      <c r="X100" s="39" t="b">
        <v>1</v>
      </c>
    </row>
    <row r="101">
      <c r="A101" s="4"/>
      <c r="B101" s="16" t="s">
        <v>107</v>
      </c>
      <c r="C101" s="34">
        <f>'Lab01'!Q101*$C$2</f>
        <v>4.6105</v>
      </c>
      <c r="D101" s="34">
        <f>'Lab02'!Q101*$D$2</f>
        <v>3.792</v>
      </c>
      <c r="E101" s="34">
        <f>'Lab03'!AB101*$E$2</f>
        <v>0</v>
      </c>
      <c r="F101" s="35">
        <f>'Lab04'!Q101*$F$2</f>
        <v>0</v>
      </c>
      <c r="G101" s="36">
        <f>'Lab05'!Q101*$G$2</f>
        <v>0</v>
      </c>
      <c r="H101" s="35">
        <f>'Lab06'!Z101*$H$2</f>
        <v>0</v>
      </c>
      <c r="I101" s="35">
        <f>'Midterm Exam'!P101*$I$2</f>
        <v>0</v>
      </c>
      <c r="J101" s="35">
        <f>OT!J101*$J$2</f>
        <v>0</v>
      </c>
      <c r="K101" s="35">
        <f>'Midterm Project'!Q101*$K$2</f>
        <v>0</v>
      </c>
      <c r="L101" s="35">
        <f>'Lab07'!T101*$L$2</f>
        <v>0</v>
      </c>
      <c r="M101" s="35">
        <f>'Lab08'!Y101*$M$2</f>
        <v>0.25</v>
      </c>
      <c r="N101" s="35">
        <f>'Lab09'!Q101*$N$2</f>
        <v>0</v>
      </c>
      <c r="O101" s="35">
        <f>'Lab10'!Z101*$O$2</f>
        <v>0</v>
      </c>
      <c r="P101" s="37">
        <v>0.0</v>
      </c>
      <c r="Q101" s="35">
        <f>'Lab11'!Z101*$Q$2</f>
        <v>0</v>
      </c>
      <c r="R101" s="35">
        <f>'Lab12'!E101*$R$2</f>
        <v>0</v>
      </c>
      <c r="S101" s="35">
        <f>'Final Exam'!X101*$S$2</f>
        <v>0</v>
      </c>
      <c r="T101" s="35">
        <f>'Final Project'!S101*$T$2</f>
        <v>0</v>
      </c>
      <c r="U101" s="38">
        <v>0.0</v>
      </c>
      <c r="V101" s="35">
        <f t="shared" si="1"/>
        <v>8.6525</v>
      </c>
      <c r="W101" s="35"/>
      <c r="X101" s="39" t="b">
        <v>0</v>
      </c>
    </row>
    <row r="102">
      <c r="A102" s="5"/>
      <c r="B102" s="16" t="s">
        <v>108</v>
      </c>
      <c r="C102" s="34">
        <f>'Lab01'!Q102*$C$2</f>
        <v>4.7955</v>
      </c>
      <c r="D102" s="34">
        <f>'Lab02'!Q102*$D$2</f>
        <v>4.747</v>
      </c>
      <c r="E102" s="34">
        <f>'Lab03'!AB102*$E$2</f>
        <v>4.855</v>
      </c>
      <c r="F102" s="35">
        <f>'Lab04'!Q102*$F$2</f>
        <v>4.415</v>
      </c>
      <c r="G102" s="36">
        <f>'Lab05'!Q102*$G$2</f>
        <v>4.129</v>
      </c>
      <c r="H102" s="35">
        <f>'Lab06'!Z102*$H$2</f>
        <v>4.717</v>
      </c>
      <c r="I102" s="35">
        <f>'Midterm Exam'!P102*$I$2</f>
        <v>7.64</v>
      </c>
      <c r="J102" s="35">
        <f>OT!J102*$J$2</f>
        <v>5</v>
      </c>
      <c r="K102" s="35">
        <f>'Midterm Project'!Q102*$K$2</f>
        <v>9.106</v>
      </c>
      <c r="L102" s="35">
        <f>'Lab07'!T102*$L$2</f>
        <v>4.808</v>
      </c>
      <c r="M102" s="35">
        <f>'Lab08'!Y102*$M$2</f>
        <v>4.6595</v>
      </c>
      <c r="N102" s="35">
        <f>'Lab09'!Q102*$N$2</f>
        <v>4.789</v>
      </c>
      <c r="O102" s="35">
        <f>'Lab10'!Z102*$O$2</f>
        <v>4.548</v>
      </c>
      <c r="P102" s="37">
        <v>3.0</v>
      </c>
      <c r="Q102" s="35">
        <f>'Lab11'!Z102*$Q$2</f>
        <v>3.278</v>
      </c>
      <c r="R102" s="35">
        <f>'Lab12'!E102*$R$2</f>
        <v>5</v>
      </c>
      <c r="S102" s="35">
        <f>'Final Exam'!X102*$S$2</f>
        <v>7.84</v>
      </c>
      <c r="T102" s="35">
        <f>'Final Project'!S102*$T$2</f>
        <v>9.037</v>
      </c>
      <c r="U102" s="38">
        <v>0.0</v>
      </c>
      <c r="V102" s="35">
        <f t="shared" si="1"/>
        <v>96.364</v>
      </c>
      <c r="W102" s="35"/>
      <c r="X102" s="39" t="b">
        <v>1</v>
      </c>
    </row>
    <row r="103">
      <c r="A103" s="17" t="s">
        <v>109</v>
      </c>
      <c r="B103" s="18" t="s">
        <v>110</v>
      </c>
      <c r="C103" s="34">
        <f>'Lab01'!Q103*$C$2</f>
        <v>4.503</v>
      </c>
      <c r="D103" s="34">
        <f>'Lab02'!Q103*$D$2</f>
        <v>4.3865</v>
      </c>
      <c r="E103" s="34">
        <f>'Lab03'!AB103*$E$2</f>
        <v>4.607</v>
      </c>
      <c r="F103" s="35">
        <f>'Lab04'!Q103*$F$2</f>
        <v>4.702</v>
      </c>
      <c r="G103" s="36">
        <f>'Lab05'!Q103*$G$2</f>
        <v>4.347</v>
      </c>
      <c r="H103" s="35">
        <f>'Lab06'!Z103*$H$2</f>
        <v>4.381</v>
      </c>
      <c r="I103" s="35">
        <f>'Midterm Exam'!P103*$I$2</f>
        <v>8</v>
      </c>
      <c r="J103" s="35">
        <f>OT!J103*$J$2</f>
        <v>5</v>
      </c>
      <c r="K103" s="35">
        <f>'Midterm Project'!Q103*$K$2</f>
        <v>8.957</v>
      </c>
      <c r="L103" s="35">
        <f>'Lab07'!T103*$L$2</f>
        <v>4.9385</v>
      </c>
      <c r="M103" s="35">
        <f>'Lab08'!Y103*$M$2</f>
        <v>4.7235</v>
      </c>
      <c r="N103" s="35">
        <f>'Lab09'!Q103*$N$2</f>
        <v>4.511</v>
      </c>
      <c r="O103" s="35">
        <f>'Lab10'!Z103*$O$2</f>
        <v>4.9005</v>
      </c>
      <c r="P103" s="37">
        <v>3.0</v>
      </c>
      <c r="Q103" s="35">
        <f>'Lab11'!Z103*$Q$2</f>
        <v>4.376</v>
      </c>
      <c r="R103" s="35">
        <f>'Lab12'!E103*$R$2</f>
        <v>5</v>
      </c>
      <c r="S103" s="35">
        <f>'Final Exam'!X103*$S$2</f>
        <v>8</v>
      </c>
      <c r="T103" s="35">
        <f>'Final Project'!S103*$T$2</f>
        <v>8.925</v>
      </c>
      <c r="U103" s="38">
        <v>0.0</v>
      </c>
      <c r="V103" s="35">
        <f t="shared" si="1"/>
        <v>97.258</v>
      </c>
      <c r="W103" s="35"/>
      <c r="X103" s="39" t="b">
        <v>1</v>
      </c>
    </row>
    <row r="104">
      <c r="A104" s="4"/>
      <c r="B104" s="18" t="s">
        <v>111</v>
      </c>
      <c r="C104" s="34">
        <f>'Lab01'!Q104*$C$2</f>
        <v>4.0355</v>
      </c>
      <c r="D104" s="34">
        <f>'Lab02'!Q104*$D$2</f>
        <v>4.698</v>
      </c>
      <c r="E104" s="34">
        <f>'Lab03'!AB104*$E$2</f>
        <v>3.7665</v>
      </c>
      <c r="F104" s="35">
        <f>'Lab04'!Q104*$F$2</f>
        <v>4.787</v>
      </c>
      <c r="G104" s="36">
        <f>'Lab05'!Q104*$G$2</f>
        <v>4.2985</v>
      </c>
      <c r="H104" s="35">
        <f>'Lab06'!Z104*$H$2</f>
        <v>4.769</v>
      </c>
      <c r="I104" s="35">
        <f>'Midterm Exam'!P104*$I$2</f>
        <v>8</v>
      </c>
      <c r="J104" s="35">
        <f>OT!J104*$J$2</f>
        <v>5</v>
      </c>
      <c r="K104" s="35">
        <f>'Midterm Project'!Q104*$K$2</f>
        <v>9.745</v>
      </c>
      <c r="L104" s="35">
        <f>'Lab07'!T104*$L$2</f>
        <v>4.973</v>
      </c>
      <c r="M104" s="35">
        <f>'Lab08'!Y104*$M$2</f>
        <v>4.702</v>
      </c>
      <c r="N104" s="35">
        <f>'Lab09'!Q104*$N$2</f>
        <v>4.2335</v>
      </c>
      <c r="O104" s="35">
        <f>'Lab10'!Z104*$O$2</f>
        <v>4.537</v>
      </c>
      <c r="P104" s="37">
        <v>3.0</v>
      </c>
      <c r="Q104" s="35">
        <f>'Lab11'!Z104*$Q$2</f>
        <v>4.316</v>
      </c>
      <c r="R104" s="35">
        <f>'Lab12'!E104*$R$2</f>
        <v>5</v>
      </c>
      <c r="S104" s="35">
        <f>'Final Exam'!X104*$S$2</f>
        <v>8</v>
      </c>
      <c r="T104" s="35">
        <f>'Final Project'!S104*$T$2</f>
        <v>8.276</v>
      </c>
      <c r="U104" s="38">
        <v>0.0</v>
      </c>
      <c r="V104" s="35">
        <f t="shared" si="1"/>
        <v>96.137</v>
      </c>
      <c r="W104" s="35"/>
      <c r="X104" s="39" t="b">
        <v>1</v>
      </c>
    </row>
    <row r="105">
      <c r="A105" s="4"/>
      <c r="B105" s="18" t="s">
        <v>112</v>
      </c>
      <c r="C105" s="34">
        <f>'Lab01'!Q105*$C$2</f>
        <v>3.7725</v>
      </c>
      <c r="D105" s="34">
        <f>'Lab02'!Q105*$D$2</f>
        <v>4.065</v>
      </c>
      <c r="E105" s="34">
        <f>'Lab03'!AB105*$E$2</f>
        <v>4.4965</v>
      </c>
      <c r="F105" s="35">
        <f>'Lab04'!Q105*$F$2</f>
        <v>2.6585</v>
      </c>
      <c r="G105" s="36">
        <f>'Lab05'!Q105*$G$2</f>
        <v>4.105</v>
      </c>
      <c r="H105" s="35">
        <f>'Lab06'!Z105*$H$2</f>
        <v>3.804</v>
      </c>
      <c r="I105" s="35">
        <f>'Midterm Exam'!P105*$I$2</f>
        <v>5.16</v>
      </c>
      <c r="J105" s="35">
        <f>OT!J105*$J$2</f>
        <v>5</v>
      </c>
      <c r="K105" s="35">
        <f>'Midterm Project'!Q105*$K$2</f>
        <v>7.234</v>
      </c>
      <c r="L105" s="35">
        <f>'Lab07'!T105*$L$2</f>
        <v>4.8005</v>
      </c>
      <c r="M105" s="35">
        <f>'Lab08'!Y105*$M$2</f>
        <v>4.053</v>
      </c>
      <c r="N105" s="35">
        <f>'Lab09'!Q105*$N$2</f>
        <v>3.811</v>
      </c>
      <c r="O105" s="35">
        <f>'Lab10'!Z105*$O$2</f>
        <v>3.168</v>
      </c>
      <c r="P105" s="37">
        <v>3.0</v>
      </c>
      <c r="Q105" s="35">
        <f>'Lab11'!Z105*$Q$2</f>
        <v>3.716</v>
      </c>
      <c r="R105" s="35">
        <f>'Lab12'!E105*$R$2</f>
        <v>5</v>
      </c>
      <c r="S105" s="35">
        <f>'Final Exam'!X105*$S$2</f>
        <v>7.04</v>
      </c>
      <c r="T105" s="35">
        <f>'Final Project'!S105*$T$2</f>
        <v>7.201</v>
      </c>
      <c r="U105" s="38">
        <v>0.0</v>
      </c>
      <c r="V105" s="35">
        <f t="shared" si="1"/>
        <v>82.085</v>
      </c>
      <c r="W105" s="35"/>
      <c r="X105" s="39" t="b">
        <v>1</v>
      </c>
    </row>
    <row r="106">
      <c r="A106" s="4"/>
      <c r="B106" s="18" t="s">
        <v>113</v>
      </c>
      <c r="C106" s="34">
        <f>'Lab01'!Q106*$C$2</f>
        <v>3.8505</v>
      </c>
      <c r="D106" s="34">
        <f>'Lab02'!Q106*$D$2</f>
        <v>4.581</v>
      </c>
      <c r="E106" s="34">
        <f>'Lab03'!AB106*$E$2</f>
        <v>4.6415</v>
      </c>
      <c r="F106" s="35">
        <f>'Lab04'!Q106*$F$2</f>
        <v>4.564</v>
      </c>
      <c r="G106" s="36">
        <f>'Lab05'!Q106*$G$2</f>
        <v>4.359</v>
      </c>
      <c r="H106" s="35">
        <f>'Lab06'!Z106*$H$2</f>
        <v>4.7485</v>
      </c>
      <c r="I106" s="35">
        <f>'Midterm Exam'!P106*$I$2</f>
        <v>8</v>
      </c>
      <c r="J106" s="35">
        <f>OT!J106*$J$2</f>
        <v>5</v>
      </c>
      <c r="K106" s="35">
        <f>'Midterm Project'!Q106*$K$2</f>
        <v>9.085</v>
      </c>
      <c r="L106" s="35">
        <f>'Lab07'!T106*$L$2</f>
        <v>3.515</v>
      </c>
      <c r="M106" s="35">
        <f>'Lab08'!Y106*$M$2</f>
        <v>4.5105</v>
      </c>
      <c r="N106" s="35">
        <f>'Lab09'!Q106*$N$2</f>
        <v>4.0335</v>
      </c>
      <c r="O106" s="35">
        <f>'Lab10'!Z106*$O$2</f>
        <v>4.5995</v>
      </c>
      <c r="P106" s="37">
        <v>3.0</v>
      </c>
      <c r="Q106" s="35">
        <f>'Lab11'!Z106*$Q$2</f>
        <v>1.75</v>
      </c>
      <c r="R106" s="35">
        <f>'Lab12'!E106*$R$2</f>
        <v>5</v>
      </c>
      <c r="S106" s="35">
        <f>'Final Exam'!X106*$S$2</f>
        <v>7.8</v>
      </c>
      <c r="T106" s="35">
        <f>'Final Project'!S106*$T$2</f>
        <v>8.612</v>
      </c>
      <c r="U106" s="38">
        <v>0.0</v>
      </c>
      <c r="V106" s="35">
        <f t="shared" si="1"/>
        <v>91.65</v>
      </c>
      <c r="W106" s="35"/>
      <c r="X106" s="39" t="b">
        <v>1</v>
      </c>
    </row>
    <row r="107">
      <c r="A107" s="4"/>
      <c r="B107" s="18" t="s">
        <v>114</v>
      </c>
      <c r="C107" s="34">
        <f>'Lab01'!Q107*$C$2</f>
        <v>4.747</v>
      </c>
      <c r="D107" s="34">
        <f>'Lab02'!Q107*$D$2</f>
        <v>4.445</v>
      </c>
      <c r="E107" s="34">
        <f>'Lab03'!AB107*$E$2</f>
        <v>4.6895</v>
      </c>
      <c r="F107" s="35">
        <f>'Lab04'!Q107*$F$2</f>
        <v>4.447</v>
      </c>
      <c r="G107" s="36">
        <f>'Lab05'!Q107*$G$2</f>
        <v>3.9355</v>
      </c>
      <c r="H107" s="35">
        <f>'Lab06'!Z107*$H$2</f>
        <v>4.7795</v>
      </c>
      <c r="I107" s="35">
        <f>'Midterm Exam'!P107*$I$2</f>
        <v>7.8</v>
      </c>
      <c r="J107" s="35">
        <f>OT!J107*$J$2</f>
        <v>5</v>
      </c>
      <c r="K107" s="35">
        <f>'Midterm Project'!Q107*$K$2</f>
        <v>9.298</v>
      </c>
      <c r="L107" s="35">
        <f>'Lab07'!T107*$L$2</f>
        <v>4.8875</v>
      </c>
      <c r="M107" s="35">
        <f>'Lab08'!Y107*$M$2</f>
        <v>4.8405</v>
      </c>
      <c r="N107" s="35">
        <f>'Lab09'!Q107*$N$2</f>
        <v>4.9665</v>
      </c>
      <c r="O107" s="35">
        <f>'Lab10'!Z107*$O$2</f>
        <v>4.923</v>
      </c>
      <c r="P107" s="37">
        <v>3.0</v>
      </c>
      <c r="Q107" s="35">
        <f>'Lab11'!Z107*$Q$2</f>
        <v>3.644</v>
      </c>
      <c r="R107" s="35">
        <f>'Lab12'!E107*$R$2</f>
        <v>5</v>
      </c>
      <c r="S107" s="35">
        <f>'Final Exam'!X107*$S$2</f>
        <v>8</v>
      </c>
      <c r="T107" s="35">
        <f>'Final Project'!S107*$T$2</f>
        <v>8.679</v>
      </c>
      <c r="U107" s="38">
        <v>0.0</v>
      </c>
      <c r="V107" s="35">
        <f t="shared" si="1"/>
        <v>97.082</v>
      </c>
      <c r="W107" s="35"/>
      <c r="X107" s="39" t="b">
        <v>1</v>
      </c>
    </row>
    <row r="108">
      <c r="A108" s="4"/>
      <c r="B108" s="18" t="s">
        <v>115</v>
      </c>
      <c r="C108" s="34">
        <f>'Lab01'!Q108*$C$2</f>
        <v>3.88</v>
      </c>
      <c r="D108" s="34">
        <f>'Lab02'!Q108*$D$2</f>
        <v>4.62</v>
      </c>
      <c r="E108" s="34">
        <f>'Lab03'!AB108*$E$2</f>
        <v>4.5515</v>
      </c>
      <c r="F108" s="35">
        <f>'Lab04'!Q108*$F$2</f>
        <v>4.1595</v>
      </c>
      <c r="G108" s="36">
        <f>'Lab05'!Q108*$G$2</f>
        <v>3.7905</v>
      </c>
      <c r="H108" s="35">
        <f>'Lab06'!Z108*$H$2</f>
        <v>3.2495</v>
      </c>
      <c r="I108" s="35">
        <f>'Midterm Exam'!P108*$I$2</f>
        <v>7.6</v>
      </c>
      <c r="J108" s="35">
        <f>OT!J108*$J$2</f>
        <v>5</v>
      </c>
      <c r="K108" s="35">
        <f>'Midterm Project'!Q108*$K$2</f>
        <v>8.043</v>
      </c>
      <c r="L108" s="35">
        <f>'Lab07'!T108*$L$2</f>
        <v>4.9295</v>
      </c>
      <c r="M108" s="35">
        <f>'Lab08'!Y108*$M$2</f>
        <v>3.7555</v>
      </c>
      <c r="N108" s="35">
        <f>'Lab09'!Q108*$N$2</f>
        <v>3.3135</v>
      </c>
      <c r="O108" s="35">
        <f>'Lab10'!Z108*$O$2</f>
        <v>4.603</v>
      </c>
      <c r="P108" s="37">
        <v>3.0</v>
      </c>
      <c r="Q108" s="35">
        <f>'Lab11'!Z108*$Q$2</f>
        <v>3.632</v>
      </c>
      <c r="R108" s="35">
        <f>'Lab12'!E108*$R$2</f>
        <v>5</v>
      </c>
      <c r="S108" s="35">
        <f>'Final Exam'!X108*$S$2</f>
        <v>7.92</v>
      </c>
      <c r="T108" s="35">
        <f>'Final Project'!S108*$T$2</f>
        <v>8.657</v>
      </c>
      <c r="U108" s="38">
        <v>0.0</v>
      </c>
      <c r="V108" s="35">
        <f t="shared" si="1"/>
        <v>89.7045</v>
      </c>
      <c r="W108" s="35"/>
      <c r="X108" s="39" t="b">
        <v>1</v>
      </c>
    </row>
    <row r="109">
      <c r="A109" s="4"/>
      <c r="B109" s="18" t="s">
        <v>116</v>
      </c>
      <c r="C109" s="34">
        <f>'Lab01'!Q109*$C$2</f>
        <v>4.766</v>
      </c>
      <c r="D109" s="34">
        <f>'Lab02'!Q109*$D$2</f>
        <v>4.5715</v>
      </c>
      <c r="E109" s="34">
        <f>'Lab03'!AB109*$E$2</f>
        <v>4.5795</v>
      </c>
      <c r="F109" s="35">
        <f>'Lab04'!Q109*$F$2</f>
        <v>4.819</v>
      </c>
      <c r="G109" s="36">
        <f>'Lab05'!Q109*$G$2</f>
        <v>4.6975</v>
      </c>
      <c r="H109" s="35">
        <f>'Lab06'!Z109*$H$2</f>
        <v>4.612</v>
      </c>
      <c r="I109" s="35">
        <f>'Midterm Exam'!P109*$I$2</f>
        <v>7.2</v>
      </c>
      <c r="J109" s="35">
        <f>OT!J109*$J$2</f>
        <v>5</v>
      </c>
      <c r="K109" s="35">
        <f>'Midterm Project'!Q109*$K$2</f>
        <v>9.468</v>
      </c>
      <c r="L109" s="35">
        <f>'Lab07'!T109*$L$2</f>
        <v>4.8915</v>
      </c>
      <c r="M109" s="35">
        <f>'Lab08'!Y109*$M$2</f>
        <v>4.936</v>
      </c>
      <c r="N109" s="35">
        <f>'Lab09'!Q109*$N$2</f>
        <v>4.922</v>
      </c>
      <c r="O109" s="35">
        <f>'Lab10'!Z109*$O$2</f>
        <v>4.967</v>
      </c>
      <c r="P109" s="37">
        <v>3.0</v>
      </c>
      <c r="Q109" s="35">
        <f>'Lab11'!Z109*$Q$2</f>
        <v>4.664</v>
      </c>
      <c r="R109" s="35">
        <f>'Lab12'!E109*$R$2</f>
        <v>5</v>
      </c>
      <c r="S109" s="35">
        <f>'Final Exam'!X109*$S$2</f>
        <v>6.2</v>
      </c>
      <c r="T109" s="35">
        <f>'Final Project'!S109*$T$2</f>
        <v>9.373</v>
      </c>
      <c r="U109" s="38">
        <v>0.0</v>
      </c>
      <c r="V109" s="35">
        <f t="shared" si="1"/>
        <v>97.667</v>
      </c>
      <c r="W109" s="35"/>
      <c r="X109" s="39" t="b">
        <v>1</v>
      </c>
    </row>
    <row r="110">
      <c r="A110" s="4"/>
      <c r="B110" s="18" t="s">
        <v>117</v>
      </c>
      <c r="C110" s="34">
        <f>'Lab01'!Q110*$C$2</f>
        <v>4.961</v>
      </c>
      <c r="D110" s="34">
        <f>'Lab02'!Q110*$D$2</f>
        <v>4.971</v>
      </c>
      <c r="E110" s="34">
        <f>'Lab03'!AB110*$E$2</f>
        <v>4.915</v>
      </c>
      <c r="F110" s="35">
        <f>'Lab04'!Q110*$F$2</f>
        <v>4.3405</v>
      </c>
      <c r="G110" s="36">
        <f>'Lab05'!Q110*$G$2</f>
        <v>4.613</v>
      </c>
      <c r="H110" s="35">
        <f>'Lab06'!Z110*$H$2</f>
        <v>5</v>
      </c>
      <c r="I110" s="35">
        <f>'Midterm Exam'!P110*$I$2</f>
        <v>8</v>
      </c>
      <c r="J110" s="35">
        <f>OT!J110*$J$2</f>
        <v>5</v>
      </c>
      <c r="K110" s="35">
        <f>'Midterm Project'!Q110*$K$2</f>
        <v>9.553</v>
      </c>
      <c r="L110" s="35">
        <f>'Lab07'!T110*$L$2</f>
        <v>4.9585</v>
      </c>
      <c r="M110" s="35">
        <f>'Lab08'!Y110*$M$2</f>
        <v>4.9785</v>
      </c>
      <c r="N110" s="35">
        <f>'Lab09'!Q110*$N$2</f>
        <v>4.978</v>
      </c>
      <c r="O110" s="35">
        <f>'Lab10'!Z110*$O$2</f>
        <v>4.908</v>
      </c>
      <c r="P110" s="37">
        <v>3.0</v>
      </c>
      <c r="Q110" s="35">
        <f>'Lab11'!Z110*$Q$2</f>
        <v>3.147</v>
      </c>
      <c r="R110" s="35">
        <f>'Lab12'!E110*$R$2</f>
        <v>5</v>
      </c>
      <c r="S110" s="35">
        <f>'Final Exam'!X110*$S$2</f>
        <v>7.8</v>
      </c>
      <c r="T110" s="35">
        <f>'Final Project'!S110*$T$2</f>
        <v>9.44</v>
      </c>
      <c r="U110" s="38">
        <v>1.0</v>
      </c>
      <c r="V110" s="35">
        <f t="shared" si="1"/>
        <v>100.5635</v>
      </c>
      <c r="W110" s="37" t="s">
        <v>219</v>
      </c>
      <c r="X110" s="39" t="b">
        <v>1</v>
      </c>
    </row>
    <row r="111">
      <c r="A111" s="4"/>
      <c r="B111" s="18" t="s">
        <v>118</v>
      </c>
      <c r="C111" s="34">
        <f>'Lab01'!Q111*$C$2</f>
        <v>4.1135</v>
      </c>
      <c r="D111" s="34">
        <f>'Lab02'!Q111*$D$2</f>
        <v>4.6005</v>
      </c>
      <c r="E111" s="34">
        <f>'Lab03'!AB111*$E$2</f>
        <v>4.7725</v>
      </c>
      <c r="F111" s="35">
        <f>'Lab04'!Q111*$F$2</f>
        <v>4.2235</v>
      </c>
      <c r="G111" s="36">
        <f>'Lab05'!Q111*$G$2</f>
        <v>4.601</v>
      </c>
      <c r="H111" s="35">
        <f>'Lab06'!Z111*$H$2</f>
        <v>3.543</v>
      </c>
      <c r="I111" s="35">
        <f>'Midterm Exam'!P111*$I$2</f>
        <v>6.92</v>
      </c>
      <c r="J111" s="35">
        <f>OT!J111*$J$2</f>
        <v>5</v>
      </c>
      <c r="K111" s="35">
        <f>'Midterm Project'!Q111*$K$2</f>
        <v>8.681</v>
      </c>
      <c r="L111" s="35">
        <f>'Lab07'!T111*$L$2</f>
        <v>4.895</v>
      </c>
      <c r="M111" s="35">
        <f>'Lab08'!Y111*$M$2</f>
        <v>4.415</v>
      </c>
      <c r="N111" s="35">
        <f>'Lab09'!Q111*$N$2</f>
        <v>3.8665</v>
      </c>
      <c r="O111" s="35">
        <f>'Lab10'!Z111*$O$2</f>
        <v>4.739</v>
      </c>
      <c r="P111" s="37">
        <v>3.0</v>
      </c>
      <c r="Q111" s="35">
        <f>'Lab11'!Z111*$Q$2</f>
        <v>2.996</v>
      </c>
      <c r="R111" s="35">
        <f>'Lab12'!E111*$R$2</f>
        <v>5</v>
      </c>
      <c r="S111" s="35">
        <f>'Final Exam'!X111*$S$2</f>
        <v>7.16</v>
      </c>
      <c r="T111" s="35">
        <f>'Final Project'!S111*$T$2</f>
        <v>9.866</v>
      </c>
      <c r="U111" s="38">
        <v>0.0</v>
      </c>
      <c r="V111" s="35">
        <f t="shared" si="1"/>
        <v>92.3925</v>
      </c>
      <c r="W111" s="35"/>
      <c r="X111" s="39" t="b">
        <v>1</v>
      </c>
    </row>
    <row r="112">
      <c r="A112" s="4"/>
      <c r="B112" s="18" t="s">
        <v>119</v>
      </c>
      <c r="C112" s="34">
        <f>'Lab01'!Q112*$C$2</f>
        <v>4.776</v>
      </c>
      <c r="D112" s="34">
        <f>'Lab02'!Q112*$D$2</f>
        <v>4.4155</v>
      </c>
      <c r="E112" s="34">
        <f>'Lab03'!AB112*$E$2</f>
        <v>4.662</v>
      </c>
      <c r="F112" s="35">
        <f>'Lab04'!Q112*$F$2</f>
        <v>4.649</v>
      </c>
      <c r="G112" s="36">
        <f>'Lab05'!Q112*$G$2</f>
        <v>4.504</v>
      </c>
      <c r="H112" s="35">
        <f>'Lab06'!Z112*$H$2</f>
        <v>4.423</v>
      </c>
      <c r="I112" s="35">
        <f>'Midterm Exam'!P112*$I$2</f>
        <v>7.76</v>
      </c>
      <c r="J112" s="35">
        <f>OT!J112*$J$2</f>
        <v>5</v>
      </c>
      <c r="K112" s="35">
        <f>'Midterm Project'!Q112*$K$2</f>
        <v>8.766</v>
      </c>
      <c r="L112" s="35">
        <f>'Lab07'!T112*$L$2</f>
        <v>4.781</v>
      </c>
      <c r="M112" s="35">
        <f>'Lab08'!Y112*$M$2</f>
        <v>4.2765</v>
      </c>
      <c r="N112" s="35">
        <f>'Lab09'!Q112*$N$2</f>
        <v>4.589</v>
      </c>
      <c r="O112" s="35">
        <f>'Lab10'!Z112*$O$2</f>
        <v>4.592</v>
      </c>
      <c r="P112" s="37">
        <v>3.0</v>
      </c>
      <c r="Q112" s="35">
        <f>'Lab11'!Z112*$Q$2</f>
        <v>4.64</v>
      </c>
      <c r="R112" s="35">
        <f>'Lab12'!E112*$R$2</f>
        <v>5</v>
      </c>
      <c r="S112" s="35">
        <f>'Final Exam'!X112*$S$2</f>
        <v>7.8</v>
      </c>
      <c r="T112" s="35">
        <f>'Final Project'!S112*$T$2</f>
        <v>8.187</v>
      </c>
      <c r="U112" s="38">
        <v>0.0</v>
      </c>
      <c r="V112" s="35">
        <f t="shared" si="1"/>
        <v>95.821</v>
      </c>
      <c r="W112" s="35"/>
      <c r="X112" s="39" t="b">
        <v>1</v>
      </c>
    </row>
    <row r="113">
      <c r="A113" s="4"/>
      <c r="B113" s="18" t="s">
        <v>120</v>
      </c>
      <c r="C113" s="34">
        <f>'Lab01'!Q113*$C$2</f>
        <v>4.7855</v>
      </c>
      <c r="D113" s="34">
        <f>'Lab02'!Q113*$D$2</f>
        <v>4.104</v>
      </c>
      <c r="E113" s="34">
        <f>'Lab03'!AB113*$E$2</f>
        <v>3.6725</v>
      </c>
      <c r="F113" s="35">
        <f>'Lab04'!Q113*$F$2</f>
        <v>3.819</v>
      </c>
      <c r="G113" s="36">
        <f>'Lab05'!Q113*$G$2</f>
        <v>4.0685</v>
      </c>
      <c r="H113" s="35">
        <f>'Lab06'!Z113*$H$2</f>
        <v>4.4965</v>
      </c>
      <c r="I113" s="35">
        <f>'Midterm Exam'!P113*$I$2</f>
        <v>6.64</v>
      </c>
      <c r="J113" s="35">
        <f>OT!J113*$J$2</f>
        <v>5</v>
      </c>
      <c r="K113" s="35">
        <f>'Midterm Project'!Q113*$K$2</f>
        <v>8.34</v>
      </c>
      <c r="L113" s="35">
        <f>'Lab07'!T113*$L$2</f>
        <v>4.8405</v>
      </c>
      <c r="M113" s="35">
        <f>'Lab08'!Y113*$M$2</f>
        <v>4.4575</v>
      </c>
      <c r="N113" s="35">
        <f>'Lab09'!Q113*$N$2</f>
        <v>4.2445</v>
      </c>
      <c r="O113" s="35">
        <f>'Lab10'!Z113*$O$2</f>
        <v>3.1655</v>
      </c>
      <c r="P113" s="37">
        <v>3.0</v>
      </c>
      <c r="Q113" s="35">
        <f>'Lab11'!Z113*$Q$2</f>
        <v>3.704</v>
      </c>
      <c r="R113" s="35">
        <f>'Lab12'!E113*$R$2</f>
        <v>5</v>
      </c>
      <c r="S113" s="35">
        <f>'Final Exam'!X113*$S$2</f>
        <v>7.24</v>
      </c>
      <c r="T113" s="35">
        <f>'Final Project'!S113*$T$2</f>
        <v>-0.5</v>
      </c>
      <c r="U113" s="38">
        <v>0.0</v>
      </c>
      <c r="V113" s="35">
        <f t="shared" si="1"/>
        <v>80.078</v>
      </c>
      <c r="W113" s="35"/>
      <c r="X113" s="39" t="b">
        <v>1</v>
      </c>
    </row>
    <row r="114">
      <c r="A114" s="4"/>
      <c r="B114" s="18" t="s">
        <v>121</v>
      </c>
      <c r="C114" s="34">
        <f>'Lab01'!Q114*$C$2</f>
        <v>4.9415</v>
      </c>
      <c r="D114" s="34">
        <f>'Lab02'!Q114*$D$2</f>
        <v>5</v>
      </c>
      <c r="E114" s="34">
        <f>'Lab03'!AB114*$E$2</f>
        <v>4.786</v>
      </c>
      <c r="F114" s="35">
        <f>'Lab04'!Q114*$F$2</f>
        <v>4.9575</v>
      </c>
      <c r="G114" s="36">
        <f>'Lab05'!Q114*$G$2</f>
        <v>5</v>
      </c>
      <c r="H114" s="35">
        <f>'Lab06'!Z114*$H$2</f>
        <v>4.8005</v>
      </c>
      <c r="I114" s="35">
        <f>'Midterm Exam'!P114*$I$2</f>
        <v>8</v>
      </c>
      <c r="J114" s="35">
        <f>OT!J114*$J$2</f>
        <v>5</v>
      </c>
      <c r="K114" s="35">
        <f>'Midterm Project'!Q114*$K$2</f>
        <v>9.638</v>
      </c>
      <c r="L114" s="35">
        <f>'Lab07'!T114*$L$2</f>
        <v>4.9855</v>
      </c>
      <c r="M114" s="35">
        <f>'Lab08'!Y114*$M$2</f>
        <v>4.883</v>
      </c>
      <c r="N114" s="35">
        <f>'Lab09'!Q114*$N$2</f>
        <v>4.989</v>
      </c>
      <c r="O114" s="35">
        <f>'Lab10'!Z114*$O$2</f>
        <v>4.945</v>
      </c>
      <c r="P114" s="37">
        <v>3.0</v>
      </c>
      <c r="Q114" s="35">
        <f>'Lab11'!Z114*$Q$2</f>
        <v>4.976</v>
      </c>
      <c r="R114" s="35">
        <f>'Lab12'!E114*$R$2</f>
        <v>5</v>
      </c>
      <c r="S114" s="35">
        <f>'Final Exam'!X114*$S$2</f>
        <v>8</v>
      </c>
      <c r="T114" s="35">
        <f>'Final Project'!S114*$T$2</f>
        <v>9.06</v>
      </c>
      <c r="U114" s="38">
        <v>2.0</v>
      </c>
      <c r="V114" s="35">
        <f t="shared" si="1"/>
        <v>103.962</v>
      </c>
      <c r="W114" s="41" t="s">
        <v>220</v>
      </c>
      <c r="X114" s="42" t="b">
        <v>1</v>
      </c>
    </row>
    <row r="115">
      <c r="A115" s="4"/>
      <c r="B115" s="18" t="s">
        <v>122</v>
      </c>
      <c r="C115" s="34">
        <f>'Lab01'!Q115*$C$2</f>
        <v>3.909</v>
      </c>
      <c r="D115" s="34">
        <f>'Lab02'!Q115*$D$2</f>
        <v>4.659</v>
      </c>
      <c r="E115" s="34">
        <f>'Lab03'!AB115*$E$2</f>
        <v>4.814</v>
      </c>
      <c r="F115" s="35">
        <f>'Lab04'!Q115*$F$2</f>
        <v>4.6915</v>
      </c>
      <c r="G115" s="36">
        <f>'Lab05'!Q115*$G$2</f>
        <v>4.6615</v>
      </c>
      <c r="H115" s="35">
        <f>'Lab06'!Z115*$H$2</f>
        <v>4.3495</v>
      </c>
      <c r="I115" s="35">
        <f>'Midterm Exam'!P115*$I$2</f>
        <v>8</v>
      </c>
      <c r="J115" s="35">
        <f>OT!J115*$J$2</f>
        <v>5</v>
      </c>
      <c r="K115" s="35">
        <f>'Midterm Project'!Q115*$K$2</f>
        <v>9.234</v>
      </c>
      <c r="L115" s="35">
        <f>'Lab07'!T115*$L$2</f>
        <v>4.9565</v>
      </c>
      <c r="M115" s="35">
        <f>'Lab08'!Y115*$M$2</f>
        <v>4.2555</v>
      </c>
      <c r="N115" s="35">
        <f>'Lab09'!Q115*$N$2</f>
        <v>4.422</v>
      </c>
      <c r="O115" s="35">
        <f>'Lab10'!Z115*$O$2</f>
        <v>4.673</v>
      </c>
      <c r="P115" s="37">
        <v>3.0</v>
      </c>
      <c r="Q115" s="35">
        <f>'Lab11'!Z115*$Q$2</f>
        <v>4.736</v>
      </c>
      <c r="R115" s="35">
        <f>'Lab12'!E115*$R$2</f>
        <v>5</v>
      </c>
      <c r="S115" s="35">
        <f>'Final Exam'!X115*$S$2</f>
        <v>7.84</v>
      </c>
      <c r="T115" s="35">
        <f>'Final Project'!S115*$T$2</f>
        <v>8.164</v>
      </c>
      <c r="U115" s="38">
        <v>0.0</v>
      </c>
      <c r="V115" s="35">
        <f t="shared" si="1"/>
        <v>96.3655</v>
      </c>
      <c r="W115" s="35"/>
      <c r="X115" s="39" t="b">
        <v>1</v>
      </c>
    </row>
    <row r="116">
      <c r="A116" s="4"/>
      <c r="B116" s="18" t="s">
        <v>123</v>
      </c>
      <c r="C116" s="34">
        <f>'Lab01'!Q116*$C$2</f>
        <v>4.9515</v>
      </c>
      <c r="D116" s="34">
        <f>'Lab02'!Q116*$D$2</f>
        <v>4.484</v>
      </c>
      <c r="E116" s="34">
        <f>'Lab03'!AB116*$E$2</f>
        <v>4.4895</v>
      </c>
      <c r="F116" s="35">
        <f>'Lab04'!Q116*$F$2</f>
        <v>4.4045</v>
      </c>
      <c r="G116" s="36">
        <f>'Lab05'!Q116*$G$2</f>
        <v>4.722</v>
      </c>
      <c r="H116" s="35">
        <f>'Lab06'!Z116*$H$2</f>
        <v>4.7275</v>
      </c>
      <c r="I116" s="35">
        <f>'Midterm Exam'!P116*$I$2</f>
        <v>8</v>
      </c>
      <c r="J116" s="35">
        <f>OT!J116*$J$2</f>
        <v>5</v>
      </c>
      <c r="K116" s="35">
        <f>'Midterm Project'!Q116*$K$2</f>
        <v>8.872</v>
      </c>
      <c r="L116" s="35">
        <f>'Lab07'!T116*$L$2</f>
        <v>4.819</v>
      </c>
      <c r="M116" s="35">
        <f>'Lab08'!Y116*$M$2</f>
        <v>4.213</v>
      </c>
      <c r="N116" s="35">
        <f>'Lab09'!Q116*$N$2</f>
        <v>4.4</v>
      </c>
      <c r="O116" s="35">
        <f>'Lab10'!Z116*$O$2</f>
        <v>4.695</v>
      </c>
      <c r="P116" s="37">
        <v>3.0</v>
      </c>
      <c r="Q116" s="35">
        <f>'Lab11'!Z116*$Q$2</f>
        <v>4.472</v>
      </c>
      <c r="R116" s="35">
        <f>'Lab12'!E116*$R$2</f>
        <v>5</v>
      </c>
      <c r="S116" s="35">
        <f>'Final Exam'!X116*$S$2</f>
        <v>8</v>
      </c>
      <c r="T116" s="35">
        <f>'Final Project'!S116*$T$2</f>
        <v>7.604</v>
      </c>
      <c r="U116" s="38">
        <v>0.0</v>
      </c>
      <c r="V116" s="35">
        <f t="shared" si="1"/>
        <v>95.854</v>
      </c>
      <c r="W116" s="35"/>
      <c r="X116" s="39" t="b">
        <v>1</v>
      </c>
    </row>
    <row r="117">
      <c r="A117" s="4"/>
      <c r="B117" s="18" t="s">
        <v>124</v>
      </c>
      <c r="C117" s="34">
        <f>'Lab01'!Q117*$C$2</f>
        <v>4.396</v>
      </c>
      <c r="D117" s="34">
        <f>'Lab02'!Q117*$D$2</f>
        <v>4.9805</v>
      </c>
      <c r="E117" s="34">
        <f>'Lab03'!AB117*$E$2</f>
        <v>4.8</v>
      </c>
      <c r="F117" s="35">
        <f>'Lab04'!Q117*$F$2</f>
        <v>4.681</v>
      </c>
      <c r="G117" s="36">
        <f>'Lab05'!Q117*$G$2</f>
        <v>4.6735</v>
      </c>
      <c r="H117" s="35">
        <f>'Lab06'!Z117*$H$2</f>
        <v>4.5595</v>
      </c>
      <c r="I117" s="35">
        <f>'Midterm Exam'!P117*$I$2</f>
        <v>8</v>
      </c>
      <c r="J117" s="35">
        <f>OT!J117*$J$2</f>
        <v>5</v>
      </c>
      <c r="K117" s="35">
        <f>'Midterm Project'!Q117*$K$2</f>
        <v>8.894</v>
      </c>
      <c r="L117" s="35">
        <f>'Lab07'!T117*$L$2</f>
        <v>4.587</v>
      </c>
      <c r="M117" s="35">
        <f>'Lab08'!Y117*$M$2</f>
        <v>4.4895</v>
      </c>
      <c r="N117" s="35">
        <f>'Lab09'!Q117*$N$2</f>
        <v>4.578</v>
      </c>
      <c r="O117" s="35">
        <f>'Lab10'!Z117*$O$2</f>
        <v>4.7685</v>
      </c>
      <c r="P117" s="37">
        <v>3.0</v>
      </c>
      <c r="Q117" s="35">
        <f>'Lab11'!Z117*$Q$2</f>
        <v>4.532</v>
      </c>
      <c r="R117" s="35">
        <f>'Lab12'!E117*$R$2</f>
        <v>5</v>
      </c>
      <c r="S117" s="35">
        <f>'Final Exam'!X117*$S$2</f>
        <v>8</v>
      </c>
      <c r="T117" s="35">
        <f>'Final Project'!S117*$T$2</f>
        <v>5.8401</v>
      </c>
      <c r="U117" s="38">
        <v>0.0</v>
      </c>
      <c r="V117" s="35">
        <f t="shared" si="1"/>
        <v>94.7796</v>
      </c>
      <c r="W117" s="35"/>
      <c r="X117" s="39" t="b">
        <v>1</v>
      </c>
    </row>
    <row r="118">
      <c r="A118" s="5"/>
      <c r="B118" s="18" t="s">
        <v>125</v>
      </c>
      <c r="C118" s="34">
        <f>'Lab01'!Q118*$C$2</f>
        <v>3.8215</v>
      </c>
      <c r="D118" s="34">
        <f>'Lab02'!Q118*$D$2</f>
        <v>3.987</v>
      </c>
      <c r="E118" s="34">
        <f>'Lab03'!AB118*$E$2</f>
        <v>4.883</v>
      </c>
      <c r="F118" s="35">
        <f>'Lab04'!Q118*$F$2</f>
        <v>4.8615</v>
      </c>
      <c r="G118" s="36">
        <f>'Lab05'!Q118*$G$2</f>
        <v>4.5405</v>
      </c>
      <c r="H118" s="35">
        <f>'Lab06'!Z118*$H$2</f>
        <v>4.738</v>
      </c>
      <c r="I118" s="35">
        <f>'Midterm Exam'!P118*$I$2</f>
        <v>8</v>
      </c>
      <c r="J118" s="35">
        <f>OT!J118*$J$2</f>
        <v>5</v>
      </c>
      <c r="K118" s="35">
        <f>'Midterm Project'!Q118*$K$2</f>
        <v>9.426</v>
      </c>
      <c r="L118" s="35">
        <f>'Lab07'!T118*$L$2</f>
        <v>4.98</v>
      </c>
      <c r="M118" s="35">
        <f>'Lab08'!Y118*$M$2</f>
        <v>4.9895</v>
      </c>
      <c r="N118" s="35">
        <f>'Lab09'!Q118*$N$2</f>
        <v>4.889</v>
      </c>
      <c r="O118" s="35">
        <f>'Lab10'!Z118*$O$2</f>
        <v>4.5405</v>
      </c>
      <c r="P118" s="37">
        <v>3.0</v>
      </c>
      <c r="Q118" s="35">
        <f>'Lab11'!Z118*$Q$2</f>
        <v>4.88</v>
      </c>
      <c r="R118" s="35">
        <f>'Lab12'!E118*$R$2</f>
        <v>5</v>
      </c>
      <c r="S118" s="35">
        <f>'Final Exam'!X118*$S$2</f>
        <v>7.64</v>
      </c>
      <c r="T118" s="35">
        <f>'Final Project'!S118*$T$2</f>
        <v>9.507</v>
      </c>
      <c r="U118" s="38">
        <v>0.0</v>
      </c>
      <c r="V118" s="35">
        <f t="shared" si="1"/>
        <v>98.6835</v>
      </c>
      <c r="W118" s="35"/>
      <c r="X118" s="39" t="b">
        <v>1</v>
      </c>
    </row>
    <row r="119">
      <c r="A119" s="19" t="s">
        <v>126</v>
      </c>
      <c r="B119" s="20" t="s">
        <v>127</v>
      </c>
      <c r="C119" s="34">
        <f>'Lab01'!Q119*$C$2</f>
        <v>3.8995</v>
      </c>
      <c r="D119" s="34">
        <f>'Lab02'!Q119*$D$2</f>
        <v>3.8215</v>
      </c>
      <c r="E119" s="34">
        <f>'Lab03'!AB119*$E$2</f>
        <v>0</v>
      </c>
      <c r="F119" s="35">
        <f>'Lab04'!Q119*$F$2</f>
        <v>0</v>
      </c>
      <c r="G119" s="36">
        <f>'Lab05'!Q119*$G$2</f>
        <v>0</v>
      </c>
      <c r="H119" s="35">
        <f>'Lab06'!Z119*$H$2</f>
        <v>0</v>
      </c>
      <c r="I119" s="35">
        <f>'Midterm Exam'!P119*$I$2</f>
        <v>0</v>
      </c>
      <c r="J119" s="35">
        <f>OT!J119*$J$2</f>
        <v>0</v>
      </c>
      <c r="K119" s="35">
        <f>'Midterm Project'!Q119*$K$2</f>
        <v>0</v>
      </c>
      <c r="L119" s="35">
        <f>'Lab07'!T119*$L$2</f>
        <v>0</v>
      </c>
      <c r="M119" s="35">
        <f>'Lab08'!Y119*$M$2</f>
        <v>0</v>
      </c>
      <c r="N119" s="35">
        <f>'Lab09'!Q119*$N$2</f>
        <v>0</v>
      </c>
      <c r="O119" s="35">
        <f>'Lab10'!Z119*$O$2</f>
        <v>0</v>
      </c>
      <c r="P119" s="37">
        <v>0.0</v>
      </c>
      <c r="Q119" s="35">
        <f>'Lab11'!Z119*$Q$2</f>
        <v>0</v>
      </c>
      <c r="R119" s="35">
        <f>'Lab12'!E119*$R$2</f>
        <v>0</v>
      </c>
      <c r="S119" s="35">
        <f>'Final Exam'!X119*$S$2</f>
        <v>0</v>
      </c>
      <c r="T119" s="35">
        <f>'Final Project'!S119*$T$2</f>
        <v>0</v>
      </c>
      <c r="U119" s="38">
        <v>0.0</v>
      </c>
      <c r="V119" s="35">
        <f t="shared" si="1"/>
        <v>7.721</v>
      </c>
      <c r="W119" s="35"/>
      <c r="X119" s="39" t="b">
        <v>0</v>
      </c>
    </row>
    <row r="120">
      <c r="A120" s="4"/>
      <c r="B120" s="20" t="s">
        <v>128</v>
      </c>
      <c r="C120" s="34">
        <f>'Lab01'!Q120*$C$2</f>
        <v>3.6365</v>
      </c>
      <c r="D120" s="34">
        <f>'Lab02'!Q120*$D$2</f>
        <v>2.566</v>
      </c>
      <c r="E120" s="34">
        <f>'Lab03'!AB120*$E$2</f>
        <v>2.935</v>
      </c>
      <c r="F120" s="35">
        <f>'Lab04'!Q120*$F$2</f>
        <v>2.8745</v>
      </c>
      <c r="G120" s="36">
        <f>'Lab05'!Q120*$G$2</f>
        <v>1.75</v>
      </c>
      <c r="H120" s="35">
        <f>'Lab06'!Z120*$H$2</f>
        <v>4.119</v>
      </c>
      <c r="I120" s="35">
        <f>'Midterm Exam'!P120*$I$2</f>
        <v>6.16</v>
      </c>
      <c r="J120" s="35">
        <f>OT!J120*$J$2</f>
        <v>5</v>
      </c>
      <c r="K120" s="35">
        <f>'Midterm Project'!Q120*$K$2</f>
        <v>7.574</v>
      </c>
      <c r="L120" s="35">
        <f>'Lab07'!T120*$L$2</f>
        <v>4.826</v>
      </c>
      <c r="M120" s="35">
        <f>'Lab08'!Y120*$M$2</f>
        <v>4.0425</v>
      </c>
      <c r="N120" s="35">
        <f>'Lab09'!Q120*$N$2</f>
        <v>4.4555</v>
      </c>
      <c r="O120" s="35">
        <f>'Lab10'!Z120*$O$2</f>
        <v>4.434</v>
      </c>
      <c r="P120" s="37">
        <v>3.0</v>
      </c>
      <c r="Q120" s="35">
        <f>'Lab11'!Z120*$Q$2</f>
        <v>3.836</v>
      </c>
      <c r="R120" s="35">
        <f>'Lab12'!E120*$R$2</f>
        <v>5</v>
      </c>
      <c r="S120" s="35">
        <f>'Final Exam'!X120*$S$2</f>
        <v>6.56</v>
      </c>
      <c r="T120" s="35">
        <f>'Final Project'!S120*$T$2</f>
        <v>9.104</v>
      </c>
      <c r="U120" s="38">
        <v>0.0</v>
      </c>
      <c r="V120" s="35">
        <f t="shared" si="1"/>
        <v>81.873</v>
      </c>
      <c r="W120" s="35"/>
      <c r="X120" s="39" t="b">
        <v>1</v>
      </c>
    </row>
    <row r="121">
      <c r="A121" s="4"/>
      <c r="B121" s="20" t="s">
        <v>129</v>
      </c>
      <c r="C121" s="34">
        <f>'Lab01'!Q121*$C$2</f>
        <v>4.971</v>
      </c>
      <c r="D121" s="34">
        <f>'Lab02'!Q121*$D$2</f>
        <v>4.513</v>
      </c>
      <c r="E121" s="34">
        <f>'Lab03'!AB121*$E$2</f>
        <v>4.531</v>
      </c>
      <c r="F121" s="35">
        <f>'Lab04'!Q121*$F$2</f>
        <v>3.232</v>
      </c>
      <c r="G121" s="36">
        <f>'Lab05'!Q121*$G$2</f>
        <v>2.611</v>
      </c>
      <c r="H121" s="35">
        <f>'Lab06'!Z121*$H$2</f>
        <v>4.1715</v>
      </c>
      <c r="I121" s="35">
        <f>'Midterm Exam'!P121*$I$2</f>
        <v>7.08</v>
      </c>
      <c r="J121" s="35">
        <f>OT!J121*$J$2</f>
        <v>5</v>
      </c>
      <c r="K121" s="35">
        <f>'Midterm Project'!Q121*$K$2</f>
        <v>9.83</v>
      </c>
      <c r="L121" s="35">
        <f>'Lab07'!T121*$L$2</f>
        <v>5</v>
      </c>
      <c r="M121" s="35">
        <f>'Lab08'!Y121*$M$2</f>
        <v>4.468</v>
      </c>
      <c r="N121" s="35">
        <f>'Lab09'!Q121*$N$2</f>
        <v>4.5</v>
      </c>
      <c r="O121" s="35">
        <f>'Lab10'!Z121*$O$2</f>
        <v>4.8895</v>
      </c>
      <c r="P121" s="37">
        <v>3.0</v>
      </c>
      <c r="Q121" s="35">
        <f>'Lab11'!Z121*$Q$2</f>
        <v>3.956</v>
      </c>
      <c r="R121" s="35">
        <f>'Lab12'!E121*$R$2</f>
        <v>5</v>
      </c>
      <c r="S121" s="35">
        <f>'Final Exam'!X121*$S$2</f>
        <v>7.76</v>
      </c>
      <c r="T121" s="35">
        <f>'Final Project'!S121*$T$2</f>
        <v>9.888</v>
      </c>
      <c r="U121" s="38">
        <v>1.0</v>
      </c>
      <c r="V121" s="35">
        <f t="shared" si="1"/>
        <v>95.401</v>
      </c>
      <c r="W121" s="41" t="s">
        <v>221</v>
      </c>
      <c r="X121" s="39" t="b">
        <v>1</v>
      </c>
    </row>
    <row r="122">
      <c r="A122" s="4"/>
      <c r="B122" s="20" t="s">
        <v>130</v>
      </c>
      <c r="C122" s="34">
        <f>'Lab01'!Q122*$C$2</f>
        <v>4.1235</v>
      </c>
      <c r="D122" s="34">
        <f>'Lab02'!Q122*$D$2</f>
        <v>3.997</v>
      </c>
      <c r="E122" s="34">
        <f>'Lab03'!AB122*$E$2</f>
        <v>4.131</v>
      </c>
      <c r="F122" s="35">
        <f>'Lab04'!Q122*$F$2</f>
        <v>4.085</v>
      </c>
      <c r="G122" s="36">
        <f>'Lab05'!Q122*$G$2</f>
        <v>1.75</v>
      </c>
      <c r="H122" s="35">
        <f>'Lab06'!Z122*$H$2</f>
        <v>4.5805</v>
      </c>
      <c r="I122" s="35">
        <f>'Midterm Exam'!P122*$I$2</f>
        <v>7.28</v>
      </c>
      <c r="J122" s="35">
        <f>OT!J122*$J$2</f>
        <v>5</v>
      </c>
      <c r="K122" s="35">
        <f>'Midterm Project'!Q122*$K$2</f>
        <v>8.723</v>
      </c>
      <c r="L122" s="35">
        <f>'Lab07'!T122*$L$2</f>
        <v>4.77</v>
      </c>
      <c r="M122" s="35">
        <f>'Lab08'!Y122*$M$2</f>
        <v>4.4045</v>
      </c>
      <c r="N122" s="35">
        <f>'Lab09'!Q122*$N$2</f>
        <v>4.489</v>
      </c>
      <c r="O122" s="35">
        <f>'Lab10'!Z122*$O$2</f>
        <v>4.989</v>
      </c>
      <c r="P122" s="37">
        <v>3.0</v>
      </c>
      <c r="Q122" s="35">
        <f>'Lab11'!Z122*$Q$2</f>
        <v>5</v>
      </c>
      <c r="R122" s="35">
        <f>'Lab12'!E122*$R$2</f>
        <v>5</v>
      </c>
      <c r="S122" s="35">
        <f>'Final Exam'!X122*$S$2</f>
        <v>6.8</v>
      </c>
      <c r="T122" s="35">
        <f>'Final Project'!S122*$T$2</f>
        <v>9.91</v>
      </c>
      <c r="U122" s="38">
        <v>0.0</v>
      </c>
      <c r="V122" s="35">
        <f t="shared" si="1"/>
        <v>92.0325</v>
      </c>
      <c r="W122" s="35"/>
      <c r="X122" s="39" t="b">
        <v>1</v>
      </c>
    </row>
    <row r="123">
      <c r="A123" s="4"/>
      <c r="B123" s="20" t="s">
        <v>131</v>
      </c>
      <c r="C123" s="34">
        <f>'Lab01'!Q123*$C$2</f>
        <v>4.1525</v>
      </c>
      <c r="D123" s="34">
        <f>'Lab02'!Q123*$D$2</f>
        <v>4.133</v>
      </c>
      <c r="E123" s="34">
        <f>'Lab03'!AB123*$E$2</f>
        <v>4.356</v>
      </c>
      <c r="F123" s="35">
        <f>'Lab04'!Q123*$F$2</f>
        <v>3.7235</v>
      </c>
      <c r="G123" s="36">
        <f>'Lab05'!Q123*$G$2</f>
        <v>2.6195</v>
      </c>
      <c r="H123" s="35">
        <f>'Lab06'!Z123*$H$2</f>
        <v>4.035</v>
      </c>
      <c r="I123" s="35">
        <f>'Midterm Exam'!P123*$I$2</f>
        <v>7.56</v>
      </c>
      <c r="J123" s="35">
        <f>OT!J123*$J$2</f>
        <v>5</v>
      </c>
      <c r="K123" s="35">
        <f>'Midterm Project'!Q123*$K$2</f>
        <v>7.426</v>
      </c>
      <c r="L123" s="35">
        <f>'Lab07'!T123*$L$2</f>
        <v>4.7825</v>
      </c>
      <c r="M123" s="35">
        <f>'Lab08'!Y123*$M$2</f>
        <v>4.149</v>
      </c>
      <c r="N123" s="35">
        <f>'Lab09'!Q123*$N$2</f>
        <v>2.6135</v>
      </c>
      <c r="O123" s="35">
        <f>'Lab10'!Z123*$O$2</f>
        <v>4.6215</v>
      </c>
      <c r="P123" s="37">
        <v>3.0</v>
      </c>
      <c r="Q123" s="35">
        <f>'Lab11'!Z123*$Q$2</f>
        <v>3.668</v>
      </c>
      <c r="R123" s="35">
        <f>'Lab12'!E123*$R$2</f>
        <v>5</v>
      </c>
      <c r="S123" s="35">
        <f>'Final Exam'!X123*$S$2</f>
        <v>7.12</v>
      </c>
      <c r="T123" s="35">
        <f>'Final Project'!S123*$T$2</f>
        <v>7.224</v>
      </c>
      <c r="U123" s="38">
        <v>0.0</v>
      </c>
      <c r="V123" s="35">
        <f t="shared" si="1"/>
        <v>85.184</v>
      </c>
      <c r="W123" s="35"/>
      <c r="X123" s="39" t="b">
        <v>1</v>
      </c>
    </row>
    <row r="124">
      <c r="A124" s="4"/>
      <c r="B124" s="20" t="s">
        <v>132</v>
      </c>
      <c r="C124" s="34">
        <f>'Lab01'!Q124*$C$2</f>
        <v>3.6265</v>
      </c>
      <c r="D124" s="34">
        <f>'Lab02'!Q124*$D$2</f>
        <v>3.831</v>
      </c>
      <c r="E124" s="34">
        <f>'Lab03'!AB124*$E$2</f>
        <v>4.0205</v>
      </c>
      <c r="F124" s="35">
        <f>'Lab04'!Q124*$F$2</f>
        <v>3.532</v>
      </c>
      <c r="G124" s="36">
        <f>'Lab05'!Q124*$G$2</f>
        <v>3.778</v>
      </c>
      <c r="H124" s="35">
        <f>'Lab06'!Z124*$H$2</f>
        <v>3.605</v>
      </c>
      <c r="I124" s="35">
        <f>'Midterm Exam'!P124*$I$2</f>
        <v>3.32</v>
      </c>
      <c r="J124" s="35">
        <f>OT!J124*$J$2</f>
        <v>5</v>
      </c>
      <c r="K124" s="35">
        <f>'Midterm Project'!Q124*$K$2</f>
        <v>7.809</v>
      </c>
      <c r="L124" s="35">
        <f>'Lab07'!T124*$L$2</f>
        <v>4.9255</v>
      </c>
      <c r="M124" s="35">
        <f>'Lab08'!Y124*$M$2</f>
        <v>3.553</v>
      </c>
      <c r="N124" s="35">
        <f>'Lab09'!Q124*$N$2</f>
        <v>2.7535</v>
      </c>
      <c r="O124" s="35">
        <f>'Lab10'!Z124*$O$2</f>
        <v>4.283</v>
      </c>
      <c r="P124" s="37">
        <v>3.0</v>
      </c>
      <c r="Q124" s="35">
        <f>'Lab11'!Z124*$Q$2</f>
        <v>3.824</v>
      </c>
      <c r="R124" s="35">
        <f>'Lab12'!E124*$R$2</f>
        <v>5</v>
      </c>
      <c r="S124" s="35">
        <f>'Final Exam'!X124*$S$2</f>
        <v>6.08</v>
      </c>
      <c r="T124" s="35">
        <f>'Final Project'!S124*$T$2</f>
        <v>7.784</v>
      </c>
      <c r="U124" s="38">
        <v>0.0</v>
      </c>
      <c r="V124" s="35">
        <f t="shared" si="1"/>
        <v>79.725</v>
      </c>
      <c r="W124" s="35"/>
      <c r="X124" s="39" t="b">
        <v>1</v>
      </c>
    </row>
    <row r="125">
      <c r="A125" s="4"/>
      <c r="B125" s="20" t="s">
        <v>133</v>
      </c>
      <c r="C125" s="34">
        <f>'Lab01'!Q125*$C$2</f>
        <v>4.143</v>
      </c>
      <c r="D125" s="34">
        <f>'Lab02'!Q125*$D$2</f>
        <v>3.7045</v>
      </c>
      <c r="E125" s="34">
        <f>'Lab03'!AB125*$E$2</f>
        <v>4.1105</v>
      </c>
      <c r="F125" s="35">
        <f>'Lab04'!Q125*$F$2</f>
        <v>2.6885</v>
      </c>
      <c r="G125" s="36">
        <f>'Lab05'!Q125*$G$2</f>
        <v>2.6955</v>
      </c>
      <c r="H125" s="35">
        <f>'Lab06'!Z125*$H$2</f>
        <v>3.668</v>
      </c>
      <c r="I125" s="35">
        <f>'Midterm Exam'!P125*$I$2</f>
        <v>7.4</v>
      </c>
      <c r="J125" s="35">
        <f>OT!J125*$J$2</f>
        <v>5</v>
      </c>
      <c r="K125" s="35">
        <f>'Midterm Project'!Q125*$K$2</f>
        <v>7.319</v>
      </c>
      <c r="L125" s="35">
        <f>'Lab07'!T125*$L$2</f>
        <v>4.9745</v>
      </c>
      <c r="M125" s="35">
        <f>'Lab08'!Y125*$M$2</f>
        <v>3.6065</v>
      </c>
      <c r="N125" s="35">
        <f>'Lab09'!Q125*$N$2</f>
        <v>3.722</v>
      </c>
      <c r="O125" s="35">
        <f>'Lab10'!Z125*$O$2</f>
        <v>4.787</v>
      </c>
      <c r="P125" s="37">
        <v>3.0</v>
      </c>
      <c r="Q125" s="35">
        <f>'Lab11'!Z125*$Q$2</f>
        <v>2.7355</v>
      </c>
      <c r="R125" s="35">
        <f>'Lab12'!E125*$R$2</f>
        <v>5</v>
      </c>
      <c r="S125" s="35">
        <f>'Final Exam'!X125*$S$2</f>
        <v>6.72</v>
      </c>
      <c r="T125" s="35">
        <f>'Final Project'!S125*$T$2</f>
        <v>7.112</v>
      </c>
      <c r="U125" s="38">
        <v>0.0</v>
      </c>
      <c r="V125" s="35">
        <f t="shared" si="1"/>
        <v>82.3865</v>
      </c>
      <c r="W125" s="35"/>
      <c r="X125" s="39" t="b">
        <v>1</v>
      </c>
    </row>
    <row r="126">
      <c r="A126" s="4"/>
      <c r="B126" s="20" t="s">
        <v>134</v>
      </c>
      <c r="C126" s="34">
        <f>'Lab01'!Q126*$C$2</f>
        <v>3.997</v>
      </c>
      <c r="D126" s="34">
        <f>'Lab02'!Q126*$D$2</f>
        <v>4.552</v>
      </c>
      <c r="E126" s="40">
        <v>0.0</v>
      </c>
      <c r="F126" s="35">
        <f>'Lab04'!Q126*$F$2</f>
        <v>2.867</v>
      </c>
      <c r="G126" s="36">
        <f>'Lab05'!Q126*$G$2</f>
        <v>3.8145</v>
      </c>
      <c r="H126" s="35">
        <f>'Lab06'!Z126*$H$2</f>
        <v>3.93</v>
      </c>
      <c r="I126" s="35">
        <f>'Midterm Exam'!P126*$I$2</f>
        <v>6.32</v>
      </c>
      <c r="J126" s="35">
        <f>OT!J126*$J$2</f>
        <v>5</v>
      </c>
      <c r="K126" s="35">
        <f>'Midterm Project'!Q126*$K$2</f>
        <v>7.468</v>
      </c>
      <c r="L126" s="35">
        <f>'Lab07'!T126*$L$2</f>
        <v>4.7845</v>
      </c>
      <c r="M126" s="35">
        <f>'Lab08'!Y126*$M$2</f>
        <v>3.7765</v>
      </c>
      <c r="N126" s="35">
        <f>'Lab09'!Q126*$N$2</f>
        <v>0</v>
      </c>
      <c r="O126" s="35">
        <f>'Lab10'!Z126*$O$2</f>
        <v>0</v>
      </c>
      <c r="P126" s="37">
        <v>0.0</v>
      </c>
      <c r="Q126" s="35">
        <f>'Lab11'!Z126*$Q$2</f>
        <v>0</v>
      </c>
      <c r="R126" s="35">
        <f>'Lab12'!E126*$R$2</f>
        <v>0</v>
      </c>
      <c r="S126" s="35">
        <f>'Final Exam'!X126*$S$2</f>
        <v>0</v>
      </c>
      <c r="T126" s="35">
        <f>'Final Project'!S126*$T$2</f>
        <v>0</v>
      </c>
      <c r="U126" s="38">
        <v>0.0</v>
      </c>
      <c r="V126" s="35">
        <f t="shared" si="1"/>
        <v>46.5095</v>
      </c>
      <c r="W126" s="35"/>
      <c r="X126" s="39" t="b">
        <v>0</v>
      </c>
    </row>
    <row r="127">
      <c r="A127" s="4"/>
      <c r="B127" s="20" t="s">
        <v>135</v>
      </c>
      <c r="C127" s="34">
        <f>'Lab01'!Q127*$C$2</f>
        <v>4.7175</v>
      </c>
      <c r="D127" s="34">
        <f>'Lab02'!Q127*$D$2</f>
        <v>4.854</v>
      </c>
      <c r="E127" s="34">
        <f>'Lab03'!AB127*$E$2</f>
        <v>4.9725</v>
      </c>
      <c r="F127" s="35">
        <f>'Lab04'!Q127*$F$2</f>
        <v>3.9255</v>
      </c>
      <c r="G127" s="36">
        <f>'Lab05'!Q127*$G$2</f>
        <v>3.1105</v>
      </c>
      <c r="H127" s="35">
        <f>'Lab06'!Z127*$H$2</f>
        <v>3.7045</v>
      </c>
      <c r="I127" s="35">
        <f>'Midterm Exam'!P127*$I$2</f>
        <v>6.24</v>
      </c>
      <c r="J127" s="35">
        <f>OT!J127*$J$2</f>
        <v>2.5</v>
      </c>
      <c r="K127" s="35">
        <f>'Midterm Project'!Q127*$K$2</f>
        <v>9.191</v>
      </c>
      <c r="L127" s="35">
        <f>'Lab07'!T127*$L$2</f>
        <v>4.8115</v>
      </c>
      <c r="M127" s="35">
        <f>'Lab08'!Y127*$M$2</f>
        <v>3.8725</v>
      </c>
      <c r="N127" s="35">
        <f>'Lab09'!Q127*$N$2</f>
        <v>3.7445</v>
      </c>
      <c r="O127" s="35">
        <f>'Lab10'!Z127*$O$2</f>
        <v>4.662</v>
      </c>
      <c r="P127" s="37">
        <v>3.0</v>
      </c>
      <c r="Q127" s="35">
        <f>'Lab11'!Z127*$Q$2</f>
        <v>4.46</v>
      </c>
      <c r="R127" s="35">
        <f>'Lab12'!E127*$R$2</f>
        <v>5</v>
      </c>
      <c r="S127" s="35">
        <f>'Final Exam'!X127*$S$2</f>
        <v>7.88</v>
      </c>
      <c r="T127" s="35">
        <f>'Final Project'!S127*$T$2</f>
        <v>9.687</v>
      </c>
      <c r="U127" s="38">
        <v>0.0</v>
      </c>
      <c r="V127" s="35">
        <f t="shared" si="1"/>
        <v>90.333</v>
      </c>
      <c r="W127" s="35"/>
      <c r="X127" s="39" t="b">
        <v>1</v>
      </c>
    </row>
    <row r="128">
      <c r="A128" s="4"/>
      <c r="B128" s="20" t="s">
        <v>136</v>
      </c>
      <c r="C128" s="34">
        <f>'Lab01'!Q128*$C$2</f>
        <v>4.6005</v>
      </c>
      <c r="D128" s="34">
        <f>'Lab02'!Q128*$D$2</f>
        <v>4.2595</v>
      </c>
      <c r="E128" s="34">
        <f>'Lab03'!AB128*$E$2</f>
        <v>3.969</v>
      </c>
      <c r="F128" s="35">
        <f>'Lab04'!Q128*$F$2</f>
        <v>4.064</v>
      </c>
      <c r="G128" s="36">
        <f>'Lab05'!Q128*$G$2</f>
        <v>3.0175</v>
      </c>
      <c r="H128" s="35">
        <f>'Lab06'!Z128*$H$2</f>
        <v>3.499</v>
      </c>
      <c r="I128" s="35">
        <f>'Midterm Exam'!P128*$I$2</f>
        <v>8</v>
      </c>
      <c r="J128" s="35">
        <f>OT!J128*$J$2</f>
        <v>2.5</v>
      </c>
      <c r="K128" s="35">
        <f>'Midterm Project'!Q128*$K$2</f>
        <v>8.106</v>
      </c>
      <c r="L128" s="35">
        <f>'Lab07'!T128*$L$2</f>
        <v>4.815</v>
      </c>
      <c r="M128" s="35">
        <f>'Lab08'!Y128*$M$2</f>
        <v>4.064</v>
      </c>
      <c r="N128" s="35">
        <f>'Lab09'!Q128*$N$2</f>
        <v>4.7445</v>
      </c>
      <c r="O128" s="35">
        <f>'Lab10'!Z128*$O$2</f>
        <v>4.875</v>
      </c>
      <c r="P128" s="37">
        <v>3.0</v>
      </c>
      <c r="Q128" s="35">
        <f>'Lab11'!Z128*$Q$2</f>
        <v>2.979</v>
      </c>
      <c r="R128" s="35">
        <f>'Lab12'!E128*$R$2</f>
        <v>5</v>
      </c>
      <c r="S128" s="35">
        <f>'Final Exam'!X128*$S$2</f>
        <v>7.48</v>
      </c>
      <c r="T128" s="35">
        <f>'Final Project'!S128*$T$2</f>
        <v>9.216</v>
      </c>
      <c r="U128" s="38">
        <v>0.0</v>
      </c>
      <c r="V128" s="35">
        <f t="shared" si="1"/>
        <v>88.189</v>
      </c>
      <c r="W128" s="35"/>
      <c r="X128" s="39" t="b">
        <v>1</v>
      </c>
    </row>
    <row r="129">
      <c r="A129" s="4"/>
      <c r="B129" s="21" t="s">
        <v>137</v>
      </c>
      <c r="C129" s="34">
        <f>'Lab01'!Q129*$C$2</f>
        <v>3.539</v>
      </c>
      <c r="D129" s="34">
        <f>'Lab02'!Q129*$D$2</f>
        <v>0</v>
      </c>
      <c r="E129" s="34">
        <f>'Lab03'!AB129*$E$2</f>
        <v>0</v>
      </c>
      <c r="F129" s="35">
        <f>'Lab04'!Q129*$F$2</f>
        <v>0</v>
      </c>
      <c r="G129" s="36">
        <f>'Lab05'!Q129*$G$2</f>
        <v>0</v>
      </c>
      <c r="H129" s="35">
        <f>'Lab06'!Z129*$H$2</f>
        <v>0</v>
      </c>
      <c r="I129" s="35">
        <f>'Midterm Exam'!P129*$I$2</f>
        <v>0</v>
      </c>
      <c r="J129" s="35">
        <f>OT!J129*$J$2</f>
        <v>0</v>
      </c>
      <c r="K129" s="35">
        <f>'Midterm Project'!Q129*$K$2</f>
        <v>0</v>
      </c>
      <c r="L129" s="35">
        <f>'Lab07'!T129*$L$2</f>
        <v>0</v>
      </c>
      <c r="M129" s="35">
        <f>'Lab08'!Y129*$M$2</f>
        <v>0</v>
      </c>
      <c r="N129" s="35">
        <f>'Lab09'!Q129*$N$2</f>
        <v>0</v>
      </c>
      <c r="O129" s="35">
        <f>'Lab10'!Z129*$O$2</f>
        <v>0</v>
      </c>
      <c r="P129" s="37">
        <v>0.0</v>
      </c>
      <c r="Q129" s="35">
        <f>'Lab11'!Z129*$Q$2</f>
        <v>0</v>
      </c>
      <c r="R129" s="35">
        <f>'Lab12'!E129*$R$2</f>
        <v>0</v>
      </c>
      <c r="S129" s="35">
        <f>'Final Exam'!X129*$S$2</f>
        <v>0</v>
      </c>
      <c r="T129" s="35">
        <f>'Final Project'!S129*$T$2</f>
        <v>0</v>
      </c>
      <c r="U129" s="38">
        <v>0.0</v>
      </c>
      <c r="V129" s="35">
        <f t="shared" si="1"/>
        <v>3.539</v>
      </c>
      <c r="W129" s="35"/>
      <c r="X129" s="39" t="b">
        <v>0</v>
      </c>
    </row>
    <row r="130">
      <c r="A130" s="4"/>
      <c r="B130" s="20" t="s">
        <v>138</v>
      </c>
      <c r="C130" s="34">
        <f>'Lab01'!Q130*$C$2</f>
        <v>4.3085</v>
      </c>
      <c r="D130" s="34">
        <f>'Lab02'!Q130*$D$2</f>
        <v>2.5185</v>
      </c>
      <c r="E130" s="34">
        <f>'Lab03'!AB130*$E$2</f>
        <v>0.21</v>
      </c>
      <c r="F130" s="35">
        <f>'Lab04'!Q130*$F$2</f>
        <v>0</v>
      </c>
      <c r="G130" s="36">
        <f>'Lab05'!Q130*$G$2</f>
        <v>0</v>
      </c>
      <c r="H130" s="35">
        <f>'Lab06'!Z130*$H$2</f>
        <v>0</v>
      </c>
      <c r="I130" s="35">
        <f>'Midterm Exam'!P130*$I$2</f>
        <v>2.76</v>
      </c>
      <c r="J130" s="35">
        <f>OT!J130*$J$2</f>
        <v>2.5</v>
      </c>
      <c r="K130" s="35">
        <f>'Midterm Project'!Q130*$K$2</f>
        <v>0</v>
      </c>
      <c r="L130" s="35">
        <f>'Lab07'!T130*$L$2</f>
        <v>0</v>
      </c>
      <c r="M130" s="35">
        <f>'Lab08'!Y130*$M$2</f>
        <v>0</v>
      </c>
      <c r="N130" s="35">
        <f>'Lab09'!Q130*$N$2</f>
        <v>0</v>
      </c>
      <c r="O130" s="35">
        <f>'Lab10'!Z130*$O$2</f>
        <v>0</v>
      </c>
      <c r="P130" s="37">
        <v>0.0</v>
      </c>
      <c r="Q130" s="35">
        <f>'Lab11'!Z130*$Q$2</f>
        <v>0</v>
      </c>
      <c r="R130" s="35">
        <f>'Lab12'!E130*$R$2</f>
        <v>0</v>
      </c>
      <c r="S130" s="35">
        <f>'Final Exam'!X130*$S$2</f>
        <v>0</v>
      </c>
      <c r="T130" s="35">
        <f>'Final Project'!S130*$T$2</f>
        <v>0</v>
      </c>
      <c r="U130" s="38">
        <v>0.0</v>
      </c>
      <c r="V130" s="35">
        <f t="shared" si="1"/>
        <v>12.297</v>
      </c>
      <c r="W130" s="35"/>
      <c r="X130" s="39" t="b">
        <v>0</v>
      </c>
    </row>
    <row r="131">
      <c r="A131" s="4"/>
      <c r="B131" s="20" t="s">
        <v>139</v>
      </c>
      <c r="C131" s="34">
        <f>'Lab01'!Q131*$C$2</f>
        <v>3.7825</v>
      </c>
      <c r="D131" s="34">
        <f>'Lab02'!Q131*$D$2</f>
        <v>4.503</v>
      </c>
      <c r="E131" s="34">
        <f>'Lab03'!AB131*$E$2</f>
        <v>3.178</v>
      </c>
      <c r="F131" s="35">
        <f>'Lab04'!Q131*$F$2</f>
        <v>0</v>
      </c>
      <c r="G131" s="36">
        <f>'Lab05'!Q131*$G$2</f>
        <v>0</v>
      </c>
      <c r="H131" s="35">
        <f>'Lab06'!Z131*$H$2</f>
        <v>2.7575</v>
      </c>
      <c r="I131" s="35">
        <f>'Midterm Exam'!P131*$I$2</f>
        <v>4.08</v>
      </c>
      <c r="J131" s="35">
        <f>OT!J131*$J$2</f>
        <v>2.5</v>
      </c>
      <c r="K131" s="35">
        <f>'Midterm Project'!Q131*$K$2</f>
        <v>0</v>
      </c>
      <c r="L131" s="35">
        <f>'Lab07'!T131*$L$2</f>
        <v>0</v>
      </c>
      <c r="M131" s="35">
        <f>'Lab08'!Y131*$M$2</f>
        <v>0</v>
      </c>
      <c r="N131" s="35">
        <f>'Lab09'!Q131*$N$2</f>
        <v>0</v>
      </c>
      <c r="O131" s="35">
        <f>'Lab10'!Z131*$O$2</f>
        <v>0</v>
      </c>
      <c r="P131" s="37">
        <v>0.0</v>
      </c>
      <c r="Q131" s="35">
        <f>'Lab11'!Z131*$Q$2</f>
        <v>0</v>
      </c>
      <c r="R131" s="35">
        <f>'Lab12'!E131*$R$2</f>
        <v>0</v>
      </c>
      <c r="S131" s="35">
        <f>'Final Exam'!X131*$S$2</f>
        <v>0</v>
      </c>
      <c r="T131" s="35">
        <f>'Final Project'!S131*$T$2</f>
        <v>0</v>
      </c>
      <c r="U131" s="38">
        <v>0.0</v>
      </c>
      <c r="V131" s="35">
        <f t="shared" si="1"/>
        <v>20.801</v>
      </c>
      <c r="W131" s="35"/>
      <c r="X131" s="39" t="b">
        <v>0</v>
      </c>
    </row>
    <row r="132">
      <c r="A132" s="4"/>
      <c r="B132" s="20" t="s">
        <v>140</v>
      </c>
      <c r="C132" s="34">
        <f>'Lab01'!Q132*$C$2</f>
        <v>3.568</v>
      </c>
      <c r="D132" s="34">
        <f>'Lab02'!Q132*$D$2</f>
        <v>3.7145</v>
      </c>
      <c r="E132" s="34">
        <f>'Lab03'!AB132*$E$2</f>
        <v>4.5655</v>
      </c>
      <c r="F132" s="35">
        <f>'Lab04'!Q132*$F$2</f>
        <v>4.6385</v>
      </c>
      <c r="G132" s="36">
        <f>'Lab05'!Q132*$G$2</f>
        <v>4.1895</v>
      </c>
      <c r="H132" s="35">
        <f>'Lab06'!Z132*$H$2</f>
        <v>4.182</v>
      </c>
      <c r="I132" s="35">
        <f>'Midterm Exam'!P132*$I$2</f>
        <v>7.32</v>
      </c>
      <c r="J132" s="35">
        <f>OT!J132*$J$2</f>
        <v>5</v>
      </c>
      <c r="K132" s="35">
        <f>'Midterm Project'!Q132*$K$2</f>
        <v>7.404</v>
      </c>
      <c r="L132" s="35">
        <f>'Lab07'!T132*$L$2</f>
        <v>4.9365</v>
      </c>
      <c r="M132" s="35">
        <f>'Lab08'!Y132*$M$2</f>
        <v>4.2235</v>
      </c>
      <c r="N132" s="35">
        <f>'Lab09'!Q132*$N$2</f>
        <v>2.629</v>
      </c>
      <c r="O132" s="35">
        <f>'Lab10'!Z132*$O$2</f>
        <v>1.47</v>
      </c>
      <c r="P132" s="37">
        <v>3.0</v>
      </c>
      <c r="Q132" s="35">
        <f>'Lab11'!Z132*$Q$2</f>
        <v>4.148</v>
      </c>
      <c r="R132" s="35">
        <f>'Lab12'!E132*$R$2</f>
        <v>5</v>
      </c>
      <c r="S132" s="35">
        <f>'Final Exam'!X132*$S$2</f>
        <v>7.12</v>
      </c>
      <c r="T132" s="35">
        <f>'Final Project'!S132*$T$2</f>
        <v>7.313</v>
      </c>
      <c r="U132" s="38">
        <v>0.0</v>
      </c>
      <c r="V132" s="35">
        <f t="shared" si="1"/>
        <v>84.422</v>
      </c>
      <c r="W132" s="35"/>
      <c r="X132" s="39" t="b">
        <v>1</v>
      </c>
    </row>
    <row r="133">
      <c r="A133" s="4"/>
      <c r="B133" s="20" t="s">
        <v>141</v>
      </c>
      <c r="C133" s="34">
        <f>'Lab01'!Q133*$C$2</f>
        <v>4.805</v>
      </c>
      <c r="D133" s="34">
        <f>'Lab02'!Q133*$D$2</f>
        <v>4.2695</v>
      </c>
      <c r="E133" s="34">
        <f>'Lab03'!AB133*$E$2</f>
        <v>4.487</v>
      </c>
      <c r="F133" s="35">
        <f>'Lab04'!Q133*$F$2</f>
        <v>4.0425</v>
      </c>
      <c r="G133" s="36">
        <f>'Lab05'!Q133*$G$2</f>
        <v>4.371</v>
      </c>
      <c r="H133" s="35">
        <f>'Lab06'!Z133*$H$2</f>
        <v>3.993</v>
      </c>
      <c r="I133" s="35">
        <f>'Midterm Exam'!P133*$I$2</f>
        <v>8</v>
      </c>
      <c r="J133" s="35">
        <f>OT!J133*$J$2</f>
        <v>5</v>
      </c>
      <c r="K133" s="35">
        <f>'Midterm Project'!Q133*$K$2</f>
        <v>8.128</v>
      </c>
      <c r="L133" s="35">
        <f>'Lab07'!T133*$L$2</f>
        <v>4.969</v>
      </c>
      <c r="M133" s="35">
        <f>'Lab08'!Y133*$M$2</f>
        <v>3.83</v>
      </c>
      <c r="N133" s="35">
        <f>'Lab09'!Q133*$N$2</f>
        <v>4.1555</v>
      </c>
      <c r="O133" s="35">
        <f>'Lab10'!Z133*$O$2</f>
        <v>4.717</v>
      </c>
      <c r="P133" s="37">
        <v>3.0</v>
      </c>
      <c r="Q133" s="35">
        <f>'Lab11'!Z133*$Q$2</f>
        <v>4.436</v>
      </c>
      <c r="R133" s="35">
        <f>'Lab12'!E133*$R$2</f>
        <v>5</v>
      </c>
      <c r="S133" s="35">
        <f>'Final Exam'!X133*$S$2</f>
        <v>7.56</v>
      </c>
      <c r="T133" s="35">
        <f>'Final Project'!S133*$T$2</f>
        <v>7.94</v>
      </c>
      <c r="U133" s="38">
        <v>0.0</v>
      </c>
      <c r="V133" s="35">
        <f t="shared" si="1"/>
        <v>92.7035</v>
      </c>
      <c r="W133" s="35"/>
      <c r="X133" s="39" t="b">
        <v>1</v>
      </c>
    </row>
    <row r="134">
      <c r="A134" s="5"/>
      <c r="B134" s="20" t="s">
        <v>142</v>
      </c>
      <c r="C134" s="34">
        <f>'Lab01'!Q134*$C$2</f>
        <v>0</v>
      </c>
      <c r="D134" s="34">
        <f>'Lab02'!Q134*$D$2</f>
        <v>0</v>
      </c>
      <c r="E134" s="34">
        <f>'Lab03'!AB134*$E$2</f>
        <v>0</v>
      </c>
      <c r="F134" s="35">
        <f>'Lab04'!Q134*$F$2</f>
        <v>0</v>
      </c>
      <c r="G134" s="36">
        <f>'Lab05'!Q134*$G$2</f>
        <v>0</v>
      </c>
      <c r="H134" s="35">
        <f>'Lab06'!Z134*$H$2</f>
        <v>0</v>
      </c>
      <c r="I134" s="35">
        <f>'Midterm Exam'!P134*$I$2</f>
        <v>0</v>
      </c>
      <c r="J134" s="35">
        <f>OT!J134*$J$2</f>
        <v>0</v>
      </c>
      <c r="K134" s="35">
        <f>'Midterm Project'!Q134*$K$2</f>
        <v>0</v>
      </c>
      <c r="L134" s="35">
        <f>'Lab07'!T134*$L$2</f>
        <v>0</v>
      </c>
      <c r="M134" s="35">
        <f>'Lab08'!Y134*$M$2</f>
        <v>0</v>
      </c>
      <c r="N134" s="35">
        <f>'Lab09'!Q134*$N$2</f>
        <v>0</v>
      </c>
      <c r="O134" s="35">
        <f>'Lab10'!Z134*$O$2</f>
        <v>0</v>
      </c>
      <c r="P134" s="37">
        <v>0.0</v>
      </c>
      <c r="Q134" s="35">
        <f>'Lab11'!Z134*$Q$2</f>
        <v>0</v>
      </c>
      <c r="R134" s="35">
        <f>'Lab12'!E134*$R$2</f>
        <v>0</v>
      </c>
      <c r="S134" s="35">
        <f>'Final Exam'!X134*$S$2</f>
        <v>0</v>
      </c>
      <c r="T134" s="35">
        <f>'Final Project'!S134*$T$2</f>
        <v>0</v>
      </c>
      <c r="U134" s="38">
        <v>0.0</v>
      </c>
      <c r="V134" s="35">
        <f t="shared" si="1"/>
        <v>0</v>
      </c>
      <c r="W134" s="35"/>
      <c r="X134" s="39" t="b">
        <v>0</v>
      </c>
    </row>
    <row r="135">
      <c r="A135" s="43" t="s">
        <v>143</v>
      </c>
      <c r="B135" s="16" t="s">
        <v>144</v>
      </c>
      <c r="C135" s="34">
        <f>'Lab01'!Q135*$C$2</f>
        <v>4.6495</v>
      </c>
      <c r="D135" s="34">
        <f>'Lab02'!Q135*$D$2</f>
        <v>4.2305</v>
      </c>
      <c r="E135" s="34">
        <f>'Lab03'!AB135*$E$2</f>
        <v>4.655</v>
      </c>
      <c r="F135" s="35">
        <f>'Lab04'!Q135*$F$2</f>
        <v>3.947</v>
      </c>
      <c r="G135" s="36">
        <f>'Lab05'!Q135*$G$2</f>
        <v>4.48</v>
      </c>
      <c r="H135" s="35">
        <f>'Lab06'!Z135*$H$2</f>
        <v>4.224</v>
      </c>
      <c r="I135" s="35">
        <f>'Midterm Exam'!P135*$I$2</f>
        <v>8</v>
      </c>
      <c r="J135" s="35">
        <f>OT!J135*$J$2</f>
        <v>5</v>
      </c>
      <c r="K135" s="35">
        <f>'Midterm Project'!Q135*$K$2</f>
        <v>8.213</v>
      </c>
      <c r="L135" s="35">
        <f>'Lab07'!T135*$L$2</f>
        <v>4.8205</v>
      </c>
      <c r="M135" s="35">
        <f>'Lab08'!Y135*$M$2</f>
        <v>3.6595</v>
      </c>
      <c r="N135" s="35">
        <f>'Lab09'!Q135*$N$2</f>
        <v>3.9665</v>
      </c>
      <c r="O135" s="35">
        <f>'Lab10'!Z135*$O$2</f>
        <v>4.566</v>
      </c>
      <c r="P135" s="37">
        <v>3.0</v>
      </c>
      <c r="Q135" s="35">
        <f>'Lab11'!Z135*$Q$2</f>
        <v>4.124</v>
      </c>
      <c r="R135" s="35">
        <f>'Lab12'!E135*$R$2</f>
        <v>5</v>
      </c>
      <c r="S135" s="35">
        <f>'Final Exam'!X135*$S$2</f>
        <v>7.72</v>
      </c>
      <c r="T135" s="35">
        <f>'Final Project'!S135*$T$2</f>
        <v>7.582</v>
      </c>
      <c r="U135" s="38">
        <v>0.0</v>
      </c>
      <c r="V135" s="35">
        <f t="shared" si="1"/>
        <v>91.8375</v>
      </c>
      <c r="W135" s="35"/>
      <c r="X135" s="39" t="b">
        <v>1</v>
      </c>
    </row>
    <row r="136">
      <c r="A136" s="4"/>
      <c r="B136" s="16" t="s">
        <v>145</v>
      </c>
      <c r="C136" s="34">
        <f>'Lab01'!Q136*$C$2</f>
        <v>0</v>
      </c>
      <c r="D136" s="34">
        <f>'Lab02'!Q136*$D$2</f>
        <v>0</v>
      </c>
      <c r="E136" s="34">
        <f>'Lab03'!AB136*$E$2</f>
        <v>0</v>
      </c>
      <c r="F136" s="35">
        <f>'Lab04'!Q136*$F$2</f>
        <v>0</v>
      </c>
      <c r="G136" s="36">
        <f>'Lab05'!Q136*$G$2</f>
        <v>0</v>
      </c>
      <c r="H136" s="35">
        <f>'Lab06'!Z136*$H$2</f>
        <v>0</v>
      </c>
      <c r="I136" s="35">
        <f>'Midterm Exam'!P136*$I$2</f>
        <v>0</v>
      </c>
      <c r="J136" s="35">
        <f>OT!J136*$J$2</f>
        <v>0</v>
      </c>
      <c r="K136" s="35">
        <f>'Midterm Project'!Q136*$K$2</f>
        <v>0</v>
      </c>
      <c r="L136" s="35">
        <f>'Lab07'!T136*$L$2</f>
        <v>0</v>
      </c>
      <c r="M136" s="35">
        <f>'Lab08'!Y136*$M$2</f>
        <v>0</v>
      </c>
      <c r="N136" s="35">
        <f>'Lab09'!Q136*$N$2</f>
        <v>0</v>
      </c>
      <c r="O136" s="35">
        <f>'Lab10'!Z136*$O$2</f>
        <v>0</v>
      </c>
      <c r="P136" s="37">
        <v>0.0</v>
      </c>
      <c r="Q136" s="35">
        <f>'Lab11'!Z136*$Q$2</f>
        <v>0</v>
      </c>
      <c r="R136" s="35">
        <f>'Lab12'!E136*$R$2</f>
        <v>0</v>
      </c>
      <c r="S136" s="35">
        <f>'Final Exam'!X136*$S$2</f>
        <v>0</v>
      </c>
      <c r="T136" s="35">
        <f>'Final Project'!S136*$T$2</f>
        <v>0</v>
      </c>
      <c r="U136" s="38">
        <v>0.0</v>
      </c>
      <c r="V136" s="35">
        <f t="shared" si="1"/>
        <v>0</v>
      </c>
      <c r="W136" s="35"/>
      <c r="X136" s="39" t="b">
        <v>0</v>
      </c>
    </row>
    <row r="137">
      <c r="A137" s="4"/>
      <c r="B137" s="16" t="s">
        <v>146</v>
      </c>
      <c r="C137" s="34">
        <f>'Lab01'!Q137*$C$2</f>
        <v>3.802</v>
      </c>
      <c r="D137" s="34">
        <f>'Lab02'!Q137*$D$2</f>
        <v>3.6265</v>
      </c>
      <c r="E137" s="34">
        <f>'Lab03'!AB137*$E$2</f>
        <v>4.007</v>
      </c>
      <c r="F137" s="35">
        <f>'Lab04'!Q137*$F$2</f>
        <v>2.532</v>
      </c>
      <c r="G137" s="36">
        <f>'Lab05'!Q137*$G$2</f>
        <v>2.5855</v>
      </c>
      <c r="H137" s="35">
        <f>'Lab06'!Z137*$H$2</f>
        <v>3.3235</v>
      </c>
      <c r="I137" s="35">
        <f>'Midterm Exam'!P137*$I$2</f>
        <v>7.12</v>
      </c>
      <c r="J137" s="35">
        <f>OT!J137*$J$2</f>
        <v>5</v>
      </c>
      <c r="K137" s="35">
        <f>'Midterm Project'!Q137*$K$2</f>
        <v>7.106</v>
      </c>
      <c r="L137" s="35">
        <f>'Lab07'!T137*$L$2</f>
        <v>4.8785</v>
      </c>
      <c r="M137" s="35">
        <f>'Lab08'!Y137*$M$2</f>
        <v>3.5215</v>
      </c>
      <c r="N137" s="35">
        <f>'Lab09'!Q137*$N$2</f>
        <v>3.611</v>
      </c>
      <c r="O137" s="35">
        <f>'Lab10'!Z137*$O$2</f>
        <v>4.728</v>
      </c>
      <c r="P137" s="37">
        <v>3.0</v>
      </c>
      <c r="Q137" s="35">
        <f>'Lab11'!Z137*$Q$2</f>
        <v>3.56</v>
      </c>
      <c r="R137" s="35">
        <f>'Lab12'!E137*$R$2</f>
        <v>5</v>
      </c>
      <c r="S137" s="35">
        <f>'Final Exam'!X137*$S$2</f>
        <v>6.96</v>
      </c>
      <c r="T137" s="35">
        <f>'Final Project'!S137*$T$2</f>
        <v>7.067</v>
      </c>
      <c r="U137" s="38">
        <v>0.0</v>
      </c>
      <c r="V137" s="35">
        <f t="shared" si="1"/>
        <v>81.4285</v>
      </c>
      <c r="W137" s="35"/>
      <c r="X137" s="39" t="b">
        <v>1</v>
      </c>
    </row>
    <row r="138">
      <c r="A138" s="4"/>
      <c r="B138" s="23" t="s">
        <v>148</v>
      </c>
      <c r="C138" s="34">
        <f>'Lab01'!Q138*$C$2</f>
        <v>0</v>
      </c>
      <c r="D138" s="34">
        <f>'Lab02'!Q138*$D$2</f>
        <v>0</v>
      </c>
      <c r="E138" s="34">
        <f>'Lab03'!AB138*$E$2</f>
        <v>0</v>
      </c>
      <c r="F138" s="35">
        <f>'Lab04'!Q138*$F$2</f>
        <v>0</v>
      </c>
      <c r="G138" s="36">
        <f>'Lab05'!Q138*$G$2</f>
        <v>0</v>
      </c>
      <c r="H138" s="35">
        <f>'Lab06'!Z138*$H$2</f>
        <v>0</v>
      </c>
      <c r="I138" s="35">
        <f>'Midterm Exam'!P138*$I$2</f>
        <v>0</v>
      </c>
      <c r="J138" s="35">
        <f>OT!J138*$J$2</f>
        <v>0</v>
      </c>
      <c r="K138" s="35">
        <f>'Midterm Project'!Q138*$K$2</f>
        <v>0</v>
      </c>
      <c r="L138" s="35">
        <f>'Lab07'!T138*$L$2</f>
        <v>0</v>
      </c>
      <c r="M138" s="35">
        <f>'Lab08'!Y138*$M$2</f>
        <v>0</v>
      </c>
      <c r="N138" s="35">
        <f>'Lab09'!Q138*$N$2</f>
        <v>0</v>
      </c>
      <c r="O138" s="35">
        <f>'Lab10'!Z138*$O$2</f>
        <v>0</v>
      </c>
      <c r="P138" s="37">
        <v>0.0</v>
      </c>
      <c r="Q138" s="35">
        <f>'Lab11'!Z138*$Q$2</f>
        <v>0</v>
      </c>
      <c r="R138" s="35">
        <f>'Lab12'!E138*$R$2</f>
        <v>0</v>
      </c>
      <c r="S138" s="35">
        <f>'Final Exam'!X138*$S$2</f>
        <v>0</v>
      </c>
      <c r="T138" s="35">
        <f>'Final Project'!S138*$T$2</f>
        <v>0</v>
      </c>
      <c r="U138" s="38">
        <v>0.0</v>
      </c>
      <c r="V138" s="35">
        <f t="shared" si="1"/>
        <v>0</v>
      </c>
      <c r="W138" s="35"/>
      <c r="X138" s="39" t="b">
        <v>0</v>
      </c>
    </row>
    <row r="139">
      <c r="A139" s="4"/>
      <c r="B139" s="16" t="s">
        <v>149</v>
      </c>
      <c r="C139" s="34">
        <f>'Lab01'!Q139*$C$2</f>
        <v>0</v>
      </c>
      <c r="D139" s="34">
        <f>'Lab02'!Q139*$D$2</f>
        <v>0</v>
      </c>
      <c r="E139" s="34">
        <f>'Lab03'!AB139*$E$2</f>
        <v>0</v>
      </c>
      <c r="F139" s="35">
        <f>'Lab04'!Q139*$F$2</f>
        <v>0</v>
      </c>
      <c r="G139" s="36">
        <f>'Lab05'!Q139*$G$2</f>
        <v>0</v>
      </c>
      <c r="H139" s="35">
        <f>'Lab06'!Z139*$H$2</f>
        <v>0</v>
      </c>
      <c r="I139" s="35">
        <f>'Midterm Exam'!P139*$I$2</f>
        <v>0</v>
      </c>
      <c r="J139" s="35">
        <f>OT!J139*$J$2</f>
        <v>0</v>
      </c>
      <c r="K139" s="35">
        <f>'Midterm Project'!Q139*$K$2</f>
        <v>0</v>
      </c>
      <c r="L139" s="35">
        <f>'Lab07'!T139*$L$2</f>
        <v>0</v>
      </c>
      <c r="M139" s="35">
        <f>'Lab08'!Y139*$M$2</f>
        <v>0</v>
      </c>
      <c r="N139" s="35">
        <f>'Lab09'!Q139*$N$2</f>
        <v>0</v>
      </c>
      <c r="O139" s="35">
        <f>'Lab10'!Z139*$O$2</f>
        <v>0</v>
      </c>
      <c r="P139" s="37">
        <v>0.0</v>
      </c>
      <c r="Q139" s="35">
        <f>'Lab11'!Z139*$Q$2</f>
        <v>0</v>
      </c>
      <c r="R139" s="35">
        <f>'Lab12'!E139*$R$2</f>
        <v>0</v>
      </c>
      <c r="S139" s="35">
        <f>'Final Exam'!X139*$S$2</f>
        <v>0</v>
      </c>
      <c r="T139" s="35">
        <f>'Final Project'!S139*$T$2</f>
        <v>0</v>
      </c>
      <c r="U139" s="38">
        <v>0.0</v>
      </c>
      <c r="V139" s="35">
        <f t="shared" si="1"/>
        <v>0</v>
      </c>
      <c r="W139" s="35"/>
      <c r="X139" s="39" t="b">
        <v>0</v>
      </c>
    </row>
    <row r="140">
      <c r="A140" s="4"/>
      <c r="B140" s="16" t="s">
        <v>150</v>
      </c>
      <c r="C140" s="34">
        <f>'Lab01'!Q140*$C$2</f>
        <v>3.578</v>
      </c>
      <c r="D140" s="34">
        <f>'Lab02'!Q140*$D$2</f>
        <v>3.5585</v>
      </c>
      <c r="E140" s="34">
        <f>'Lab03'!AB140*$E$2</f>
        <v>4.039</v>
      </c>
      <c r="F140" s="35">
        <f>'Lab04'!Q140*$F$2</f>
        <v>4.3725</v>
      </c>
      <c r="G140" s="36">
        <f>'Lab05'!Q140*$G$2</f>
        <v>2.9665</v>
      </c>
      <c r="H140" s="35">
        <f>'Lab06'!Z140*$H$2</f>
        <v>4.402</v>
      </c>
      <c r="I140" s="35">
        <f>'Midterm Exam'!P140*$I$2</f>
        <v>7.24</v>
      </c>
      <c r="J140" s="35">
        <f>OT!J140*$J$2</f>
        <v>5</v>
      </c>
      <c r="K140" s="35">
        <f>'Midterm Project'!Q140*$K$2</f>
        <v>8.745</v>
      </c>
      <c r="L140" s="35">
        <f>'Lab07'!T140*$L$2</f>
        <v>4.8315</v>
      </c>
      <c r="M140" s="35">
        <f>'Lab08'!Y140*$M$2</f>
        <v>4.436</v>
      </c>
      <c r="N140" s="35">
        <f>'Lab09'!Q140*$N$2</f>
        <v>4.378</v>
      </c>
      <c r="O140" s="35">
        <f>'Lab10'!Z140*$O$2</f>
        <v>4.9375</v>
      </c>
      <c r="P140" s="37">
        <v>3.0</v>
      </c>
      <c r="Q140" s="35">
        <f>'Lab11'!Z140*$Q$2</f>
        <v>4.172</v>
      </c>
      <c r="R140" s="35">
        <f>'Lab12'!E140*$R$2</f>
        <v>5</v>
      </c>
      <c r="S140" s="35">
        <f>'Final Exam'!X140*$S$2</f>
        <v>4.92</v>
      </c>
      <c r="T140" s="35">
        <f>'Final Project'!S140*$T$2</f>
        <v>9.261</v>
      </c>
      <c r="U140" s="38">
        <v>0.0</v>
      </c>
      <c r="V140" s="35">
        <f t="shared" si="1"/>
        <v>88.8375</v>
      </c>
      <c r="W140" s="35"/>
      <c r="X140" s="39" t="b">
        <v>1</v>
      </c>
    </row>
    <row r="141">
      <c r="A141" s="4"/>
      <c r="B141" s="16" t="s">
        <v>151</v>
      </c>
      <c r="C141" s="34">
        <f>'Lab01'!Q141*$C$2</f>
        <v>3.7145</v>
      </c>
      <c r="D141" s="34">
        <f>'Lab02'!Q141*$D$2</f>
        <v>4.172</v>
      </c>
      <c r="E141" s="34">
        <f>'Lab03'!AB141*$E$2</f>
        <v>3.507</v>
      </c>
      <c r="F141" s="35">
        <f>'Lab04'!Q141*$F$2</f>
        <v>3.585</v>
      </c>
      <c r="G141" s="36">
        <f>'Lab05'!Q141*$G$2</f>
        <v>4.3345</v>
      </c>
      <c r="H141" s="35">
        <f>'Lab06'!Z141*$H$2</f>
        <v>3.6995</v>
      </c>
      <c r="I141" s="35">
        <f>'Midterm Exam'!P141*$I$2</f>
        <v>6.44</v>
      </c>
      <c r="J141" s="35">
        <f>OT!J141*$J$2</f>
        <v>5</v>
      </c>
      <c r="K141" s="35">
        <f>'Midterm Project'!Q141*$K$2</f>
        <v>7.277</v>
      </c>
      <c r="L141" s="35">
        <f>'Lab07'!T141*$L$2</f>
        <v>4.886</v>
      </c>
      <c r="M141" s="35">
        <f>'Lab08'!Y141*$M$2</f>
        <v>3.787</v>
      </c>
      <c r="N141" s="35">
        <f>'Lab09'!Q141*$N$2</f>
        <v>3.9555</v>
      </c>
      <c r="O141" s="35">
        <f>'Lab10'!Z141*$O$2</f>
        <v>4.4745</v>
      </c>
      <c r="P141" s="37">
        <v>3.0</v>
      </c>
      <c r="Q141" s="35">
        <f>'Lab11'!Z141*$Q$2</f>
        <v>4.352</v>
      </c>
      <c r="R141" s="35">
        <f>'Lab12'!E141*$R$2</f>
        <v>5</v>
      </c>
      <c r="S141" s="35">
        <f>'Final Exam'!X141*$S$2</f>
        <v>6.84</v>
      </c>
      <c r="T141" s="35">
        <f>'Final Project'!S141*$T$2</f>
        <v>8.724</v>
      </c>
      <c r="U141" s="38">
        <v>0.0</v>
      </c>
      <c r="V141" s="35">
        <f t="shared" si="1"/>
        <v>86.7485</v>
      </c>
      <c r="W141" s="35"/>
      <c r="X141" s="39" t="b">
        <v>1</v>
      </c>
    </row>
    <row r="142">
      <c r="A142" s="4"/>
      <c r="B142" s="16" t="s">
        <v>152</v>
      </c>
      <c r="C142" s="34">
        <f>'Lab01'!Q142*$C$2</f>
        <v>4.659</v>
      </c>
      <c r="D142" s="34">
        <f>'Lab02'!Q142*$D$2</f>
        <v>4.6395</v>
      </c>
      <c r="E142" s="34">
        <f>'Lab03'!AB142*$E$2</f>
        <v>4.924</v>
      </c>
      <c r="F142" s="35">
        <f>'Lab04'!Q142*$F$2</f>
        <v>4.968</v>
      </c>
      <c r="G142" s="36">
        <f>'Lab05'!Q142*$G$2</f>
        <v>4.625</v>
      </c>
      <c r="H142" s="35">
        <f>'Lab06'!Z142*$H$2</f>
        <v>4.916</v>
      </c>
      <c r="I142" s="35">
        <f>'Midterm Exam'!P142*$I$2</f>
        <v>8</v>
      </c>
      <c r="J142" s="35">
        <f>OT!J142*$J$2</f>
        <v>5</v>
      </c>
      <c r="K142" s="35">
        <f>'Midterm Project'!Q142*$K$2</f>
        <v>9.957</v>
      </c>
      <c r="L142" s="35">
        <f>'Lab07'!T142*$L$2</f>
        <v>4.8715</v>
      </c>
      <c r="M142" s="35">
        <f>'Lab08'!Y142*$M$2</f>
        <v>3.9785</v>
      </c>
      <c r="N142" s="35">
        <f>'Lab09'!Q142*$N$2</f>
        <v>4.322</v>
      </c>
      <c r="O142" s="35">
        <f>'Lab10'!Z142*$O$2</f>
        <v>4.886</v>
      </c>
      <c r="P142" s="37">
        <v>3.0</v>
      </c>
      <c r="Q142" s="35">
        <f>'Lab11'!Z142*$Q$2</f>
        <v>4.652</v>
      </c>
      <c r="R142" s="35">
        <f>'Lab12'!E142*$R$2</f>
        <v>5</v>
      </c>
      <c r="S142" s="35">
        <f>'Final Exam'!X142*$S$2</f>
        <v>7.4</v>
      </c>
      <c r="T142" s="35">
        <f>'Final Project'!S142*$T$2</f>
        <v>8.701</v>
      </c>
      <c r="U142" s="38">
        <v>0.0</v>
      </c>
      <c r="V142" s="35">
        <f t="shared" si="1"/>
        <v>98.4995</v>
      </c>
      <c r="W142" s="35"/>
      <c r="X142" s="39" t="b">
        <v>1</v>
      </c>
    </row>
    <row r="143">
      <c r="A143" s="4"/>
      <c r="B143" s="16" t="s">
        <v>153</v>
      </c>
      <c r="C143" s="34">
        <f>'Lab01'!Q143*$C$2</f>
        <v>4.5615</v>
      </c>
      <c r="D143" s="34">
        <f>'Lab02'!Q143*$D$2</f>
        <v>4.2405</v>
      </c>
      <c r="E143" s="34">
        <f>'Lab03'!AB143*$E$2</f>
        <v>4.793</v>
      </c>
      <c r="F143" s="35">
        <f>'Lab04'!Q143*$F$2</f>
        <v>4.9255</v>
      </c>
      <c r="G143" s="36">
        <f>'Lab05'!Q143*$G$2</f>
        <v>4.2865</v>
      </c>
      <c r="H143" s="35">
        <f>'Lab06'!Z143*$H$2</f>
        <v>4.6645</v>
      </c>
      <c r="I143" s="35">
        <f>'Midterm Exam'!P143*$I$2</f>
        <v>7.24</v>
      </c>
      <c r="J143" s="35">
        <f>OT!J143*$J$2</f>
        <v>5</v>
      </c>
      <c r="K143" s="35">
        <f>'Midterm Project'!Q143*$K$2</f>
        <v>8.319</v>
      </c>
      <c r="L143" s="35">
        <f>'Lab07'!T143*$L$2</f>
        <v>4.8045</v>
      </c>
      <c r="M143" s="35">
        <f>'Lab08'!Y143*$M$2</f>
        <v>4.0745</v>
      </c>
      <c r="N143" s="35">
        <f>'Lab09'!Q143*$N$2</f>
        <v>4.8555</v>
      </c>
      <c r="O143" s="35">
        <f>'Lab10'!Z143*$O$2</f>
        <v>4.952</v>
      </c>
      <c r="P143" s="37">
        <v>3.0</v>
      </c>
      <c r="Q143" s="35">
        <f>'Lab11'!Z143*$Q$2</f>
        <v>3.944</v>
      </c>
      <c r="R143" s="35">
        <f>'Lab12'!E143*$R$2</f>
        <v>5</v>
      </c>
      <c r="S143" s="35">
        <f>'Final Exam'!X143*$S$2</f>
        <v>7.72</v>
      </c>
      <c r="T143" s="35">
        <f>'Final Project'!S143*$T$2</f>
        <v>8.299</v>
      </c>
      <c r="U143" s="38">
        <v>0.0</v>
      </c>
      <c r="V143" s="35">
        <f t="shared" si="1"/>
        <v>94.68</v>
      </c>
      <c r="W143" s="35"/>
      <c r="X143" s="39" t="b">
        <v>1</v>
      </c>
    </row>
    <row r="144">
      <c r="A144" s="4"/>
      <c r="B144" s="16" t="s">
        <v>154</v>
      </c>
      <c r="C144" s="34">
        <f>'Lab01'!Q144*$C$2</f>
        <v>4.62</v>
      </c>
      <c r="D144" s="34">
        <f>'Lab02'!Q144*$D$2</f>
        <v>3.5875</v>
      </c>
      <c r="E144" s="34">
        <f>'Lab03'!AB144*$E$2</f>
        <v>4.338</v>
      </c>
      <c r="F144" s="35">
        <f>'Lab04'!Q144*$F$2</f>
        <v>4.5425</v>
      </c>
      <c r="G144" s="36">
        <f>'Lab05'!Q144*$G$2</f>
        <v>3.9235</v>
      </c>
      <c r="H144" s="35">
        <f>'Lab06'!Z144*$H$2</f>
        <v>3.731</v>
      </c>
      <c r="I144" s="35">
        <f>'Midterm Exam'!P144*$I$2</f>
        <v>7.84</v>
      </c>
      <c r="J144" s="35">
        <f>OT!J144*$J$2</f>
        <v>5</v>
      </c>
      <c r="K144" s="35">
        <f>'Midterm Project'!Q144*$K$2</f>
        <v>8.085</v>
      </c>
      <c r="L144" s="35">
        <f>'Lab07'!T144*$L$2</f>
        <v>4.8425</v>
      </c>
      <c r="M144" s="35">
        <f>'Lab08'!Y144*$M$2</f>
        <v>4.2445</v>
      </c>
      <c r="N144" s="35">
        <f>'Lab09'!Q144*$N$2</f>
        <v>4.3335</v>
      </c>
      <c r="O144" s="35">
        <f>'Lab10'!Z144*$O$2</f>
        <v>4.853</v>
      </c>
      <c r="P144" s="37">
        <v>3.0</v>
      </c>
      <c r="Q144" s="35">
        <f>'Lab11'!Z144*$Q$2</f>
        <v>4.388</v>
      </c>
      <c r="R144" s="35">
        <f>'Lab12'!E144*$R$2</f>
        <v>5</v>
      </c>
      <c r="S144" s="35">
        <f>'Final Exam'!X144*$S$2</f>
        <v>8</v>
      </c>
      <c r="T144" s="35">
        <f>'Final Project'!S144*$T$2</f>
        <v>7.537</v>
      </c>
      <c r="U144" s="38">
        <v>0.0</v>
      </c>
      <c r="V144" s="35">
        <f t="shared" si="1"/>
        <v>91.866</v>
      </c>
      <c r="W144" s="35"/>
      <c r="X144" s="39" t="b">
        <v>1</v>
      </c>
    </row>
    <row r="145">
      <c r="A145" s="4"/>
      <c r="B145" s="16" t="s">
        <v>155</v>
      </c>
      <c r="C145" s="34">
        <f>'Lab01'!Q145*$C$2</f>
        <v>4.63</v>
      </c>
      <c r="D145" s="34">
        <f>'Lab02'!Q145*$D$2</f>
        <v>4.055</v>
      </c>
      <c r="E145" s="34">
        <f>'Lab03'!AB145*$E$2</f>
        <v>4.614</v>
      </c>
      <c r="F145" s="35">
        <f>'Lab04'!Q145*$F$2</f>
        <v>4.0105</v>
      </c>
      <c r="G145" s="36">
        <f>'Lab05'!Q145*$G$2</f>
        <v>3.6575</v>
      </c>
      <c r="H145" s="35">
        <f>'Lab06'!Z145*$H$2</f>
        <v>4.255</v>
      </c>
      <c r="I145" s="35">
        <f>'Midterm Exam'!P145*$I$2</f>
        <v>8</v>
      </c>
      <c r="J145" s="35">
        <f>OT!J145*$J$2</f>
        <v>5</v>
      </c>
      <c r="K145" s="35">
        <f>'Midterm Project'!Q145*$K$2</f>
        <v>9.872</v>
      </c>
      <c r="L145" s="35">
        <f>'Lab07'!T145*$L$2</f>
        <v>4.8025</v>
      </c>
      <c r="M145" s="35">
        <f>'Lab08'!Y145*$M$2</f>
        <v>4.3935</v>
      </c>
      <c r="N145" s="35">
        <f>'Lab09'!Q145*$N$2</f>
        <v>2.9555</v>
      </c>
      <c r="O145" s="35">
        <f>'Lab10'!Z145*$O$2</f>
        <v>4.8605</v>
      </c>
      <c r="P145" s="37">
        <v>3.0</v>
      </c>
      <c r="Q145" s="35">
        <f>'Lab11'!Z145*$Q$2</f>
        <v>3.584</v>
      </c>
      <c r="R145" s="35">
        <f>'Lab12'!E145*$R$2</f>
        <v>5</v>
      </c>
      <c r="S145" s="35">
        <f>'Final Exam'!X145*$S$2</f>
        <v>6.68</v>
      </c>
      <c r="T145" s="35">
        <f>'Final Project'!S145*$T$2</f>
        <v>9.776</v>
      </c>
      <c r="U145" s="38">
        <v>0.0</v>
      </c>
      <c r="V145" s="35">
        <f t="shared" si="1"/>
        <v>93.146</v>
      </c>
      <c r="W145" s="35"/>
      <c r="X145" s="39" t="b">
        <v>1</v>
      </c>
    </row>
    <row r="146">
      <c r="A146" s="4"/>
      <c r="B146" s="16" t="s">
        <v>156</v>
      </c>
      <c r="C146" s="34">
        <f>'Lab01'!Q146*$C$2</f>
        <v>0</v>
      </c>
      <c r="D146" s="34">
        <f>'Lab02'!Q146*$D$2</f>
        <v>0</v>
      </c>
      <c r="E146" s="34">
        <f>'Lab03'!AB146*$E$2</f>
        <v>0</v>
      </c>
      <c r="F146" s="35">
        <f>'Lab04'!Q146*$F$2</f>
        <v>0</v>
      </c>
      <c r="G146" s="36">
        <f>'Lab05'!Q146*$G$2</f>
        <v>0</v>
      </c>
      <c r="H146" s="35">
        <f>'Lab06'!Z146*$H$2</f>
        <v>0</v>
      </c>
      <c r="I146" s="35">
        <f>'Midterm Exam'!P146*$I$2</f>
        <v>0</v>
      </c>
      <c r="J146" s="35">
        <f>OT!J146*$J$2</f>
        <v>0</v>
      </c>
      <c r="K146" s="35">
        <f>'Midterm Project'!Q146*$K$2</f>
        <v>0</v>
      </c>
      <c r="L146" s="35">
        <f>'Lab07'!T146*$L$2</f>
        <v>0</v>
      </c>
      <c r="M146" s="35">
        <f>'Lab08'!Y146*$M$2</f>
        <v>0</v>
      </c>
      <c r="N146" s="35">
        <f>'Lab09'!Q146*$N$2</f>
        <v>0</v>
      </c>
      <c r="O146" s="35">
        <f>'Lab10'!Z146*$O$2</f>
        <v>0</v>
      </c>
      <c r="P146" s="37">
        <v>0.0</v>
      </c>
      <c r="Q146" s="35">
        <f>'Lab11'!Z146*$Q$2</f>
        <v>0</v>
      </c>
      <c r="R146" s="35">
        <f>'Lab12'!E146*$R$2</f>
        <v>0</v>
      </c>
      <c r="S146" s="35">
        <f>'Final Exam'!X146*$S$2</f>
        <v>0</v>
      </c>
      <c r="T146" s="35">
        <f>'Final Project'!S146*$T$2</f>
        <v>0</v>
      </c>
      <c r="U146" s="38">
        <v>0.0</v>
      </c>
      <c r="V146" s="35">
        <f t="shared" si="1"/>
        <v>0</v>
      </c>
      <c r="W146" s="35"/>
      <c r="X146" s="39" t="b">
        <v>0</v>
      </c>
    </row>
    <row r="147">
      <c r="A147" s="4"/>
      <c r="B147" s="16" t="s">
        <v>157</v>
      </c>
      <c r="C147" s="34">
        <f>'Lab01'!Q147*$C$2</f>
        <v>4.474</v>
      </c>
      <c r="D147" s="34">
        <f>'Lab02'!Q147*$D$2</f>
        <v>4.7955</v>
      </c>
      <c r="E147" s="34">
        <f>'Lab03'!AB147*$E$2</f>
        <v>4.9655</v>
      </c>
      <c r="F147" s="35">
        <f>'Lab04'!Q147*$F$2</f>
        <v>4.9785</v>
      </c>
      <c r="G147" s="36">
        <f>'Lab05'!Q147*$G$2</f>
        <v>4.855</v>
      </c>
      <c r="H147" s="35">
        <f>'Lab06'!Z147*$H$2</f>
        <v>4.9685</v>
      </c>
      <c r="I147" s="35">
        <f>'Midterm Exam'!P147*$I$2</f>
        <v>7.16</v>
      </c>
      <c r="J147" s="35">
        <f>OT!J147*$J$2</f>
        <v>5</v>
      </c>
      <c r="K147" s="35">
        <f>'Midterm Project'!Q147*$K$2</f>
        <v>9.319</v>
      </c>
      <c r="L147" s="35">
        <f>'Lab07'!T147*$L$2</f>
        <v>4.893</v>
      </c>
      <c r="M147" s="35">
        <f>'Lab08'!Y147*$M$2</f>
        <v>4.0955</v>
      </c>
      <c r="N147" s="35">
        <f>'Lab09'!Q147*$N$2</f>
        <v>4.311</v>
      </c>
      <c r="O147" s="35">
        <f>'Lab10'!Z147*$O$2</f>
        <v>4.9485</v>
      </c>
      <c r="P147" s="37">
        <v>3.0</v>
      </c>
      <c r="Q147" s="35">
        <f>'Lab11'!Z147*$Q$2</f>
        <v>4.856</v>
      </c>
      <c r="R147" s="35">
        <f>'Lab12'!E147*$R$2</f>
        <v>5</v>
      </c>
      <c r="S147" s="35">
        <f>'Final Exam'!X147*$S$2</f>
        <v>7.68</v>
      </c>
      <c r="T147" s="35">
        <f>'Final Project'!S147*$T$2</f>
        <v>8.993</v>
      </c>
      <c r="U147" s="38">
        <v>0.0</v>
      </c>
      <c r="V147" s="35">
        <f t="shared" si="1"/>
        <v>98.293</v>
      </c>
      <c r="W147" s="35"/>
      <c r="X147" s="39" t="b">
        <v>1</v>
      </c>
    </row>
    <row r="148">
      <c r="A148" s="4"/>
      <c r="B148" s="16" t="s">
        <v>158</v>
      </c>
      <c r="C148" s="34">
        <f>'Lab01'!Q148*$C$2</f>
        <v>4.893</v>
      </c>
      <c r="D148" s="34">
        <f>'Lab02'!Q148*$D$2</f>
        <v>3.802</v>
      </c>
      <c r="E148" s="34">
        <f>'Lab03'!AB148*$E$2</f>
        <v>4.3215</v>
      </c>
      <c r="F148" s="35">
        <f>'Lab04'!Q148*$F$2</f>
        <v>4.266</v>
      </c>
      <c r="G148" s="36">
        <f>'Lab05'!Q148*$G$2</f>
        <v>3.7055</v>
      </c>
      <c r="H148" s="35">
        <f>'Lab06'!Z148*$H$2</f>
        <v>3.9825</v>
      </c>
      <c r="I148" s="35">
        <f>'Midterm Exam'!P148*$I$2</f>
        <v>7.4</v>
      </c>
      <c r="J148" s="35">
        <f>OT!J148*$J$2</f>
        <v>5</v>
      </c>
      <c r="K148" s="35">
        <f>'Midterm Project'!Q148*$K$2</f>
        <v>8.489</v>
      </c>
      <c r="L148" s="35">
        <f>'Lab07'!T148*$L$2</f>
        <v>4.7955</v>
      </c>
      <c r="M148" s="35">
        <f>'Lab08'!Y148*$M$2</f>
        <v>3.9255</v>
      </c>
      <c r="N148" s="35">
        <f>'Lab09'!Q148*$N$2</f>
        <v>4.022</v>
      </c>
      <c r="O148" s="35">
        <f>'Lab10'!Z148*$O$2</f>
        <v>4.8125</v>
      </c>
      <c r="P148" s="37">
        <v>3.0</v>
      </c>
      <c r="Q148" s="35">
        <f>'Lab11'!Z148*$Q$2</f>
        <v>3.62</v>
      </c>
      <c r="R148" s="35">
        <f>'Lab12'!E148*$R$2</f>
        <v>5</v>
      </c>
      <c r="S148" s="35">
        <f>'Final Exam'!X148*$S$2</f>
        <v>8</v>
      </c>
      <c r="T148" s="35">
        <f>'Final Project'!S148*$T$2</f>
        <v>8.097</v>
      </c>
      <c r="U148" s="38">
        <v>0.0</v>
      </c>
      <c r="V148" s="35">
        <f t="shared" si="1"/>
        <v>91.132</v>
      </c>
      <c r="W148" s="35"/>
      <c r="X148" s="39" t="b">
        <v>1</v>
      </c>
    </row>
    <row r="149">
      <c r="A149" s="4"/>
      <c r="B149" s="16" t="s">
        <v>159</v>
      </c>
      <c r="C149" s="34">
        <f>'Lab01'!Q149*$C$2</f>
        <v>4.4155</v>
      </c>
      <c r="D149" s="34">
        <f>'Lab02'!Q149*$D$2</f>
        <v>3.9285</v>
      </c>
      <c r="E149" s="34">
        <f>'Lab03'!AB149*$E$2</f>
        <v>4.0965</v>
      </c>
      <c r="F149" s="35">
        <f>'Lab04'!Q149*$F$2</f>
        <v>3.734</v>
      </c>
      <c r="G149" s="36">
        <f>'Lab05'!Q149*$G$2</f>
        <v>2.823</v>
      </c>
      <c r="H149" s="35">
        <f>'Lab06'!Z149*$H$2</f>
        <v>4.203</v>
      </c>
      <c r="I149" s="35">
        <f>'Midterm Exam'!P149*$I$2</f>
        <v>6.76</v>
      </c>
      <c r="J149" s="35">
        <f>OT!J149*$J$2</f>
        <v>2.5</v>
      </c>
      <c r="K149" s="35">
        <f>'Midterm Project'!Q149*$K$2</f>
        <v>8.255</v>
      </c>
      <c r="L149" s="35">
        <f>'Lab07'!T149*$L$2</f>
        <v>4.752</v>
      </c>
      <c r="M149" s="35">
        <f>'Lab08'!Y149*$M$2</f>
        <v>4.734</v>
      </c>
      <c r="N149" s="35">
        <f>'Lab09'!Q149*$N$2</f>
        <v>4.122</v>
      </c>
      <c r="O149" s="35">
        <f>'Lab10'!Z149*$O$2</f>
        <v>4.5185</v>
      </c>
      <c r="P149" s="37">
        <v>3.0</v>
      </c>
      <c r="Q149" s="35">
        <f>'Lab11'!Z149*$Q$2</f>
        <v>4.064</v>
      </c>
      <c r="R149" s="35">
        <f>'Lab12'!E149*$R$2</f>
        <v>5</v>
      </c>
      <c r="S149" s="35">
        <f>'Final Exam'!X149*$S$2</f>
        <v>6.6</v>
      </c>
      <c r="T149" s="35">
        <f>'Final Project'!S149*$T$2</f>
        <v>8.791</v>
      </c>
      <c r="U149" s="38">
        <v>0.0</v>
      </c>
      <c r="V149" s="35">
        <f t="shared" si="1"/>
        <v>86.297</v>
      </c>
      <c r="W149" s="35"/>
      <c r="X149" s="39" t="b">
        <v>1</v>
      </c>
    </row>
    <row r="150">
      <c r="A150" s="4"/>
      <c r="B150" s="16" t="s">
        <v>160</v>
      </c>
      <c r="C150" s="34">
        <f>'Lab01'!Q150*$C$2</f>
        <v>4.182</v>
      </c>
      <c r="D150" s="34">
        <f>'Lab02'!Q150*$D$2</f>
        <v>3.919</v>
      </c>
      <c r="E150" s="34">
        <f>'Lab03'!AB150*$E$2</f>
        <v>4.6</v>
      </c>
      <c r="F150" s="35">
        <f>'Lab04'!Q150*$F$2</f>
        <v>4.83</v>
      </c>
      <c r="G150" s="36">
        <f>'Lab05'!Q150*$G$2</f>
        <v>3.609</v>
      </c>
      <c r="H150" s="35">
        <f>'Lab06'!Z150*$H$2</f>
        <v>4.2345</v>
      </c>
      <c r="I150" s="35">
        <f>'Midterm Exam'!P150*$I$2</f>
        <v>8</v>
      </c>
      <c r="J150" s="35">
        <f>OT!J150*$J$2</f>
        <v>2.5</v>
      </c>
      <c r="K150" s="35">
        <f>'Midterm Project'!Q150*$K$2</f>
        <v>8.298</v>
      </c>
      <c r="L150" s="35">
        <f>'Lab07'!T150*$L$2</f>
        <v>4.7935</v>
      </c>
      <c r="M150" s="35">
        <f>'Lab08'!Y150*$M$2</f>
        <v>3.2385</v>
      </c>
      <c r="N150" s="35">
        <f>'Lab09'!Q150*$N$2</f>
        <v>3.9445</v>
      </c>
      <c r="O150" s="35">
        <f>'Lab10'!Z150*$O$2</f>
        <v>4.805</v>
      </c>
      <c r="P150" s="37">
        <v>3.0</v>
      </c>
      <c r="Q150" s="35">
        <f>'Lab11'!Z150*$Q$2</f>
        <v>3.5</v>
      </c>
      <c r="R150" s="35">
        <f>'Lab12'!E150*$R$2</f>
        <v>5</v>
      </c>
      <c r="S150" s="35">
        <f>'Final Exam'!X150*$S$2</f>
        <v>8</v>
      </c>
      <c r="T150" s="35">
        <f>'Final Project'!S150*$T$2</f>
        <v>9.306</v>
      </c>
      <c r="U150" s="38">
        <v>0.0</v>
      </c>
      <c r="V150" s="35">
        <f t="shared" si="1"/>
        <v>89.76</v>
      </c>
      <c r="W150" s="35"/>
      <c r="X150" s="39" t="b">
        <v>1</v>
      </c>
    </row>
    <row r="151">
      <c r="A151" s="4"/>
      <c r="B151" s="16" t="s">
        <v>161</v>
      </c>
      <c r="C151" s="34">
        <f>'Lab01'!Q151*$C$2</f>
        <v>4.055</v>
      </c>
      <c r="D151" s="34">
        <f>'Lab02'!Q151*$D$2</f>
        <v>3.8505</v>
      </c>
      <c r="E151" s="34">
        <f>'Lab03'!AB151*$E$2</f>
        <v>3.7485</v>
      </c>
      <c r="F151" s="35">
        <f>'Lab04'!Q151*$F$2</f>
        <v>3.5215</v>
      </c>
      <c r="G151" s="36">
        <f>'Lab05'!Q151*$G$2</f>
        <v>3.2545</v>
      </c>
      <c r="H151" s="35">
        <f>'Lab06'!Z151*$H$2</f>
        <v>4.077</v>
      </c>
      <c r="I151" s="35">
        <f>'Midterm Exam'!P151*$I$2</f>
        <v>7.32</v>
      </c>
      <c r="J151" s="35">
        <f>OT!J151*$J$2</f>
        <v>5</v>
      </c>
      <c r="K151" s="35">
        <f>'Midterm Project'!Q151*$K$2</f>
        <v>7.851</v>
      </c>
      <c r="L151" s="35">
        <f>'Lab07'!T151*$L$2</f>
        <v>4.902</v>
      </c>
      <c r="M151" s="35">
        <f>'Lab08'!Y151*$M$2</f>
        <v>4.3405</v>
      </c>
      <c r="N151" s="35">
        <f>'Lab09'!Q151*$N$2</f>
        <v>4.1445</v>
      </c>
      <c r="O151" s="35">
        <f>'Lab10'!Z151*$O$2</f>
        <v>4.588</v>
      </c>
      <c r="P151" s="37">
        <v>3.0</v>
      </c>
      <c r="Q151" s="35">
        <f>'Lab11'!Z151*$Q$2</f>
        <v>4.688</v>
      </c>
      <c r="R151" s="35">
        <f>'Lab12'!E151*$R$2</f>
        <v>5</v>
      </c>
      <c r="S151" s="35">
        <f>'Final Exam'!X151*$S$2</f>
        <v>6.96</v>
      </c>
      <c r="T151" s="35">
        <f>'Final Project'!S151*$T$2</f>
        <v>7.627</v>
      </c>
      <c r="U151" s="38">
        <v>0.0</v>
      </c>
      <c r="V151" s="35">
        <f t="shared" si="1"/>
        <v>87.928</v>
      </c>
      <c r="W151" s="35"/>
      <c r="X151" s="39" t="b">
        <v>1</v>
      </c>
    </row>
    <row r="152">
      <c r="A152" s="4"/>
      <c r="B152" s="16" t="s">
        <v>162</v>
      </c>
      <c r="C152" s="34">
        <f>'Lab01'!Q152*$C$2</f>
        <v>4.542</v>
      </c>
      <c r="D152" s="34">
        <f>'Lab02'!Q152*$D$2</f>
        <v>4.805</v>
      </c>
      <c r="E152" s="34">
        <f>'Lab03'!AB152*$E$2</f>
        <v>4.993</v>
      </c>
      <c r="F152" s="35">
        <f>'Lab04'!Q152*$F$2</f>
        <v>4.67</v>
      </c>
      <c r="G152" s="36">
        <f>'Lab05'!Q152*$G$2</f>
        <v>4.9395</v>
      </c>
      <c r="H152" s="35">
        <f>'Lab06'!Z152*$H$2</f>
        <v>4.979</v>
      </c>
      <c r="I152" s="35">
        <f>'Midterm Exam'!P152*$I$2</f>
        <v>8</v>
      </c>
      <c r="J152" s="35">
        <f>OT!J152*$J$2</f>
        <v>5</v>
      </c>
      <c r="K152" s="35">
        <f>'Midterm Project'!Q152*$K$2</f>
        <v>9.681</v>
      </c>
      <c r="L152" s="35">
        <f>'Lab07'!T152*$L$2</f>
        <v>4.8965</v>
      </c>
      <c r="M152" s="35">
        <f>'Lab08'!Y152*$M$2</f>
        <v>4.0105</v>
      </c>
      <c r="N152" s="35">
        <f>'Lab09'!Q152*$N$2</f>
        <v>4.9</v>
      </c>
      <c r="O152" s="35">
        <f>'Lab10'!Z152*$O$2</f>
        <v>4.9265</v>
      </c>
      <c r="P152" s="37">
        <v>3.0</v>
      </c>
      <c r="Q152" s="35">
        <f>'Lab11'!Z152*$Q$2</f>
        <v>4.784</v>
      </c>
      <c r="R152" s="35">
        <f>'Lab12'!E152*$R$2</f>
        <v>5</v>
      </c>
      <c r="S152" s="35">
        <f>'Final Exam'!X152*$S$2</f>
        <v>7.48</v>
      </c>
      <c r="T152" s="35">
        <f>'Final Project'!S152*$T$2</f>
        <v>9.194</v>
      </c>
      <c r="U152" s="38">
        <v>0.0</v>
      </c>
      <c r="V152" s="35">
        <f t="shared" si="1"/>
        <v>99.801</v>
      </c>
      <c r="W152" s="35"/>
      <c r="X152" s="39" t="b">
        <v>1</v>
      </c>
    </row>
    <row r="153">
      <c r="A153" s="4"/>
      <c r="B153" s="16" t="s">
        <v>163</v>
      </c>
      <c r="C153" s="34">
        <f>'Lab01'!Q153*$C$2</f>
        <v>4.6885</v>
      </c>
      <c r="D153" s="34">
        <f>'Lab02'!Q153*$D$2</f>
        <v>4.0355</v>
      </c>
      <c r="E153" s="34">
        <f>'Lab03'!AB153*$E$2</f>
        <v>0</v>
      </c>
      <c r="F153" s="35">
        <f>'Lab04'!Q153*$F$2</f>
        <v>0</v>
      </c>
      <c r="G153" s="36">
        <f>'Lab05'!Q153*$G$2</f>
        <v>0</v>
      </c>
      <c r="H153" s="35">
        <f>'Lab06'!Z153*$H$2</f>
        <v>0</v>
      </c>
      <c r="I153" s="35">
        <f>'Midterm Exam'!P153*$I$2</f>
        <v>0</v>
      </c>
      <c r="J153" s="35">
        <f>OT!J153*$J$2</f>
        <v>0</v>
      </c>
      <c r="K153" s="35">
        <f>'Midterm Project'!Q153*$K$2</f>
        <v>0</v>
      </c>
      <c r="L153" s="35">
        <f>'Lab07'!T153*$L$2</f>
        <v>4.759</v>
      </c>
      <c r="M153" s="35">
        <f>'Lab08'!Y153*$M$2</f>
        <v>0</v>
      </c>
      <c r="N153" s="35">
        <f>'Lab09'!Q153*$N$2</f>
        <v>0</v>
      </c>
      <c r="O153" s="35">
        <f>'Lab10'!Z153*$O$2</f>
        <v>0</v>
      </c>
      <c r="P153" s="37">
        <v>0.0</v>
      </c>
      <c r="Q153" s="35">
        <f>'Lab11'!Z153*$Q$2</f>
        <v>0</v>
      </c>
      <c r="R153" s="35">
        <f>'Lab12'!E153*$R$2</f>
        <v>0</v>
      </c>
      <c r="S153" s="35">
        <f>'Final Exam'!X153*$S$2</f>
        <v>0</v>
      </c>
      <c r="T153" s="35">
        <f>'Final Project'!S153*$T$2</f>
        <v>0</v>
      </c>
      <c r="U153" s="38">
        <v>0.0</v>
      </c>
      <c r="V153" s="35">
        <f t="shared" si="1"/>
        <v>13.483</v>
      </c>
      <c r="W153" s="35"/>
      <c r="X153" s="39" t="b">
        <v>1</v>
      </c>
    </row>
    <row r="154">
      <c r="A154" s="4"/>
      <c r="B154" s="16" t="s">
        <v>164</v>
      </c>
      <c r="C154" s="34">
        <f>'Lab01'!Q154*$C$2</f>
        <v>0</v>
      </c>
      <c r="D154" s="34">
        <f>'Lab02'!Q154*$D$2</f>
        <v>0</v>
      </c>
      <c r="E154" s="34">
        <f>'Lab03'!AB154*$E$2</f>
        <v>0</v>
      </c>
      <c r="F154" s="35">
        <f>'Lab04'!Q154*$F$2</f>
        <v>0</v>
      </c>
      <c r="G154" s="36">
        <f>'Lab05'!Q154*$G$2</f>
        <v>0</v>
      </c>
      <c r="H154" s="35">
        <f>'Lab06'!Z154*$H$2</f>
        <v>0</v>
      </c>
      <c r="I154" s="35">
        <f>'Midterm Exam'!P154*$I$2</f>
        <v>0</v>
      </c>
      <c r="J154" s="35">
        <f>OT!J154*$J$2</f>
        <v>0</v>
      </c>
      <c r="K154" s="35">
        <f>'Midterm Project'!Q154*$K$2</f>
        <v>0</v>
      </c>
      <c r="L154" s="35">
        <f>'Lab07'!T154*$L$2</f>
        <v>0</v>
      </c>
      <c r="M154" s="35">
        <f>'Lab08'!Y154*$M$2</f>
        <v>0</v>
      </c>
      <c r="N154" s="35">
        <f>'Lab09'!Q154*$N$2</f>
        <v>0</v>
      </c>
      <c r="O154" s="35">
        <f>'Lab10'!Z154*$O$2</f>
        <v>0</v>
      </c>
      <c r="P154" s="37">
        <v>0.0</v>
      </c>
      <c r="Q154" s="35">
        <f>'Lab11'!Z154*$Q$2</f>
        <v>0</v>
      </c>
      <c r="R154" s="35">
        <f>'Lab12'!E154*$R$2</f>
        <v>0</v>
      </c>
      <c r="S154" s="35">
        <f>'Final Exam'!X154*$S$2</f>
        <v>0</v>
      </c>
      <c r="T154" s="35">
        <f>'Final Project'!S154*$T$2</f>
        <v>0</v>
      </c>
      <c r="U154" s="38">
        <v>0.0</v>
      </c>
      <c r="V154" s="35">
        <f t="shared" si="1"/>
        <v>0</v>
      </c>
      <c r="W154" s="35"/>
      <c r="X154" s="39" t="b">
        <v>0</v>
      </c>
    </row>
    <row r="155">
      <c r="A155" s="4"/>
      <c r="B155" s="16" t="s">
        <v>165</v>
      </c>
      <c r="C155" s="34">
        <f>'Lab01'!Q155*$C$2</f>
        <v>3.6655</v>
      </c>
      <c r="D155" s="34">
        <f>'Lab02'!Q155*$D$2</f>
        <v>4.0065</v>
      </c>
      <c r="E155" s="34">
        <f>'Lab03'!AB155*$E$2</f>
        <v>3.1845</v>
      </c>
      <c r="F155" s="35">
        <f>'Lab04'!Q155*$F$2</f>
        <v>3.6275</v>
      </c>
      <c r="G155" s="36">
        <f>'Lab05'!Q155*$G$2</f>
        <v>3.512</v>
      </c>
      <c r="H155" s="35">
        <f>'Lab06'!Z155*$H$2</f>
        <v>3.783</v>
      </c>
      <c r="I155" s="35">
        <f>'Midterm Exam'!P155*$I$2</f>
        <v>6.36</v>
      </c>
      <c r="J155" s="35">
        <f>OT!J155*$J$2</f>
        <v>5</v>
      </c>
      <c r="K155" s="35">
        <f>'Midterm Project'!Q155*$K$2</f>
        <v>7.872</v>
      </c>
      <c r="L155" s="35">
        <f>'Lab07'!T155*$L$2</f>
        <v>4.7555</v>
      </c>
      <c r="M155" s="35">
        <f>'Lab08'!Y155*$M$2</f>
        <v>3.5955</v>
      </c>
      <c r="N155" s="35">
        <f>'Lab09'!Q155*$N$2</f>
        <v>3.689</v>
      </c>
      <c r="O155" s="35">
        <f>'Lab10'!Z155*$O$2</f>
        <v>4.647</v>
      </c>
      <c r="P155" s="37">
        <v>3.0</v>
      </c>
      <c r="Q155" s="35">
        <f>'Lab11'!Z155*$Q$2</f>
        <v>3.1665</v>
      </c>
      <c r="R155" s="35">
        <f>'Lab12'!E155*$R$2</f>
        <v>5</v>
      </c>
      <c r="S155" s="35">
        <f>'Final Exam'!X155*$S$2</f>
        <v>6.12</v>
      </c>
      <c r="T155" s="35">
        <f>'Final Project'!S155*$T$2</f>
        <v>7.47</v>
      </c>
      <c r="U155" s="38">
        <v>0.0</v>
      </c>
      <c r="V155" s="35">
        <f t="shared" si="1"/>
        <v>82.4545</v>
      </c>
      <c r="W155" s="35"/>
      <c r="X155" s="39" t="b">
        <v>1</v>
      </c>
    </row>
    <row r="156">
      <c r="A156" s="4"/>
      <c r="B156" s="16" t="s">
        <v>166</v>
      </c>
      <c r="C156" s="34">
        <f>'Lab01'!Q156*$C$2</f>
        <v>4.591</v>
      </c>
      <c r="D156" s="34">
        <f>'Lab02'!Q156*$D$2</f>
        <v>4.932</v>
      </c>
      <c r="E156" s="34">
        <f>'Lab03'!AB156*$E$2</f>
        <v>4.8735</v>
      </c>
      <c r="F156" s="35">
        <f>'Lab04'!Q156*$F$2</f>
        <v>5</v>
      </c>
      <c r="G156" s="36">
        <f>'Lab05'!Q156*$G$2</f>
        <v>3.4155</v>
      </c>
      <c r="H156" s="35">
        <f>'Lab06'!Z156*$H$2</f>
        <v>4.9055</v>
      </c>
      <c r="I156" s="35">
        <f>'Midterm Exam'!P156*$I$2</f>
        <v>7.88</v>
      </c>
      <c r="J156" s="35">
        <f>OT!J156*$J$2</f>
        <v>5</v>
      </c>
      <c r="K156" s="35">
        <f>'Midterm Project'!Q156*$K$2</f>
        <v>9.851</v>
      </c>
      <c r="L156" s="35">
        <f>'Lab07'!T156*$L$2</f>
        <v>4.857</v>
      </c>
      <c r="M156" s="35">
        <f>'Lab08'!Y156*$M$2</f>
        <v>3.8615</v>
      </c>
      <c r="N156" s="35">
        <f>'Lab09'!Q156*$N$2</f>
        <v>2.7845</v>
      </c>
      <c r="O156" s="35">
        <f>'Lab10'!Z156*$O$2</f>
        <v>3.428</v>
      </c>
      <c r="P156" s="37">
        <v>3.0</v>
      </c>
      <c r="Q156" s="35">
        <f>'Lab11'!Z156*$Q$2</f>
        <v>3.332</v>
      </c>
      <c r="R156" s="35">
        <f>'Lab12'!E156*$R$2</f>
        <v>5</v>
      </c>
      <c r="S156" s="35">
        <f>'Final Exam'!X156*$S$2</f>
        <v>7.44</v>
      </c>
      <c r="T156" s="35">
        <f>'Final Project'!S156*$T$2</f>
        <v>7.985</v>
      </c>
      <c r="U156" s="38">
        <v>1.0</v>
      </c>
      <c r="V156" s="35">
        <f t="shared" si="1"/>
        <v>93.1365</v>
      </c>
      <c r="W156" s="37" t="s">
        <v>222</v>
      </c>
      <c r="X156" s="39" t="b">
        <v>1</v>
      </c>
    </row>
    <row r="157">
      <c r="A157" s="4"/>
      <c r="B157" s="16" t="s">
        <v>167</v>
      </c>
      <c r="C157" s="34">
        <f>'Lab01'!Q157*$C$2</f>
        <v>3.9775</v>
      </c>
      <c r="D157" s="34">
        <f>'Lab02'!Q157*$D$2</f>
        <v>4.815</v>
      </c>
      <c r="E157" s="34">
        <f>'Lab03'!AB157*$E$2</f>
        <v>4.5585</v>
      </c>
      <c r="F157" s="35">
        <f>'Lab04'!Q157*$F$2</f>
        <v>4.468</v>
      </c>
      <c r="G157" s="36">
        <f>'Lab05'!Q157*$G$2</f>
        <v>3.1275</v>
      </c>
      <c r="H157" s="35">
        <f>'Lab06'!Z157*$H$2</f>
        <v>4.4125</v>
      </c>
      <c r="I157" s="35">
        <f>'Midterm Exam'!P157*$I$2</f>
        <v>6.56</v>
      </c>
      <c r="J157" s="35">
        <f>OT!J157*$J$2</f>
        <v>5</v>
      </c>
      <c r="K157" s="35">
        <f>'Midterm Project'!Q157*$K$2</f>
        <v>9.702</v>
      </c>
      <c r="L157" s="35">
        <f>'Lab07'!T157*$L$2</f>
        <v>3.414</v>
      </c>
      <c r="M157" s="35">
        <f>'Lab08'!Y157*$M$2</f>
        <v>4.947</v>
      </c>
      <c r="N157" s="35">
        <f>'Lab09'!Q157*$N$2</f>
        <v>4.911</v>
      </c>
      <c r="O157" s="35">
        <f>'Lab10'!Z157*$O$2</f>
        <v>3.2685</v>
      </c>
      <c r="P157" s="37">
        <v>3.0</v>
      </c>
      <c r="Q157" s="35">
        <f>'Lab11'!Z157*$Q$2</f>
        <v>4.568</v>
      </c>
      <c r="R157" s="35">
        <f>'Lab12'!E157*$R$2</f>
        <v>5</v>
      </c>
      <c r="S157" s="35">
        <f>'Final Exam'!X157*$S$2</f>
        <v>7.56</v>
      </c>
      <c r="T157" s="35">
        <f>'Final Project'!S157*$T$2</f>
        <v>9.485</v>
      </c>
      <c r="U157" s="38">
        <v>0.0</v>
      </c>
      <c r="V157" s="35">
        <f t="shared" si="1"/>
        <v>92.7745</v>
      </c>
      <c r="W157" s="35"/>
      <c r="X157" s="39" t="b">
        <v>1</v>
      </c>
    </row>
    <row r="158">
      <c r="A158" s="4"/>
      <c r="B158" s="16" t="s">
        <v>168</v>
      </c>
      <c r="C158" s="34">
        <f>'Lab01'!Q158*$C$2</f>
        <v>3.9285</v>
      </c>
      <c r="D158" s="34">
        <f>'Lab02'!Q158*$D$2</f>
        <v>4.026</v>
      </c>
      <c r="E158" s="34">
        <f>'Lab03'!AB158*$E$2</f>
        <v>4.3585</v>
      </c>
      <c r="F158" s="35">
        <f>'Lab04'!Q158*$F$2</f>
        <v>4.2765</v>
      </c>
      <c r="G158" s="36">
        <f>'Lab05'!Q158*$G$2</f>
        <v>3.5725</v>
      </c>
      <c r="H158" s="35">
        <f>'Lab06'!Z158*$H$2</f>
        <v>3.5315</v>
      </c>
      <c r="I158" s="35">
        <f>'Midterm Exam'!P158*$I$2</f>
        <v>6.6</v>
      </c>
      <c r="J158" s="35">
        <f>OT!J158*$J$2</f>
        <v>2.5</v>
      </c>
      <c r="K158" s="35">
        <f>'Midterm Project'!Q158*$K$2</f>
        <v>7.979</v>
      </c>
      <c r="L158" s="35">
        <f>'Lab07'!T158*$L$2</f>
        <v>4.844</v>
      </c>
      <c r="M158" s="35">
        <f>'Lab08'!Y158*$M$2</f>
        <v>3.302</v>
      </c>
      <c r="N158" s="35">
        <f>'Lab09'!Q158*$N$2</f>
        <v>3.589</v>
      </c>
      <c r="O158" s="35">
        <f>'Lab10'!Z158*$O$2</f>
        <v>4.6285</v>
      </c>
      <c r="P158" s="37">
        <v>3.0</v>
      </c>
      <c r="Q158" s="35">
        <f>'Lab11'!Z158*$Q$2</f>
        <v>3.68</v>
      </c>
      <c r="R158" s="35">
        <f>'Lab12'!E158*$R$2</f>
        <v>5</v>
      </c>
      <c r="S158" s="35">
        <f>'Final Exam'!X158*$S$2</f>
        <v>7.4</v>
      </c>
      <c r="T158" s="35">
        <f>'Final Project'!S158*$T$2</f>
        <v>7.53</v>
      </c>
      <c r="U158" s="38">
        <v>0.0</v>
      </c>
      <c r="V158" s="35">
        <f t="shared" si="1"/>
        <v>83.746</v>
      </c>
      <c r="W158" s="35"/>
      <c r="X158" s="39" t="b">
        <v>1</v>
      </c>
    </row>
    <row r="159">
      <c r="A159" s="4"/>
      <c r="B159" s="16" t="s">
        <v>169</v>
      </c>
      <c r="C159" s="34">
        <f>'Lab01'!Q159*$C$2</f>
        <v>3.841</v>
      </c>
      <c r="D159" s="34">
        <f>'Lab02'!Q159*$D$2</f>
        <v>3.8995</v>
      </c>
      <c r="E159" s="34">
        <f>'Lab03'!AB159*$E$2</f>
        <v>4.3035</v>
      </c>
      <c r="F159" s="35">
        <f>'Lab04'!Q159*$F$2</f>
        <v>4.4895</v>
      </c>
      <c r="G159" s="36">
        <f>'Lab05'!Q159*$G$2</f>
        <v>3.5365</v>
      </c>
      <c r="H159" s="35">
        <f>'Lab06'!Z159*$H$2</f>
        <v>3.9195</v>
      </c>
      <c r="I159" s="35">
        <f>'Midterm Exam'!P159*$I$2</f>
        <v>7.12</v>
      </c>
      <c r="J159" s="35">
        <f>OT!J159*$J$2</f>
        <v>5</v>
      </c>
      <c r="K159" s="35">
        <f>'Midterm Project'!Q159*$K$2</f>
        <v>9.021</v>
      </c>
      <c r="L159" s="35">
        <f>'Lab07'!T159*$L$2</f>
        <v>4.9875</v>
      </c>
      <c r="M159" s="35">
        <f>'Lab08'!Y159*$M$2</f>
        <v>4.5745</v>
      </c>
      <c r="N159" s="35">
        <f>'Lab09'!Q159*$N$2</f>
        <v>4.9445</v>
      </c>
      <c r="O159" s="35">
        <f>'Lab10'!Z159*$O$2</f>
        <v>4.978</v>
      </c>
      <c r="P159" s="37">
        <v>3.0</v>
      </c>
      <c r="Q159" s="35">
        <f>'Lab11'!Z159*$Q$2</f>
        <v>2.467</v>
      </c>
      <c r="R159" s="35">
        <f>'Lab12'!E159*$R$2</f>
        <v>5</v>
      </c>
      <c r="S159" s="35">
        <f>'Final Exam'!X159*$S$2</f>
        <v>8</v>
      </c>
      <c r="T159" s="35">
        <f>'Final Project'!S159*$T$2</f>
        <v>9.463</v>
      </c>
      <c r="U159" s="38">
        <v>0.0</v>
      </c>
      <c r="V159" s="35">
        <f t="shared" si="1"/>
        <v>92.545</v>
      </c>
      <c r="W159" s="35"/>
      <c r="X159" s="39" t="b">
        <v>1</v>
      </c>
    </row>
    <row r="160">
      <c r="A160" s="4"/>
      <c r="B160" s="16" t="s">
        <v>170</v>
      </c>
      <c r="C160" s="34">
        <f>'Lab01'!Q160*$C$2</f>
        <v>4.357</v>
      </c>
      <c r="D160" s="34">
        <f>'Lab02'!Q160*$D$2</f>
        <v>4.542</v>
      </c>
      <c r="E160" s="34">
        <f>'Lab03'!AB160*$E$2</f>
        <v>4.124</v>
      </c>
      <c r="F160" s="35">
        <f>'Lab04'!Q160*$F$2</f>
        <v>4.3935</v>
      </c>
      <c r="G160" s="36">
        <f>'Lab05'!Q160*$G$2</f>
        <v>3.9115</v>
      </c>
      <c r="H160" s="35">
        <f>'Lab06'!Z160*$H$2</f>
        <v>4.3705</v>
      </c>
      <c r="I160" s="35">
        <f>'Midterm Exam'!P160*$I$2</f>
        <v>7.04</v>
      </c>
      <c r="J160" s="35">
        <f>OT!J160*$J$2</f>
        <v>5</v>
      </c>
      <c r="K160" s="35">
        <f>'Midterm Project'!Q160*$K$2</f>
        <v>9.596</v>
      </c>
      <c r="L160" s="35">
        <f>'Lab07'!T160*$L$2</f>
        <v>4.473</v>
      </c>
      <c r="M160" s="35">
        <f>'Lab08'!Y160*$M$2</f>
        <v>4.8615</v>
      </c>
      <c r="N160" s="35">
        <f>'Lab09'!Q160*$N$2</f>
        <v>2.8545</v>
      </c>
      <c r="O160" s="35">
        <f>'Lab10'!Z160*$O$2</f>
        <v>4.9045</v>
      </c>
      <c r="P160" s="37">
        <v>3.0</v>
      </c>
      <c r="Q160" s="35">
        <f>'Lab11'!Z160*$Q$2</f>
        <v>3.788</v>
      </c>
      <c r="R160" s="35">
        <f>'Lab12'!E160*$R$2</f>
        <v>5</v>
      </c>
      <c r="S160" s="35">
        <f>'Final Exam'!X160*$S$2</f>
        <v>7.4</v>
      </c>
      <c r="T160" s="35">
        <f>'Final Project'!S160*$T$2</f>
        <v>9.642</v>
      </c>
      <c r="U160" s="38">
        <v>0.0</v>
      </c>
      <c r="V160" s="35">
        <f t="shared" si="1"/>
        <v>93.258</v>
      </c>
      <c r="W160" s="35"/>
      <c r="X160" s="39" t="b">
        <v>1</v>
      </c>
    </row>
    <row r="161">
      <c r="A161" s="4"/>
      <c r="B161" s="16" t="s">
        <v>171</v>
      </c>
      <c r="C161" s="34">
        <f>'Lab01'!Q161*$C$2</f>
        <v>3.8895</v>
      </c>
      <c r="D161" s="34">
        <f>'Lab02'!Q161*$D$2</f>
        <v>3.9675</v>
      </c>
      <c r="E161" s="34">
        <f>'Lab03'!AB161*$E$2</f>
        <v>4.7655</v>
      </c>
      <c r="F161" s="35">
        <f>'Lab04'!Q161*$F$2</f>
        <v>3.9895</v>
      </c>
      <c r="G161" s="36">
        <f>'Lab05'!Q161*$G$2</f>
        <v>3.887</v>
      </c>
      <c r="H161" s="35">
        <f>'Lab06'!Z161*$H$2</f>
        <v>3.584</v>
      </c>
      <c r="I161" s="35">
        <f>'Midterm Exam'!P161*$I$2</f>
        <v>6.68</v>
      </c>
      <c r="J161" s="35">
        <f>OT!J161*$J$2</f>
        <v>5</v>
      </c>
      <c r="K161" s="35">
        <f>'Midterm Project'!Q161*$K$2</f>
        <v>7.511</v>
      </c>
      <c r="L161" s="35">
        <f>'Lab07'!T161*$L$2</f>
        <v>4.9275</v>
      </c>
      <c r="M161" s="35">
        <f>'Lab08'!Y161*$M$2</f>
        <v>4.1595</v>
      </c>
      <c r="N161" s="35">
        <f>'Lab09'!Q161*$N$2</f>
        <v>2.6755</v>
      </c>
      <c r="O161" s="35">
        <f>'Lab10'!Z161*$O$2</f>
        <v>4.831</v>
      </c>
      <c r="P161" s="37">
        <v>3.0</v>
      </c>
      <c r="Q161" s="35">
        <f>'Lab11'!Z161*$Q$2</f>
        <v>4.16</v>
      </c>
      <c r="R161" s="35">
        <f>'Lab12'!E161*$R$2</f>
        <v>5</v>
      </c>
      <c r="S161" s="35">
        <f>'Final Exam'!X161*$S$2</f>
        <v>6.8</v>
      </c>
      <c r="T161" s="35">
        <f>'Final Project'!S161*$T$2</f>
        <v>7.896</v>
      </c>
      <c r="U161" s="38">
        <v>0.0</v>
      </c>
      <c r="V161" s="35">
        <f t="shared" si="1"/>
        <v>86.7235</v>
      </c>
      <c r="W161" s="35"/>
      <c r="X161" s="44" t="b">
        <v>1</v>
      </c>
    </row>
    <row r="162">
      <c r="A162" s="4"/>
      <c r="B162" s="16" t="s">
        <v>172</v>
      </c>
      <c r="C162" s="34">
        <f>'Lab01'!Q162*$C$2</f>
        <v>4.6785</v>
      </c>
      <c r="D162" s="34">
        <f>'Lab02'!Q162*$D$2</f>
        <v>4.766</v>
      </c>
      <c r="E162" s="34">
        <f>'Lab03'!AB162*$E$2</f>
        <v>4.9795</v>
      </c>
      <c r="F162" s="35">
        <f>'Lab04'!Q162*$F$2</f>
        <v>4.947</v>
      </c>
      <c r="G162" s="36">
        <f>'Lab05'!Q162*$G$2</f>
        <v>4.9635</v>
      </c>
      <c r="H162" s="35">
        <f>'Lab06'!Z162*$H$2</f>
        <v>4.958</v>
      </c>
      <c r="I162" s="35">
        <f>'Midterm Exam'!P162*$I$2</f>
        <v>8</v>
      </c>
      <c r="J162" s="35">
        <f>OT!J162*$J$2</f>
        <v>5</v>
      </c>
      <c r="K162" s="35">
        <f>'Midterm Project'!Q162*$K$2</f>
        <v>9.766</v>
      </c>
      <c r="L162" s="35">
        <f>'Lab07'!T162*$L$2</f>
        <v>4.9475</v>
      </c>
      <c r="M162" s="35">
        <f>'Lab08'!Y162*$M$2</f>
        <v>4.1065</v>
      </c>
      <c r="N162" s="35">
        <f>'Lab09'!Q162*$N$2</f>
        <v>4.722</v>
      </c>
      <c r="O162" s="35">
        <f>'Lab10'!Z162*$O$2</f>
        <v>4.9705</v>
      </c>
      <c r="P162" s="37">
        <v>3.0</v>
      </c>
      <c r="Q162" s="35">
        <f>'Lab11'!Z162*$Q$2</f>
        <v>4.964</v>
      </c>
      <c r="R162" s="35">
        <f>'Lab12'!E162*$R$2</f>
        <v>5</v>
      </c>
      <c r="S162" s="35">
        <f>'Final Exam'!X162*$S$2</f>
        <v>7.88</v>
      </c>
      <c r="T162" s="35">
        <f>'Final Project'!S162*$T$2</f>
        <v>9.619</v>
      </c>
      <c r="U162" s="38">
        <v>0.0</v>
      </c>
      <c r="V162" s="35">
        <f t="shared" si="1"/>
        <v>101.268</v>
      </c>
      <c r="W162" s="35"/>
      <c r="X162" s="39" t="b">
        <v>1</v>
      </c>
    </row>
    <row r="163">
      <c r="A163" s="4"/>
      <c r="B163" s="16" t="s">
        <v>173</v>
      </c>
      <c r="C163" s="34">
        <f>'Lab01'!Q163*$C$2</f>
        <v>4.104</v>
      </c>
      <c r="D163" s="34">
        <f>'Lab02'!Q163*$D$2</f>
        <v>4.3375</v>
      </c>
      <c r="E163" s="34">
        <f>'Lab03'!AB163*$E$2</f>
        <v>4.276</v>
      </c>
      <c r="F163" s="35">
        <f>'Lab04'!Q163*$F$2</f>
        <v>4.032</v>
      </c>
      <c r="G163" s="36">
        <f>'Lab05'!Q163*$G$2</f>
        <v>2.5515</v>
      </c>
      <c r="H163" s="35">
        <f>'Lab06'!Z163*$H$2</f>
        <v>4.5175</v>
      </c>
      <c r="I163" s="35">
        <f>'Midterm Exam'!P163*$I$2</f>
        <v>7.28</v>
      </c>
      <c r="J163" s="35">
        <f>OT!J163*$J$2</f>
        <v>5</v>
      </c>
      <c r="K163" s="35">
        <f>'Midterm Project'!Q163*$K$2</f>
        <v>9.787</v>
      </c>
      <c r="L163" s="35">
        <f>'Lab07'!T163*$L$2</f>
        <v>4.991</v>
      </c>
      <c r="M163" s="35">
        <f>'Lab08'!Y163*$M$2</f>
        <v>4.819</v>
      </c>
      <c r="N163" s="35">
        <f>'Lab09'!Q163*$N$2</f>
        <v>4.878</v>
      </c>
      <c r="O163" s="35">
        <f>'Lab10'!Z163*$O$2</f>
        <v>4.963</v>
      </c>
      <c r="P163" s="37">
        <v>3.0</v>
      </c>
      <c r="Q163" s="35">
        <f>'Lab11'!Z163*$Q$2</f>
        <v>3.752</v>
      </c>
      <c r="R163" s="35">
        <f>'Lab12'!E163*$R$2</f>
        <v>5</v>
      </c>
      <c r="S163" s="35">
        <f>'Final Exam'!X163*$S$2</f>
        <v>8</v>
      </c>
      <c r="T163" s="35">
        <f>'Final Project'!S163*$T$2</f>
        <v>9.933</v>
      </c>
      <c r="U163" s="38">
        <v>0.0</v>
      </c>
      <c r="V163" s="35">
        <f t="shared" si="1"/>
        <v>95.2215</v>
      </c>
      <c r="W163" s="35"/>
      <c r="X163" s="39" t="b">
        <v>1</v>
      </c>
    </row>
    <row r="164">
      <c r="A164" s="4"/>
      <c r="B164" s="16" t="s">
        <v>174</v>
      </c>
      <c r="C164" s="34">
        <f>'Lab01'!Q164*$C$2</f>
        <v>4.1625</v>
      </c>
      <c r="D164" s="34">
        <f>'Lab02'!Q164*$D$2</f>
        <v>4.367</v>
      </c>
      <c r="E164" s="34">
        <f>'Lab03'!AB164*$E$2</f>
        <v>3.2515</v>
      </c>
      <c r="F164" s="35">
        <f>'Lab04'!Q164*$F$2</f>
        <v>2.703</v>
      </c>
      <c r="G164" s="36">
        <f>'Lab05'!Q164*$G$2</f>
        <v>1.75</v>
      </c>
      <c r="H164" s="35">
        <f>'Lab06'!Z164*$H$2</f>
        <v>3.007</v>
      </c>
      <c r="I164" s="35">
        <f>'Midterm Exam'!P164*$I$2</f>
        <v>6.4</v>
      </c>
      <c r="J164" s="35">
        <f>OT!J164*$J$2</f>
        <v>5</v>
      </c>
      <c r="K164" s="35">
        <f>'Midterm Project'!Q164*$K$2</f>
        <v>8.638</v>
      </c>
      <c r="L164" s="35">
        <f>'Lab07'!T164*$L$2</f>
        <v>4.915</v>
      </c>
      <c r="M164" s="35">
        <f>'Lab08'!Y164*$M$2</f>
        <v>4.8085</v>
      </c>
      <c r="N164" s="35">
        <f>'Lab09'!Q164*$N$2</f>
        <v>3.1265</v>
      </c>
      <c r="O164" s="35">
        <f>'Lab10'!Z164*$O$2</f>
        <v>4.7315</v>
      </c>
      <c r="P164" s="37">
        <v>3.0</v>
      </c>
      <c r="Q164" s="35">
        <f>'Lab11'!Z164*$Q$2</f>
        <v>2.811</v>
      </c>
      <c r="R164" s="35">
        <f>'Lab12'!E164*$R$2</f>
        <v>5</v>
      </c>
      <c r="S164" s="35">
        <f>'Final Exam'!X164*$S$2</f>
        <v>6.4</v>
      </c>
      <c r="T164" s="35">
        <f>'Final Project'!S164*$T$2</f>
        <v>8.858</v>
      </c>
      <c r="U164" s="38">
        <v>0.0</v>
      </c>
      <c r="V164" s="35">
        <f t="shared" si="1"/>
        <v>82.9295</v>
      </c>
      <c r="W164" s="35"/>
      <c r="X164" s="39" t="b">
        <v>1</v>
      </c>
    </row>
    <row r="165">
      <c r="A165" s="4"/>
      <c r="B165" s="16" t="s">
        <v>175</v>
      </c>
      <c r="C165" s="34">
        <f>'Lab01'!Q165*$C$2</f>
        <v>4.4935</v>
      </c>
      <c r="D165" s="34">
        <f>'Lab02'!Q165*$D$2</f>
        <v>4.591</v>
      </c>
      <c r="E165" s="34">
        <f>'Lab03'!AB165*$E$2</f>
        <v>4.7795</v>
      </c>
      <c r="F165" s="35">
        <f>'Lab04'!Q165*$F$2</f>
        <v>4.7555</v>
      </c>
      <c r="G165" s="36">
        <f>'Lab05'!Q165*$G$2</f>
        <v>4.2135</v>
      </c>
      <c r="H165" s="35">
        <f>'Lab06'!Z165*$H$2</f>
        <v>4.507</v>
      </c>
      <c r="I165" s="35">
        <f>'Midterm Exam'!P165*$I$2</f>
        <v>8</v>
      </c>
      <c r="J165" s="35">
        <f>OT!J165*$J$2</f>
        <v>5</v>
      </c>
      <c r="K165" s="35">
        <f>'Midterm Project'!Q165*$K$2</f>
        <v>8.426</v>
      </c>
      <c r="L165" s="35">
        <f>'Lab07'!T165*$L$2</f>
        <v>4.788</v>
      </c>
      <c r="M165" s="35">
        <f>'Lab08'!Y165*$M$2</f>
        <v>4.117</v>
      </c>
      <c r="N165" s="35">
        <f>'Lab09'!Q165*$N$2</f>
        <v>4.7665</v>
      </c>
      <c r="O165" s="35">
        <f>'Lab10'!Z165*$O$2</f>
        <v>4.941</v>
      </c>
      <c r="P165" s="37">
        <v>3.0</v>
      </c>
      <c r="Q165" s="35">
        <f>'Lab11'!Z165*$Q$2</f>
        <v>4.328</v>
      </c>
      <c r="R165" s="35">
        <f>'Lab12'!E165*$R$2</f>
        <v>5</v>
      </c>
      <c r="S165" s="35">
        <f>'Final Exam'!X165*$S$2</f>
        <v>8</v>
      </c>
      <c r="T165" s="35">
        <f>'Final Project'!S165*$T$2</f>
        <v>8.455</v>
      </c>
      <c r="U165" s="38">
        <v>0.0</v>
      </c>
      <c r="V165" s="35">
        <f t="shared" si="1"/>
        <v>96.1615</v>
      </c>
      <c r="W165" s="35"/>
      <c r="X165" s="39" t="b">
        <v>1</v>
      </c>
    </row>
    <row r="166">
      <c r="A166" s="4"/>
      <c r="B166" s="16" t="s">
        <v>176</v>
      </c>
      <c r="C166" s="34">
        <f>'Lab01'!Q166*$C$2</f>
        <v>4.318</v>
      </c>
      <c r="D166" s="34">
        <f>'Lab02'!Q166*$D$2</f>
        <v>4.4545</v>
      </c>
      <c r="E166" s="34">
        <f>'Lab03'!AB166*$E$2</f>
        <v>4.055</v>
      </c>
      <c r="F166" s="35">
        <f>'Lab04'!Q166*$F$2</f>
        <v>4.915</v>
      </c>
      <c r="G166" s="36">
        <f>'Lab05'!Q166*$G$2</f>
        <v>0</v>
      </c>
      <c r="H166" s="35">
        <f>'Lab06'!Z166*$H$2</f>
        <v>3.825</v>
      </c>
      <c r="I166" s="35">
        <f>'Midterm Exam'!P166*$I$2</f>
        <v>6.56</v>
      </c>
      <c r="J166" s="35">
        <f>OT!J166*$J$2</f>
        <v>2.5</v>
      </c>
      <c r="K166" s="35">
        <f>'Midterm Project'!Q166*$K$2</f>
        <v>7.702</v>
      </c>
      <c r="L166" s="35">
        <f>'Lab07'!T166*$L$2</f>
        <v>4.911</v>
      </c>
      <c r="M166" s="35">
        <f>'Lab08'!Y166*$M$2</f>
        <v>3.713</v>
      </c>
      <c r="N166" s="35">
        <f>'Lab09'!Q166*$N$2</f>
        <v>2.7925</v>
      </c>
      <c r="O166" s="35">
        <f>'Lab10'!Z166*$O$2</f>
        <v>4.6765</v>
      </c>
      <c r="P166" s="37">
        <v>3.0</v>
      </c>
      <c r="Q166" s="35">
        <f>'Lab11'!Z166*$Q$2</f>
        <v>3.74</v>
      </c>
      <c r="R166" s="35">
        <f>'Lab12'!E166*$R$2</f>
        <v>5</v>
      </c>
      <c r="S166" s="35">
        <f>'Final Exam'!X166*$S$2</f>
        <v>7.16</v>
      </c>
      <c r="T166" s="35">
        <f>'Final Project'!S166*$T$2</f>
        <v>9.709</v>
      </c>
      <c r="U166" s="38">
        <v>0.0</v>
      </c>
      <c r="V166" s="35">
        <f t="shared" si="1"/>
        <v>83.0315</v>
      </c>
      <c r="W166" s="35"/>
      <c r="X166" s="39" t="b">
        <v>1</v>
      </c>
    </row>
    <row r="167">
      <c r="A167" s="4"/>
      <c r="B167" s="23" t="s">
        <v>177</v>
      </c>
      <c r="C167" s="34">
        <f>'Lab01'!Q167*$C$2</f>
        <v>4.133</v>
      </c>
      <c r="D167" s="34">
        <f>'Lab02'!Q167*$D$2</f>
        <v>4.8245</v>
      </c>
      <c r="E167" s="34">
        <f>'Lab03'!AB167*$E$2</f>
        <v>4.2965</v>
      </c>
      <c r="F167" s="35">
        <f>'Lab04'!Q167*$F$2</f>
        <v>4.287</v>
      </c>
      <c r="G167" s="36">
        <f>'Lab05'!Q167*$G$2</f>
        <v>4.395</v>
      </c>
      <c r="H167" s="35">
        <f>'Lab06'!Z167*$H$2</f>
        <v>4.6225</v>
      </c>
      <c r="I167" s="35">
        <f>'Midterm Exam'!P167*$I$2</f>
        <v>8</v>
      </c>
      <c r="J167" s="35">
        <f>OT!J167*$J$2</f>
        <v>2.5</v>
      </c>
      <c r="K167" s="35">
        <f>'Midterm Project'!Q167*$K$2</f>
        <v>8.383</v>
      </c>
      <c r="L167" s="35">
        <f>'Lab07'!T167*$L$2</f>
        <v>4.906</v>
      </c>
      <c r="M167" s="35">
        <f>'Lab08'!Y167*$M$2</f>
        <v>3.883</v>
      </c>
      <c r="N167" s="35">
        <f>'Lab09'!Q167*$N$2</f>
        <v>4.411</v>
      </c>
      <c r="O167" s="35">
        <f>'Lab10'!Z167*$O$2</f>
        <v>4.9595</v>
      </c>
      <c r="P167" s="37">
        <v>3.0</v>
      </c>
      <c r="Q167" s="35">
        <f>'Lab11'!Z167*$Q$2</f>
        <v>3.139</v>
      </c>
      <c r="R167" s="35">
        <f>'Lab12'!E167*$R$2</f>
        <v>5</v>
      </c>
      <c r="S167" s="35">
        <f>'Final Exam'!X167*$S$2</f>
        <v>8</v>
      </c>
      <c r="T167" s="35">
        <f>'Final Project'!S167*$T$2</f>
        <v>9.664</v>
      </c>
      <c r="U167" s="38">
        <v>0.0</v>
      </c>
      <c r="V167" s="35">
        <f t="shared" si="1"/>
        <v>92.404</v>
      </c>
      <c r="W167" s="35"/>
      <c r="X167" s="39" t="b">
        <v>1</v>
      </c>
    </row>
    <row r="168">
      <c r="A168" s="4"/>
      <c r="B168" s="16" t="s">
        <v>178</v>
      </c>
      <c r="C168" s="34">
        <f>'Lab01'!Q168*$C$2</f>
        <v>4.289</v>
      </c>
      <c r="D168" s="34">
        <f>'Lab02'!Q168*$D$2</f>
        <v>4.1625</v>
      </c>
      <c r="E168" s="34">
        <f>'Lab03'!AB168*$E$2</f>
        <v>3.3205</v>
      </c>
      <c r="F168" s="35">
        <f>'Lab04'!Q168*$F$2</f>
        <v>2.964</v>
      </c>
      <c r="G168" s="36">
        <f>'Lab05'!Q168*$G$2</f>
        <v>1.75</v>
      </c>
      <c r="H168" s="35">
        <f>'Lab06'!Z168*$H$2</f>
        <v>4.3915</v>
      </c>
      <c r="I168" s="35">
        <f>'Midterm Exam'!P168*$I$2</f>
        <v>8</v>
      </c>
      <c r="J168" s="35">
        <f>OT!J168*$J$2</f>
        <v>5</v>
      </c>
      <c r="K168" s="35">
        <f>'Midterm Project'!Q168*$K$2</f>
        <v>9.34</v>
      </c>
      <c r="L168" s="35">
        <f>'Lab07'!T168*$L$2</f>
        <v>4.828</v>
      </c>
      <c r="M168" s="35">
        <f>'Lab08'!Y168*$M$2</f>
        <v>4.617</v>
      </c>
      <c r="N168" s="35">
        <f>'Lab09'!Q168*$N$2</f>
        <v>4.8445</v>
      </c>
      <c r="O168" s="35">
        <f>'Lab10'!Z168*$O$2</f>
        <v>4.5075</v>
      </c>
      <c r="P168" s="37">
        <v>3.0</v>
      </c>
      <c r="Q168" s="35">
        <f>'Lab11'!Z168*$Q$2</f>
        <v>4.1</v>
      </c>
      <c r="R168" s="35">
        <f>'Lab12'!E168*$R$2</f>
        <v>5</v>
      </c>
      <c r="S168" s="35">
        <f>'Final Exam'!X168*$S$2</f>
        <v>7.48</v>
      </c>
      <c r="T168" s="35">
        <f>'Final Project'!S168*$T$2</f>
        <v>9.978</v>
      </c>
      <c r="U168" s="38">
        <v>0.0</v>
      </c>
      <c r="V168" s="35">
        <f t="shared" si="1"/>
        <v>91.5725</v>
      </c>
      <c r="W168" s="35"/>
      <c r="X168" s="39" t="b">
        <v>1</v>
      </c>
    </row>
    <row r="169">
      <c r="A169" s="4"/>
      <c r="B169" s="16" t="s">
        <v>179</v>
      </c>
      <c r="C169" s="34">
        <f>'Lab01'!Q169*$C$2</f>
        <v>3.607</v>
      </c>
      <c r="D169" s="34">
        <f>'Lab02'!Q169*$D$2</f>
        <v>3.841</v>
      </c>
      <c r="E169" s="34">
        <f>'Lab03'!AB169*$E$2</f>
        <v>3.567</v>
      </c>
      <c r="F169" s="35">
        <f>'Lab04'!Q169*$F$2</f>
        <v>3.8085</v>
      </c>
      <c r="G169" s="36">
        <f>'Lab05'!Q169*$G$2</f>
        <v>4.02</v>
      </c>
      <c r="H169" s="35">
        <f>'Lab06'!Z169*$H$2</f>
        <v>3.71</v>
      </c>
      <c r="I169" s="35">
        <f>'Midterm Exam'!P169*$I$2</f>
        <v>5.04</v>
      </c>
      <c r="J169" s="35">
        <f>OT!J169*$J$2</f>
        <v>2.5</v>
      </c>
      <c r="K169" s="35">
        <f>'Midterm Project'!Q169*$K$2</f>
        <v>7.936</v>
      </c>
      <c r="L169" s="35">
        <f>'Lab07'!T169*$L$2</f>
        <v>4.7715</v>
      </c>
      <c r="M169" s="35">
        <f>'Lab08'!Y169*$M$2</f>
        <v>3.7445</v>
      </c>
      <c r="N169" s="35">
        <f>'Lab09'!Q169*$N$2</f>
        <v>3.5555</v>
      </c>
      <c r="O169" s="35">
        <f>'Lab10'!Z169*$O$2</f>
        <v>4.636</v>
      </c>
      <c r="P169" s="37">
        <v>3.0</v>
      </c>
      <c r="Q169" s="35">
        <f>'Lab11'!Z169*$Q$2</f>
        <v>3.884</v>
      </c>
      <c r="R169" s="35">
        <f>'Lab12'!E169*$R$2</f>
        <v>5</v>
      </c>
      <c r="S169" s="35">
        <f>'Final Exam'!X169*$S$2</f>
        <v>6.24</v>
      </c>
      <c r="T169" s="35">
        <f>'Final Project'!S169*$T$2</f>
        <v>7.515</v>
      </c>
      <c r="U169" s="38">
        <v>0.0</v>
      </c>
      <c r="V169" s="35">
        <f t="shared" si="1"/>
        <v>80.376</v>
      </c>
      <c r="W169" s="35"/>
      <c r="X169" s="39" t="b">
        <v>1</v>
      </c>
    </row>
    <row r="170">
      <c r="A170" s="4"/>
      <c r="B170" s="23" t="s">
        <v>180</v>
      </c>
      <c r="C170" s="34">
        <f>'Lab01'!Q170*$C$2</f>
        <v>0</v>
      </c>
      <c r="D170" s="34">
        <f>'Lab02'!Q170*$D$2</f>
        <v>0</v>
      </c>
      <c r="E170" s="34">
        <f>'Lab03'!AB170*$E$2</f>
        <v>0</v>
      </c>
      <c r="F170" s="35">
        <f>'Lab04'!Q170*$F$2</f>
        <v>0</v>
      </c>
      <c r="G170" s="36">
        <f>'Lab05'!Q170*$G$2</f>
        <v>0</v>
      </c>
      <c r="H170" s="35">
        <f>'Lab06'!Z170*$H$2</f>
        <v>0</v>
      </c>
      <c r="I170" s="35">
        <f>'Midterm Exam'!P170*$I$2</f>
        <v>0</v>
      </c>
      <c r="J170" s="35">
        <f>OT!J170*$J$2</f>
        <v>0</v>
      </c>
      <c r="K170" s="35">
        <f>'Midterm Project'!Q170*$K$2</f>
        <v>0</v>
      </c>
      <c r="L170" s="35">
        <f>'Lab07'!T170*$L$2</f>
        <v>0</v>
      </c>
      <c r="M170" s="35">
        <f>'Lab08'!Y170*$M$2</f>
        <v>0</v>
      </c>
      <c r="N170" s="35">
        <f>'Lab09'!Q170*$N$2</f>
        <v>0</v>
      </c>
      <c r="O170" s="35">
        <f>'Lab10'!Z170*$O$2</f>
        <v>0</v>
      </c>
      <c r="P170" s="37">
        <v>0.0</v>
      </c>
      <c r="Q170" s="35">
        <f>'Lab11'!Z170*$Q$2</f>
        <v>0</v>
      </c>
      <c r="R170" s="35">
        <f>'Lab12'!E170*$R$2</f>
        <v>0</v>
      </c>
      <c r="S170" s="35">
        <f>'Final Exam'!X170*$S$2</f>
        <v>0</v>
      </c>
      <c r="T170" s="35">
        <f>'Final Project'!S170*$T$2</f>
        <v>0</v>
      </c>
      <c r="U170" s="38">
        <v>0.0</v>
      </c>
      <c r="V170" s="35">
        <f t="shared" si="1"/>
        <v>0</v>
      </c>
      <c r="W170" s="35"/>
      <c r="X170" s="39" t="b">
        <v>0</v>
      </c>
    </row>
    <row r="171">
      <c r="A171" s="4"/>
      <c r="B171" s="16" t="s">
        <v>181</v>
      </c>
      <c r="C171" s="34">
        <f>'Lab01'!Q171*$C$2</f>
        <v>4.3865</v>
      </c>
      <c r="D171" s="34">
        <f>'Lab02'!Q171*$D$2</f>
        <v>4.854</v>
      </c>
      <c r="E171" s="34">
        <f>'Lab03'!AB171*$E$2</f>
        <v>4.8895</v>
      </c>
      <c r="F171" s="35">
        <f>'Lab04'!Q171*$F$2</f>
        <v>4.5</v>
      </c>
      <c r="G171" s="36">
        <f>'Lab05'!Q171*$G$2</f>
        <v>4.8425</v>
      </c>
      <c r="H171" s="35">
        <f>'Lab06'!Z171*$H$2</f>
        <v>4.465</v>
      </c>
      <c r="I171" s="35">
        <f>'Midterm Exam'!P171*$I$2</f>
        <v>7.8</v>
      </c>
      <c r="J171" s="35">
        <f>OT!J171*$J$2</f>
        <v>5</v>
      </c>
      <c r="K171" s="35">
        <f>'Midterm Project'!Q171*$K$2</f>
        <v>8.511</v>
      </c>
      <c r="L171" s="35">
        <f>'Lab07'!T171*$L$2</f>
        <v>4.9205</v>
      </c>
      <c r="M171" s="35">
        <f>'Lab08'!Y171*$M$2</f>
        <v>4.83</v>
      </c>
      <c r="N171" s="35">
        <f>'Lab09'!Q171*$N$2</f>
        <v>4.0445</v>
      </c>
      <c r="O171" s="35">
        <f>'Lab10'!Z171*$O$2</f>
        <v>4.614</v>
      </c>
      <c r="P171" s="37">
        <v>3.0</v>
      </c>
      <c r="Q171" s="35">
        <f>'Lab11'!Z171*$Q$2</f>
        <v>3.3825</v>
      </c>
      <c r="R171" s="35">
        <f>'Lab12'!E171*$R$2</f>
        <v>5</v>
      </c>
      <c r="S171" s="35">
        <f>'Final Exam'!X171*$S$2</f>
        <v>7.8</v>
      </c>
      <c r="T171" s="35">
        <f>'Final Project'!S171*$T$2</f>
        <v>8.948</v>
      </c>
      <c r="U171" s="38">
        <v>0.0</v>
      </c>
      <c r="V171" s="35">
        <f t="shared" si="1"/>
        <v>95.788</v>
      </c>
      <c r="W171" s="35"/>
      <c r="X171" s="39" t="b">
        <v>1</v>
      </c>
    </row>
    <row r="172">
      <c r="A172" s="4"/>
      <c r="B172" s="16" t="s">
        <v>182</v>
      </c>
      <c r="C172" s="34">
        <f>'Lab01'!Q172*$C$2</f>
        <v>4.8345</v>
      </c>
      <c r="D172" s="34">
        <f>'Lab02'!Q172*$D$2</f>
        <v>4.737</v>
      </c>
      <c r="E172" s="34">
        <f>'Lab03'!AB172*$E$2</f>
        <v>4.986</v>
      </c>
      <c r="F172" s="35">
        <f>'Lab04'!Q172*$F$2</f>
        <v>4.9895</v>
      </c>
      <c r="G172" s="36">
        <f>'Lab05'!Q172*$G$2</f>
        <v>4.9515</v>
      </c>
      <c r="H172" s="35">
        <f>'Lab06'!Z172*$H$2</f>
        <v>4.832</v>
      </c>
      <c r="I172" s="35">
        <f>'Midterm Exam'!P172*$I$2</f>
        <v>7.24</v>
      </c>
      <c r="J172" s="35">
        <f>OT!J172*$J$2</f>
        <v>5</v>
      </c>
      <c r="K172" s="35">
        <f>'Midterm Project'!Q172*$K$2</f>
        <v>9.532</v>
      </c>
      <c r="L172" s="35">
        <f>'Lab07'!T172*$L$2</f>
        <v>4.9675</v>
      </c>
      <c r="M172" s="35">
        <f>'Lab08'!Y172*$M$2</f>
        <v>3.9895</v>
      </c>
      <c r="N172" s="35">
        <f>'Lab09'!Q172*$N$2</f>
        <v>4.2</v>
      </c>
      <c r="O172" s="35">
        <f>'Lab10'!Z172*$O$2</f>
        <v>4.919</v>
      </c>
      <c r="P172" s="37">
        <v>3.0</v>
      </c>
      <c r="Q172" s="35">
        <f>'Lab11'!Z172*$Q$2</f>
        <v>3.433</v>
      </c>
      <c r="R172" s="35">
        <f>'Lab12'!E172*$R$2</f>
        <v>5</v>
      </c>
      <c r="S172" s="35">
        <f>'Final Exam'!X172*$S$2</f>
        <v>8</v>
      </c>
      <c r="T172" s="35">
        <f>'Final Project'!S172*$T$2</f>
        <v>9.328</v>
      </c>
      <c r="U172" s="38">
        <v>0.0</v>
      </c>
      <c r="V172" s="35">
        <f t="shared" si="1"/>
        <v>97.9395</v>
      </c>
      <c r="W172" s="35"/>
      <c r="X172" s="39" t="b">
        <v>1</v>
      </c>
    </row>
    <row r="173">
      <c r="A173" s="4"/>
      <c r="B173" s="16" t="s">
        <v>184</v>
      </c>
      <c r="C173" s="34">
        <f>'Lab01'!Q173*$C$2</f>
        <v>3.5585</v>
      </c>
      <c r="D173" s="34">
        <f>'Lab02'!Q173*$D$2</f>
        <v>2.4975</v>
      </c>
      <c r="E173" s="34">
        <f>'Lab03'!AB173*$E$2</f>
        <v>4.538</v>
      </c>
      <c r="F173" s="35">
        <f>'Lab04'!Q173*$F$2</f>
        <v>4.798</v>
      </c>
      <c r="G173" s="36">
        <f>'Lab05'!Q173*$G$2</f>
        <v>0</v>
      </c>
      <c r="H173" s="35">
        <f>'Lab06'!Z173*$H$2</f>
        <v>3.7415</v>
      </c>
      <c r="I173" s="35">
        <f>'Midterm Exam'!P173*$I$2</f>
        <v>6.12</v>
      </c>
      <c r="J173" s="35">
        <f>OT!J173*$J$2</f>
        <v>2.5</v>
      </c>
      <c r="K173" s="35">
        <f>'Midterm Project'!Q173*$K$2</f>
        <v>7.617</v>
      </c>
      <c r="L173" s="35">
        <f>'Lab07'!T173*$L$2</f>
        <v>4.8805</v>
      </c>
      <c r="M173" s="35">
        <f>'Lab08'!Y173*$M$2</f>
        <v>2.6105</v>
      </c>
      <c r="N173" s="35">
        <f>'Lab09'!Q173*$N$2</f>
        <v>3.6335</v>
      </c>
      <c r="O173" s="35">
        <f>'Lab10'!Z173*$O$2</f>
        <v>4.8715</v>
      </c>
      <c r="P173" s="37">
        <v>3.0</v>
      </c>
      <c r="Q173" s="35">
        <f>'Lab11'!Z173*$Q$2</f>
        <v>2.3335</v>
      </c>
      <c r="R173" s="35">
        <f>'Lab12'!E173*$R$2</f>
        <v>5</v>
      </c>
      <c r="S173" s="35">
        <f>'Final Exam'!X173*$S$2</f>
        <v>3.84</v>
      </c>
      <c r="T173" s="35">
        <f>'Final Project'!S173*$T$2</f>
        <v>0</v>
      </c>
      <c r="U173" s="38">
        <v>0.0</v>
      </c>
      <c r="V173" s="35">
        <f t="shared" si="1"/>
        <v>65.54</v>
      </c>
      <c r="W173" s="35"/>
      <c r="X173" s="39" t="b">
        <v>1</v>
      </c>
    </row>
    <row r="174">
      <c r="A174" s="4"/>
      <c r="B174" s="16" t="s">
        <v>185</v>
      </c>
      <c r="C174" s="34">
        <f>'Lab01'!Q174*$C$2</f>
        <v>3.9385</v>
      </c>
      <c r="D174" s="34">
        <f>'Lab02'!Q174*$D$2</f>
        <v>3.958</v>
      </c>
      <c r="E174" s="34">
        <f>'Lab03'!AB174*$E$2</f>
        <v>4.156</v>
      </c>
      <c r="F174" s="35">
        <f>'Lab04'!Q174*$F$2</f>
        <v>3.564</v>
      </c>
      <c r="G174" s="36">
        <f>'Lab05'!Q174*$G$2</f>
        <v>3.6815</v>
      </c>
      <c r="H174" s="35">
        <f>'Lab06'!Z174*$H$2</f>
        <v>3.762</v>
      </c>
      <c r="I174" s="35">
        <f>'Midterm Exam'!P174*$I$2</f>
        <v>5.96</v>
      </c>
      <c r="J174" s="35">
        <f>OT!J174*$J$2</f>
        <v>5</v>
      </c>
      <c r="K174" s="35">
        <f>'Midterm Project'!Q174*$K$2</f>
        <v>7.043</v>
      </c>
      <c r="L174" s="35">
        <f>'Lab07'!T174*$L$2</f>
        <v>3.421</v>
      </c>
      <c r="M174" s="35">
        <f>'Lab08'!Y174*$M$2</f>
        <v>3.6915</v>
      </c>
      <c r="N174" s="35">
        <f>'Lab09'!Q174*$N$2</f>
        <v>0</v>
      </c>
      <c r="O174" s="35">
        <f>'Lab10'!Z174*$O$2</f>
        <v>4.75</v>
      </c>
      <c r="P174" s="37">
        <v>3.0</v>
      </c>
      <c r="Q174" s="35">
        <f>'Lab11'!Z174*$Q$2</f>
        <v>1.75</v>
      </c>
      <c r="R174" s="35">
        <f>'Lab12'!E174*$R$2</f>
        <v>5</v>
      </c>
      <c r="S174" s="35">
        <f>'Final Exam'!X174*$S$2</f>
        <v>6.32</v>
      </c>
      <c r="T174" s="35">
        <f>'Final Project'!S174*$T$2</f>
        <v>7.269</v>
      </c>
      <c r="U174" s="38">
        <v>0.0</v>
      </c>
      <c r="V174" s="35">
        <f t="shared" si="1"/>
        <v>76.2645</v>
      </c>
      <c r="W174" s="35"/>
      <c r="X174" s="39" t="b">
        <v>1</v>
      </c>
    </row>
    <row r="175">
      <c r="A175" s="5"/>
      <c r="B175" s="16" t="s">
        <v>186</v>
      </c>
      <c r="C175" s="34">
        <f>'Lab01'!Q175*$C$2</f>
        <v>4.5715</v>
      </c>
      <c r="D175" s="34">
        <f>'Lab02'!Q175*$D$2</f>
        <v>3.3025</v>
      </c>
      <c r="E175" s="34">
        <f>'Lab03'!AB175*$E$2</f>
        <v>4.2685</v>
      </c>
      <c r="F175" s="35">
        <f>'Lab04'!Q175*$F$2</f>
        <v>3.0455</v>
      </c>
      <c r="G175" s="36">
        <f>'Lab05'!Q175*$G$2</f>
        <v>4.226</v>
      </c>
      <c r="H175" s="35">
        <f>'Lab06'!Z175*$H$2</f>
        <v>3.3005</v>
      </c>
      <c r="I175" s="35">
        <f>'Midterm Exam'!P175*$I$2</f>
        <v>8</v>
      </c>
      <c r="J175" s="35">
        <f>OT!J175*$J$2</f>
        <v>5</v>
      </c>
      <c r="K175" s="35">
        <f>'Midterm Project'!Q175*$K$2</f>
        <v>7.915</v>
      </c>
      <c r="L175" s="35">
        <f>'Lab07'!T175*$L$2</f>
        <v>4.962</v>
      </c>
      <c r="M175" s="35">
        <f>'Lab08'!Y175*$M$2</f>
        <v>4.6385</v>
      </c>
      <c r="N175" s="35">
        <f>'Lab09'!Q175*$N$2</f>
        <v>1.75</v>
      </c>
      <c r="O175" s="35">
        <f>'Lab10'!Z175*$O$2</f>
        <v>4.798</v>
      </c>
      <c r="P175" s="37">
        <v>3.0</v>
      </c>
      <c r="Q175" s="35">
        <f>'Lab11'!Z175*$Q$2</f>
        <v>4.112</v>
      </c>
      <c r="R175" s="35">
        <f>'Lab12'!E175*$R$2</f>
        <v>5</v>
      </c>
      <c r="S175" s="35">
        <f>'Final Exam'!X175*$S$2</f>
        <v>7</v>
      </c>
      <c r="T175" s="35">
        <f>'Final Project'!S175*$T$2</f>
        <v>8.254</v>
      </c>
      <c r="U175" s="38">
        <v>0.0</v>
      </c>
      <c r="V175" s="35">
        <f t="shared" si="1"/>
        <v>87.144</v>
      </c>
      <c r="W175" s="35"/>
      <c r="X175" s="39" t="b">
        <v>1</v>
      </c>
    </row>
    <row r="176">
      <c r="A176" s="45" t="s">
        <v>223</v>
      </c>
      <c r="C176" s="46">
        <f t="shared" ref="C176:T176" si="2">AVERAGEIF(C3:C175, "&lt;&gt;0")</f>
        <v>4.25487013</v>
      </c>
      <c r="D176" s="46">
        <f t="shared" si="2"/>
        <v>4.188603896</v>
      </c>
      <c r="E176" s="46">
        <f t="shared" si="2"/>
        <v>4.279812057</v>
      </c>
      <c r="F176" s="46">
        <f t="shared" si="2"/>
        <v>4.038</v>
      </c>
      <c r="G176" s="46">
        <f t="shared" si="2"/>
        <v>3.752922794</v>
      </c>
      <c r="H176" s="46">
        <f t="shared" si="2"/>
        <v>4.154173759</v>
      </c>
      <c r="I176" s="46">
        <f t="shared" si="2"/>
        <v>7.169722222</v>
      </c>
      <c r="J176" s="46">
        <f t="shared" si="2"/>
        <v>4.632867133</v>
      </c>
      <c r="K176" s="46">
        <f t="shared" si="2"/>
        <v>8.411406383</v>
      </c>
      <c r="L176" s="46">
        <f t="shared" si="2"/>
        <v>4.787345588</v>
      </c>
      <c r="M176" s="46">
        <f t="shared" si="2"/>
        <v>4.189084507</v>
      </c>
      <c r="N176" s="46">
        <f t="shared" si="2"/>
        <v>3.99125</v>
      </c>
      <c r="O176" s="46">
        <f t="shared" si="2"/>
        <v>4.617894928</v>
      </c>
      <c r="P176" s="46">
        <f t="shared" si="2"/>
        <v>3</v>
      </c>
      <c r="Q176" s="46">
        <f t="shared" si="2"/>
        <v>3.898981618</v>
      </c>
      <c r="R176" s="46">
        <f t="shared" si="2"/>
        <v>5</v>
      </c>
      <c r="S176" s="46">
        <f t="shared" si="2"/>
        <v>7.285588235</v>
      </c>
      <c r="T176" s="46">
        <f t="shared" si="2"/>
        <v>8.396623704</v>
      </c>
      <c r="U176" s="47"/>
      <c r="V176" s="48">
        <f>AVERAGEIF(V3:V175, "&lt;&gt;0")</f>
        <v>81.02513462</v>
      </c>
      <c r="W176" s="48"/>
      <c r="X176" s="49"/>
    </row>
    <row r="177">
      <c r="W177" s="27"/>
      <c r="X177" s="50"/>
    </row>
    <row r="178">
      <c r="E178" s="51" t="s">
        <v>224</v>
      </c>
      <c r="W178" s="27"/>
      <c r="X178" s="50"/>
    </row>
    <row r="179">
      <c r="W179" s="27"/>
      <c r="X179" s="50"/>
    </row>
    <row r="180">
      <c r="W180" s="27"/>
      <c r="X180" s="50"/>
    </row>
    <row r="181">
      <c r="W181" s="27"/>
      <c r="X181" s="50"/>
    </row>
    <row r="182">
      <c r="W182" s="27"/>
      <c r="X182" s="50"/>
    </row>
    <row r="183">
      <c r="W183" s="27"/>
      <c r="X183" s="50"/>
    </row>
    <row r="184">
      <c r="W184" s="27"/>
      <c r="X184" s="50"/>
    </row>
    <row r="185">
      <c r="W185" s="27"/>
      <c r="X185" s="50"/>
    </row>
    <row r="186">
      <c r="W186" s="27"/>
      <c r="X186" s="50"/>
    </row>
    <row r="187">
      <c r="W187" s="27"/>
      <c r="X187" s="50"/>
    </row>
    <row r="188">
      <c r="W188" s="27"/>
      <c r="X188" s="50"/>
    </row>
    <row r="189">
      <c r="W189" s="27"/>
      <c r="X189" s="50"/>
    </row>
    <row r="190">
      <c r="W190" s="27"/>
      <c r="X190" s="50"/>
    </row>
    <row r="191">
      <c r="W191" s="27"/>
      <c r="X191" s="50"/>
    </row>
    <row r="192">
      <c r="W192" s="27"/>
      <c r="X192" s="50"/>
    </row>
    <row r="193">
      <c r="W193" s="27"/>
      <c r="X193" s="50"/>
    </row>
    <row r="194">
      <c r="W194" s="27"/>
      <c r="X194" s="50"/>
    </row>
    <row r="195">
      <c r="W195" s="27"/>
      <c r="X195" s="50"/>
    </row>
    <row r="196">
      <c r="W196" s="27"/>
      <c r="X196" s="50"/>
    </row>
    <row r="197">
      <c r="W197" s="27"/>
      <c r="X197" s="50"/>
    </row>
    <row r="198">
      <c r="W198" s="27"/>
      <c r="X198" s="50"/>
    </row>
    <row r="199">
      <c r="W199" s="27"/>
      <c r="X199" s="50"/>
    </row>
    <row r="200">
      <c r="W200" s="27"/>
      <c r="X200" s="50"/>
    </row>
    <row r="201">
      <c r="W201" s="27"/>
      <c r="X201" s="50"/>
    </row>
    <row r="202">
      <c r="W202" s="27"/>
      <c r="X202" s="50"/>
    </row>
    <row r="203">
      <c r="W203" s="27"/>
      <c r="X203" s="50"/>
    </row>
    <row r="204">
      <c r="W204" s="27"/>
      <c r="X204" s="50"/>
    </row>
    <row r="205">
      <c r="W205" s="27"/>
      <c r="X205" s="50"/>
    </row>
    <row r="206">
      <c r="W206" s="27"/>
      <c r="X206" s="50"/>
    </row>
    <row r="207">
      <c r="W207" s="27"/>
      <c r="X207" s="50"/>
    </row>
    <row r="208">
      <c r="W208" s="27"/>
      <c r="X208" s="50"/>
    </row>
    <row r="209">
      <c r="W209" s="27"/>
      <c r="X209" s="50"/>
    </row>
    <row r="210">
      <c r="W210" s="27"/>
      <c r="X210" s="50"/>
    </row>
    <row r="211">
      <c r="W211" s="27"/>
      <c r="X211" s="50"/>
    </row>
    <row r="212">
      <c r="W212" s="27"/>
      <c r="X212" s="50"/>
    </row>
    <row r="213">
      <c r="W213" s="27"/>
      <c r="X213" s="50"/>
    </row>
    <row r="214">
      <c r="W214" s="27"/>
      <c r="X214" s="50"/>
    </row>
    <row r="215">
      <c r="W215" s="27"/>
      <c r="X215" s="50"/>
    </row>
    <row r="216">
      <c r="W216" s="27"/>
      <c r="X216" s="50"/>
    </row>
    <row r="217">
      <c r="W217" s="27"/>
      <c r="X217" s="50"/>
    </row>
    <row r="218">
      <c r="W218" s="27"/>
      <c r="X218" s="50"/>
    </row>
    <row r="219">
      <c r="W219" s="27"/>
      <c r="X219" s="50"/>
    </row>
    <row r="220">
      <c r="W220" s="27"/>
      <c r="X220" s="50"/>
    </row>
    <row r="221">
      <c r="W221" s="27"/>
      <c r="X221" s="50"/>
    </row>
    <row r="222">
      <c r="W222" s="27"/>
      <c r="X222" s="50"/>
    </row>
    <row r="223">
      <c r="W223" s="27"/>
      <c r="X223" s="50"/>
    </row>
    <row r="224">
      <c r="W224" s="27"/>
      <c r="X224" s="50"/>
    </row>
    <row r="225">
      <c r="W225" s="27"/>
      <c r="X225" s="50"/>
    </row>
    <row r="226">
      <c r="W226" s="27"/>
      <c r="X226" s="50"/>
    </row>
    <row r="227">
      <c r="W227" s="27"/>
      <c r="X227" s="50"/>
    </row>
    <row r="228">
      <c r="W228" s="27"/>
      <c r="X228" s="50"/>
    </row>
    <row r="229">
      <c r="W229" s="27"/>
      <c r="X229" s="50"/>
    </row>
    <row r="230">
      <c r="W230" s="27"/>
      <c r="X230" s="50"/>
    </row>
    <row r="231">
      <c r="W231" s="27"/>
      <c r="X231" s="50"/>
    </row>
    <row r="232">
      <c r="W232" s="27"/>
      <c r="X232" s="50"/>
    </row>
    <row r="233">
      <c r="W233" s="27"/>
      <c r="X233" s="50"/>
    </row>
    <row r="234">
      <c r="W234" s="27"/>
      <c r="X234" s="50"/>
    </row>
    <row r="235">
      <c r="W235" s="27"/>
      <c r="X235" s="50"/>
    </row>
    <row r="236">
      <c r="W236" s="27"/>
      <c r="X236" s="50"/>
    </row>
    <row r="237">
      <c r="W237" s="27"/>
      <c r="X237" s="50"/>
    </row>
    <row r="238">
      <c r="W238" s="27"/>
      <c r="X238" s="50"/>
    </row>
    <row r="239">
      <c r="W239" s="27"/>
      <c r="X239" s="50"/>
    </row>
    <row r="240">
      <c r="W240" s="27"/>
      <c r="X240" s="50"/>
    </row>
    <row r="241">
      <c r="W241" s="27"/>
      <c r="X241" s="50"/>
    </row>
    <row r="242">
      <c r="W242" s="27"/>
      <c r="X242" s="50"/>
    </row>
    <row r="243">
      <c r="W243" s="27"/>
      <c r="X243" s="50"/>
    </row>
    <row r="244">
      <c r="W244" s="27"/>
      <c r="X244" s="50"/>
    </row>
    <row r="245">
      <c r="W245" s="27"/>
      <c r="X245" s="50"/>
    </row>
    <row r="246">
      <c r="W246" s="27"/>
      <c r="X246" s="50"/>
    </row>
    <row r="247">
      <c r="W247" s="27"/>
      <c r="X247" s="50"/>
    </row>
    <row r="248">
      <c r="W248" s="27"/>
      <c r="X248" s="50"/>
    </row>
    <row r="249">
      <c r="W249" s="27"/>
      <c r="X249" s="50"/>
    </row>
    <row r="250">
      <c r="W250" s="27"/>
      <c r="X250" s="50"/>
    </row>
    <row r="251">
      <c r="W251" s="27"/>
      <c r="X251" s="50"/>
    </row>
    <row r="252">
      <c r="W252" s="27"/>
      <c r="X252" s="50"/>
    </row>
    <row r="253">
      <c r="W253" s="27"/>
      <c r="X253" s="50"/>
    </row>
    <row r="254">
      <c r="W254" s="27"/>
      <c r="X254" s="50"/>
    </row>
    <row r="255">
      <c r="W255" s="27"/>
      <c r="X255" s="50"/>
    </row>
    <row r="256">
      <c r="W256" s="27"/>
      <c r="X256" s="50"/>
    </row>
    <row r="257">
      <c r="W257" s="27"/>
      <c r="X257" s="50"/>
    </row>
    <row r="258">
      <c r="W258" s="27"/>
      <c r="X258" s="50"/>
    </row>
    <row r="259">
      <c r="W259" s="27"/>
      <c r="X259" s="50"/>
    </row>
    <row r="260">
      <c r="W260" s="27"/>
      <c r="X260" s="50"/>
    </row>
    <row r="261">
      <c r="W261" s="27"/>
      <c r="X261" s="50"/>
    </row>
    <row r="262">
      <c r="W262" s="27"/>
      <c r="X262" s="50"/>
    </row>
    <row r="263">
      <c r="W263" s="27"/>
      <c r="X263" s="50"/>
    </row>
    <row r="264">
      <c r="W264" s="27"/>
      <c r="X264" s="50"/>
    </row>
    <row r="265">
      <c r="W265" s="27"/>
      <c r="X265" s="50"/>
    </row>
    <row r="266">
      <c r="W266" s="27"/>
      <c r="X266" s="50"/>
    </row>
    <row r="267">
      <c r="W267" s="27"/>
      <c r="X267" s="50"/>
    </row>
    <row r="268">
      <c r="W268" s="27"/>
      <c r="X268" s="50"/>
    </row>
    <row r="269">
      <c r="W269" s="27"/>
      <c r="X269" s="50"/>
    </row>
    <row r="270">
      <c r="W270" s="27"/>
      <c r="X270" s="50"/>
    </row>
    <row r="271">
      <c r="W271" s="27"/>
      <c r="X271" s="50"/>
    </row>
    <row r="272">
      <c r="W272" s="27"/>
      <c r="X272" s="50"/>
    </row>
    <row r="273">
      <c r="W273" s="27"/>
      <c r="X273" s="50"/>
    </row>
    <row r="274">
      <c r="W274" s="27"/>
      <c r="X274" s="50"/>
    </row>
    <row r="275">
      <c r="W275" s="27"/>
      <c r="X275" s="50"/>
    </row>
    <row r="276">
      <c r="W276" s="27"/>
      <c r="X276" s="50"/>
    </row>
    <row r="277">
      <c r="W277" s="27"/>
      <c r="X277" s="50"/>
    </row>
    <row r="278">
      <c r="W278" s="27"/>
      <c r="X278" s="50"/>
    </row>
    <row r="279">
      <c r="W279" s="27"/>
      <c r="X279" s="50"/>
    </row>
    <row r="280">
      <c r="W280" s="27"/>
      <c r="X280" s="50"/>
    </row>
    <row r="281">
      <c r="W281" s="27"/>
      <c r="X281" s="50"/>
    </row>
    <row r="282">
      <c r="W282" s="27"/>
      <c r="X282" s="50"/>
    </row>
    <row r="283">
      <c r="W283" s="27"/>
      <c r="X283" s="50"/>
    </row>
    <row r="284">
      <c r="W284" s="27"/>
      <c r="X284" s="50"/>
    </row>
    <row r="285">
      <c r="W285" s="27"/>
      <c r="X285" s="50"/>
    </row>
    <row r="286">
      <c r="W286" s="27"/>
      <c r="X286" s="50"/>
    </row>
    <row r="287">
      <c r="W287" s="27"/>
      <c r="X287" s="50"/>
    </row>
    <row r="288">
      <c r="W288" s="27"/>
      <c r="X288" s="50"/>
    </row>
    <row r="289">
      <c r="W289" s="27"/>
      <c r="X289" s="50"/>
    </row>
    <row r="290">
      <c r="W290" s="27"/>
      <c r="X290" s="50"/>
    </row>
    <row r="291">
      <c r="W291" s="27"/>
      <c r="X291" s="50"/>
    </row>
    <row r="292">
      <c r="W292" s="27"/>
      <c r="X292" s="50"/>
    </row>
    <row r="293">
      <c r="W293" s="27"/>
      <c r="X293" s="50"/>
    </row>
    <row r="294">
      <c r="W294" s="27"/>
      <c r="X294" s="50"/>
    </row>
    <row r="295">
      <c r="W295" s="27"/>
      <c r="X295" s="50"/>
    </row>
    <row r="296">
      <c r="W296" s="27"/>
      <c r="X296" s="50"/>
    </row>
    <row r="297">
      <c r="W297" s="27"/>
      <c r="X297" s="50"/>
    </row>
    <row r="298">
      <c r="W298" s="27"/>
      <c r="X298" s="50"/>
    </row>
    <row r="299">
      <c r="W299" s="27"/>
      <c r="X299" s="50"/>
    </row>
    <row r="300">
      <c r="W300" s="27"/>
      <c r="X300" s="50"/>
    </row>
    <row r="301">
      <c r="W301" s="27"/>
      <c r="X301" s="50"/>
    </row>
    <row r="302">
      <c r="W302" s="27"/>
      <c r="X302" s="50"/>
    </row>
    <row r="303">
      <c r="W303" s="27"/>
      <c r="X303" s="50"/>
    </row>
    <row r="304">
      <c r="W304" s="27"/>
      <c r="X304" s="50"/>
    </row>
    <row r="305">
      <c r="W305" s="27"/>
      <c r="X305" s="50"/>
    </row>
    <row r="306">
      <c r="W306" s="27"/>
      <c r="X306" s="50"/>
    </row>
    <row r="307">
      <c r="W307" s="27"/>
      <c r="X307" s="50"/>
    </row>
    <row r="308">
      <c r="W308" s="27"/>
      <c r="X308" s="50"/>
    </row>
    <row r="309">
      <c r="W309" s="27"/>
      <c r="X309" s="50"/>
    </row>
    <row r="310">
      <c r="W310" s="27"/>
      <c r="X310" s="50"/>
    </row>
    <row r="311">
      <c r="W311" s="27"/>
      <c r="X311" s="50"/>
    </row>
    <row r="312">
      <c r="W312" s="27"/>
      <c r="X312" s="50"/>
    </row>
    <row r="313">
      <c r="W313" s="27"/>
      <c r="X313" s="50"/>
    </row>
    <row r="314">
      <c r="W314" s="27"/>
      <c r="X314" s="50"/>
    </row>
    <row r="315">
      <c r="W315" s="27"/>
      <c r="X315" s="50"/>
    </row>
    <row r="316">
      <c r="W316" s="27"/>
      <c r="X316" s="50"/>
    </row>
    <row r="317">
      <c r="W317" s="27"/>
      <c r="X317" s="50"/>
    </row>
    <row r="318">
      <c r="W318" s="27"/>
      <c r="X318" s="50"/>
    </row>
    <row r="319">
      <c r="W319" s="27"/>
      <c r="X319" s="50"/>
    </row>
    <row r="320">
      <c r="W320" s="27"/>
      <c r="X320" s="50"/>
    </row>
    <row r="321">
      <c r="W321" s="27"/>
      <c r="X321" s="50"/>
    </row>
    <row r="322">
      <c r="W322" s="27"/>
      <c r="X322" s="50"/>
    </row>
    <row r="323">
      <c r="W323" s="27"/>
      <c r="X323" s="50"/>
    </row>
    <row r="324">
      <c r="W324" s="27"/>
      <c r="X324" s="50"/>
    </row>
    <row r="325">
      <c r="W325" s="27"/>
      <c r="X325" s="50"/>
    </row>
    <row r="326">
      <c r="W326" s="27"/>
      <c r="X326" s="50"/>
    </row>
    <row r="327">
      <c r="W327" s="27"/>
      <c r="X327" s="50"/>
    </row>
    <row r="328">
      <c r="W328" s="27"/>
      <c r="X328" s="50"/>
    </row>
    <row r="329">
      <c r="W329" s="27"/>
      <c r="X329" s="50"/>
    </row>
    <row r="330">
      <c r="W330" s="27"/>
      <c r="X330" s="50"/>
    </row>
    <row r="331">
      <c r="W331" s="27"/>
      <c r="X331" s="50"/>
    </row>
    <row r="332">
      <c r="W332" s="27"/>
      <c r="X332" s="50"/>
    </row>
    <row r="333">
      <c r="W333" s="27"/>
      <c r="X333" s="50"/>
    </row>
    <row r="334">
      <c r="W334" s="27"/>
      <c r="X334" s="50"/>
    </row>
    <row r="335">
      <c r="W335" s="27"/>
      <c r="X335" s="50"/>
    </row>
    <row r="336">
      <c r="W336" s="27"/>
      <c r="X336" s="50"/>
    </row>
    <row r="337">
      <c r="W337" s="27"/>
      <c r="X337" s="50"/>
    </row>
    <row r="338">
      <c r="W338" s="27"/>
      <c r="X338" s="50"/>
    </row>
    <row r="339">
      <c r="W339" s="27"/>
      <c r="X339" s="50"/>
    </row>
    <row r="340">
      <c r="W340" s="27"/>
      <c r="X340" s="50"/>
    </row>
    <row r="341">
      <c r="W341" s="27"/>
      <c r="X341" s="50"/>
    </row>
    <row r="342">
      <c r="W342" s="27"/>
      <c r="X342" s="50"/>
    </row>
    <row r="343">
      <c r="W343" s="27"/>
      <c r="X343" s="50"/>
    </row>
    <row r="344">
      <c r="W344" s="27"/>
      <c r="X344" s="50"/>
    </row>
    <row r="345">
      <c r="W345" s="27"/>
      <c r="X345" s="50"/>
    </row>
    <row r="346">
      <c r="W346" s="27"/>
      <c r="X346" s="50"/>
    </row>
    <row r="347">
      <c r="W347" s="27"/>
      <c r="X347" s="50"/>
    </row>
    <row r="348">
      <c r="W348" s="27"/>
      <c r="X348" s="50"/>
    </row>
    <row r="349">
      <c r="W349" s="27"/>
      <c r="X349" s="50"/>
    </row>
    <row r="350">
      <c r="W350" s="27"/>
      <c r="X350" s="50"/>
    </row>
    <row r="351">
      <c r="W351" s="27"/>
      <c r="X351" s="50"/>
    </row>
    <row r="352">
      <c r="W352" s="27"/>
      <c r="X352" s="50"/>
    </row>
    <row r="353">
      <c r="W353" s="27"/>
      <c r="X353" s="50"/>
    </row>
    <row r="354">
      <c r="W354" s="27"/>
      <c r="X354" s="50"/>
    </row>
    <row r="355">
      <c r="W355" s="27"/>
      <c r="X355" s="50"/>
    </row>
    <row r="356">
      <c r="W356" s="27"/>
      <c r="X356" s="50"/>
    </row>
    <row r="357">
      <c r="W357" s="27"/>
      <c r="X357" s="50"/>
    </row>
    <row r="358">
      <c r="W358" s="27"/>
      <c r="X358" s="50"/>
    </row>
    <row r="359">
      <c r="W359" s="27"/>
      <c r="X359" s="50"/>
    </row>
    <row r="360">
      <c r="W360" s="27"/>
      <c r="X360" s="50"/>
    </row>
    <row r="361">
      <c r="W361" s="27"/>
      <c r="X361" s="50"/>
    </row>
    <row r="362">
      <c r="W362" s="27"/>
      <c r="X362" s="50"/>
    </row>
    <row r="363">
      <c r="W363" s="27"/>
      <c r="X363" s="50"/>
    </row>
    <row r="364">
      <c r="W364" s="27"/>
      <c r="X364" s="50"/>
    </row>
    <row r="365">
      <c r="W365" s="27"/>
      <c r="X365" s="50"/>
    </row>
    <row r="366">
      <c r="W366" s="27"/>
      <c r="X366" s="50"/>
    </row>
    <row r="367">
      <c r="W367" s="27"/>
      <c r="X367" s="50"/>
    </row>
    <row r="368">
      <c r="W368" s="27"/>
      <c r="X368" s="50"/>
    </row>
    <row r="369">
      <c r="W369" s="27"/>
      <c r="X369" s="50"/>
    </row>
    <row r="370">
      <c r="W370" s="27"/>
      <c r="X370" s="50"/>
    </row>
    <row r="371">
      <c r="W371" s="27"/>
      <c r="X371" s="50"/>
    </row>
    <row r="372">
      <c r="W372" s="27"/>
      <c r="X372" s="50"/>
    </row>
    <row r="373">
      <c r="W373" s="27"/>
      <c r="X373" s="50"/>
    </row>
    <row r="374">
      <c r="W374" s="27"/>
      <c r="X374" s="50"/>
    </row>
    <row r="375">
      <c r="W375" s="27"/>
      <c r="X375" s="50"/>
    </row>
    <row r="376">
      <c r="W376" s="27"/>
      <c r="X376" s="50"/>
    </row>
    <row r="377">
      <c r="W377" s="27"/>
      <c r="X377" s="50"/>
    </row>
    <row r="378">
      <c r="W378" s="27"/>
      <c r="X378" s="50"/>
    </row>
    <row r="379">
      <c r="W379" s="27"/>
      <c r="X379" s="50"/>
    </row>
    <row r="380">
      <c r="W380" s="27"/>
      <c r="X380" s="50"/>
    </row>
    <row r="381">
      <c r="W381" s="27"/>
      <c r="X381" s="50"/>
    </row>
    <row r="382">
      <c r="W382" s="27"/>
      <c r="X382" s="50"/>
    </row>
    <row r="383">
      <c r="W383" s="27"/>
      <c r="X383" s="50"/>
    </row>
    <row r="384">
      <c r="W384" s="27"/>
      <c r="X384" s="50"/>
    </row>
    <row r="385">
      <c r="W385" s="27"/>
      <c r="X385" s="50"/>
    </row>
    <row r="386">
      <c r="W386" s="27"/>
      <c r="X386" s="50"/>
    </row>
    <row r="387">
      <c r="W387" s="27"/>
      <c r="X387" s="50"/>
    </row>
    <row r="388">
      <c r="W388" s="27"/>
      <c r="X388" s="50"/>
    </row>
    <row r="389">
      <c r="W389" s="27"/>
      <c r="X389" s="50"/>
    </row>
    <row r="390">
      <c r="W390" s="27"/>
      <c r="X390" s="50"/>
    </row>
    <row r="391">
      <c r="W391" s="27"/>
      <c r="X391" s="50"/>
    </row>
    <row r="392">
      <c r="W392" s="27"/>
      <c r="X392" s="50"/>
    </row>
    <row r="393">
      <c r="W393" s="27"/>
      <c r="X393" s="50"/>
    </row>
    <row r="394">
      <c r="W394" s="27"/>
      <c r="X394" s="50"/>
    </row>
    <row r="395">
      <c r="W395" s="27"/>
      <c r="X395" s="50"/>
    </row>
    <row r="396">
      <c r="W396" s="27"/>
      <c r="X396" s="50"/>
    </row>
    <row r="397">
      <c r="W397" s="27"/>
      <c r="X397" s="50"/>
    </row>
    <row r="398">
      <c r="W398" s="27"/>
      <c r="X398" s="50"/>
    </row>
    <row r="399">
      <c r="W399" s="27"/>
      <c r="X399" s="50"/>
    </row>
    <row r="400">
      <c r="W400" s="27"/>
      <c r="X400" s="50"/>
    </row>
    <row r="401">
      <c r="W401" s="27"/>
      <c r="X401" s="50"/>
    </row>
    <row r="402">
      <c r="W402" s="27"/>
      <c r="X402" s="50"/>
    </row>
    <row r="403">
      <c r="W403" s="27"/>
      <c r="X403" s="50"/>
    </row>
    <row r="404">
      <c r="W404" s="27"/>
      <c r="X404" s="50"/>
    </row>
    <row r="405">
      <c r="W405" s="27"/>
      <c r="X405" s="50"/>
    </row>
    <row r="406">
      <c r="W406" s="27"/>
      <c r="X406" s="50"/>
    </row>
    <row r="407">
      <c r="W407" s="27"/>
      <c r="X407" s="50"/>
    </row>
    <row r="408">
      <c r="W408" s="27"/>
      <c r="X408" s="50"/>
    </row>
    <row r="409">
      <c r="W409" s="27"/>
      <c r="X409" s="50"/>
    </row>
    <row r="410">
      <c r="W410" s="27"/>
      <c r="X410" s="50"/>
    </row>
    <row r="411">
      <c r="W411" s="27"/>
      <c r="X411" s="50"/>
    </row>
    <row r="412">
      <c r="W412" s="27"/>
      <c r="X412" s="50"/>
    </row>
    <row r="413">
      <c r="W413" s="27"/>
      <c r="X413" s="50"/>
    </row>
    <row r="414">
      <c r="W414" s="27"/>
      <c r="X414" s="50"/>
    </row>
    <row r="415">
      <c r="W415" s="27"/>
      <c r="X415" s="50"/>
    </row>
    <row r="416">
      <c r="W416" s="27"/>
      <c r="X416" s="50"/>
    </row>
    <row r="417">
      <c r="W417" s="27"/>
      <c r="X417" s="50"/>
    </row>
    <row r="418">
      <c r="W418" s="27"/>
      <c r="X418" s="50"/>
    </row>
    <row r="419">
      <c r="W419" s="27"/>
      <c r="X419" s="50"/>
    </row>
    <row r="420">
      <c r="W420" s="27"/>
      <c r="X420" s="50"/>
    </row>
    <row r="421">
      <c r="W421" s="27"/>
      <c r="X421" s="50"/>
    </row>
    <row r="422">
      <c r="W422" s="27"/>
      <c r="X422" s="50"/>
    </row>
    <row r="423">
      <c r="W423" s="27"/>
      <c r="X423" s="50"/>
    </row>
    <row r="424">
      <c r="W424" s="27"/>
      <c r="X424" s="50"/>
    </row>
    <row r="425">
      <c r="W425" s="27"/>
      <c r="X425" s="50"/>
    </row>
    <row r="426">
      <c r="W426" s="27"/>
      <c r="X426" s="50"/>
    </row>
    <row r="427">
      <c r="W427" s="27"/>
      <c r="X427" s="50"/>
    </row>
    <row r="428">
      <c r="W428" s="27"/>
      <c r="X428" s="50"/>
    </row>
    <row r="429">
      <c r="W429" s="27"/>
      <c r="X429" s="50"/>
    </row>
    <row r="430">
      <c r="W430" s="27"/>
      <c r="X430" s="50"/>
    </row>
    <row r="431">
      <c r="W431" s="27"/>
      <c r="X431" s="50"/>
    </row>
    <row r="432">
      <c r="W432" s="27"/>
      <c r="X432" s="50"/>
    </row>
    <row r="433">
      <c r="W433" s="27"/>
      <c r="X433" s="50"/>
    </row>
    <row r="434">
      <c r="W434" s="27"/>
      <c r="X434" s="50"/>
    </row>
    <row r="435">
      <c r="W435" s="27"/>
      <c r="X435" s="50"/>
    </row>
    <row r="436">
      <c r="W436" s="27"/>
      <c r="X436" s="50"/>
    </row>
    <row r="437">
      <c r="W437" s="27"/>
      <c r="X437" s="50"/>
    </row>
    <row r="438">
      <c r="W438" s="27"/>
      <c r="X438" s="50"/>
    </row>
    <row r="439">
      <c r="W439" s="27"/>
      <c r="X439" s="50"/>
    </row>
    <row r="440">
      <c r="W440" s="27"/>
      <c r="X440" s="50"/>
    </row>
    <row r="441">
      <c r="W441" s="27"/>
      <c r="X441" s="50"/>
    </row>
    <row r="442">
      <c r="W442" s="27"/>
      <c r="X442" s="50"/>
    </row>
    <row r="443">
      <c r="W443" s="27"/>
      <c r="X443" s="50"/>
    </row>
    <row r="444">
      <c r="W444" s="27"/>
      <c r="X444" s="50"/>
    </row>
    <row r="445">
      <c r="W445" s="27"/>
      <c r="X445" s="50"/>
    </row>
    <row r="446">
      <c r="W446" s="27"/>
      <c r="X446" s="50"/>
    </row>
    <row r="447">
      <c r="W447" s="27"/>
      <c r="X447" s="50"/>
    </row>
    <row r="448">
      <c r="W448" s="27"/>
      <c r="X448" s="50"/>
    </row>
    <row r="449">
      <c r="W449" s="27"/>
      <c r="X449" s="50"/>
    </row>
    <row r="450">
      <c r="W450" s="27"/>
      <c r="X450" s="50"/>
    </row>
    <row r="451">
      <c r="W451" s="27"/>
      <c r="X451" s="50"/>
    </row>
    <row r="452">
      <c r="W452" s="27"/>
      <c r="X452" s="50"/>
    </row>
    <row r="453">
      <c r="W453" s="27"/>
      <c r="X453" s="50"/>
    </row>
    <row r="454">
      <c r="W454" s="27"/>
      <c r="X454" s="50"/>
    </row>
    <row r="455">
      <c r="W455" s="27"/>
      <c r="X455" s="50"/>
    </row>
    <row r="456">
      <c r="W456" s="27"/>
      <c r="X456" s="50"/>
    </row>
    <row r="457">
      <c r="W457" s="27"/>
      <c r="X457" s="50"/>
    </row>
    <row r="458">
      <c r="W458" s="27"/>
      <c r="X458" s="50"/>
    </row>
    <row r="459">
      <c r="W459" s="27"/>
      <c r="X459" s="50"/>
    </row>
    <row r="460">
      <c r="W460" s="27"/>
      <c r="X460" s="50"/>
    </row>
    <row r="461">
      <c r="W461" s="27"/>
      <c r="X461" s="50"/>
    </row>
    <row r="462">
      <c r="W462" s="27"/>
      <c r="X462" s="50"/>
    </row>
    <row r="463">
      <c r="W463" s="27"/>
      <c r="X463" s="50"/>
    </row>
    <row r="464">
      <c r="W464" s="27"/>
      <c r="X464" s="50"/>
    </row>
    <row r="465">
      <c r="W465" s="27"/>
      <c r="X465" s="50"/>
    </row>
    <row r="466">
      <c r="W466" s="27"/>
      <c r="X466" s="50"/>
    </row>
    <row r="467">
      <c r="W467" s="27"/>
      <c r="X467" s="50"/>
    </row>
    <row r="468">
      <c r="W468" s="27"/>
      <c r="X468" s="50"/>
    </row>
    <row r="469">
      <c r="W469" s="27"/>
      <c r="X469" s="50"/>
    </row>
    <row r="470">
      <c r="W470" s="27"/>
      <c r="X470" s="50"/>
    </row>
    <row r="471">
      <c r="W471" s="27"/>
      <c r="X471" s="50"/>
    </row>
    <row r="472">
      <c r="W472" s="27"/>
      <c r="X472" s="50"/>
    </row>
    <row r="473">
      <c r="W473" s="27"/>
      <c r="X473" s="50"/>
    </row>
    <row r="474">
      <c r="W474" s="27"/>
      <c r="X474" s="50"/>
    </row>
    <row r="475">
      <c r="W475" s="27"/>
      <c r="X475" s="50"/>
    </row>
    <row r="476">
      <c r="W476" s="27"/>
      <c r="X476" s="50"/>
    </row>
    <row r="477">
      <c r="W477" s="27"/>
      <c r="X477" s="50"/>
    </row>
    <row r="478">
      <c r="W478" s="27"/>
      <c r="X478" s="50"/>
    </row>
    <row r="479">
      <c r="W479" s="27"/>
      <c r="X479" s="50"/>
    </row>
    <row r="480">
      <c r="W480" s="27"/>
      <c r="X480" s="50"/>
    </row>
    <row r="481">
      <c r="W481" s="27"/>
      <c r="X481" s="50"/>
    </row>
    <row r="482">
      <c r="W482" s="27"/>
      <c r="X482" s="50"/>
    </row>
    <row r="483">
      <c r="W483" s="27"/>
      <c r="X483" s="50"/>
    </row>
    <row r="484">
      <c r="W484" s="27"/>
      <c r="X484" s="50"/>
    </row>
    <row r="485">
      <c r="W485" s="27"/>
      <c r="X485" s="50"/>
    </row>
    <row r="486">
      <c r="W486" s="27"/>
      <c r="X486" s="50"/>
    </row>
    <row r="487">
      <c r="W487" s="27"/>
      <c r="X487" s="50"/>
    </row>
    <row r="488">
      <c r="W488" s="27"/>
      <c r="X488" s="50"/>
    </row>
    <row r="489">
      <c r="W489" s="27"/>
      <c r="X489" s="50"/>
    </row>
    <row r="490">
      <c r="W490" s="27"/>
      <c r="X490" s="50"/>
    </row>
    <row r="491">
      <c r="W491" s="27"/>
      <c r="X491" s="50"/>
    </row>
    <row r="492">
      <c r="W492" s="27"/>
      <c r="X492" s="50"/>
    </row>
    <row r="493">
      <c r="W493" s="27"/>
      <c r="X493" s="50"/>
    </row>
    <row r="494">
      <c r="W494" s="27"/>
      <c r="X494" s="50"/>
    </row>
    <row r="495">
      <c r="W495" s="27"/>
      <c r="X495" s="50"/>
    </row>
    <row r="496">
      <c r="W496" s="27"/>
      <c r="X496" s="50"/>
    </row>
    <row r="497">
      <c r="W497" s="27"/>
      <c r="X497" s="50"/>
    </row>
    <row r="498">
      <c r="W498" s="27"/>
      <c r="X498" s="50"/>
    </row>
    <row r="499">
      <c r="W499" s="27"/>
      <c r="X499" s="50"/>
    </row>
    <row r="500">
      <c r="W500" s="27"/>
      <c r="X500" s="50"/>
    </row>
    <row r="501">
      <c r="W501" s="27"/>
      <c r="X501" s="50"/>
    </row>
    <row r="502">
      <c r="W502" s="27"/>
      <c r="X502" s="50"/>
    </row>
    <row r="503">
      <c r="W503" s="27"/>
      <c r="X503" s="50"/>
    </row>
    <row r="504">
      <c r="W504" s="27"/>
      <c r="X504" s="50"/>
    </row>
    <row r="505">
      <c r="W505" s="27"/>
      <c r="X505" s="50"/>
    </row>
    <row r="506">
      <c r="W506" s="27"/>
      <c r="X506" s="50"/>
    </row>
    <row r="507">
      <c r="W507" s="27"/>
      <c r="X507" s="50"/>
    </row>
    <row r="508">
      <c r="W508" s="27"/>
      <c r="X508" s="50"/>
    </row>
    <row r="509">
      <c r="W509" s="27"/>
      <c r="X509" s="50"/>
    </row>
    <row r="510">
      <c r="W510" s="27"/>
      <c r="X510" s="50"/>
    </row>
    <row r="511">
      <c r="W511" s="27"/>
      <c r="X511" s="50"/>
    </row>
    <row r="512">
      <c r="W512" s="27"/>
      <c r="X512" s="50"/>
    </row>
    <row r="513">
      <c r="W513" s="27"/>
      <c r="X513" s="50"/>
    </row>
    <row r="514">
      <c r="W514" s="27"/>
      <c r="X514" s="50"/>
    </row>
    <row r="515">
      <c r="W515" s="27"/>
      <c r="X515" s="50"/>
    </row>
    <row r="516">
      <c r="W516" s="27"/>
      <c r="X516" s="50"/>
    </row>
    <row r="517">
      <c r="W517" s="27"/>
      <c r="X517" s="50"/>
    </row>
    <row r="518">
      <c r="W518" s="27"/>
      <c r="X518" s="50"/>
    </row>
    <row r="519">
      <c r="W519" s="27"/>
      <c r="X519" s="50"/>
    </row>
    <row r="520">
      <c r="W520" s="27"/>
      <c r="X520" s="50"/>
    </row>
    <row r="521">
      <c r="W521" s="27"/>
      <c r="X521" s="50"/>
    </row>
    <row r="522">
      <c r="W522" s="27"/>
      <c r="X522" s="50"/>
    </row>
    <row r="523">
      <c r="W523" s="27"/>
      <c r="X523" s="50"/>
    </row>
    <row r="524">
      <c r="W524" s="27"/>
      <c r="X524" s="50"/>
    </row>
    <row r="525">
      <c r="W525" s="27"/>
      <c r="X525" s="50"/>
    </row>
    <row r="526">
      <c r="W526" s="27"/>
      <c r="X526" s="50"/>
    </row>
    <row r="527">
      <c r="W527" s="27"/>
      <c r="X527" s="50"/>
    </row>
    <row r="528">
      <c r="W528" s="27"/>
      <c r="X528" s="50"/>
    </row>
    <row r="529">
      <c r="W529" s="27"/>
      <c r="X529" s="50"/>
    </row>
    <row r="530">
      <c r="W530" s="27"/>
      <c r="X530" s="50"/>
    </row>
    <row r="531">
      <c r="W531" s="27"/>
      <c r="X531" s="50"/>
    </row>
    <row r="532">
      <c r="W532" s="27"/>
      <c r="X532" s="50"/>
    </row>
    <row r="533">
      <c r="W533" s="27"/>
      <c r="X533" s="50"/>
    </row>
    <row r="534">
      <c r="W534" s="27"/>
      <c r="X534" s="50"/>
    </row>
    <row r="535">
      <c r="W535" s="27"/>
      <c r="X535" s="50"/>
    </row>
    <row r="536">
      <c r="W536" s="27"/>
      <c r="X536" s="50"/>
    </row>
    <row r="537">
      <c r="W537" s="27"/>
      <c r="X537" s="50"/>
    </row>
    <row r="538">
      <c r="W538" s="27"/>
      <c r="X538" s="50"/>
    </row>
    <row r="539">
      <c r="W539" s="27"/>
      <c r="X539" s="50"/>
    </row>
    <row r="540">
      <c r="W540" s="27"/>
      <c r="X540" s="50"/>
    </row>
    <row r="541">
      <c r="W541" s="27"/>
      <c r="X541" s="50"/>
    </row>
    <row r="542">
      <c r="W542" s="27"/>
      <c r="X542" s="50"/>
    </row>
    <row r="543">
      <c r="W543" s="27"/>
      <c r="X543" s="50"/>
    </row>
    <row r="544">
      <c r="W544" s="27"/>
      <c r="X544" s="50"/>
    </row>
    <row r="545">
      <c r="W545" s="27"/>
      <c r="X545" s="50"/>
    </row>
    <row r="546">
      <c r="W546" s="27"/>
      <c r="X546" s="50"/>
    </row>
    <row r="547">
      <c r="W547" s="27"/>
      <c r="X547" s="50"/>
    </row>
    <row r="548">
      <c r="W548" s="27"/>
      <c r="X548" s="50"/>
    </row>
    <row r="549">
      <c r="W549" s="27"/>
      <c r="X549" s="50"/>
    </row>
    <row r="550">
      <c r="W550" s="27"/>
      <c r="X550" s="50"/>
    </row>
    <row r="551">
      <c r="W551" s="27"/>
      <c r="X551" s="50"/>
    </row>
    <row r="552">
      <c r="W552" s="27"/>
      <c r="X552" s="50"/>
    </row>
    <row r="553">
      <c r="W553" s="27"/>
      <c r="X553" s="50"/>
    </row>
    <row r="554">
      <c r="W554" s="27"/>
      <c r="X554" s="50"/>
    </row>
    <row r="555">
      <c r="W555" s="27"/>
      <c r="X555" s="50"/>
    </row>
    <row r="556">
      <c r="W556" s="27"/>
      <c r="X556" s="50"/>
    </row>
    <row r="557">
      <c r="W557" s="27"/>
      <c r="X557" s="50"/>
    </row>
    <row r="558">
      <c r="W558" s="27"/>
      <c r="X558" s="50"/>
    </row>
    <row r="559">
      <c r="W559" s="27"/>
      <c r="X559" s="50"/>
    </row>
    <row r="560">
      <c r="W560" s="27"/>
      <c r="X560" s="50"/>
    </row>
    <row r="561">
      <c r="W561" s="27"/>
      <c r="X561" s="50"/>
    </row>
    <row r="562">
      <c r="W562" s="27"/>
      <c r="X562" s="50"/>
    </row>
    <row r="563">
      <c r="W563" s="27"/>
      <c r="X563" s="50"/>
    </row>
    <row r="564">
      <c r="W564" s="27"/>
      <c r="X564" s="50"/>
    </row>
    <row r="565">
      <c r="W565" s="27"/>
      <c r="X565" s="50"/>
    </row>
    <row r="566">
      <c r="W566" s="27"/>
      <c r="X566" s="50"/>
    </row>
    <row r="567">
      <c r="W567" s="27"/>
      <c r="X567" s="50"/>
    </row>
    <row r="568">
      <c r="W568" s="27"/>
      <c r="X568" s="50"/>
    </row>
    <row r="569">
      <c r="W569" s="27"/>
      <c r="X569" s="50"/>
    </row>
    <row r="570">
      <c r="W570" s="27"/>
      <c r="X570" s="50"/>
    </row>
    <row r="571">
      <c r="W571" s="27"/>
      <c r="X571" s="50"/>
    </row>
    <row r="572">
      <c r="W572" s="27"/>
      <c r="X572" s="50"/>
    </row>
    <row r="573">
      <c r="W573" s="27"/>
      <c r="X573" s="50"/>
    </row>
    <row r="574">
      <c r="W574" s="27"/>
      <c r="X574" s="50"/>
    </row>
    <row r="575">
      <c r="W575" s="27"/>
      <c r="X575" s="50"/>
    </row>
    <row r="576">
      <c r="W576" s="27"/>
      <c r="X576" s="50"/>
    </row>
    <row r="577">
      <c r="W577" s="27"/>
      <c r="X577" s="50"/>
    </row>
    <row r="578">
      <c r="W578" s="27"/>
      <c r="X578" s="50"/>
    </row>
    <row r="579">
      <c r="W579" s="27"/>
      <c r="X579" s="50"/>
    </row>
    <row r="580">
      <c r="W580" s="27"/>
      <c r="X580" s="50"/>
    </row>
    <row r="581">
      <c r="W581" s="27"/>
      <c r="X581" s="50"/>
    </row>
    <row r="582">
      <c r="W582" s="27"/>
      <c r="X582" s="50"/>
    </row>
    <row r="583">
      <c r="W583" s="27"/>
      <c r="X583" s="50"/>
    </row>
    <row r="584">
      <c r="W584" s="27"/>
      <c r="X584" s="50"/>
    </row>
    <row r="585">
      <c r="W585" s="27"/>
      <c r="X585" s="50"/>
    </row>
    <row r="586">
      <c r="W586" s="27"/>
      <c r="X586" s="50"/>
    </row>
    <row r="587">
      <c r="W587" s="27"/>
      <c r="X587" s="50"/>
    </row>
    <row r="588">
      <c r="W588" s="27"/>
      <c r="X588" s="50"/>
    </row>
    <row r="589">
      <c r="W589" s="27"/>
      <c r="X589" s="50"/>
    </row>
    <row r="590">
      <c r="W590" s="27"/>
      <c r="X590" s="50"/>
    </row>
    <row r="591">
      <c r="W591" s="27"/>
      <c r="X591" s="50"/>
    </row>
    <row r="592">
      <c r="W592" s="27"/>
      <c r="X592" s="50"/>
    </row>
    <row r="593">
      <c r="W593" s="27"/>
      <c r="X593" s="50"/>
    </row>
    <row r="594">
      <c r="W594" s="27"/>
      <c r="X594" s="50"/>
    </row>
    <row r="595">
      <c r="W595" s="27"/>
      <c r="X595" s="50"/>
    </row>
    <row r="596">
      <c r="W596" s="27"/>
      <c r="X596" s="50"/>
    </row>
    <row r="597">
      <c r="W597" s="27"/>
      <c r="X597" s="50"/>
    </row>
    <row r="598">
      <c r="W598" s="27"/>
      <c r="X598" s="50"/>
    </row>
    <row r="599">
      <c r="W599" s="27"/>
      <c r="X599" s="50"/>
    </row>
    <row r="600">
      <c r="W600" s="27"/>
      <c r="X600" s="50"/>
    </row>
    <row r="601">
      <c r="W601" s="27"/>
      <c r="X601" s="50"/>
    </row>
    <row r="602">
      <c r="W602" s="27"/>
      <c r="X602" s="50"/>
    </row>
    <row r="603">
      <c r="W603" s="27"/>
      <c r="X603" s="50"/>
    </row>
    <row r="604">
      <c r="W604" s="27"/>
      <c r="X604" s="50"/>
    </row>
    <row r="605">
      <c r="W605" s="27"/>
      <c r="X605" s="50"/>
    </row>
    <row r="606">
      <c r="W606" s="27"/>
      <c r="X606" s="50"/>
    </row>
    <row r="607">
      <c r="W607" s="27"/>
      <c r="X607" s="50"/>
    </row>
    <row r="608">
      <c r="W608" s="27"/>
      <c r="X608" s="50"/>
    </row>
    <row r="609">
      <c r="W609" s="27"/>
      <c r="X609" s="50"/>
    </row>
    <row r="610">
      <c r="W610" s="27"/>
      <c r="X610" s="50"/>
    </row>
    <row r="611">
      <c r="W611" s="27"/>
      <c r="X611" s="50"/>
    </row>
    <row r="612">
      <c r="W612" s="27"/>
      <c r="X612" s="50"/>
    </row>
    <row r="613">
      <c r="W613" s="27"/>
      <c r="X613" s="50"/>
    </row>
    <row r="614">
      <c r="W614" s="27"/>
      <c r="X614" s="50"/>
    </row>
    <row r="615">
      <c r="W615" s="27"/>
      <c r="X615" s="50"/>
    </row>
    <row r="616">
      <c r="W616" s="27"/>
      <c r="X616" s="50"/>
    </row>
    <row r="617">
      <c r="W617" s="27"/>
      <c r="X617" s="50"/>
    </row>
    <row r="618">
      <c r="W618" s="27"/>
      <c r="X618" s="50"/>
    </row>
    <row r="619">
      <c r="W619" s="27"/>
      <c r="X619" s="50"/>
    </row>
    <row r="620">
      <c r="W620" s="27"/>
      <c r="X620" s="50"/>
    </row>
    <row r="621">
      <c r="W621" s="27"/>
      <c r="X621" s="50"/>
    </row>
    <row r="622">
      <c r="W622" s="27"/>
      <c r="X622" s="50"/>
    </row>
    <row r="623">
      <c r="W623" s="27"/>
      <c r="X623" s="50"/>
    </row>
    <row r="624">
      <c r="W624" s="27"/>
      <c r="X624" s="50"/>
    </row>
    <row r="625">
      <c r="W625" s="27"/>
      <c r="X625" s="50"/>
    </row>
    <row r="626">
      <c r="W626" s="27"/>
      <c r="X626" s="50"/>
    </row>
    <row r="627">
      <c r="W627" s="27"/>
      <c r="X627" s="50"/>
    </row>
    <row r="628">
      <c r="W628" s="27"/>
      <c r="X628" s="50"/>
    </row>
    <row r="629">
      <c r="W629" s="27"/>
      <c r="X629" s="50"/>
    </row>
    <row r="630">
      <c r="W630" s="27"/>
      <c r="X630" s="50"/>
    </row>
    <row r="631">
      <c r="W631" s="27"/>
      <c r="X631" s="50"/>
    </row>
    <row r="632">
      <c r="W632" s="27"/>
      <c r="X632" s="50"/>
    </row>
    <row r="633">
      <c r="W633" s="27"/>
      <c r="X633" s="50"/>
    </row>
    <row r="634">
      <c r="W634" s="27"/>
      <c r="X634" s="50"/>
    </row>
    <row r="635">
      <c r="W635" s="27"/>
      <c r="X635" s="50"/>
    </row>
    <row r="636">
      <c r="W636" s="27"/>
      <c r="X636" s="50"/>
    </row>
    <row r="637">
      <c r="W637" s="27"/>
      <c r="X637" s="50"/>
    </row>
    <row r="638">
      <c r="W638" s="27"/>
      <c r="X638" s="50"/>
    </row>
    <row r="639">
      <c r="W639" s="27"/>
      <c r="X639" s="50"/>
    </row>
    <row r="640">
      <c r="W640" s="27"/>
      <c r="X640" s="50"/>
    </row>
    <row r="641">
      <c r="W641" s="27"/>
      <c r="X641" s="50"/>
    </row>
    <row r="642">
      <c r="W642" s="27"/>
      <c r="X642" s="50"/>
    </row>
    <row r="643">
      <c r="W643" s="27"/>
      <c r="X643" s="50"/>
    </row>
    <row r="644">
      <c r="W644" s="27"/>
      <c r="X644" s="50"/>
    </row>
    <row r="645">
      <c r="W645" s="27"/>
      <c r="X645" s="50"/>
    </row>
    <row r="646">
      <c r="W646" s="27"/>
      <c r="X646" s="50"/>
    </row>
    <row r="647">
      <c r="W647" s="27"/>
      <c r="X647" s="50"/>
    </row>
    <row r="648">
      <c r="W648" s="27"/>
      <c r="X648" s="50"/>
    </row>
    <row r="649">
      <c r="W649" s="27"/>
      <c r="X649" s="50"/>
    </row>
    <row r="650">
      <c r="W650" s="27"/>
      <c r="X650" s="50"/>
    </row>
    <row r="651">
      <c r="W651" s="27"/>
      <c r="X651" s="50"/>
    </row>
    <row r="652">
      <c r="W652" s="27"/>
      <c r="X652" s="50"/>
    </row>
    <row r="653">
      <c r="W653" s="27"/>
      <c r="X653" s="50"/>
    </row>
    <row r="654">
      <c r="W654" s="27"/>
      <c r="X654" s="50"/>
    </row>
    <row r="655">
      <c r="W655" s="27"/>
      <c r="X655" s="50"/>
    </row>
    <row r="656">
      <c r="W656" s="27"/>
      <c r="X656" s="50"/>
    </row>
    <row r="657">
      <c r="W657" s="27"/>
      <c r="X657" s="50"/>
    </row>
    <row r="658">
      <c r="W658" s="27"/>
      <c r="X658" s="50"/>
    </row>
    <row r="659">
      <c r="W659" s="27"/>
      <c r="X659" s="50"/>
    </row>
    <row r="660">
      <c r="W660" s="27"/>
      <c r="X660" s="50"/>
    </row>
    <row r="661">
      <c r="W661" s="27"/>
      <c r="X661" s="50"/>
    </row>
    <row r="662">
      <c r="W662" s="27"/>
      <c r="X662" s="50"/>
    </row>
    <row r="663">
      <c r="W663" s="27"/>
      <c r="X663" s="50"/>
    </row>
    <row r="664">
      <c r="W664" s="27"/>
      <c r="X664" s="50"/>
    </row>
    <row r="665">
      <c r="W665" s="27"/>
      <c r="X665" s="50"/>
    </row>
    <row r="666">
      <c r="W666" s="27"/>
      <c r="X666" s="50"/>
    </row>
    <row r="667">
      <c r="W667" s="27"/>
      <c r="X667" s="50"/>
    </row>
    <row r="668">
      <c r="W668" s="27"/>
      <c r="X668" s="50"/>
    </row>
    <row r="669">
      <c r="W669" s="27"/>
      <c r="X669" s="50"/>
    </row>
    <row r="670">
      <c r="W670" s="27"/>
      <c r="X670" s="50"/>
    </row>
    <row r="671">
      <c r="W671" s="27"/>
      <c r="X671" s="50"/>
    </row>
    <row r="672">
      <c r="W672" s="27"/>
      <c r="X672" s="50"/>
    </row>
    <row r="673">
      <c r="W673" s="27"/>
      <c r="X673" s="50"/>
    </row>
    <row r="674">
      <c r="W674" s="27"/>
      <c r="X674" s="50"/>
    </row>
    <row r="675">
      <c r="W675" s="27"/>
      <c r="X675" s="50"/>
    </row>
    <row r="676">
      <c r="W676" s="27"/>
      <c r="X676" s="50"/>
    </row>
    <row r="677">
      <c r="W677" s="27"/>
      <c r="X677" s="50"/>
    </row>
    <row r="678">
      <c r="W678" s="27"/>
      <c r="X678" s="50"/>
    </row>
    <row r="679">
      <c r="W679" s="27"/>
      <c r="X679" s="50"/>
    </row>
    <row r="680">
      <c r="W680" s="27"/>
      <c r="X680" s="50"/>
    </row>
    <row r="681">
      <c r="W681" s="27"/>
      <c r="X681" s="50"/>
    </row>
    <row r="682">
      <c r="W682" s="27"/>
      <c r="X682" s="50"/>
    </row>
    <row r="683">
      <c r="W683" s="27"/>
      <c r="X683" s="50"/>
    </row>
    <row r="684">
      <c r="W684" s="27"/>
      <c r="X684" s="50"/>
    </row>
    <row r="685">
      <c r="W685" s="27"/>
      <c r="X685" s="50"/>
    </row>
    <row r="686">
      <c r="W686" s="27"/>
      <c r="X686" s="50"/>
    </row>
    <row r="687">
      <c r="W687" s="27"/>
      <c r="X687" s="50"/>
    </row>
    <row r="688">
      <c r="W688" s="27"/>
      <c r="X688" s="50"/>
    </row>
    <row r="689">
      <c r="W689" s="27"/>
      <c r="X689" s="50"/>
    </row>
    <row r="690">
      <c r="W690" s="27"/>
      <c r="X690" s="50"/>
    </row>
    <row r="691">
      <c r="W691" s="27"/>
      <c r="X691" s="50"/>
    </row>
    <row r="692">
      <c r="W692" s="27"/>
      <c r="X692" s="50"/>
    </row>
    <row r="693">
      <c r="W693" s="27"/>
      <c r="X693" s="50"/>
    </row>
    <row r="694">
      <c r="W694" s="27"/>
      <c r="X694" s="50"/>
    </row>
    <row r="695">
      <c r="W695" s="27"/>
      <c r="X695" s="50"/>
    </row>
    <row r="696">
      <c r="W696" s="27"/>
      <c r="X696" s="50"/>
    </row>
    <row r="697">
      <c r="W697" s="27"/>
      <c r="X697" s="50"/>
    </row>
    <row r="698">
      <c r="W698" s="27"/>
      <c r="X698" s="50"/>
    </row>
    <row r="699">
      <c r="W699" s="27"/>
      <c r="X699" s="50"/>
    </row>
    <row r="700">
      <c r="W700" s="27"/>
      <c r="X700" s="50"/>
    </row>
    <row r="701">
      <c r="W701" s="27"/>
      <c r="X701" s="50"/>
    </row>
    <row r="702">
      <c r="W702" s="27"/>
      <c r="X702" s="50"/>
    </row>
    <row r="703">
      <c r="W703" s="27"/>
      <c r="X703" s="50"/>
    </row>
    <row r="704">
      <c r="W704" s="27"/>
      <c r="X704" s="50"/>
    </row>
    <row r="705">
      <c r="W705" s="27"/>
      <c r="X705" s="50"/>
    </row>
    <row r="706">
      <c r="W706" s="27"/>
      <c r="X706" s="50"/>
    </row>
    <row r="707">
      <c r="W707" s="27"/>
      <c r="X707" s="50"/>
    </row>
    <row r="708">
      <c r="W708" s="27"/>
      <c r="X708" s="50"/>
    </row>
    <row r="709">
      <c r="W709" s="27"/>
      <c r="X709" s="50"/>
    </row>
    <row r="710">
      <c r="W710" s="27"/>
      <c r="X710" s="50"/>
    </row>
    <row r="711">
      <c r="W711" s="27"/>
      <c r="X711" s="50"/>
    </row>
    <row r="712">
      <c r="W712" s="27"/>
      <c r="X712" s="50"/>
    </row>
    <row r="713">
      <c r="W713" s="27"/>
      <c r="X713" s="50"/>
    </row>
    <row r="714">
      <c r="W714" s="27"/>
      <c r="X714" s="50"/>
    </row>
    <row r="715">
      <c r="W715" s="27"/>
      <c r="X715" s="50"/>
    </row>
    <row r="716">
      <c r="W716" s="27"/>
      <c r="X716" s="50"/>
    </row>
    <row r="717">
      <c r="W717" s="27"/>
      <c r="X717" s="50"/>
    </row>
    <row r="718">
      <c r="W718" s="27"/>
      <c r="X718" s="50"/>
    </row>
    <row r="719">
      <c r="W719" s="27"/>
      <c r="X719" s="50"/>
    </row>
    <row r="720">
      <c r="W720" s="27"/>
      <c r="X720" s="50"/>
    </row>
    <row r="721">
      <c r="W721" s="27"/>
      <c r="X721" s="50"/>
    </row>
    <row r="722">
      <c r="W722" s="27"/>
      <c r="X722" s="50"/>
    </row>
    <row r="723">
      <c r="W723" s="27"/>
      <c r="X723" s="50"/>
    </row>
    <row r="724">
      <c r="W724" s="27"/>
      <c r="X724" s="50"/>
    </row>
    <row r="725">
      <c r="W725" s="27"/>
      <c r="X725" s="50"/>
    </row>
    <row r="726">
      <c r="W726" s="27"/>
      <c r="X726" s="50"/>
    </row>
    <row r="727">
      <c r="W727" s="27"/>
      <c r="X727" s="50"/>
    </row>
    <row r="728">
      <c r="W728" s="27"/>
      <c r="X728" s="50"/>
    </row>
    <row r="729">
      <c r="W729" s="27"/>
      <c r="X729" s="50"/>
    </row>
    <row r="730">
      <c r="W730" s="27"/>
      <c r="X730" s="50"/>
    </row>
    <row r="731">
      <c r="W731" s="27"/>
      <c r="X731" s="50"/>
    </row>
    <row r="732">
      <c r="W732" s="27"/>
      <c r="X732" s="50"/>
    </row>
    <row r="733">
      <c r="W733" s="27"/>
      <c r="X733" s="50"/>
    </row>
    <row r="734">
      <c r="W734" s="27"/>
      <c r="X734" s="50"/>
    </row>
    <row r="735">
      <c r="W735" s="27"/>
      <c r="X735" s="50"/>
    </row>
    <row r="736">
      <c r="W736" s="27"/>
      <c r="X736" s="50"/>
    </row>
    <row r="737">
      <c r="W737" s="27"/>
      <c r="X737" s="50"/>
    </row>
    <row r="738">
      <c r="W738" s="27"/>
      <c r="X738" s="50"/>
    </row>
    <row r="739">
      <c r="W739" s="27"/>
      <c r="X739" s="50"/>
    </row>
    <row r="740">
      <c r="W740" s="27"/>
      <c r="X740" s="50"/>
    </row>
    <row r="741">
      <c r="W741" s="27"/>
      <c r="X741" s="50"/>
    </row>
    <row r="742">
      <c r="W742" s="27"/>
      <c r="X742" s="50"/>
    </row>
    <row r="743">
      <c r="W743" s="27"/>
      <c r="X743" s="50"/>
    </row>
    <row r="744">
      <c r="W744" s="27"/>
      <c r="X744" s="50"/>
    </row>
    <row r="745">
      <c r="W745" s="27"/>
      <c r="X745" s="50"/>
    </row>
    <row r="746">
      <c r="W746" s="27"/>
      <c r="X746" s="50"/>
    </row>
    <row r="747">
      <c r="W747" s="27"/>
      <c r="X747" s="50"/>
    </row>
    <row r="748">
      <c r="W748" s="27"/>
      <c r="X748" s="50"/>
    </row>
    <row r="749">
      <c r="W749" s="27"/>
      <c r="X749" s="50"/>
    </row>
    <row r="750">
      <c r="W750" s="27"/>
      <c r="X750" s="50"/>
    </row>
    <row r="751">
      <c r="W751" s="27"/>
      <c r="X751" s="50"/>
    </row>
    <row r="752">
      <c r="W752" s="27"/>
      <c r="X752" s="50"/>
    </row>
    <row r="753">
      <c r="W753" s="27"/>
      <c r="X753" s="50"/>
    </row>
    <row r="754">
      <c r="W754" s="27"/>
      <c r="X754" s="50"/>
    </row>
    <row r="755">
      <c r="W755" s="27"/>
      <c r="X755" s="50"/>
    </row>
    <row r="756">
      <c r="W756" s="27"/>
      <c r="X756" s="50"/>
    </row>
    <row r="757">
      <c r="W757" s="27"/>
      <c r="X757" s="50"/>
    </row>
    <row r="758">
      <c r="W758" s="27"/>
      <c r="X758" s="50"/>
    </row>
    <row r="759">
      <c r="W759" s="27"/>
      <c r="X759" s="50"/>
    </row>
    <row r="760">
      <c r="W760" s="27"/>
      <c r="X760" s="50"/>
    </row>
    <row r="761">
      <c r="W761" s="27"/>
      <c r="X761" s="50"/>
    </row>
    <row r="762">
      <c r="W762" s="27"/>
      <c r="X762" s="50"/>
    </row>
    <row r="763">
      <c r="W763" s="27"/>
      <c r="X763" s="50"/>
    </row>
    <row r="764">
      <c r="W764" s="27"/>
      <c r="X764" s="50"/>
    </row>
    <row r="765">
      <c r="W765" s="27"/>
      <c r="X765" s="50"/>
    </row>
    <row r="766">
      <c r="W766" s="27"/>
      <c r="X766" s="50"/>
    </row>
    <row r="767">
      <c r="W767" s="27"/>
      <c r="X767" s="50"/>
    </row>
    <row r="768">
      <c r="W768" s="27"/>
      <c r="X768" s="50"/>
    </row>
    <row r="769">
      <c r="W769" s="27"/>
      <c r="X769" s="50"/>
    </row>
    <row r="770">
      <c r="W770" s="27"/>
      <c r="X770" s="50"/>
    </row>
    <row r="771">
      <c r="W771" s="27"/>
      <c r="X771" s="50"/>
    </row>
    <row r="772">
      <c r="W772" s="27"/>
      <c r="X772" s="50"/>
    </row>
    <row r="773">
      <c r="W773" s="27"/>
      <c r="X773" s="50"/>
    </row>
    <row r="774">
      <c r="W774" s="27"/>
      <c r="X774" s="50"/>
    </row>
    <row r="775">
      <c r="W775" s="27"/>
      <c r="X775" s="50"/>
    </row>
    <row r="776">
      <c r="W776" s="27"/>
      <c r="X776" s="50"/>
    </row>
    <row r="777">
      <c r="W777" s="27"/>
      <c r="X777" s="50"/>
    </row>
    <row r="778">
      <c r="W778" s="27"/>
      <c r="X778" s="50"/>
    </row>
    <row r="779">
      <c r="W779" s="27"/>
      <c r="X779" s="50"/>
    </row>
    <row r="780">
      <c r="W780" s="27"/>
      <c r="X780" s="50"/>
    </row>
    <row r="781">
      <c r="W781" s="27"/>
      <c r="X781" s="50"/>
    </row>
    <row r="782">
      <c r="W782" s="27"/>
      <c r="X782" s="50"/>
    </row>
    <row r="783">
      <c r="W783" s="27"/>
      <c r="X783" s="50"/>
    </row>
    <row r="784">
      <c r="W784" s="27"/>
      <c r="X784" s="50"/>
    </row>
    <row r="785">
      <c r="W785" s="27"/>
      <c r="X785" s="50"/>
    </row>
    <row r="786">
      <c r="W786" s="27"/>
      <c r="X786" s="50"/>
    </row>
    <row r="787">
      <c r="W787" s="27"/>
      <c r="X787" s="50"/>
    </row>
    <row r="788">
      <c r="W788" s="27"/>
      <c r="X788" s="50"/>
    </row>
    <row r="789">
      <c r="W789" s="27"/>
      <c r="X789" s="50"/>
    </row>
    <row r="790">
      <c r="W790" s="27"/>
      <c r="X790" s="50"/>
    </row>
    <row r="791">
      <c r="W791" s="27"/>
      <c r="X791" s="50"/>
    </row>
    <row r="792">
      <c r="W792" s="27"/>
      <c r="X792" s="50"/>
    </row>
    <row r="793">
      <c r="W793" s="27"/>
      <c r="X793" s="50"/>
    </row>
    <row r="794">
      <c r="W794" s="27"/>
      <c r="X794" s="50"/>
    </row>
    <row r="795">
      <c r="W795" s="27"/>
      <c r="X795" s="50"/>
    </row>
    <row r="796">
      <c r="W796" s="27"/>
      <c r="X796" s="50"/>
    </row>
    <row r="797">
      <c r="W797" s="27"/>
      <c r="X797" s="50"/>
    </row>
    <row r="798">
      <c r="W798" s="27"/>
      <c r="X798" s="50"/>
    </row>
    <row r="799">
      <c r="W799" s="27"/>
      <c r="X799" s="50"/>
    </row>
    <row r="800">
      <c r="W800" s="27"/>
      <c r="X800" s="50"/>
    </row>
    <row r="801">
      <c r="W801" s="27"/>
      <c r="X801" s="50"/>
    </row>
    <row r="802">
      <c r="W802" s="27"/>
      <c r="X802" s="50"/>
    </row>
    <row r="803">
      <c r="W803" s="27"/>
      <c r="X803" s="50"/>
    </row>
    <row r="804">
      <c r="W804" s="27"/>
      <c r="X804" s="50"/>
    </row>
    <row r="805">
      <c r="W805" s="27"/>
      <c r="X805" s="50"/>
    </row>
    <row r="806">
      <c r="W806" s="27"/>
      <c r="X806" s="50"/>
    </row>
    <row r="807">
      <c r="W807" s="27"/>
      <c r="X807" s="50"/>
    </row>
    <row r="808">
      <c r="W808" s="27"/>
      <c r="X808" s="50"/>
    </row>
    <row r="809">
      <c r="W809" s="27"/>
      <c r="X809" s="50"/>
    </row>
    <row r="810">
      <c r="W810" s="27"/>
      <c r="X810" s="50"/>
    </row>
    <row r="811">
      <c r="W811" s="27"/>
      <c r="X811" s="50"/>
    </row>
    <row r="812">
      <c r="W812" s="27"/>
      <c r="X812" s="50"/>
    </row>
    <row r="813">
      <c r="W813" s="27"/>
      <c r="X813" s="50"/>
    </row>
    <row r="814">
      <c r="W814" s="27"/>
      <c r="X814" s="50"/>
    </row>
    <row r="815">
      <c r="W815" s="27"/>
      <c r="X815" s="50"/>
    </row>
    <row r="816">
      <c r="W816" s="27"/>
      <c r="X816" s="50"/>
    </row>
    <row r="817">
      <c r="W817" s="27"/>
      <c r="X817" s="50"/>
    </row>
    <row r="818">
      <c r="W818" s="27"/>
      <c r="X818" s="50"/>
    </row>
    <row r="819">
      <c r="W819" s="27"/>
      <c r="X819" s="50"/>
    </row>
    <row r="820">
      <c r="W820" s="27"/>
      <c r="X820" s="50"/>
    </row>
    <row r="821">
      <c r="W821" s="27"/>
      <c r="X821" s="50"/>
    </row>
    <row r="822">
      <c r="W822" s="27"/>
      <c r="X822" s="50"/>
    </row>
    <row r="823">
      <c r="W823" s="27"/>
      <c r="X823" s="50"/>
    </row>
    <row r="824">
      <c r="W824" s="27"/>
      <c r="X824" s="50"/>
    </row>
    <row r="825">
      <c r="W825" s="27"/>
      <c r="X825" s="50"/>
    </row>
    <row r="826">
      <c r="W826" s="27"/>
      <c r="X826" s="50"/>
    </row>
    <row r="827">
      <c r="W827" s="27"/>
      <c r="X827" s="50"/>
    </row>
    <row r="828">
      <c r="W828" s="27"/>
      <c r="X828" s="50"/>
    </row>
    <row r="829">
      <c r="W829" s="27"/>
      <c r="X829" s="50"/>
    </row>
    <row r="830">
      <c r="W830" s="27"/>
      <c r="X830" s="50"/>
    </row>
    <row r="831">
      <c r="W831" s="27"/>
      <c r="X831" s="50"/>
    </row>
    <row r="832">
      <c r="W832" s="27"/>
      <c r="X832" s="50"/>
    </row>
    <row r="833">
      <c r="W833" s="27"/>
      <c r="X833" s="50"/>
    </row>
    <row r="834">
      <c r="W834" s="27"/>
      <c r="X834" s="50"/>
    </row>
    <row r="835">
      <c r="W835" s="27"/>
      <c r="X835" s="50"/>
    </row>
    <row r="836">
      <c r="W836" s="27"/>
      <c r="X836" s="50"/>
    </row>
    <row r="837">
      <c r="W837" s="27"/>
      <c r="X837" s="50"/>
    </row>
    <row r="838">
      <c r="W838" s="27"/>
      <c r="X838" s="50"/>
    </row>
    <row r="839">
      <c r="W839" s="27"/>
      <c r="X839" s="50"/>
    </row>
    <row r="840">
      <c r="W840" s="27"/>
      <c r="X840" s="50"/>
    </row>
    <row r="841">
      <c r="W841" s="27"/>
      <c r="X841" s="50"/>
    </row>
    <row r="842">
      <c r="W842" s="27"/>
      <c r="X842" s="50"/>
    </row>
    <row r="843">
      <c r="W843" s="27"/>
      <c r="X843" s="50"/>
    </row>
    <row r="844">
      <c r="W844" s="27"/>
      <c r="X844" s="50"/>
    </row>
    <row r="845">
      <c r="W845" s="27"/>
      <c r="X845" s="50"/>
    </row>
    <row r="846">
      <c r="W846" s="27"/>
      <c r="X846" s="50"/>
    </row>
    <row r="847">
      <c r="W847" s="27"/>
      <c r="X847" s="50"/>
    </row>
    <row r="848">
      <c r="W848" s="27"/>
      <c r="X848" s="50"/>
    </row>
    <row r="849">
      <c r="W849" s="27"/>
      <c r="X849" s="50"/>
    </row>
    <row r="850">
      <c r="W850" s="27"/>
      <c r="X850" s="50"/>
    </row>
    <row r="851">
      <c r="W851" s="27"/>
      <c r="X851" s="50"/>
    </row>
    <row r="852">
      <c r="W852" s="27"/>
      <c r="X852" s="50"/>
    </row>
    <row r="853">
      <c r="W853" s="27"/>
      <c r="X853" s="50"/>
    </row>
    <row r="854">
      <c r="W854" s="27"/>
      <c r="X854" s="50"/>
    </row>
    <row r="855">
      <c r="W855" s="27"/>
      <c r="X855" s="50"/>
    </row>
    <row r="856">
      <c r="W856" s="27"/>
      <c r="X856" s="50"/>
    </row>
    <row r="857">
      <c r="W857" s="27"/>
      <c r="X857" s="50"/>
    </row>
    <row r="858">
      <c r="W858" s="27"/>
      <c r="X858" s="50"/>
    </row>
    <row r="859">
      <c r="W859" s="27"/>
      <c r="X859" s="50"/>
    </row>
    <row r="860">
      <c r="W860" s="27"/>
      <c r="X860" s="50"/>
    </row>
    <row r="861">
      <c r="W861" s="27"/>
      <c r="X861" s="50"/>
    </row>
    <row r="862">
      <c r="W862" s="27"/>
      <c r="X862" s="50"/>
    </row>
    <row r="863">
      <c r="W863" s="27"/>
      <c r="X863" s="50"/>
    </row>
    <row r="864">
      <c r="W864" s="27"/>
      <c r="X864" s="50"/>
    </row>
    <row r="865">
      <c r="W865" s="27"/>
      <c r="X865" s="50"/>
    </row>
    <row r="866">
      <c r="W866" s="27"/>
      <c r="X866" s="50"/>
    </row>
    <row r="867">
      <c r="W867" s="27"/>
      <c r="X867" s="50"/>
    </row>
    <row r="868">
      <c r="W868" s="27"/>
      <c r="X868" s="50"/>
    </row>
    <row r="869">
      <c r="W869" s="27"/>
      <c r="X869" s="50"/>
    </row>
    <row r="870">
      <c r="W870" s="27"/>
      <c r="X870" s="50"/>
    </row>
    <row r="871">
      <c r="W871" s="27"/>
      <c r="X871" s="50"/>
    </row>
    <row r="872">
      <c r="W872" s="27"/>
      <c r="X872" s="50"/>
    </row>
    <row r="873">
      <c r="W873" s="27"/>
      <c r="X873" s="50"/>
    </row>
    <row r="874">
      <c r="W874" s="27"/>
      <c r="X874" s="50"/>
    </row>
    <row r="875">
      <c r="W875" s="27"/>
      <c r="X875" s="50"/>
    </row>
    <row r="876">
      <c r="W876" s="27"/>
      <c r="X876" s="50"/>
    </row>
    <row r="877">
      <c r="W877" s="27"/>
      <c r="X877" s="50"/>
    </row>
    <row r="878">
      <c r="W878" s="27"/>
      <c r="X878" s="50"/>
    </row>
    <row r="879">
      <c r="W879" s="27"/>
      <c r="X879" s="50"/>
    </row>
    <row r="880">
      <c r="W880" s="27"/>
      <c r="X880" s="50"/>
    </row>
    <row r="881">
      <c r="W881" s="27"/>
      <c r="X881" s="50"/>
    </row>
    <row r="882">
      <c r="W882" s="27"/>
      <c r="X882" s="50"/>
    </row>
    <row r="883">
      <c r="W883" s="27"/>
      <c r="X883" s="50"/>
    </row>
    <row r="884">
      <c r="W884" s="27"/>
      <c r="X884" s="50"/>
    </row>
    <row r="885">
      <c r="W885" s="27"/>
      <c r="X885" s="50"/>
    </row>
    <row r="886">
      <c r="W886" s="27"/>
      <c r="X886" s="50"/>
    </row>
    <row r="887">
      <c r="W887" s="27"/>
      <c r="X887" s="50"/>
    </row>
    <row r="888">
      <c r="W888" s="27"/>
      <c r="X888" s="50"/>
    </row>
    <row r="889">
      <c r="W889" s="27"/>
      <c r="X889" s="50"/>
    </row>
    <row r="890">
      <c r="W890" s="27"/>
      <c r="X890" s="50"/>
    </row>
    <row r="891">
      <c r="W891" s="27"/>
      <c r="X891" s="50"/>
    </row>
    <row r="892">
      <c r="W892" s="27"/>
      <c r="X892" s="50"/>
    </row>
    <row r="893">
      <c r="W893" s="27"/>
      <c r="X893" s="50"/>
    </row>
    <row r="894">
      <c r="W894" s="27"/>
      <c r="X894" s="50"/>
    </row>
    <row r="895">
      <c r="W895" s="27"/>
      <c r="X895" s="50"/>
    </row>
    <row r="896">
      <c r="W896" s="27"/>
      <c r="X896" s="50"/>
    </row>
    <row r="897">
      <c r="W897" s="27"/>
      <c r="X897" s="50"/>
    </row>
    <row r="898">
      <c r="W898" s="27"/>
      <c r="X898" s="50"/>
    </row>
    <row r="899">
      <c r="W899" s="27"/>
      <c r="X899" s="50"/>
    </row>
    <row r="900">
      <c r="W900" s="27"/>
      <c r="X900" s="50"/>
    </row>
    <row r="901">
      <c r="W901" s="27"/>
      <c r="X901" s="50"/>
    </row>
    <row r="902">
      <c r="W902" s="27"/>
      <c r="X902" s="50"/>
    </row>
    <row r="903">
      <c r="W903" s="27"/>
      <c r="X903" s="50"/>
    </row>
    <row r="904">
      <c r="W904" s="27"/>
      <c r="X904" s="50"/>
    </row>
    <row r="905">
      <c r="W905" s="27"/>
      <c r="X905" s="50"/>
    </row>
    <row r="906">
      <c r="W906" s="27"/>
      <c r="X906" s="50"/>
    </row>
    <row r="907">
      <c r="W907" s="27"/>
      <c r="X907" s="50"/>
    </row>
    <row r="908">
      <c r="W908" s="27"/>
      <c r="X908" s="50"/>
    </row>
    <row r="909">
      <c r="W909" s="27"/>
      <c r="X909" s="50"/>
    </row>
    <row r="910">
      <c r="W910" s="27"/>
      <c r="X910" s="50"/>
    </row>
    <row r="911">
      <c r="W911" s="27"/>
      <c r="X911" s="50"/>
    </row>
    <row r="912">
      <c r="W912" s="27"/>
      <c r="X912" s="50"/>
    </row>
    <row r="913">
      <c r="W913" s="27"/>
      <c r="X913" s="50"/>
    </row>
    <row r="914">
      <c r="W914" s="27"/>
      <c r="X914" s="50"/>
    </row>
    <row r="915">
      <c r="W915" s="27"/>
      <c r="X915" s="50"/>
    </row>
    <row r="916">
      <c r="W916" s="27"/>
      <c r="X916" s="50"/>
    </row>
    <row r="917">
      <c r="W917" s="27"/>
      <c r="X917" s="50"/>
    </row>
    <row r="918">
      <c r="W918" s="27"/>
      <c r="X918" s="50"/>
    </row>
    <row r="919">
      <c r="W919" s="27"/>
      <c r="X919" s="50"/>
    </row>
    <row r="920">
      <c r="W920" s="27"/>
      <c r="X920" s="50"/>
    </row>
    <row r="921">
      <c r="W921" s="27"/>
      <c r="X921" s="50"/>
    </row>
    <row r="922">
      <c r="W922" s="27"/>
      <c r="X922" s="50"/>
    </row>
    <row r="923">
      <c r="W923" s="27"/>
      <c r="X923" s="50"/>
    </row>
    <row r="924">
      <c r="W924" s="27"/>
      <c r="X924" s="50"/>
    </row>
    <row r="925">
      <c r="W925" s="27"/>
      <c r="X925" s="50"/>
    </row>
    <row r="926">
      <c r="W926" s="27"/>
      <c r="X926" s="50"/>
    </row>
    <row r="927">
      <c r="W927" s="27"/>
      <c r="X927" s="50"/>
    </row>
    <row r="928">
      <c r="W928" s="27"/>
      <c r="X928" s="50"/>
    </row>
    <row r="929">
      <c r="W929" s="27"/>
      <c r="X929" s="50"/>
    </row>
    <row r="930">
      <c r="W930" s="27"/>
      <c r="X930" s="50"/>
    </row>
    <row r="931">
      <c r="W931" s="27"/>
      <c r="X931" s="50"/>
    </row>
    <row r="932">
      <c r="W932" s="27"/>
      <c r="X932" s="50"/>
    </row>
    <row r="933">
      <c r="W933" s="27"/>
      <c r="X933" s="50"/>
    </row>
    <row r="934">
      <c r="W934" s="27"/>
      <c r="X934" s="50"/>
    </row>
    <row r="935">
      <c r="W935" s="27"/>
      <c r="X935" s="50"/>
    </row>
    <row r="936">
      <c r="W936" s="27"/>
      <c r="X936" s="50"/>
    </row>
    <row r="937">
      <c r="W937" s="27"/>
      <c r="X937" s="50"/>
    </row>
    <row r="938">
      <c r="W938" s="27"/>
      <c r="X938" s="50"/>
    </row>
    <row r="939">
      <c r="W939" s="27"/>
      <c r="X939" s="50"/>
    </row>
    <row r="940">
      <c r="W940" s="27"/>
      <c r="X940" s="50"/>
    </row>
    <row r="941">
      <c r="W941" s="27"/>
      <c r="X941" s="50"/>
    </row>
    <row r="942">
      <c r="W942" s="27"/>
      <c r="X942" s="50"/>
    </row>
    <row r="943">
      <c r="W943" s="27"/>
      <c r="X943" s="50"/>
    </row>
    <row r="944">
      <c r="W944" s="27"/>
      <c r="X944" s="50"/>
    </row>
    <row r="945">
      <c r="W945" s="27"/>
      <c r="X945" s="50"/>
    </row>
    <row r="946">
      <c r="W946" s="27"/>
      <c r="X946" s="50"/>
    </row>
    <row r="947">
      <c r="W947" s="27"/>
      <c r="X947" s="50"/>
    </row>
    <row r="948">
      <c r="W948" s="27"/>
      <c r="X948" s="50"/>
    </row>
    <row r="949">
      <c r="W949" s="27"/>
      <c r="X949" s="50"/>
    </row>
    <row r="950">
      <c r="W950" s="27"/>
      <c r="X950" s="50"/>
    </row>
    <row r="951">
      <c r="W951" s="27"/>
      <c r="X951" s="50"/>
    </row>
    <row r="952">
      <c r="W952" s="27"/>
      <c r="X952" s="50"/>
    </row>
    <row r="953">
      <c r="W953" s="27"/>
      <c r="X953" s="50"/>
    </row>
    <row r="954">
      <c r="W954" s="27"/>
      <c r="X954" s="50"/>
    </row>
    <row r="955">
      <c r="W955" s="27"/>
      <c r="X955" s="50"/>
    </row>
    <row r="956">
      <c r="W956" s="27"/>
      <c r="X956" s="50"/>
    </row>
    <row r="957">
      <c r="W957" s="27"/>
      <c r="X957" s="50"/>
    </row>
    <row r="958">
      <c r="W958" s="27"/>
      <c r="X958" s="50"/>
    </row>
    <row r="959">
      <c r="W959" s="27"/>
      <c r="X959" s="50"/>
    </row>
    <row r="960">
      <c r="W960" s="27"/>
      <c r="X960" s="50"/>
    </row>
    <row r="961">
      <c r="W961" s="27"/>
      <c r="X961" s="50"/>
    </row>
    <row r="962">
      <c r="W962" s="27"/>
      <c r="X962" s="50"/>
    </row>
    <row r="963">
      <c r="W963" s="27"/>
      <c r="X963" s="50"/>
    </row>
    <row r="964">
      <c r="W964" s="27"/>
      <c r="X964" s="50"/>
    </row>
    <row r="965">
      <c r="W965" s="27"/>
      <c r="X965" s="50"/>
    </row>
    <row r="966">
      <c r="W966" s="27"/>
      <c r="X966" s="50"/>
    </row>
    <row r="967">
      <c r="W967" s="27"/>
      <c r="X967" s="50"/>
    </row>
    <row r="968">
      <c r="W968" s="27"/>
      <c r="X968" s="50"/>
    </row>
    <row r="969">
      <c r="W969" s="27"/>
      <c r="X969" s="50"/>
    </row>
    <row r="970">
      <c r="W970" s="27"/>
      <c r="X970" s="50"/>
    </row>
    <row r="971">
      <c r="W971" s="27"/>
      <c r="X971" s="50"/>
    </row>
    <row r="972">
      <c r="W972" s="27"/>
      <c r="X972" s="50"/>
    </row>
    <row r="973">
      <c r="W973" s="27"/>
      <c r="X973" s="50"/>
    </row>
    <row r="974">
      <c r="W974" s="27"/>
      <c r="X974" s="50"/>
    </row>
    <row r="975">
      <c r="W975" s="27"/>
      <c r="X975" s="50"/>
    </row>
    <row r="976">
      <c r="W976" s="27"/>
      <c r="X976" s="50"/>
    </row>
    <row r="977">
      <c r="W977" s="27"/>
      <c r="X977" s="50"/>
    </row>
    <row r="978">
      <c r="W978" s="27"/>
      <c r="X978" s="50"/>
    </row>
    <row r="979">
      <c r="W979" s="27"/>
      <c r="X979" s="50"/>
    </row>
    <row r="980">
      <c r="W980" s="27"/>
      <c r="X980" s="50"/>
    </row>
    <row r="981">
      <c r="W981" s="27"/>
      <c r="X981" s="50"/>
    </row>
    <row r="982">
      <c r="W982" s="27"/>
      <c r="X982" s="50"/>
    </row>
    <row r="983">
      <c r="W983" s="27"/>
      <c r="X983" s="50"/>
    </row>
    <row r="984">
      <c r="W984" s="27"/>
      <c r="X984" s="50"/>
    </row>
    <row r="985">
      <c r="W985" s="27"/>
      <c r="X985" s="50"/>
    </row>
    <row r="986">
      <c r="W986" s="27"/>
      <c r="X986" s="50"/>
    </row>
    <row r="987">
      <c r="W987" s="27"/>
      <c r="X987" s="50"/>
    </row>
    <row r="988">
      <c r="W988" s="27"/>
      <c r="X988" s="50"/>
    </row>
    <row r="989">
      <c r="W989" s="27"/>
      <c r="X989" s="50"/>
    </row>
    <row r="990">
      <c r="W990" s="27"/>
      <c r="X990" s="50"/>
    </row>
    <row r="991">
      <c r="W991" s="27"/>
      <c r="X991" s="50"/>
    </row>
    <row r="992">
      <c r="W992" s="27"/>
      <c r="X992" s="50"/>
    </row>
    <row r="993">
      <c r="W993" s="27"/>
      <c r="X993" s="50"/>
    </row>
    <row r="994">
      <c r="W994" s="27"/>
      <c r="X994" s="50"/>
    </row>
    <row r="995">
      <c r="W995" s="27"/>
      <c r="X995" s="50"/>
    </row>
    <row r="996">
      <c r="W996" s="27"/>
      <c r="X996" s="50"/>
    </row>
    <row r="997">
      <c r="W997" s="27"/>
      <c r="X997" s="50"/>
    </row>
    <row r="998">
      <c r="W998" s="27"/>
      <c r="X998" s="50"/>
    </row>
    <row r="999">
      <c r="W999" s="27"/>
      <c r="X999" s="50"/>
    </row>
    <row r="1000">
      <c r="W1000" s="27"/>
      <c r="X1000" s="50"/>
    </row>
  </sheetData>
  <mergeCells count="11">
    <mergeCell ref="A103:A118"/>
    <mergeCell ref="A119:A134"/>
    <mergeCell ref="A135:A175"/>
    <mergeCell ref="A176:B176"/>
    <mergeCell ref="A1:A2"/>
    <mergeCell ref="B1:B2"/>
    <mergeCell ref="A3:A22"/>
    <mergeCell ref="A23:A42"/>
    <mergeCell ref="A43:A62"/>
    <mergeCell ref="A63:A82"/>
    <mergeCell ref="A83:A102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0</v>
      </c>
      <c r="B1" s="52" t="s">
        <v>2</v>
      </c>
      <c r="C1" s="53" t="s">
        <v>225</v>
      </c>
      <c r="D1" s="54"/>
      <c r="E1" s="55" t="s">
        <v>226</v>
      </c>
      <c r="F1" s="56"/>
      <c r="G1" s="56"/>
      <c r="H1" s="54"/>
      <c r="I1" s="57" t="s">
        <v>227</v>
      </c>
      <c r="J1" s="56"/>
      <c r="K1" s="56"/>
      <c r="L1" s="56"/>
      <c r="M1" s="56"/>
      <c r="N1" s="54"/>
      <c r="O1" s="58" t="s">
        <v>228</v>
      </c>
      <c r="P1" s="59" t="s">
        <v>229</v>
      </c>
      <c r="Q1" s="54"/>
    </row>
    <row r="2">
      <c r="C2" s="60" t="s">
        <v>230</v>
      </c>
      <c r="D2" s="61" t="s">
        <v>231</v>
      </c>
      <c r="E2" s="62" t="s">
        <v>232</v>
      </c>
      <c r="F2" s="62" t="s">
        <v>233</v>
      </c>
      <c r="G2" s="62" t="s">
        <v>234</v>
      </c>
      <c r="H2" s="62" t="s">
        <v>235</v>
      </c>
      <c r="I2" s="63" t="s">
        <v>236</v>
      </c>
      <c r="J2" s="63" t="s">
        <v>237</v>
      </c>
      <c r="K2" s="63" t="s">
        <v>238</v>
      </c>
      <c r="L2" s="63" t="s">
        <v>239</v>
      </c>
      <c r="M2" s="63" t="s">
        <v>240</v>
      </c>
      <c r="N2" s="63" t="s">
        <v>241</v>
      </c>
      <c r="O2" s="64" t="s">
        <v>242</v>
      </c>
      <c r="P2" s="65" t="s">
        <v>243</v>
      </c>
      <c r="Q2" s="65" t="s">
        <v>244</v>
      </c>
    </row>
    <row r="3">
      <c r="A3" s="66" t="s">
        <v>3</v>
      </c>
      <c r="B3" s="67" t="s">
        <v>4</v>
      </c>
      <c r="C3" s="68" t="s">
        <v>245</v>
      </c>
      <c r="D3" s="69"/>
      <c r="E3" s="70" t="s">
        <v>246</v>
      </c>
      <c r="F3" s="70" t="s">
        <v>246</v>
      </c>
      <c r="G3" s="70" t="s">
        <v>246</v>
      </c>
      <c r="H3" s="70" t="s">
        <v>246</v>
      </c>
      <c r="I3" s="70">
        <v>20.0</v>
      </c>
      <c r="J3" s="70">
        <v>65450.24671</v>
      </c>
      <c r="K3" s="69"/>
      <c r="L3" s="71">
        <f t="shared" ref="L3:L175" si="1">IF(AND(OR(C3="1st_demo",C3="2nd_demo"),NOT(OR(0,J3=""))),(J3*1),"-")</f>
        <v>65450.24671</v>
      </c>
      <c r="M3" s="70">
        <f t="shared" ref="M3:M175" si="2">IF(L3&lt;&gt;"-",RANK(L3,$L$3:$L$175,1),"-")</f>
        <v>123</v>
      </c>
      <c r="N3" s="70">
        <f t="shared" ref="N3:N175" si="3">IF(L3&lt;&gt;"-", -(L3- AVERAGE($L$3:$L$175))/_xlfn.STDEV.P($L$3:$L$175),"-")</f>
        <v>-0.4292860844</v>
      </c>
      <c r="O3" s="70" t="b">
        <v>0</v>
      </c>
      <c r="P3" s="70">
        <f t="shared" ref="P3:P175" si="4">IF(M3&lt;&gt;"-",ROUND(30*(COUNTIF(C:C, "1st_demo") + COUNTIF(C:C, "2ed_demo") + 1 - M3) / (COUNTIF(C:C, "1st_demo") + COUNTIF(C:C, "2ed_demo")), 2), 0)
</f>
        <v>6.23</v>
      </c>
      <c r="Q3" s="70">
        <f t="shared" ref="Q3:Q175" si="5">ROUND(IF(O3=FALSE,IFS(C3="1st_demo",70+P3,C3="2nd_demo",(70+P3)*0.7,TRUE,0),IFS(C3="1st_demo",70+P3,C3="2nd_demo",(70+P3)*0.7,TRUE,0)-5), 2)</f>
        <v>76.23</v>
      </c>
    </row>
    <row r="4">
      <c r="A4" s="4"/>
      <c r="B4" s="67" t="s">
        <v>5</v>
      </c>
      <c r="C4" s="68" t="s">
        <v>245</v>
      </c>
      <c r="D4" s="69"/>
      <c r="E4" s="70" t="s">
        <v>246</v>
      </c>
      <c r="F4" s="70" t="s">
        <v>246</v>
      </c>
      <c r="G4" s="70" t="s">
        <v>246</v>
      </c>
      <c r="H4" s="70" t="s">
        <v>246</v>
      </c>
      <c r="I4" s="70">
        <v>20.0</v>
      </c>
      <c r="J4" s="70">
        <v>42421.58018</v>
      </c>
      <c r="K4" s="69"/>
      <c r="L4" s="71">
        <f t="shared" si="1"/>
        <v>42421.58018</v>
      </c>
      <c r="M4" s="70">
        <f t="shared" si="2"/>
        <v>11</v>
      </c>
      <c r="N4" s="70">
        <f t="shared" si="3"/>
        <v>0.9677363874</v>
      </c>
      <c r="O4" s="70" t="b">
        <v>0</v>
      </c>
      <c r="P4" s="70">
        <f t="shared" si="4"/>
        <v>28.05</v>
      </c>
      <c r="Q4" s="70">
        <f t="shared" si="5"/>
        <v>98.05</v>
      </c>
    </row>
    <row r="5">
      <c r="A5" s="4"/>
      <c r="B5" s="67" t="s">
        <v>6</v>
      </c>
      <c r="C5" s="68" t="s">
        <v>245</v>
      </c>
      <c r="D5" s="69"/>
      <c r="E5" s="70" t="s">
        <v>246</v>
      </c>
      <c r="F5" s="70" t="s">
        <v>246</v>
      </c>
      <c r="G5" s="70" t="s">
        <v>246</v>
      </c>
      <c r="H5" s="70" t="s">
        <v>246</v>
      </c>
      <c r="I5" s="70">
        <v>20.0</v>
      </c>
      <c r="J5" s="70">
        <v>54170.42459</v>
      </c>
      <c r="K5" s="69"/>
      <c r="L5" s="71">
        <f t="shared" si="1"/>
        <v>54170.42459</v>
      </c>
      <c r="M5" s="70">
        <f t="shared" si="2"/>
        <v>75</v>
      </c>
      <c r="N5" s="70">
        <f t="shared" si="3"/>
        <v>0.2549986509</v>
      </c>
      <c r="O5" s="70" t="b">
        <v>0</v>
      </c>
      <c r="P5" s="70">
        <f t="shared" si="4"/>
        <v>15.58</v>
      </c>
      <c r="Q5" s="70">
        <f t="shared" si="5"/>
        <v>85.58</v>
      </c>
    </row>
    <row r="6">
      <c r="A6" s="4"/>
      <c r="B6" s="67" t="s">
        <v>7</v>
      </c>
      <c r="C6" s="68" t="s">
        <v>245</v>
      </c>
      <c r="D6" s="69"/>
      <c r="E6" s="70" t="s">
        <v>246</v>
      </c>
      <c r="F6" s="70" t="s">
        <v>246</v>
      </c>
      <c r="G6" s="70" t="s">
        <v>246</v>
      </c>
      <c r="H6" s="70" t="s">
        <v>246</v>
      </c>
      <c r="I6" s="70">
        <v>20.0</v>
      </c>
      <c r="J6" s="70">
        <v>57147.55277</v>
      </c>
      <c r="K6" s="69"/>
      <c r="L6" s="71">
        <f t="shared" si="1"/>
        <v>57147.55277</v>
      </c>
      <c r="M6" s="70">
        <f t="shared" si="2"/>
        <v>95</v>
      </c>
      <c r="N6" s="70">
        <f t="shared" si="3"/>
        <v>0.07439266732</v>
      </c>
      <c r="O6" s="70" t="b">
        <v>0</v>
      </c>
      <c r="P6" s="70">
        <f t="shared" si="4"/>
        <v>11.69</v>
      </c>
      <c r="Q6" s="70">
        <f t="shared" si="5"/>
        <v>81.69</v>
      </c>
    </row>
    <row r="7">
      <c r="A7" s="4"/>
      <c r="B7" s="67" t="s">
        <v>8</v>
      </c>
      <c r="C7" s="68" t="s">
        <v>245</v>
      </c>
      <c r="D7" s="69"/>
      <c r="E7" s="70" t="s">
        <v>246</v>
      </c>
      <c r="F7" s="70" t="s">
        <v>246</v>
      </c>
      <c r="G7" s="70" t="s">
        <v>246</v>
      </c>
      <c r="H7" s="70" t="s">
        <v>246</v>
      </c>
      <c r="I7" s="70">
        <v>20.0</v>
      </c>
      <c r="J7" s="70">
        <v>51848.59747</v>
      </c>
      <c r="K7" s="69"/>
      <c r="L7" s="71">
        <f t="shared" si="1"/>
        <v>51848.59747</v>
      </c>
      <c r="M7" s="70">
        <f t="shared" si="2"/>
        <v>59</v>
      </c>
      <c r="N7" s="70">
        <f t="shared" si="3"/>
        <v>0.3958511253</v>
      </c>
      <c r="O7" s="70" t="b">
        <v>0</v>
      </c>
      <c r="P7" s="70">
        <f t="shared" si="4"/>
        <v>18.7</v>
      </c>
      <c r="Q7" s="70">
        <f t="shared" si="5"/>
        <v>88.7</v>
      </c>
    </row>
    <row r="8">
      <c r="A8" s="4"/>
      <c r="B8" s="67" t="s">
        <v>9</v>
      </c>
      <c r="C8" s="68" t="s">
        <v>245</v>
      </c>
      <c r="D8" s="69"/>
      <c r="E8" s="70" t="s">
        <v>246</v>
      </c>
      <c r="F8" s="70" t="s">
        <v>246</v>
      </c>
      <c r="G8" s="70" t="s">
        <v>246</v>
      </c>
      <c r="H8" s="70" t="s">
        <v>246</v>
      </c>
      <c r="I8" s="70">
        <v>20.0</v>
      </c>
      <c r="J8" s="70">
        <v>69737.97696</v>
      </c>
      <c r="K8" s="69"/>
      <c r="L8" s="71">
        <f t="shared" si="1"/>
        <v>69737.97696</v>
      </c>
      <c r="M8" s="70">
        <f t="shared" si="2"/>
        <v>135</v>
      </c>
      <c r="N8" s="70">
        <f t="shared" si="3"/>
        <v>-0.6893990833</v>
      </c>
      <c r="O8" s="70" t="b">
        <v>0</v>
      </c>
      <c r="P8" s="70">
        <f t="shared" si="4"/>
        <v>3.9</v>
      </c>
      <c r="Q8" s="70">
        <f t="shared" si="5"/>
        <v>73.9</v>
      </c>
    </row>
    <row r="9">
      <c r="A9" s="4"/>
      <c r="B9" s="72" t="s">
        <v>10</v>
      </c>
      <c r="C9" s="68" t="s">
        <v>247</v>
      </c>
      <c r="D9" s="73" t="s">
        <v>248</v>
      </c>
      <c r="E9" s="70" t="s">
        <v>247</v>
      </c>
      <c r="F9" s="69"/>
      <c r="G9" s="69"/>
      <c r="H9" s="69"/>
      <c r="I9" s="69"/>
      <c r="J9" s="69"/>
      <c r="K9" s="69"/>
      <c r="L9" s="71" t="str">
        <f t="shared" si="1"/>
        <v>-</v>
      </c>
      <c r="M9" s="70" t="str">
        <f t="shared" si="2"/>
        <v>-</v>
      </c>
      <c r="N9" s="70" t="str">
        <f t="shared" si="3"/>
        <v>-</v>
      </c>
      <c r="O9" s="70" t="b">
        <v>0</v>
      </c>
      <c r="P9" s="70">
        <f t="shared" si="4"/>
        <v>0</v>
      </c>
      <c r="Q9" s="70">
        <f t="shared" si="5"/>
        <v>0</v>
      </c>
    </row>
    <row r="10">
      <c r="A10" s="4"/>
      <c r="B10" s="67" t="s">
        <v>11</v>
      </c>
      <c r="C10" s="68" t="s">
        <v>245</v>
      </c>
      <c r="D10" s="69"/>
      <c r="E10" s="70" t="s">
        <v>246</v>
      </c>
      <c r="F10" s="70" t="s">
        <v>246</v>
      </c>
      <c r="G10" s="70" t="s">
        <v>246</v>
      </c>
      <c r="H10" s="70" t="s">
        <v>246</v>
      </c>
      <c r="I10" s="70">
        <v>20.0</v>
      </c>
      <c r="J10" s="70">
        <v>55231.54637</v>
      </c>
      <c r="K10" s="69"/>
      <c r="L10" s="71">
        <f t="shared" si="1"/>
        <v>55231.54637</v>
      </c>
      <c r="M10" s="70">
        <f t="shared" si="2"/>
        <v>82</v>
      </c>
      <c r="N10" s="70">
        <f t="shared" si="3"/>
        <v>0.1906262318</v>
      </c>
      <c r="O10" s="70" t="b">
        <v>0</v>
      </c>
      <c r="P10" s="70">
        <f t="shared" si="4"/>
        <v>14.22</v>
      </c>
      <c r="Q10" s="70">
        <f t="shared" si="5"/>
        <v>84.22</v>
      </c>
    </row>
    <row r="11">
      <c r="A11" s="4"/>
      <c r="B11" s="67" t="s">
        <v>12</v>
      </c>
      <c r="C11" s="68" t="s">
        <v>245</v>
      </c>
      <c r="D11" s="69"/>
      <c r="E11" s="70" t="s">
        <v>246</v>
      </c>
      <c r="F11" s="70" t="s">
        <v>246</v>
      </c>
      <c r="G11" s="70" t="s">
        <v>246</v>
      </c>
      <c r="H11" s="70" t="s">
        <v>246</v>
      </c>
      <c r="I11" s="70">
        <v>20.0</v>
      </c>
      <c r="J11" s="70">
        <v>54672.71115</v>
      </c>
      <c r="K11" s="69"/>
      <c r="L11" s="71">
        <f t="shared" si="1"/>
        <v>54672.71115</v>
      </c>
      <c r="M11" s="70">
        <f t="shared" si="2"/>
        <v>78</v>
      </c>
      <c r="N11" s="70">
        <f t="shared" si="3"/>
        <v>0.2245276894</v>
      </c>
      <c r="O11" s="70" t="b">
        <v>0</v>
      </c>
      <c r="P11" s="70">
        <f t="shared" si="4"/>
        <v>15</v>
      </c>
      <c r="Q11" s="70">
        <f t="shared" si="5"/>
        <v>85</v>
      </c>
    </row>
    <row r="12">
      <c r="A12" s="4"/>
      <c r="B12" s="67" t="s">
        <v>13</v>
      </c>
      <c r="C12" s="68" t="s">
        <v>245</v>
      </c>
      <c r="D12" s="69"/>
      <c r="E12" s="70" t="s">
        <v>246</v>
      </c>
      <c r="F12" s="70" t="s">
        <v>246</v>
      </c>
      <c r="G12" s="70" t="s">
        <v>246</v>
      </c>
      <c r="H12" s="70" t="s">
        <v>246</v>
      </c>
      <c r="I12" s="70">
        <v>20.0</v>
      </c>
      <c r="J12" s="70">
        <v>73194.10624</v>
      </c>
      <c r="K12" s="69"/>
      <c r="L12" s="71">
        <f t="shared" si="1"/>
        <v>73194.10624</v>
      </c>
      <c r="M12" s="70">
        <f t="shared" si="2"/>
        <v>140</v>
      </c>
      <c r="N12" s="70">
        <f t="shared" si="3"/>
        <v>-0.8990634276</v>
      </c>
      <c r="O12" s="70" t="b">
        <v>0</v>
      </c>
      <c r="P12" s="70">
        <f t="shared" si="4"/>
        <v>2.92</v>
      </c>
      <c r="Q12" s="70">
        <f t="shared" si="5"/>
        <v>72.92</v>
      </c>
    </row>
    <row r="13">
      <c r="A13" s="4"/>
      <c r="B13" s="67" t="s">
        <v>14</v>
      </c>
      <c r="C13" s="68" t="s">
        <v>245</v>
      </c>
      <c r="D13" s="69"/>
      <c r="E13" s="70" t="s">
        <v>246</v>
      </c>
      <c r="F13" s="70" t="s">
        <v>246</v>
      </c>
      <c r="G13" s="70" t="s">
        <v>246</v>
      </c>
      <c r="H13" s="70" t="s">
        <v>246</v>
      </c>
      <c r="I13" s="70">
        <v>20.0</v>
      </c>
      <c r="J13" s="70">
        <v>64359.18801</v>
      </c>
      <c r="K13" s="69"/>
      <c r="L13" s="71">
        <f t="shared" si="1"/>
        <v>64359.18801</v>
      </c>
      <c r="M13" s="70">
        <f t="shared" si="2"/>
        <v>121</v>
      </c>
      <c r="N13" s="70">
        <f t="shared" si="3"/>
        <v>-0.3630975571</v>
      </c>
      <c r="O13" s="70" t="b">
        <v>0</v>
      </c>
      <c r="P13" s="70">
        <f t="shared" si="4"/>
        <v>6.62</v>
      </c>
      <c r="Q13" s="70">
        <f t="shared" si="5"/>
        <v>76.62</v>
      </c>
    </row>
    <row r="14">
      <c r="A14" s="4"/>
      <c r="B14" s="67" t="s">
        <v>15</v>
      </c>
      <c r="C14" s="68" t="s">
        <v>245</v>
      </c>
      <c r="D14" s="69"/>
      <c r="E14" s="70" t="s">
        <v>246</v>
      </c>
      <c r="F14" s="70" t="s">
        <v>246</v>
      </c>
      <c r="G14" s="70" t="s">
        <v>246</v>
      </c>
      <c r="H14" s="70" t="s">
        <v>246</v>
      </c>
      <c r="I14" s="70">
        <v>20.0</v>
      </c>
      <c r="J14" s="70">
        <v>63058.56551</v>
      </c>
      <c r="K14" s="69"/>
      <c r="L14" s="71">
        <f t="shared" si="1"/>
        <v>63058.56551</v>
      </c>
      <c r="M14" s="70">
        <f t="shared" si="2"/>
        <v>118</v>
      </c>
      <c r="N14" s="70">
        <f t="shared" si="3"/>
        <v>-0.2841959474</v>
      </c>
      <c r="O14" s="70" t="b">
        <v>0</v>
      </c>
      <c r="P14" s="70">
        <f t="shared" si="4"/>
        <v>7.21</v>
      </c>
      <c r="Q14" s="70">
        <f t="shared" si="5"/>
        <v>77.21</v>
      </c>
    </row>
    <row r="15">
      <c r="A15" s="4"/>
      <c r="B15" s="67" t="s">
        <v>16</v>
      </c>
      <c r="C15" s="68" t="s">
        <v>245</v>
      </c>
      <c r="D15" s="69"/>
      <c r="E15" s="70" t="s">
        <v>246</v>
      </c>
      <c r="F15" s="70" t="s">
        <v>246</v>
      </c>
      <c r="G15" s="70" t="s">
        <v>246</v>
      </c>
      <c r="H15" s="70" t="s">
        <v>246</v>
      </c>
      <c r="I15" s="70">
        <v>20.0</v>
      </c>
      <c r="J15" s="70">
        <v>41969.18926</v>
      </c>
      <c r="K15" s="69"/>
      <c r="L15" s="71">
        <f t="shared" si="1"/>
        <v>41969.18926</v>
      </c>
      <c r="M15" s="70">
        <f t="shared" si="2"/>
        <v>8</v>
      </c>
      <c r="N15" s="70">
        <f t="shared" si="3"/>
        <v>0.9951804551</v>
      </c>
      <c r="O15" s="70" t="b">
        <v>0</v>
      </c>
      <c r="P15" s="70">
        <f t="shared" si="4"/>
        <v>28.64</v>
      </c>
      <c r="Q15" s="70">
        <f t="shared" si="5"/>
        <v>98.64</v>
      </c>
    </row>
    <row r="16">
      <c r="A16" s="4"/>
      <c r="B16" s="72" t="s">
        <v>17</v>
      </c>
      <c r="C16" s="68" t="s">
        <v>247</v>
      </c>
      <c r="D16" s="73" t="s">
        <v>248</v>
      </c>
      <c r="E16" s="70" t="s">
        <v>247</v>
      </c>
      <c r="F16" s="69"/>
      <c r="G16" s="69"/>
      <c r="H16" s="69"/>
      <c r="I16" s="69"/>
      <c r="J16" s="69"/>
      <c r="K16" s="69"/>
      <c r="L16" s="71" t="str">
        <f t="shared" si="1"/>
        <v>-</v>
      </c>
      <c r="M16" s="70" t="str">
        <f t="shared" si="2"/>
        <v>-</v>
      </c>
      <c r="N16" s="70" t="str">
        <f t="shared" si="3"/>
        <v>-</v>
      </c>
      <c r="O16" s="70" t="b">
        <v>0</v>
      </c>
      <c r="P16" s="70">
        <f t="shared" si="4"/>
        <v>0</v>
      </c>
      <c r="Q16" s="70">
        <f t="shared" si="5"/>
        <v>0</v>
      </c>
    </row>
    <row r="17">
      <c r="A17" s="4"/>
      <c r="B17" s="67" t="s">
        <v>18</v>
      </c>
      <c r="C17" s="68" t="s">
        <v>245</v>
      </c>
      <c r="D17" s="69"/>
      <c r="E17" s="70" t="s">
        <v>246</v>
      </c>
      <c r="F17" s="70" t="s">
        <v>246</v>
      </c>
      <c r="G17" s="70" t="s">
        <v>246</v>
      </c>
      <c r="H17" s="70" t="s">
        <v>246</v>
      </c>
      <c r="I17" s="70">
        <v>20.0</v>
      </c>
      <c r="J17" s="70">
        <v>50963.7752</v>
      </c>
      <c r="K17" s="69"/>
      <c r="L17" s="71">
        <f t="shared" si="1"/>
        <v>50963.7752</v>
      </c>
      <c r="M17" s="70">
        <f t="shared" si="2"/>
        <v>50</v>
      </c>
      <c r="N17" s="70">
        <f t="shared" si="3"/>
        <v>0.4495284232</v>
      </c>
      <c r="O17" s="70" t="b">
        <v>0</v>
      </c>
      <c r="P17" s="70">
        <f t="shared" si="4"/>
        <v>20.45</v>
      </c>
      <c r="Q17" s="70">
        <f t="shared" si="5"/>
        <v>90.45</v>
      </c>
    </row>
    <row r="18">
      <c r="A18" s="4"/>
      <c r="B18" s="67" t="s">
        <v>19</v>
      </c>
      <c r="C18" s="68" t="s">
        <v>245</v>
      </c>
      <c r="D18" s="69"/>
      <c r="E18" s="70" t="s">
        <v>246</v>
      </c>
      <c r="F18" s="70" t="s">
        <v>246</v>
      </c>
      <c r="G18" s="70" t="s">
        <v>246</v>
      </c>
      <c r="H18" s="70" t="s">
        <v>246</v>
      </c>
      <c r="I18" s="70">
        <v>20.0</v>
      </c>
      <c r="J18" s="70">
        <v>66594.52833</v>
      </c>
      <c r="K18" s="69"/>
      <c r="L18" s="71">
        <f t="shared" si="1"/>
        <v>66594.52833</v>
      </c>
      <c r="M18" s="70">
        <f t="shared" si="2"/>
        <v>128</v>
      </c>
      <c r="N18" s="70">
        <f t="shared" si="3"/>
        <v>-0.4987033533</v>
      </c>
      <c r="O18" s="70" t="b">
        <v>0</v>
      </c>
      <c r="P18" s="70">
        <f t="shared" si="4"/>
        <v>5.26</v>
      </c>
      <c r="Q18" s="70">
        <f t="shared" si="5"/>
        <v>75.26</v>
      </c>
    </row>
    <row r="19">
      <c r="A19" s="4"/>
      <c r="B19" s="67" t="s">
        <v>20</v>
      </c>
      <c r="C19" s="68" t="s">
        <v>245</v>
      </c>
      <c r="D19" s="69"/>
      <c r="E19" s="70" t="s">
        <v>246</v>
      </c>
      <c r="F19" s="70" t="s">
        <v>246</v>
      </c>
      <c r="G19" s="70" t="s">
        <v>246</v>
      </c>
      <c r="H19" s="70" t="s">
        <v>246</v>
      </c>
      <c r="I19" s="70">
        <v>20.0</v>
      </c>
      <c r="J19" s="70">
        <v>43828.64723</v>
      </c>
      <c r="K19" s="69"/>
      <c r="L19" s="71">
        <f t="shared" si="1"/>
        <v>43828.64723</v>
      </c>
      <c r="M19" s="70">
        <f t="shared" si="2"/>
        <v>16</v>
      </c>
      <c r="N19" s="70">
        <f t="shared" si="3"/>
        <v>0.8823773726</v>
      </c>
      <c r="O19" s="70" t="b">
        <v>0</v>
      </c>
      <c r="P19" s="70">
        <f t="shared" si="4"/>
        <v>27.08</v>
      </c>
      <c r="Q19" s="70">
        <f t="shared" si="5"/>
        <v>97.08</v>
      </c>
    </row>
    <row r="20">
      <c r="A20" s="4"/>
      <c r="B20" s="67" t="s">
        <v>21</v>
      </c>
      <c r="C20" s="68" t="s">
        <v>245</v>
      </c>
      <c r="D20" s="69"/>
      <c r="E20" s="70" t="s">
        <v>246</v>
      </c>
      <c r="F20" s="70" t="s">
        <v>246</v>
      </c>
      <c r="G20" s="70" t="s">
        <v>246</v>
      </c>
      <c r="H20" s="70" t="s">
        <v>246</v>
      </c>
      <c r="I20" s="70">
        <v>20.0</v>
      </c>
      <c r="J20" s="70">
        <v>43858.58453</v>
      </c>
      <c r="K20" s="69"/>
      <c r="L20" s="71">
        <f t="shared" si="1"/>
        <v>43858.58453</v>
      </c>
      <c r="M20" s="70">
        <f t="shared" si="2"/>
        <v>17</v>
      </c>
      <c r="N20" s="70">
        <f t="shared" si="3"/>
        <v>0.8805612413</v>
      </c>
      <c r="O20" s="70" t="b">
        <v>0</v>
      </c>
      <c r="P20" s="70">
        <f t="shared" si="4"/>
        <v>26.88</v>
      </c>
      <c r="Q20" s="70">
        <f t="shared" si="5"/>
        <v>96.88</v>
      </c>
    </row>
    <row r="21">
      <c r="A21" s="4"/>
      <c r="B21" s="67" t="s">
        <v>22</v>
      </c>
      <c r="C21" s="68" t="s">
        <v>245</v>
      </c>
      <c r="D21" s="69"/>
      <c r="E21" s="70" t="s">
        <v>246</v>
      </c>
      <c r="F21" s="70" t="s">
        <v>246</v>
      </c>
      <c r="G21" s="70" t="s">
        <v>246</v>
      </c>
      <c r="H21" s="70" t="s">
        <v>246</v>
      </c>
      <c r="I21" s="70">
        <v>20.0</v>
      </c>
      <c r="J21" s="70">
        <v>60327.59079</v>
      </c>
      <c r="K21" s="69"/>
      <c r="L21" s="71">
        <f t="shared" si="1"/>
        <v>60327.59079</v>
      </c>
      <c r="M21" s="70">
        <f t="shared" si="2"/>
        <v>109</v>
      </c>
      <c r="N21" s="70">
        <f t="shared" si="3"/>
        <v>-0.1185227396</v>
      </c>
      <c r="O21" s="70" t="b">
        <v>0</v>
      </c>
      <c r="P21" s="70">
        <f t="shared" si="4"/>
        <v>8.96</v>
      </c>
      <c r="Q21" s="70">
        <f t="shared" si="5"/>
        <v>78.96</v>
      </c>
    </row>
    <row r="22">
      <c r="A22" s="5"/>
      <c r="B22" s="67" t="s">
        <v>23</v>
      </c>
      <c r="C22" s="68" t="s">
        <v>247</v>
      </c>
      <c r="D22" s="73" t="s">
        <v>248</v>
      </c>
      <c r="E22" s="70" t="s">
        <v>247</v>
      </c>
      <c r="F22" s="69"/>
      <c r="G22" s="69"/>
      <c r="H22" s="69"/>
      <c r="I22" s="69"/>
      <c r="J22" s="69"/>
      <c r="K22" s="69"/>
      <c r="L22" s="71" t="str">
        <f t="shared" si="1"/>
        <v>-</v>
      </c>
      <c r="M22" s="70" t="str">
        <f t="shared" si="2"/>
        <v>-</v>
      </c>
      <c r="N22" s="70" t="str">
        <f t="shared" si="3"/>
        <v>-</v>
      </c>
      <c r="O22" s="70" t="b">
        <v>0</v>
      </c>
      <c r="P22" s="70">
        <f t="shared" si="4"/>
        <v>0</v>
      </c>
      <c r="Q22" s="70">
        <f t="shared" si="5"/>
        <v>0</v>
      </c>
    </row>
    <row r="23">
      <c r="A23" s="74" t="s">
        <v>24</v>
      </c>
      <c r="B23" s="75" t="s">
        <v>25</v>
      </c>
      <c r="C23" s="68" t="s">
        <v>245</v>
      </c>
      <c r="D23" s="69"/>
      <c r="E23" s="70" t="s">
        <v>246</v>
      </c>
      <c r="F23" s="70" t="s">
        <v>246</v>
      </c>
      <c r="G23" s="70" t="s">
        <v>246</v>
      </c>
      <c r="H23" s="70" t="s">
        <v>246</v>
      </c>
      <c r="I23" s="70">
        <v>20.0</v>
      </c>
      <c r="J23" s="70">
        <v>132450.5947</v>
      </c>
      <c r="K23" s="69"/>
      <c r="L23" s="71">
        <f t="shared" si="1"/>
        <v>132450.5947</v>
      </c>
      <c r="M23" s="70">
        <f t="shared" si="2"/>
        <v>153</v>
      </c>
      <c r="N23" s="70">
        <f t="shared" si="3"/>
        <v>-4.493828494</v>
      </c>
      <c r="O23" s="70" t="b">
        <v>0</v>
      </c>
      <c r="P23" s="70">
        <f t="shared" si="4"/>
        <v>0.39</v>
      </c>
      <c r="Q23" s="70">
        <f t="shared" si="5"/>
        <v>70.39</v>
      </c>
    </row>
    <row r="24">
      <c r="A24" s="4"/>
      <c r="B24" s="75" t="s">
        <v>26</v>
      </c>
      <c r="C24" s="68" t="s">
        <v>245</v>
      </c>
      <c r="D24" s="69"/>
      <c r="E24" s="70" t="s">
        <v>246</v>
      </c>
      <c r="F24" s="70" t="s">
        <v>246</v>
      </c>
      <c r="G24" s="70" t="s">
        <v>246</v>
      </c>
      <c r="H24" s="70" t="s">
        <v>246</v>
      </c>
      <c r="I24" s="70">
        <v>20.0</v>
      </c>
      <c r="J24" s="70">
        <v>68730.07783</v>
      </c>
      <c r="K24" s="69"/>
      <c r="L24" s="71">
        <f t="shared" si="1"/>
        <v>68730.07783</v>
      </c>
      <c r="M24" s="70">
        <f t="shared" si="2"/>
        <v>134</v>
      </c>
      <c r="N24" s="70">
        <f t="shared" si="3"/>
        <v>-0.6282553895</v>
      </c>
      <c r="O24" s="70" t="b">
        <v>0</v>
      </c>
      <c r="P24" s="70">
        <f t="shared" si="4"/>
        <v>4.09</v>
      </c>
      <c r="Q24" s="70">
        <f t="shared" si="5"/>
        <v>74.09</v>
      </c>
    </row>
    <row r="25">
      <c r="A25" s="4"/>
      <c r="B25" s="75" t="s">
        <v>27</v>
      </c>
      <c r="C25" s="68" t="s">
        <v>245</v>
      </c>
      <c r="D25" s="69"/>
      <c r="E25" s="70" t="s">
        <v>246</v>
      </c>
      <c r="F25" s="70" t="s">
        <v>246</v>
      </c>
      <c r="G25" s="70" t="s">
        <v>246</v>
      </c>
      <c r="H25" s="70" t="s">
        <v>246</v>
      </c>
      <c r="I25" s="70">
        <v>20.0</v>
      </c>
      <c r="J25" s="70">
        <v>67748.79003</v>
      </c>
      <c r="K25" s="69"/>
      <c r="L25" s="71">
        <f t="shared" si="1"/>
        <v>67748.79003</v>
      </c>
      <c r="M25" s="70">
        <f t="shared" si="2"/>
        <v>132</v>
      </c>
      <c r="N25" s="70">
        <f t="shared" si="3"/>
        <v>-0.5687260587</v>
      </c>
      <c r="O25" s="70" t="b">
        <v>0</v>
      </c>
      <c r="P25" s="70">
        <f t="shared" si="4"/>
        <v>4.48</v>
      </c>
      <c r="Q25" s="70">
        <f t="shared" si="5"/>
        <v>74.48</v>
      </c>
    </row>
    <row r="26">
      <c r="A26" s="4"/>
      <c r="B26" s="75" t="s">
        <v>28</v>
      </c>
      <c r="C26" s="68" t="s">
        <v>245</v>
      </c>
      <c r="D26" s="69"/>
      <c r="E26" s="70" t="s">
        <v>246</v>
      </c>
      <c r="F26" s="70" t="s">
        <v>246</v>
      </c>
      <c r="G26" s="70" t="s">
        <v>246</v>
      </c>
      <c r="H26" s="70" t="s">
        <v>246</v>
      </c>
      <c r="I26" s="70">
        <v>20.0</v>
      </c>
      <c r="J26" s="70">
        <v>57879.36048</v>
      </c>
      <c r="K26" s="69"/>
      <c r="L26" s="71">
        <f t="shared" si="1"/>
        <v>57879.36048</v>
      </c>
      <c r="M26" s="70">
        <f t="shared" si="2"/>
        <v>97</v>
      </c>
      <c r="N26" s="70">
        <f t="shared" si="3"/>
        <v>0.02999792069</v>
      </c>
      <c r="O26" s="70" t="b">
        <v>0</v>
      </c>
      <c r="P26" s="70">
        <f t="shared" si="4"/>
        <v>11.3</v>
      </c>
      <c r="Q26" s="70">
        <f t="shared" si="5"/>
        <v>81.3</v>
      </c>
    </row>
    <row r="27">
      <c r="A27" s="4"/>
      <c r="B27" s="75" t="s">
        <v>29</v>
      </c>
      <c r="C27" s="68" t="s">
        <v>247</v>
      </c>
      <c r="D27" s="73" t="s">
        <v>249</v>
      </c>
      <c r="E27" s="70" t="s">
        <v>246</v>
      </c>
      <c r="F27" s="70" t="s">
        <v>246</v>
      </c>
      <c r="G27" s="70" t="s">
        <v>246</v>
      </c>
      <c r="H27" s="70" t="s">
        <v>247</v>
      </c>
      <c r="I27" s="70">
        <v>20.0</v>
      </c>
      <c r="J27" s="69"/>
      <c r="K27" s="69"/>
      <c r="L27" s="71" t="str">
        <f t="shared" si="1"/>
        <v>-</v>
      </c>
      <c r="M27" s="70" t="str">
        <f t="shared" si="2"/>
        <v>-</v>
      </c>
      <c r="N27" s="70" t="str">
        <f t="shared" si="3"/>
        <v>-</v>
      </c>
      <c r="O27" s="70" t="b">
        <v>0</v>
      </c>
      <c r="P27" s="70">
        <f t="shared" si="4"/>
        <v>0</v>
      </c>
      <c r="Q27" s="70">
        <f t="shared" si="5"/>
        <v>0</v>
      </c>
    </row>
    <row r="28">
      <c r="A28" s="4"/>
      <c r="B28" s="75" t="s">
        <v>31</v>
      </c>
      <c r="C28" s="68" t="s">
        <v>245</v>
      </c>
      <c r="D28" s="69"/>
      <c r="E28" s="70" t="s">
        <v>246</v>
      </c>
      <c r="F28" s="70" t="s">
        <v>246</v>
      </c>
      <c r="G28" s="70" t="s">
        <v>246</v>
      </c>
      <c r="H28" s="70" t="s">
        <v>246</v>
      </c>
      <c r="I28" s="70">
        <v>20.0</v>
      </c>
      <c r="J28" s="70">
        <v>70160.4298</v>
      </c>
      <c r="K28" s="69"/>
      <c r="L28" s="71">
        <f t="shared" si="1"/>
        <v>70160.4298</v>
      </c>
      <c r="M28" s="70">
        <f t="shared" si="2"/>
        <v>137</v>
      </c>
      <c r="N28" s="70">
        <f t="shared" si="3"/>
        <v>-0.7150269723</v>
      </c>
      <c r="O28" s="70" t="b">
        <v>0</v>
      </c>
      <c r="P28" s="70">
        <f t="shared" si="4"/>
        <v>3.51</v>
      </c>
      <c r="Q28" s="70">
        <f t="shared" si="5"/>
        <v>73.51</v>
      </c>
    </row>
    <row r="29">
      <c r="A29" s="4"/>
      <c r="B29" s="75" t="s">
        <v>32</v>
      </c>
      <c r="C29" s="68" t="s">
        <v>245</v>
      </c>
      <c r="D29" s="69"/>
      <c r="E29" s="70" t="s">
        <v>246</v>
      </c>
      <c r="F29" s="70" t="s">
        <v>246</v>
      </c>
      <c r="G29" s="70" t="s">
        <v>246</v>
      </c>
      <c r="H29" s="70" t="s">
        <v>246</v>
      </c>
      <c r="I29" s="70">
        <v>20.0</v>
      </c>
      <c r="J29" s="70">
        <v>91582.44606</v>
      </c>
      <c r="K29" s="69"/>
      <c r="L29" s="71">
        <f t="shared" si="1"/>
        <v>91582.44606</v>
      </c>
      <c r="M29" s="70">
        <f t="shared" si="2"/>
        <v>146</v>
      </c>
      <c r="N29" s="70">
        <f t="shared" si="3"/>
        <v>-2.014582814</v>
      </c>
      <c r="O29" s="70" t="b">
        <v>0</v>
      </c>
      <c r="P29" s="70">
        <f t="shared" si="4"/>
        <v>1.75</v>
      </c>
      <c r="Q29" s="70">
        <f t="shared" si="5"/>
        <v>71.75</v>
      </c>
    </row>
    <row r="30">
      <c r="A30" s="4"/>
      <c r="B30" s="75" t="s">
        <v>33</v>
      </c>
      <c r="C30" s="68" t="s">
        <v>245</v>
      </c>
      <c r="D30" s="69"/>
      <c r="E30" s="70" t="s">
        <v>246</v>
      </c>
      <c r="F30" s="70" t="s">
        <v>246</v>
      </c>
      <c r="G30" s="70" t="s">
        <v>246</v>
      </c>
      <c r="H30" s="70" t="s">
        <v>246</v>
      </c>
      <c r="I30" s="70">
        <v>20.0</v>
      </c>
      <c r="J30" s="70">
        <v>54443.18947</v>
      </c>
      <c r="K30" s="69"/>
      <c r="L30" s="71">
        <f t="shared" si="1"/>
        <v>54443.18947</v>
      </c>
      <c r="M30" s="70">
        <f t="shared" si="2"/>
        <v>77</v>
      </c>
      <c r="N30" s="70">
        <f t="shared" si="3"/>
        <v>0.2384515066</v>
      </c>
      <c r="O30" s="70" t="b">
        <v>0</v>
      </c>
      <c r="P30" s="70">
        <f t="shared" si="4"/>
        <v>15.19</v>
      </c>
      <c r="Q30" s="70">
        <f t="shared" si="5"/>
        <v>85.19</v>
      </c>
    </row>
    <row r="31">
      <c r="A31" s="4"/>
      <c r="B31" s="75" t="s">
        <v>34</v>
      </c>
      <c r="C31" s="68" t="s">
        <v>247</v>
      </c>
      <c r="D31" s="73" t="s">
        <v>248</v>
      </c>
      <c r="E31" s="70" t="s">
        <v>247</v>
      </c>
      <c r="F31" s="69"/>
      <c r="G31" s="69"/>
      <c r="H31" s="69"/>
      <c r="I31" s="69"/>
      <c r="J31" s="69"/>
      <c r="K31" s="69"/>
      <c r="L31" s="71" t="str">
        <f t="shared" si="1"/>
        <v>-</v>
      </c>
      <c r="M31" s="70" t="str">
        <f t="shared" si="2"/>
        <v>-</v>
      </c>
      <c r="N31" s="70" t="str">
        <f t="shared" si="3"/>
        <v>-</v>
      </c>
      <c r="O31" s="70" t="b">
        <v>0</v>
      </c>
      <c r="P31" s="70">
        <f t="shared" si="4"/>
        <v>0</v>
      </c>
      <c r="Q31" s="70">
        <f t="shared" si="5"/>
        <v>0</v>
      </c>
    </row>
    <row r="32">
      <c r="A32" s="4"/>
      <c r="B32" s="75" t="s">
        <v>35</v>
      </c>
      <c r="C32" s="68" t="s">
        <v>245</v>
      </c>
      <c r="D32" s="69"/>
      <c r="E32" s="70" t="s">
        <v>246</v>
      </c>
      <c r="F32" s="70" t="s">
        <v>246</v>
      </c>
      <c r="G32" s="70" t="s">
        <v>246</v>
      </c>
      <c r="H32" s="70" t="s">
        <v>246</v>
      </c>
      <c r="I32" s="70">
        <v>20.0</v>
      </c>
      <c r="J32" s="70">
        <v>51831.96557</v>
      </c>
      <c r="K32" s="69"/>
      <c r="L32" s="71">
        <f t="shared" si="1"/>
        <v>51831.96557</v>
      </c>
      <c r="M32" s="70">
        <f t="shared" si="2"/>
        <v>58</v>
      </c>
      <c r="N32" s="70">
        <f t="shared" si="3"/>
        <v>0.3968600911</v>
      </c>
      <c r="O32" s="70" t="b">
        <v>0</v>
      </c>
      <c r="P32" s="70">
        <f t="shared" si="4"/>
        <v>18.9</v>
      </c>
      <c r="Q32" s="70">
        <f t="shared" si="5"/>
        <v>88.9</v>
      </c>
    </row>
    <row r="33">
      <c r="A33" s="4"/>
      <c r="B33" s="75" t="s">
        <v>36</v>
      </c>
      <c r="C33" s="68" t="s">
        <v>245</v>
      </c>
      <c r="D33" s="69"/>
      <c r="E33" s="70" t="s">
        <v>246</v>
      </c>
      <c r="F33" s="70" t="s">
        <v>246</v>
      </c>
      <c r="G33" s="70" t="s">
        <v>246</v>
      </c>
      <c r="H33" s="70" t="s">
        <v>246</v>
      </c>
      <c r="I33" s="70">
        <v>20.0</v>
      </c>
      <c r="J33" s="70">
        <v>46173.75895</v>
      </c>
      <c r="K33" s="69"/>
      <c r="L33" s="71">
        <f t="shared" si="1"/>
        <v>46173.75895</v>
      </c>
      <c r="M33" s="70">
        <f t="shared" si="2"/>
        <v>26</v>
      </c>
      <c r="N33" s="70">
        <f t="shared" si="3"/>
        <v>0.7401123497</v>
      </c>
      <c r="O33" s="70" t="b">
        <v>0</v>
      </c>
      <c r="P33" s="70">
        <f t="shared" si="4"/>
        <v>25.13</v>
      </c>
      <c r="Q33" s="70">
        <f t="shared" si="5"/>
        <v>95.13</v>
      </c>
    </row>
    <row r="34">
      <c r="A34" s="4"/>
      <c r="B34" s="75" t="s">
        <v>37</v>
      </c>
      <c r="C34" s="68" t="s">
        <v>245</v>
      </c>
      <c r="D34" s="69"/>
      <c r="E34" s="70" t="s">
        <v>246</v>
      </c>
      <c r="F34" s="70" t="s">
        <v>246</v>
      </c>
      <c r="G34" s="70" t="s">
        <v>246</v>
      </c>
      <c r="H34" s="70" t="s">
        <v>246</v>
      </c>
      <c r="I34" s="70">
        <v>20.0</v>
      </c>
      <c r="J34" s="70">
        <v>50245.27247</v>
      </c>
      <c r="K34" s="69"/>
      <c r="L34" s="71">
        <f t="shared" si="1"/>
        <v>50245.27247</v>
      </c>
      <c r="M34" s="70">
        <f t="shared" si="2"/>
        <v>47</v>
      </c>
      <c r="N34" s="70">
        <f t="shared" si="3"/>
        <v>0.4931160299</v>
      </c>
      <c r="O34" s="70" t="b">
        <v>0</v>
      </c>
      <c r="P34" s="70">
        <f t="shared" si="4"/>
        <v>21.04</v>
      </c>
      <c r="Q34" s="70">
        <f t="shared" si="5"/>
        <v>91.04</v>
      </c>
    </row>
    <row r="35">
      <c r="A35" s="4"/>
      <c r="B35" s="75" t="s">
        <v>38</v>
      </c>
      <c r="C35" s="68" t="s">
        <v>245</v>
      </c>
      <c r="D35" s="69"/>
      <c r="E35" s="70" t="s">
        <v>246</v>
      </c>
      <c r="F35" s="70" t="s">
        <v>246</v>
      </c>
      <c r="G35" s="70" t="s">
        <v>246</v>
      </c>
      <c r="H35" s="70" t="s">
        <v>246</v>
      </c>
      <c r="I35" s="70">
        <v>20.0</v>
      </c>
      <c r="J35" s="70">
        <v>58784.14156</v>
      </c>
      <c r="K35" s="69"/>
      <c r="L35" s="71">
        <f t="shared" si="1"/>
        <v>58784.14156</v>
      </c>
      <c r="M35" s="70">
        <f t="shared" si="2"/>
        <v>103</v>
      </c>
      <c r="N35" s="70">
        <f t="shared" si="3"/>
        <v>-0.02489016843</v>
      </c>
      <c r="O35" s="70" t="b">
        <v>0</v>
      </c>
      <c r="P35" s="70">
        <f t="shared" si="4"/>
        <v>10.13</v>
      </c>
      <c r="Q35" s="70">
        <f t="shared" si="5"/>
        <v>80.13</v>
      </c>
    </row>
    <row r="36">
      <c r="A36" s="4"/>
      <c r="B36" s="75" t="s">
        <v>39</v>
      </c>
      <c r="C36" s="68" t="s">
        <v>245</v>
      </c>
      <c r="D36" s="69"/>
      <c r="E36" s="70" t="s">
        <v>246</v>
      </c>
      <c r="F36" s="70" t="s">
        <v>246</v>
      </c>
      <c r="G36" s="70" t="s">
        <v>246</v>
      </c>
      <c r="H36" s="70" t="s">
        <v>246</v>
      </c>
      <c r="I36" s="70">
        <v>20.0</v>
      </c>
      <c r="J36" s="70">
        <v>47797.04203</v>
      </c>
      <c r="K36" s="69"/>
      <c r="L36" s="71">
        <f t="shared" si="1"/>
        <v>47797.04203</v>
      </c>
      <c r="M36" s="70">
        <f t="shared" si="2"/>
        <v>35</v>
      </c>
      <c r="N36" s="70">
        <f t="shared" si="3"/>
        <v>0.6416366981</v>
      </c>
      <c r="O36" s="70" t="b">
        <v>0</v>
      </c>
      <c r="P36" s="70">
        <f t="shared" si="4"/>
        <v>23.38</v>
      </c>
      <c r="Q36" s="70">
        <f t="shared" si="5"/>
        <v>93.38</v>
      </c>
    </row>
    <row r="37">
      <c r="A37" s="4"/>
      <c r="B37" s="75" t="s">
        <v>40</v>
      </c>
      <c r="C37" s="68" t="s">
        <v>247</v>
      </c>
      <c r="D37" s="73" t="s">
        <v>248</v>
      </c>
      <c r="E37" s="70" t="s">
        <v>247</v>
      </c>
      <c r="F37" s="69"/>
      <c r="G37" s="69"/>
      <c r="H37" s="69"/>
      <c r="I37" s="69"/>
      <c r="J37" s="69"/>
      <c r="K37" s="69"/>
      <c r="L37" s="71" t="str">
        <f t="shared" si="1"/>
        <v>-</v>
      </c>
      <c r="M37" s="70" t="str">
        <f t="shared" si="2"/>
        <v>-</v>
      </c>
      <c r="N37" s="70" t="str">
        <f t="shared" si="3"/>
        <v>-</v>
      </c>
      <c r="O37" s="70" t="b">
        <v>0</v>
      </c>
      <c r="P37" s="70">
        <f t="shared" si="4"/>
        <v>0</v>
      </c>
      <c r="Q37" s="70">
        <f t="shared" si="5"/>
        <v>0</v>
      </c>
    </row>
    <row r="38">
      <c r="A38" s="4"/>
      <c r="B38" s="75" t="s">
        <v>41</v>
      </c>
      <c r="C38" s="68" t="s">
        <v>245</v>
      </c>
      <c r="D38" s="69"/>
      <c r="E38" s="70" t="s">
        <v>246</v>
      </c>
      <c r="F38" s="70" t="s">
        <v>246</v>
      </c>
      <c r="G38" s="70" t="s">
        <v>246</v>
      </c>
      <c r="H38" s="70" t="s">
        <v>246</v>
      </c>
      <c r="I38" s="70">
        <v>20.0</v>
      </c>
      <c r="J38" s="70">
        <v>51891.84047</v>
      </c>
      <c r="K38" s="69"/>
      <c r="L38" s="71">
        <f t="shared" si="1"/>
        <v>51891.84047</v>
      </c>
      <c r="M38" s="70">
        <f t="shared" si="2"/>
        <v>60</v>
      </c>
      <c r="N38" s="70">
        <f t="shared" si="3"/>
        <v>0.3932278104</v>
      </c>
      <c r="O38" s="70" t="b">
        <v>0</v>
      </c>
      <c r="P38" s="70">
        <f t="shared" si="4"/>
        <v>18.51</v>
      </c>
      <c r="Q38" s="70">
        <f t="shared" si="5"/>
        <v>88.51</v>
      </c>
    </row>
    <row r="39">
      <c r="A39" s="4"/>
      <c r="B39" s="75" t="s">
        <v>42</v>
      </c>
      <c r="C39" s="68" t="s">
        <v>245</v>
      </c>
      <c r="D39" s="69"/>
      <c r="E39" s="70" t="s">
        <v>246</v>
      </c>
      <c r="F39" s="70" t="s">
        <v>246</v>
      </c>
      <c r="G39" s="70" t="s">
        <v>246</v>
      </c>
      <c r="H39" s="70" t="s">
        <v>246</v>
      </c>
      <c r="I39" s="70">
        <v>20.0</v>
      </c>
      <c r="J39" s="70">
        <v>42667.73376</v>
      </c>
      <c r="K39" s="69"/>
      <c r="L39" s="71">
        <f t="shared" si="1"/>
        <v>42667.73376</v>
      </c>
      <c r="M39" s="70">
        <f t="shared" si="2"/>
        <v>13</v>
      </c>
      <c r="N39" s="70">
        <f t="shared" si="3"/>
        <v>0.9528036043</v>
      </c>
      <c r="O39" s="70" t="b">
        <v>0</v>
      </c>
      <c r="P39" s="70">
        <f t="shared" si="4"/>
        <v>27.66</v>
      </c>
      <c r="Q39" s="70">
        <f t="shared" si="5"/>
        <v>97.66</v>
      </c>
    </row>
    <row r="40">
      <c r="A40" s="4"/>
      <c r="B40" s="75" t="s">
        <v>43</v>
      </c>
      <c r="C40" s="68" t="s">
        <v>245</v>
      </c>
      <c r="D40" s="69"/>
      <c r="E40" s="70" t="s">
        <v>246</v>
      </c>
      <c r="F40" s="70" t="s">
        <v>246</v>
      </c>
      <c r="G40" s="70" t="s">
        <v>246</v>
      </c>
      <c r="H40" s="70" t="s">
        <v>246</v>
      </c>
      <c r="I40" s="70">
        <v>20.0</v>
      </c>
      <c r="J40" s="70">
        <v>59585.80382</v>
      </c>
      <c r="K40" s="69"/>
      <c r="L40" s="71">
        <f t="shared" si="1"/>
        <v>59585.80382</v>
      </c>
      <c r="M40" s="70">
        <f t="shared" si="2"/>
        <v>105</v>
      </c>
      <c r="N40" s="70">
        <f t="shared" si="3"/>
        <v>-0.0735226062</v>
      </c>
      <c r="O40" s="70" t="b">
        <v>0</v>
      </c>
      <c r="P40" s="70">
        <f t="shared" si="4"/>
        <v>9.74</v>
      </c>
      <c r="Q40" s="70">
        <f t="shared" si="5"/>
        <v>79.74</v>
      </c>
    </row>
    <row r="41">
      <c r="A41" s="4"/>
      <c r="B41" s="75" t="s">
        <v>44</v>
      </c>
      <c r="C41" s="68" t="s">
        <v>245</v>
      </c>
      <c r="D41" s="69"/>
      <c r="E41" s="70" t="s">
        <v>246</v>
      </c>
      <c r="F41" s="70" t="s">
        <v>246</v>
      </c>
      <c r="G41" s="70" t="s">
        <v>246</v>
      </c>
      <c r="H41" s="70" t="s">
        <v>246</v>
      </c>
      <c r="I41" s="70">
        <v>20.0</v>
      </c>
      <c r="J41" s="70">
        <v>57706.38757</v>
      </c>
      <c r="K41" s="69"/>
      <c r="L41" s="71">
        <f t="shared" si="1"/>
        <v>57706.38757</v>
      </c>
      <c r="M41" s="70">
        <f t="shared" si="2"/>
        <v>96</v>
      </c>
      <c r="N41" s="70">
        <f t="shared" si="3"/>
        <v>0.04049123527</v>
      </c>
      <c r="O41" s="70" t="b">
        <v>0</v>
      </c>
      <c r="P41" s="70">
        <f t="shared" si="4"/>
        <v>11.49</v>
      </c>
      <c r="Q41" s="70">
        <f t="shared" si="5"/>
        <v>81.49</v>
      </c>
    </row>
    <row r="42">
      <c r="A42" s="5"/>
      <c r="B42" s="75" t="s">
        <v>45</v>
      </c>
      <c r="C42" s="68" t="s">
        <v>245</v>
      </c>
      <c r="D42" s="69"/>
      <c r="E42" s="70" t="s">
        <v>246</v>
      </c>
      <c r="F42" s="70" t="s">
        <v>246</v>
      </c>
      <c r="G42" s="70" t="s">
        <v>246</v>
      </c>
      <c r="H42" s="70" t="s">
        <v>246</v>
      </c>
      <c r="I42" s="70">
        <v>20.0</v>
      </c>
      <c r="J42" s="70">
        <v>89147.52061</v>
      </c>
      <c r="K42" s="69"/>
      <c r="L42" s="71">
        <f t="shared" si="1"/>
        <v>89147.52061</v>
      </c>
      <c r="M42" s="70">
        <f t="shared" si="2"/>
        <v>145</v>
      </c>
      <c r="N42" s="70">
        <f t="shared" si="3"/>
        <v>-1.866869286</v>
      </c>
      <c r="O42" s="70" t="b">
        <v>0</v>
      </c>
      <c r="P42" s="70">
        <f t="shared" si="4"/>
        <v>1.95</v>
      </c>
      <c r="Q42" s="70">
        <f t="shared" si="5"/>
        <v>71.95</v>
      </c>
    </row>
    <row r="43">
      <c r="A43" s="76" t="s">
        <v>46</v>
      </c>
      <c r="B43" s="77" t="s">
        <v>47</v>
      </c>
      <c r="C43" s="68" t="s">
        <v>245</v>
      </c>
      <c r="D43" s="69"/>
      <c r="E43" s="70" t="s">
        <v>246</v>
      </c>
      <c r="F43" s="70" t="s">
        <v>246</v>
      </c>
      <c r="G43" s="70" t="s">
        <v>246</v>
      </c>
      <c r="H43" s="70" t="s">
        <v>246</v>
      </c>
      <c r="I43" s="70">
        <v>20.0</v>
      </c>
      <c r="J43" s="70">
        <v>50092.25806</v>
      </c>
      <c r="K43" s="69"/>
      <c r="L43" s="71">
        <f t="shared" si="1"/>
        <v>50092.25806</v>
      </c>
      <c r="M43" s="70">
        <f t="shared" si="2"/>
        <v>44</v>
      </c>
      <c r="N43" s="70">
        <f t="shared" si="3"/>
        <v>0.5023985721</v>
      </c>
      <c r="O43" s="70" t="b">
        <v>0</v>
      </c>
      <c r="P43" s="70">
        <f t="shared" si="4"/>
        <v>21.62</v>
      </c>
      <c r="Q43" s="70">
        <f t="shared" si="5"/>
        <v>91.62</v>
      </c>
    </row>
    <row r="44">
      <c r="A44" s="4"/>
      <c r="B44" s="77" t="s">
        <v>48</v>
      </c>
      <c r="C44" s="68" t="s">
        <v>245</v>
      </c>
      <c r="D44" s="69"/>
      <c r="E44" s="70" t="s">
        <v>246</v>
      </c>
      <c r="F44" s="70" t="s">
        <v>246</v>
      </c>
      <c r="G44" s="70" t="s">
        <v>246</v>
      </c>
      <c r="H44" s="70" t="s">
        <v>246</v>
      </c>
      <c r="I44" s="70">
        <v>20.0</v>
      </c>
      <c r="J44" s="70">
        <v>54686.01632</v>
      </c>
      <c r="K44" s="69"/>
      <c r="L44" s="71">
        <f t="shared" si="1"/>
        <v>54686.01632</v>
      </c>
      <c r="M44" s="70">
        <f t="shared" si="2"/>
        <v>79</v>
      </c>
      <c r="N44" s="70">
        <f t="shared" si="3"/>
        <v>0.2237205379</v>
      </c>
      <c r="O44" s="70" t="b">
        <v>0</v>
      </c>
      <c r="P44" s="70">
        <f t="shared" si="4"/>
        <v>14.81</v>
      </c>
      <c r="Q44" s="70">
        <f t="shared" si="5"/>
        <v>84.81</v>
      </c>
    </row>
    <row r="45">
      <c r="A45" s="4"/>
      <c r="B45" s="77" t="s">
        <v>49</v>
      </c>
      <c r="C45" s="68" t="s">
        <v>245</v>
      </c>
      <c r="D45" s="69"/>
      <c r="E45" s="70" t="s">
        <v>246</v>
      </c>
      <c r="F45" s="70" t="s">
        <v>246</v>
      </c>
      <c r="G45" s="70" t="s">
        <v>246</v>
      </c>
      <c r="H45" s="70" t="s">
        <v>246</v>
      </c>
      <c r="I45" s="70">
        <v>20.0</v>
      </c>
      <c r="J45" s="70">
        <v>55081.85831</v>
      </c>
      <c r="K45" s="69"/>
      <c r="L45" s="71">
        <f t="shared" si="1"/>
        <v>55081.85831</v>
      </c>
      <c r="M45" s="70">
        <f t="shared" si="2"/>
        <v>81</v>
      </c>
      <c r="N45" s="70">
        <f t="shared" si="3"/>
        <v>0.1997069827</v>
      </c>
      <c r="O45" s="70" t="b">
        <v>0</v>
      </c>
      <c r="P45" s="70">
        <f t="shared" si="4"/>
        <v>14.42</v>
      </c>
      <c r="Q45" s="70">
        <f t="shared" si="5"/>
        <v>84.42</v>
      </c>
    </row>
    <row r="46">
      <c r="A46" s="4"/>
      <c r="B46" s="77" t="s">
        <v>50</v>
      </c>
      <c r="C46" s="68" t="s">
        <v>245</v>
      </c>
      <c r="D46" s="69"/>
      <c r="E46" s="70" t="s">
        <v>246</v>
      </c>
      <c r="F46" s="70" t="s">
        <v>246</v>
      </c>
      <c r="G46" s="70" t="s">
        <v>246</v>
      </c>
      <c r="H46" s="70" t="s">
        <v>246</v>
      </c>
      <c r="I46" s="70">
        <v>20.0</v>
      </c>
      <c r="J46" s="70">
        <v>42042.37003</v>
      </c>
      <c r="K46" s="69"/>
      <c r="L46" s="71">
        <f t="shared" si="1"/>
        <v>42042.37003</v>
      </c>
      <c r="M46" s="70">
        <f t="shared" si="2"/>
        <v>9</v>
      </c>
      <c r="N46" s="70">
        <f t="shared" si="3"/>
        <v>0.9907409804</v>
      </c>
      <c r="O46" s="70" t="b">
        <v>0</v>
      </c>
      <c r="P46" s="70">
        <f t="shared" si="4"/>
        <v>28.44</v>
      </c>
      <c r="Q46" s="70">
        <f t="shared" si="5"/>
        <v>98.44</v>
      </c>
    </row>
    <row r="47">
      <c r="A47" s="4"/>
      <c r="B47" s="77" t="s">
        <v>51</v>
      </c>
      <c r="C47" s="68" t="s">
        <v>245</v>
      </c>
      <c r="D47" s="69"/>
      <c r="E47" s="70" t="s">
        <v>246</v>
      </c>
      <c r="F47" s="70" t="s">
        <v>246</v>
      </c>
      <c r="G47" s="70" t="s">
        <v>246</v>
      </c>
      <c r="H47" s="70" t="s">
        <v>246</v>
      </c>
      <c r="I47" s="70">
        <v>20.0</v>
      </c>
      <c r="J47" s="70">
        <v>57044.43409</v>
      </c>
      <c r="K47" s="69"/>
      <c r="L47" s="71">
        <f t="shared" si="1"/>
        <v>57044.43409</v>
      </c>
      <c r="M47" s="70">
        <f t="shared" si="2"/>
        <v>94</v>
      </c>
      <c r="N47" s="70">
        <f t="shared" si="3"/>
        <v>0.08064831018</v>
      </c>
      <c r="O47" s="70" t="b">
        <v>0</v>
      </c>
      <c r="P47" s="70">
        <f t="shared" si="4"/>
        <v>11.88</v>
      </c>
      <c r="Q47" s="70">
        <f t="shared" si="5"/>
        <v>81.88</v>
      </c>
    </row>
    <row r="48">
      <c r="A48" s="4"/>
      <c r="B48" s="77" t="s">
        <v>52</v>
      </c>
      <c r="C48" s="68" t="s">
        <v>245</v>
      </c>
      <c r="D48" s="69"/>
      <c r="E48" s="70" t="s">
        <v>246</v>
      </c>
      <c r="F48" s="70" t="s">
        <v>246</v>
      </c>
      <c r="G48" s="70" t="s">
        <v>246</v>
      </c>
      <c r="H48" s="70" t="s">
        <v>246</v>
      </c>
      <c r="I48" s="70">
        <v>20.0</v>
      </c>
      <c r="J48" s="70">
        <v>66634.44563</v>
      </c>
      <c r="K48" s="69"/>
      <c r="L48" s="71">
        <f t="shared" si="1"/>
        <v>66634.44563</v>
      </c>
      <c r="M48" s="70">
        <f t="shared" si="2"/>
        <v>129</v>
      </c>
      <c r="N48" s="70">
        <f t="shared" si="3"/>
        <v>-0.5011249162</v>
      </c>
      <c r="O48" s="70" t="b">
        <v>0</v>
      </c>
      <c r="P48" s="70">
        <f t="shared" si="4"/>
        <v>5.06</v>
      </c>
      <c r="Q48" s="70">
        <f t="shared" si="5"/>
        <v>75.06</v>
      </c>
    </row>
    <row r="49">
      <c r="A49" s="4"/>
      <c r="B49" s="77" t="s">
        <v>53</v>
      </c>
      <c r="C49" s="68" t="s">
        <v>245</v>
      </c>
      <c r="D49" s="69"/>
      <c r="E49" s="70" t="s">
        <v>246</v>
      </c>
      <c r="F49" s="70" t="s">
        <v>246</v>
      </c>
      <c r="G49" s="70" t="s">
        <v>246</v>
      </c>
      <c r="H49" s="70" t="s">
        <v>246</v>
      </c>
      <c r="I49" s="70">
        <v>20.0</v>
      </c>
      <c r="J49" s="70">
        <v>50780.82322</v>
      </c>
      <c r="K49" s="69"/>
      <c r="L49" s="71">
        <f t="shared" si="1"/>
        <v>50780.82322</v>
      </c>
      <c r="M49" s="70">
        <f t="shared" si="2"/>
        <v>49</v>
      </c>
      <c r="N49" s="70">
        <f t="shared" si="3"/>
        <v>0.4606271131</v>
      </c>
      <c r="O49" s="70" t="b">
        <v>0</v>
      </c>
      <c r="P49" s="70">
        <f t="shared" si="4"/>
        <v>20.65</v>
      </c>
      <c r="Q49" s="70">
        <f t="shared" si="5"/>
        <v>90.65</v>
      </c>
    </row>
    <row r="50">
      <c r="A50" s="4"/>
      <c r="B50" s="77" t="s">
        <v>54</v>
      </c>
      <c r="C50" s="68" t="s">
        <v>245</v>
      </c>
      <c r="D50" s="69"/>
      <c r="E50" s="70" t="s">
        <v>246</v>
      </c>
      <c r="F50" s="70" t="s">
        <v>246</v>
      </c>
      <c r="G50" s="70" t="s">
        <v>246</v>
      </c>
      <c r="H50" s="70" t="s">
        <v>246</v>
      </c>
      <c r="I50" s="70">
        <v>20.0</v>
      </c>
      <c r="J50" s="70">
        <v>67446.08727</v>
      </c>
      <c r="K50" s="69"/>
      <c r="L50" s="71">
        <f t="shared" si="1"/>
        <v>67446.08727</v>
      </c>
      <c r="M50" s="70">
        <f t="shared" si="2"/>
        <v>131</v>
      </c>
      <c r="N50" s="70">
        <f t="shared" si="3"/>
        <v>-0.550362748</v>
      </c>
      <c r="O50" s="70" t="b">
        <v>0</v>
      </c>
      <c r="P50" s="70">
        <f t="shared" si="4"/>
        <v>4.68</v>
      </c>
      <c r="Q50" s="70">
        <f t="shared" si="5"/>
        <v>74.68</v>
      </c>
    </row>
    <row r="51">
      <c r="A51" s="4"/>
      <c r="B51" s="77" t="s">
        <v>55</v>
      </c>
      <c r="C51" s="68" t="s">
        <v>247</v>
      </c>
      <c r="D51" s="73" t="s">
        <v>248</v>
      </c>
      <c r="E51" s="70" t="s">
        <v>247</v>
      </c>
      <c r="F51" s="69"/>
      <c r="G51" s="69"/>
      <c r="H51" s="69"/>
      <c r="I51" s="69"/>
      <c r="J51" s="69"/>
      <c r="K51" s="69"/>
      <c r="L51" s="71" t="str">
        <f t="shared" si="1"/>
        <v>-</v>
      </c>
      <c r="M51" s="70" t="str">
        <f t="shared" si="2"/>
        <v>-</v>
      </c>
      <c r="N51" s="70" t="str">
        <f t="shared" si="3"/>
        <v>-</v>
      </c>
      <c r="O51" s="70" t="b">
        <v>0</v>
      </c>
      <c r="P51" s="70">
        <f t="shared" si="4"/>
        <v>0</v>
      </c>
      <c r="Q51" s="70">
        <f t="shared" si="5"/>
        <v>0</v>
      </c>
    </row>
    <row r="52">
      <c r="A52" s="4"/>
      <c r="B52" s="77" t="s">
        <v>56</v>
      </c>
      <c r="C52" s="68" t="s">
        <v>245</v>
      </c>
      <c r="D52" s="69"/>
      <c r="E52" s="70" t="s">
        <v>246</v>
      </c>
      <c r="F52" s="70" t="s">
        <v>246</v>
      </c>
      <c r="G52" s="70" t="s">
        <v>246</v>
      </c>
      <c r="H52" s="70" t="s">
        <v>246</v>
      </c>
      <c r="I52" s="70">
        <v>20.0</v>
      </c>
      <c r="J52" s="70">
        <v>44530.51726</v>
      </c>
      <c r="K52" s="69"/>
      <c r="L52" s="71">
        <f t="shared" si="1"/>
        <v>44530.51726</v>
      </c>
      <c r="M52" s="70">
        <f t="shared" si="2"/>
        <v>20</v>
      </c>
      <c r="N52" s="70">
        <f t="shared" si="3"/>
        <v>0.8397987803</v>
      </c>
      <c r="O52" s="70" t="b">
        <v>0</v>
      </c>
      <c r="P52" s="70">
        <f t="shared" si="4"/>
        <v>26.3</v>
      </c>
      <c r="Q52" s="70">
        <f t="shared" si="5"/>
        <v>96.3</v>
      </c>
    </row>
    <row r="53">
      <c r="A53" s="4"/>
      <c r="B53" s="77" t="s">
        <v>57</v>
      </c>
      <c r="C53" s="68" t="s">
        <v>245</v>
      </c>
      <c r="D53" s="69"/>
      <c r="E53" s="70" t="s">
        <v>246</v>
      </c>
      <c r="F53" s="70" t="s">
        <v>246</v>
      </c>
      <c r="G53" s="70" t="s">
        <v>246</v>
      </c>
      <c r="H53" s="70" t="s">
        <v>246</v>
      </c>
      <c r="I53" s="70">
        <v>20.0</v>
      </c>
      <c r="J53" s="70">
        <v>53441.9428</v>
      </c>
      <c r="K53" s="69"/>
      <c r="L53" s="71">
        <f t="shared" si="1"/>
        <v>53441.9428</v>
      </c>
      <c r="M53" s="70">
        <f t="shared" si="2"/>
        <v>69</v>
      </c>
      <c r="N53" s="70">
        <f t="shared" si="3"/>
        <v>0.2991916323</v>
      </c>
      <c r="O53" s="70" t="b">
        <v>0</v>
      </c>
      <c r="P53" s="70">
        <f t="shared" si="4"/>
        <v>16.75</v>
      </c>
      <c r="Q53" s="70">
        <f t="shared" si="5"/>
        <v>86.75</v>
      </c>
    </row>
    <row r="54">
      <c r="A54" s="4"/>
      <c r="B54" s="77" t="s">
        <v>58</v>
      </c>
      <c r="C54" s="68" t="s">
        <v>245</v>
      </c>
      <c r="D54" s="69"/>
      <c r="E54" s="70" t="s">
        <v>246</v>
      </c>
      <c r="F54" s="70" t="s">
        <v>246</v>
      </c>
      <c r="G54" s="70" t="s">
        <v>246</v>
      </c>
      <c r="H54" s="70" t="s">
        <v>246</v>
      </c>
      <c r="I54" s="70">
        <v>20.0</v>
      </c>
      <c r="J54" s="70">
        <v>53844.43743</v>
      </c>
      <c r="K54" s="69"/>
      <c r="L54" s="71">
        <f t="shared" si="1"/>
        <v>53844.43743</v>
      </c>
      <c r="M54" s="70">
        <f t="shared" si="2"/>
        <v>73</v>
      </c>
      <c r="N54" s="70">
        <f t="shared" si="3"/>
        <v>0.274774498</v>
      </c>
      <c r="O54" s="70" t="b">
        <v>0</v>
      </c>
      <c r="P54" s="70">
        <f t="shared" si="4"/>
        <v>15.97</v>
      </c>
      <c r="Q54" s="70">
        <f t="shared" si="5"/>
        <v>85.97</v>
      </c>
    </row>
    <row r="55">
      <c r="A55" s="4"/>
      <c r="B55" s="77" t="s">
        <v>59</v>
      </c>
      <c r="C55" s="68" t="s">
        <v>245</v>
      </c>
      <c r="D55" s="69"/>
      <c r="E55" s="70" t="s">
        <v>246</v>
      </c>
      <c r="F55" s="70" t="s">
        <v>246</v>
      </c>
      <c r="G55" s="70" t="s">
        <v>246</v>
      </c>
      <c r="H55" s="70" t="s">
        <v>246</v>
      </c>
      <c r="I55" s="70">
        <v>20.0</v>
      </c>
      <c r="J55" s="70">
        <v>43023.65803</v>
      </c>
      <c r="K55" s="69"/>
      <c r="L55" s="71">
        <f t="shared" si="1"/>
        <v>43023.65803</v>
      </c>
      <c r="M55" s="70">
        <f t="shared" si="2"/>
        <v>15</v>
      </c>
      <c r="N55" s="70">
        <f t="shared" si="3"/>
        <v>0.9312116375</v>
      </c>
      <c r="O55" s="70" t="b">
        <v>0</v>
      </c>
      <c r="P55" s="70">
        <f t="shared" si="4"/>
        <v>27.27</v>
      </c>
      <c r="Q55" s="70">
        <f t="shared" si="5"/>
        <v>97.27</v>
      </c>
    </row>
    <row r="56">
      <c r="A56" s="4"/>
      <c r="B56" s="77" t="s">
        <v>60</v>
      </c>
      <c r="C56" s="68" t="s">
        <v>247</v>
      </c>
      <c r="D56" s="73" t="s">
        <v>248</v>
      </c>
      <c r="E56" s="70" t="s">
        <v>247</v>
      </c>
      <c r="F56" s="69"/>
      <c r="G56" s="69"/>
      <c r="H56" s="69"/>
      <c r="I56" s="69"/>
      <c r="J56" s="69"/>
      <c r="K56" s="69"/>
      <c r="L56" s="71" t="str">
        <f t="shared" si="1"/>
        <v>-</v>
      </c>
      <c r="M56" s="70" t="str">
        <f t="shared" si="2"/>
        <v>-</v>
      </c>
      <c r="N56" s="70" t="str">
        <f t="shared" si="3"/>
        <v>-</v>
      </c>
      <c r="O56" s="70" t="b">
        <v>0</v>
      </c>
      <c r="P56" s="70">
        <f t="shared" si="4"/>
        <v>0</v>
      </c>
      <c r="Q56" s="70">
        <f t="shared" si="5"/>
        <v>0</v>
      </c>
    </row>
    <row r="57">
      <c r="A57" s="4"/>
      <c r="B57" s="77" t="s">
        <v>61</v>
      </c>
      <c r="C57" s="68" t="s">
        <v>245</v>
      </c>
      <c r="D57" s="69"/>
      <c r="E57" s="70" t="s">
        <v>246</v>
      </c>
      <c r="F57" s="70" t="s">
        <v>246</v>
      </c>
      <c r="G57" s="70" t="s">
        <v>246</v>
      </c>
      <c r="H57" s="70" t="s">
        <v>246</v>
      </c>
      <c r="I57" s="70">
        <v>20.0</v>
      </c>
      <c r="J57" s="70">
        <v>40422.41336</v>
      </c>
      <c r="K57" s="69"/>
      <c r="L57" s="71">
        <f t="shared" si="1"/>
        <v>40422.41336</v>
      </c>
      <c r="M57" s="70">
        <f t="shared" si="2"/>
        <v>2</v>
      </c>
      <c r="N57" s="70">
        <f t="shared" si="3"/>
        <v>1.089014837</v>
      </c>
      <c r="O57" s="70" t="b">
        <v>0</v>
      </c>
      <c r="P57" s="70">
        <f t="shared" si="4"/>
        <v>29.81</v>
      </c>
      <c r="Q57" s="70">
        <f t="shared" si="5"/>
        <v>99.81</v>
      </c>
    </row>
    <row r="58">
      <c r="A58" s="4"/>
      <c r="B58" s="77" t="s">
        <v>62</v>
      </c>
      <c r="C58" s="68" t="s">
        <v>245</v>
      </c>
      <c r="D58" s="69"/>
      <c r="E58" s="70" t="s">
        <v>246</v>
      </c>
      <c r="F58" s="70" t="s">
        <v>246</v>
      </c>
      <c r="G58" s="70" t="s">
        <v>246</v>
      </c>
      <c r="H58" s="70" t="s">
        <v>246</v>
      </c>
      <c r="I58" s="70">
        <v>20.0</v>
      </c>
      <c r="J58" s="70">
        <v>55271.46302</v>
      </c>
      <c r="K58" s="69"/>
      <c r="L58" s="71">
        <f t="shared" si="1"/>
        <v>55271.46302</v>
      </c>
      <c r="M58" s="70">
        <f t="shared" si="2"/>
        <v>83</v>
      </c>
      <c r="N58" s="70">
        <f t="shared" si="3"/>
        <v>0.1882047083</v>
      </c>
      <c r="O58" s="70" t="b">
        <v>0</v>
      </c>
      <c r="P58" s="70">
        <f t="shared" si="4"/>
        <v>14.03</v>
      </c>
      <c r="Q58" s="70">
        <f t="shared" si="5"/>
        <v>84.03</v>
      </c>
    </row>
    <row r="59">
      <c r="A59" s="4"/>
      <c r="B59" s="77" t="s">
        <v>63</v>
      </c>
      <c r="C59" s="68" t="s">
        <v>245</v>
      </c>
      <c r="D59" s="69"/>
      <c r="E59" s="70" t="s">
        <v>246</v>
      </c>
      <c r="F59" s="70" t="s">
        <v>246</v>
      </c>
      <c r="G59" s="70" t="s">
        <v>246</v>
      </c>
      <c r="H59" s="70" t="s">
        <v>246</v>
      </c>
      <c r="I59" s="70">
        <v>20.0</v>
      </c>
      <c r="J59" s="70">
        <v>69937.56098</v>
      </c>
      <c r="K59" s="69"/>
      <c r="L59" s="71">
        <f t="shared" si="1"/>
        <v>69937.56098</v>
      </c>
      <c r="M59" s="70">
        <f t="shared" si="2"/>
        <v>136</v>
      </c>
      <c r="N59" s="70">
        <f t="shared" si="3"/>
        <v>-0.7015067475</v>
      </c>
      <c r="O59" s="70" t="b">
        <v>0</v>
      </c>
      <c r="P59" s="70">
        <f t="shared" si="4"/>
        <v>3.7</v>
      </c>
      <c r="Q59" s="70">
        <f t="shared" si="5"/>
        <v>73.7</v>
      </c>
    </row>
    <row r="60">
      <c r="A60" s="4"/>
      <c r="B60" s="77" t="s">
        <v>64</v>
      </c>
      <c r="C60" s="68" t="s">
        <v>245</v>
      </c>
      <c r="D60" s="69"/>
      <c r="E60" s="70" t="s">
        <v>246</v>
      </c>
      <c r="F60" s="70" t="s">
        <v>246</v>
      </c>
      <c r="G60" s="70" t="s">
        <v>246</v>
      </c>
      <c r="H60" s="70" t="s">
        <v>246</v>
      </c>
      <c r="I60" s="70">
        <v>20.0</v>
      </c>
      <c r="J60" s="70">
        <v>72658.55601</v>
      </c>
      <c r="K60" s="69"/>
      <c r="L60" s="71">
        <f t="shared" si="1"/>
        <v>72658.55601</v>
      </c>
      <c r="M60" s="70">
        <f t="shared" si="2"/>
        <v>139</v>
      </c>
      <c r="N60" s="70">
        <f t="shared" si="3"/>
        <v>-0.8665745423</v>
      </c>
      <c r="O60" s="70" t="b">
        <v>0</v>
      </c>
      <c r="P60" s="70">
        <f t="shared" si="4"/>
        <v>3.12</v>
      </c>
      <c r="Q60" s="70">
        <f t="shared" si="5"/>
        <v>73.12</v>
      </c>
    </row>
    <row r="61">
      <c r="A61" s="4"/>
      <c r="B61" s="77" t="s">
        <v>65</v>
      </c>
      <c r="C61" s="68" t="s">
        <v>245</v>
      </c>
      <c r="D61" s="69"/>
      <c r="E61" s="70" t="s">
        <v>246</v>
      </c>
      <c r="F61" s="70" t="s">
        <v>246</v>
      </c>
      <c r="G61" s="70" t="s">
        <v>246</v>
      </c>
      <c r="H61" s="70" t="s">
        <v>246</v>
      </c>
      <c r="I61" s="70">
        <v>20.0</v>
      </c>
      <c r="J61" s="70">
        <v>67246.50271</v>
      </c>
      <c r="K61" s="69"/>
      <c r="L61" s="71">
        <f t="shared" si="1"/>
        <v>67246.50271</v>
      </c>
      <c r="M61" s="70">
        <f t="shared" si="2"/>
        <v>130</v>
      </c>
      <c r="N61" s="70">
        <f t="shared" si="3"/>
        <v>-0.5382550511</v>
      </c>
      <c r="O61" s="70" t="b">
        <v>0</v>
      </c>
      <c r="P61" s="70">
        <f t="shared" si="4"/>
        <v>4.87</v>
      </c>
      <c r="Q61" s="70">
        <f t="shared" si="5"/>
        <v>74.87</v>
      </c>
    </row>
    <row r="62">
      <c r="A62" s="5"/>
      <c r="B62" s="77" t="s">
        <v>66</v>
      </c>
      <c r="C62" s="68" t="s">
        <v>245</v>
      </c>
      <c r="D62" s="69"/>
      <c r="E62" s="70" t="s">
        <v>246</v>
      </c>
      <c r="F62" s="70" t="s">
        <v>246</v>
      </c>
      <c r="G62" s="70" t="s">
        <v>246</v>
      </c>
      <c r="H62" s="70" t="s">
        <v>246</v>
      </c>
      <c r="I62" s="70">
        <v>20.0</v>
      </c>
      <c r="J62" s="70">
        <v>112754.9809</v>
      </c>
      <c r="K62" s="69"/>
      <c r="L62" s="71">
        <f t="shared" si="1"/>
        <v>112754.9809</v>
      </c>
      <c r="M62" s="70">
        <f t="shared" si="2"/>
        <v>150</v>
      </c>
      <c r="N62" s="70">
        <f t="shared" si="3"/>
        <v>-3.29900399</v>
      </c>
      <c r="O62" s="70" t="b">
        <v>0</v>
      </c>
      <c r="P62" s="70">
        <f t="shared" si="4"/>
        <v>0.97</v>
      </c>
      <c r="Q62" s="70">
        <f t="shared" si="5"/>
        <v>70.97</v>
      </c>
    </row>
    <row r="63">
      <c r="A63" s="78" t="s">
        <v>67</v>
      </c>
      <c r="B63" s="79" t="s">
        <v>68</v>
      </c>
      <c r="C63" s="68" t="s">
        <v>245</v>
      </c>
      <c r="D63" s="69"/>
      <c r="E63" s="70" t="s">
        <v>246</v>
      </c>
      <c r="F63" s="70" t="s">
        <v>246</v>
      </c>
      <c r="G63" s="70" t="s">
        <v>246</v>
      </c>
      <c r="H63" s="70" t="s">
        <v>246</v>
      </c>
      <c r="I63" s="70">
        <v>20.0</v>
      </c>
      <c r="J63" s="70">
        <v>51798.7012</v>
      </c>
      <c r="K63" s="69"/>
      <c r="L63" s="71">
        <f t="shared" si="1"/>
        <v>51798.7012</v>
      </c>
      <c r="M63" s="70">
        <f t="shared" si="2"/>
        <v>57</v>
      </c>
      <c r="N63" s="70">
        <f t="shared" si="3"/>
        <v>0.3988780574</v>
      </c>
      <c r="O63" s="70" t="b">
        <v>0</v>
      </c>
      <c r="P63" s="70">
        <f t="shared" si="4"/>
        <v>19.09</v>
      </c>
      <c r="Q63" s="70">
        <f t="shared" si="5"/>
        <v>89.09</v>
      </c>
    </row>
    <row r="64">
      <c r="A64" s="4"/>
      <c r="B64" s="79" t="s">
        <v>69</v>
      </c>
      <c r="C64" s="68" t="s">
        <v>245</v>
      </c>
      <c r="D64" s="69"/>
      <c r="E64" s="70" t="s">
        <v>246</v>
      </c>
      <c r="F64" s="70" t="s">
        <v>246</v>
      </c>
      <c r="G64" s="70" t="s">
        <v>246</v>
      </c>
      <c r="H64" s="70" t="s">
        <v>246</v>
      </c>
      <c r="I64" s="70">
        <v>20.0</v>
      </c>
      <c r="J64" s="70">
        <v>42774.17859</v>
      </c>
      <c r="K64" s="69"/>
      <c r="L64" s="71">
        <f t="shared" si="1"/>
        <v>42774.17859</v>
      </c>
      <c r="M64" s="70">
        <f t="shared" si="2"/>
        <v>14</v>
      </c>
      <c r="N64" s="70">
        <f t="shared" si="3"/>
        <v>0.9463461823</v>
      </c>
      <c r="O64" s="70" t="b">
        <v>0</v>
      </c>
      <c r="P64" s="70">
        <f t="shared" si="4"/>
        <v>27.47</v>
      </c>
      <c r="Q64" s="70">
        <f t="shared" si="5"/>
        <v>97.47</v>
      </c>
    </row>
    <row r="65">
      <c r="A65" s="4"/>
      <c r="B65" s="79" t="s">
        <v>70</v>
      </c>
      <c r="C65" s="68" t="s">
        <v>247</v>
      </c>
      <c r="D65" s="73" t="s">
        <v>248</v>
      </c>
      <c r="E65" s="70" t="s">
        <v>247</v>
      </c>
      <c r="F65" s="69"/>
      <c r="G65" s="69"/>
      <c r="H65" s="69"/>
      <c r="I65" s="69"/>
      <c r="J65" s="69"/>
      <c r="K65" s="69"/>
      <c r="L65" s="71" t="str">
        <f t="shared" si="1"/>
        <v>-</v>
      </c>
      <c r="M65" s="70" t="str">
        <f t="shared" si="2"/>
        <v>-</v>
      </c>
      <c r="N65" s="70" t="str">
        <f t="shared" si="3"/>
        <v>-</v>
      </c>
      <c r="O65" s="70" t="b">
        <v>0</v>
      </c>
      <c r="P65" s="70">
        <f t="shared" si="4"/>
        <v>0</v>
      </c>
      <c r="Q65" s="70">
        <f t="shared" si="5"/>
        <v>0</v>
      </c>
    </row>
    <row r="66">
      <c r="A66" s="4"/>
      <c r="B66" s="72" t="s">
        <v>71</v>
      </c>
      <c r="C66" s="68" t="s">
        <v>247</v>
      </c>
      <c r="D66" s="73" t="s">
        <v>248</v>
      </c>
      <c r="E66" s="70" t="s">
        <v>247</v>
      </c>
      <c r="F66" s="69"/>
      <c r="G66" s="69"/>
      <c r="H66" s="69"/>
      <c r="I66" s="69"/>
      <c r="J66" s="69"/>
      <c r="K66" s="69"/>
      <c r="L66" s="71" t="str">
        <f t="shared" si="1"/>
        <v>-</v>
      </c>
      <c r="M66" s="70" t="str">
        <f t="shared" si="2"/>
        <v>-</v>
      </c>
      <c r="N66" s="70" t="str">
        <f t="shared" si="3"/>
        <v>-</v>
      </c>
      <c r="O66" s="70" t="b">
        <v>0</v>
      </c>
      <c r="P66" s="70">
        <f t="shared" si="4"/>
        <v>0</v>
      </c>
      <c r="Q66" s="70">
        <f t="shared" si="5"/>
        <v>0</v>
      </c>
    </row>
    <row r="67">
      <c r="A67" s="4"/>
      <c r="B67" s="79" t="s">
        <v>72</v>
      </c>
      <c r="C67" s="68" t="s">
        <v>245</v>
      </c>
      <c r="D67" s="69"/>
      <c r="E67" s="70" t="s">
        <v>246</v>
      </c>
      <c r="F67" s="70" t="s">
        <v>246</v>
      </c>
      <c r="G67" s="70" t="s">
        <v>246</v>
      </c>
      <c r="H67" s="70" t="s">
        <v>246</v>
      </c>
      <c r="I67" s="70">
        <v>20.0</v>
      </c>
      <c r="J67" s="70">
        <v>51386.22775</v>
      </c>
      <c r="K67" s="69"/>
      <c r="L67" s="71">
        <f t="shared" si="1"/>
        <v>51386.22775</v>
      </c>
      <c r="M67" s="70">
        <f t="shared" si="2"/>
        <v>54</v>
      </c>
      <c r="N67" s="70">
        <f t="shared" si="3"/>
        <v>0.4239005518</v>
      </c>
      <c r="O67" s="70" t="b">
        <v>0</v>
      </c>
      <c r="P67" s="70">
        <f t="shared" si="4"/>
        <v>19.68</v>
      </c>
      <c r="Q67" s="70">
        <f t="shared" si="5"/>
        <v>89.68</v>
      </c>
    </row>
    <row r="68">
      <c r="A68" s="4"/>
      <c r="B68" s="79" t="s">
        <v>73</v>
      </c>
      <c r="C68" s="68" t="s">
        <v>247</v>
      </c>
      <c r="D68" s="73" t="s">
        <v>248</v>
      </c>
      <c r="E68" s="70" t="s">
        <v>247</v>
      </c>
      <c r="F68" s="69"/>
      <c r="G68" s="69"/>
      <c r="H68" s="69"/>
      <c r="I68" s="69"/>
      <c r="J68" s="69"/>
      <c r="K68" s="69"/>
      <c r="L68" s="71" t="str">
        <f t="shared" si="1"/>
        <v>-</v>
      </c>
      <c r="M68" s="70" t="str">
        <f t="shared" si="2"/>
        <v>-</v>
      </c>
      <c r="N68" s="70" t="str">
        <f t="shared" si="3"/>
        <v>-</v>
      </c>
      <c r="O68" s="70" t="b">
        <v>0</v>
      </c>
      <c r="P68" s="70">
        <f t="shared" si="4"/>
        <v>0</v>
      </c>
      <c r="Q68" s="70">
        <f t="shared" si="5"/>
        <v>0</v>
      </c>
    </row>
    <row r="69">
      <c r="A69" s="4"/>
      <c r="B69" s="79" t="s">
        <v>74</v>
      </c>
      <c r="C69" s="68" t="s">
        <v>245</v>
      </c>
      <c r="D69" s="69"/>
      <c r="E69" s="70" t="s">
        <v>246</v>
      </c>
      <c r="F69" s="70" t="s">
        <v>246</v>
      </c>
      <c r="G69" s="70" t="s">
        <v>246</v>
      </c>
      <c r="H69" s="70" t="s">
        <v>246</v>
      </c>
      <c r="I69" s="70">
        <v>20.0</v>
      </c>
      <c r="J69" s="70">
        <v>58774.16257</v>
      </c>
      <c r="K69" s="69"/>
      <c r="L69" s="71">
        <f t="shared" si="1"/>
        <v>58774.16257</v>
      </c>
      <c r="M69" s="70">
        <f t="shared" si="2"/>
        <v>102</v>
      </c>
      <c r="N69" s="70">
        <f t="shared" si="3"/>
        <v>-0.02428479802</v>
      </c>
      <c r="O69" s="70" t="b">
        <v>0</v>
      </c>
      <c r="P69" s="70">
        <f t="shared" si="4"/>
        <v>10.32</v>
      </c>
      <c r="Q69" s="70">
        <f t="shared" si="5"/>
        <v>80.32</v>
      </c>
    </row>
    <row r="70">
      <c r="A70" s="4"/>
      <c r="B70" s="79" t="s">
        <v>75</v>
      </c>
      <c r="C70" s="68" t="s">
        <v>245</v>
      </c>
      <c r="D70" s="69"/>
      <c r="E70" s="70" t="s">
        <v>246</v>
      </c>
      <c r="F70" s="70" t="s">
        <v>246</v>
      </c>
      <c r="G70" s="70" t="s">
        <v>246</v>
      </c>
      <c r="H70" s="70" t="s">
        <v>246</v>
      </c>
      <c r="I70" s="70">
        <v>20.0</v>
      </c>
      <c r="J70" s="70">
        <v>65799.5187</v>
      </c>
      <c r="K70" s="69"/>
      <c r="L70" s="71">
        <f t="shared" si="1"/>
        <v>65799.5187</v>
      </c>
      <c r="M70" s="70">
        <f t="shared" si="2"/>
        <v>125</v>
      </c>
      <c r="N70" s="70">
        <f t="shared" si="3"/>
        <v>-0.4504744939</v>
      </c>
      <c r="O70" s="70" t="b">
        <v>0</v>
      </c>
      <c r="P70" s="70">
        <f t="shared" si="4"/>
        <v>5.84</v>
      </c>
      <c r="Q70" s="70">
        <f t="shared" si="5"/>
        <v>75.84</v>
      </c>
    </row>
    <row r="71">
      <c r="A71" s="4"/>
      <c r="B71" s="79" t="s">
        <v>76</v>
      </c>
      <c r="C71" s="68" t="s">
        <v>245</v>
      </c>
      <c r="D71" s="69"/>
      <c r="E71" s="70" t="s">
        <v>246</v>
      </c>
      <c r="F71" s="70" t="s">
        <v>246</v>
      </c>
      <c r="G71" s="70" t="s">
        <v>246</v>
      </c>
      <c r="H71" s="70" t="s">
        <v>246</v>
      </c>
      <c r="I71" s="70">
        <v>20.0</v>
      </c>
      <c r="J71" s="70">
        <v>127690.5179</v>
      </c>
      <c r="K71" s="69"/>
      <c r="L71" s="71">
        <f t="shared" si="1"/>
        <v>127690.5179</v>
      </c>
      <c r="M71" s="70">
        <f t="shared" si="2"/>
        <v>152</v>
      </c>
      <c r="N71" s="70">
        <f t="shared" si="3"/>
        <v>-4.20506083</v>
      </c>
      <c r="O71" s="70" t="b">
        <v>0</v>
      </c>
      <c r="P71" s="70">
        <f t="shared" si="4"/>
        <v>0.58</v>
      </c>
      <c r="Q71" s="70">
        <f t="shared" si="5"/>
        <v>70.58</v>
      </c>
    </row>
    <row r="72">
      <c r="A72" s="4"/>
      <c r="B72" s="79" t="s">
        <v>77</v>
      </c>
      <c r="C72" s="68" t="s">
        <v>245</v>
      </c>
      <c r="D72" s="69"/>
      <c r="E72" s="70" t="s">
        <v>246</v>
      </c>
      <c r="F72" s="70" t="s">
        <v>246</v>
      </c>
      <c r="G72" s="70" t="s">
        <v>246</v>
      </c>
      <c r="H72" s="70" t="s">
        <v>246</v>
      </c>
      <c r="I72" s="70">
        <v>20.0</v>
      </c>
      <c r="J72" s="70">
        <v>59861.8954</v>
      </c>
      <c r="K72" s="69"/>
      <c r="L72" s="71">
        <f t="shared" si="1"/>
        <v>59861.8954</v>
      </c>
      <c r="M72" s="70">
        <f t="shared" si="2"/>
        <v>107</v>
      </c>
      <c r="N72" s="70">
        <f t="shared" si="3"/>
        <v>-0.09027156303</v>
      </c>
      <c r="O72" s="70" t="b">
        <v>0</v>
      </c>
      <c r="P72" s="70">
        <f t="shared" si="4"/>
        <v>9.35</v>
      </c>
      <c r="Q72" s="70">
        <f t="shared" si="5"/>
        <v>79.35</v>
      </c>
    </row>
    <row r="73">
      <c r="A73" s="4"/>
      <c r="B73" s="79" t="s">
        <v>78</v>
      </c>
      <c r="C73" s="68" t="s">
        <v>245</v>
      </c>
      <c r="D73" s="69"/>
      <c r="E73" s="70" t="s">
        <v>246</v>
      </c>
      <c r="F73" s="70" t="s">
        <v>246</v>
      </c>
      <c r="G73" s="70" t="s">
        <v>246</v>
      </c>
      <c r="H73" s="70" t="s">
        <v>246</v>
      </c>
      <c r="I73" s="70">
        <v>20.0</v>
      </c>
      <c r="J73" s="70">
        <v>62992.03745</v>
      </c>
      <c r="K73" s="69"/>
      <c r="L73" s="71">
        <f t="shared" si="1"/>
        <v>62992.03745</v>
      </c>
      <c r="M73" s="70">
        <f t="shared" si="2"/>
        <v>117</v>
      </c>
      <c r="N73" s="70">
        <f t="shared" si="3"/>
        <v>-0.2801600561</v>
      </c>
      <c r="O73" s="70" t="b">
        <v>0</v>
      </c>
      <c r="P73" s="70">
        <f t="shared" si="4"/>
        <v>7.4</v>
      </c>
      <c r="Q73" s="70">
        <f t="shared" si="5"/>
        <v>77.4</v>
      </c>
    </row>
    <row r="74">
      <c r="A74" s="4"/>
      <c r="B74" s="79" t="s">
        <v>79</v>
      </c>
      <c r="C74" s="68" t="s">
        <v>245</v>
      </c>
      <c r="D74" s="69"/>
      <c r="E74" s="70" t="s">
        <v>246</v>
      </c>
      <c r="F74" s="70" t="s">
        <v>246</v>
      </c>
      <c r="G74" s="70" t="s">
        <v>246</v>
      </c>
      <c r="H74" s="70" t="s">
        <v>246</v>
      </c>
      <c r="I74" s="70">
        <v>20.0</v>
      </c>
      <c r="J74" s="70">
        <v>50993.71225</v>
      </c>
      <c r="K74" s="69"/>
      <c r="L74" s="71">
        <f t="shared" si="1"/>
        <v>50993.71225</v>
      </c>
      <c r="M74" s="70">
        <f t="shared" si="2"/>
        <v>51</v>
      </c>
      <c r="N74" s="70">
        <f t="shared" si="3"/>
        <v>0.4477123071</v>
      </c>
      <c r="O74" s="70" t="b">
        <v>0</v>
      </c>
      <c r="P74" s="70">
        <f t="shared" si="4"/>
        <v>20.26</v>
      </c>
      <c r="Q74" s="70">
        <f t="shared" si="5"/>
        <v>90.26</v>
      </c>
    </row>
    <row r="75">
      <c r="A75" s="4"/>
      <c r="B75" s="79" t="s">
        <v>80</v>
      </c>
      <c r="C75" s="68" t="s">
        <v>245</v>
      </c>
      <c r="D75" s="69"/>
      <c r="E75" s="70" t="s">
        <v>246</v>
      </c>
      <c r="F75" s="70" t="s">
        <v>246</v>
      </c>
      <c r="G75" s="70" t="s">
        <v>246</v>
      </c>
      <c r="H75" s="70" t="s">
        <v>246</v>
      </c>
      <c r="I75" s="70">
        <v>20.0</v>
      </c>
      <c r="J75" s="70">
        <v>52194.5431</v>
      </c>
      <c r="K75" s="69"/>
      <c r="L75" s="71">
        <f t="shared" si="1"/>
        <v>52194.5431</v>
      </c>
      <c r="M75" s="70">
        <f t="shared" si="2"/>
        <v>62</v>
      </c>
      <c r="N75" s="70">
        <f t="shared" si="3"/>
        <v>0.3748645076</v>
      </c>
      <c r="O75" s="70" t="b">
        <v>0</v>
      </c>
      <c r="P75" s="70">
        <f t="shared" si="4"/>
        <v>18.12</v>
      </c>
      <c r="Q75" s="70">
        <f t="shared" si="5"/>
        <v>88.12</v>
      </c>
    </row>
    <row r="76">
      <c r="A76" s="4"/>
      <c r="B76" s="79" t="s">
        <v>81</v>
      </c>
      <c r="C76" s="68" t="s">
        <v>245</v>
      </c>
      <c r="D76" s="69"/>
      <c r="E76" s="70" t="s">
        <v>246</v>
      </c>
      <c r="F76" s="70" t="s">
        <v>246</v>
      </c>
      <c r="G76" s="70" t="s">
        <v>246</v>
      </c>
      <c r="H76" s="70" t="s">
        <v>246</v>
      </c>
      <c r="I76" s="70">
        <v>20.0</v>
      </c>
      <c r="J76" s="70">
        <v>54975.41356</v>
      </c>
      <c r="K76" s="69"/>
      <c r="L76" s="71">
        <f t="shared" si="1"/>
        <v>54975.41356</v>
      </c>
      <c r="M76" s="70">
        <f t="shared" si="2"/>
        <v>80</v>
      </c>
      <c r="N76" s="70">
        <f t="shared" si="3"/>
        <v>0.2061643999</v>
      </c>
      <c r="O76" s="70" t="b">
        <v>0</v>
      </c>
      <c r="P76" s="70">
        <f t="shared" si="4"/>
        <v>14.61</v>
      </c>
      <c r="Q76" s="70">
        <f t="shared" si="5"/>
        <v>84.61</v>
      </c>
    </row>
    <row r="77">
      <c r="A77" s="4"/>
      <c r="B77" s="79" t="s">
        <v>82</v>
      </c>
      <c r="C77" s="68" t="s">
        <v>245</v>
      </c>
      <c r="D77" s="69"/>
      <c r="E77" s="70" t="s">
        <v>246</v>
      </c>
      <c r="F77" s="70" t="s">
        <v>246</v>
      </c>
      <c r="G77" s="70" t="s">
        <v>246</v>
      </c>
      <c r="H77" s="70" t="s">
        <v>246</v>
      </c>
      <c r="I77" s="70">
        <v>20.0</v>
      </c>
      <c r="J77" s="70">
        <v>54226.9732</v>
      </c>
      <c r="K77" s="69"/>
      <c r="L77" s="71">
        <f t="shared" si="1"/>
        <v>54226.9732</v>
      </c>
      <c r="M77" s="70">
        <f t="shared" si="2"/>
        <v>76</v>
      </c>
      <c r="N77" s="70">
        <f t="shared" si="3"/>
        <v>0.2515681579</v>
      </c>
      <c r="O77" s="70" t="b">
        <v>0</v>
      </c>
      <c r="P77" s="70">
        <f t="shared" si="4"/>
        <v>15.39</v>
      </c>
      <c r="Q77" s="70">
        <f t="shared" si="5"/>
        <v>85.39</v>
      </c>
    </row>
    <row r="78">
      <c r="A78" s="4"/>
      <c r="B78" s="79" t="s">
        <v>83</v>
      </c>
      <c r="C78" s="68" t="s">
        <v>245</v>
      </c>
      <c r="D78" s="69"/>
      <c r="E78" s="70" t="s">
        <v>246</v>
      </c>
      <c r="F78" s="70" t="s">
        <v>246</v>
      </c>
      <c r="G78" s="70" t="s">
        <v>246</v>
      </c>
      <c r="H78" s="70" t="s">
        <v>246</v>
      </c>
      <c r="I78" s="70">
        <v>20.0</v>
      </c>
      <c r="J78" s="70">
        <v>133608.1822</v>
      </c>
      <c r="K78" s="69"/>
      <c r="L78" s="71">
        <f t="shared" si="1"/>
        <v>133608.1822</v>
      </c>
      <c r="M78" s="70">
        <f t="shared" si="2"/>
        <v>154</v>
      </c>
      <c r="N78" s="70">
        <f t="shared" si="3"/>
        <v>-4.564052958</v>
      </c>
      <c r="O78" s="70" t="b">
        <v>0</v>
      </c>
      <c r="P78" s="70">
        <f t="shared" si="4"/>
        <v>0.19</v>
      </c>
      <c r="Q78" s="70">
        <f t="shared" si="5"/>
        <v>70.19</v>
      </c>
    </row>
    <row r="79">
      <c r="A79" s="4"/>
      <c r="B79" s="79" t="s">
        <v>84</v>
      </c>
      <c r="C79" s="68" t="s">
        <v>245</v>
      </c>
      <c r="D79" s="69"/>
      <c r="E79" s="70" t="s">
        <v>246</v>
      </c>
      <c r="F79" s="70" t="s">
        <v>246</v>
      </c>
      <c r="G79" s="70" t="s">
        <v>246</v>
      </c>
      <c r="H79" s="70" t="s">
        <v>246</v>
      </c>
      <c r="I79" s="70">
        <v>20.0</v>
      </c>
      <c r="J79" s="70">
        <v>46998.70604</v>
      </c>
      <c r="K79" s="69"/>
      <c r="L79" s="71">
        <f t="shared" si="1"/>
        <v>46998.70604</v>
      </c>
      <c r="M79" s="70">
        <f t="shared" si="2"/>
        <v>31</v>
      </c>
      <c r="N79" s="70">
        <f t="shared" si="3"/>
        <v>0.6900673494</v>
      </c>
      <c r="O79" s="70" t="b">
        <v>0</v>
      </c>
      <c r="P79" s="70">
        <f t="shared" si="4"/>
        <v>24.16</v>
      </c>
      <c r="Q79" s="70">
        <f t="shared" si="5"/>
        <v>94.16</v>
      </c>
    </row>
    <row r="80">
      <c r="A80" s="4"/>
      <c r="B80" s="79" t="s">
        <v>85</v>
      </c>
      <c r="C80" s="68" t="s">
        <v>245</v>
      </c>
      <c r="D80" s="69"/>
      <c r="E80" s="70" t="s">
        <v>246</v>
      </c>
      <c r="F80" s="70" t="s">
        <v>246</v>
      </c>
      <c r="G80" s="70" t="s">
        <v>246</v>
      </c>
      <c r="H80" s="70" t="s">
        <v>246</v>
      </c>
      <c r="I80" s="70">
        <v>20.0</v>
      </c>
      <c r="J80" s="70">
        <v>46533.01014</v>
      </c>
      <c r="K80" s="69"/>
      <c r="L80" s="71">
        <f t="shared" si="1"/>
        <v>46533.01014</v>
      </c>
      <c r="M80" s="70">
        <f t="shared" si="2"/>
        <v>29</v>
      </c>
      <c r="N80" s="70">
        <f t="shared" si="3"/>
        <v>0.7183185569</v>
      </c>
      <c r="O80" s="70" t="b">
        <v>0</v>
      </c>
      <c r="P80" s="70">
        <f t="shared" si="4"/>
        <v>24.55</v>
      </c>
      <c r="Q80" s="70">
        <f t="shared" si="5"/>
        <v>94.55</v>
      </c>
    </row>
    <row r="81">
      <c r="A81" s="4"/>
      <c r="B81" s="79" t="s">
        <v>86</v>
      </c>
      <c r="C81" s="68" t="s">
        <v>245</v>
      </c>
      <c r="D81" s="69"/>
      <c r="E81" s="70" t="s">
        <v>246</v>
      </c>
      <c r="F81" s="70" t="s">
        <v>246</v>
      </c>
      <c r="G81" s="70" t="s">
        <v>246</v>
      </c>
      <c r="H81" s="70" t="s">
        <v>246</v>
      </c>
      <c r="I81" s="70">
        <v>20.0</v>
      </c>
      <c r="J81" s="70">
        <v>48605.35741</v>
      </c>
      <c r="K81" s="69"/>
      <c r="L81" s="71">
        <f t="shared" si="1"/>
        <v>48605.35741</v>
      </c>
      <c r="M81" s="70">
        <f t="shared" si="2"/>
        <v>38</v>
      </c>
      <c r="N81" s="70">
        <f t="shared" si="3"/>
        <v>0.5926006522</v>
      </c>
      <c r="O81" s="70" t="b">
        <v>0</v>
      </c>
      <c r="P81" s="70">
        <f t="shared" si="4"/>
        <v>22.79</v>
      </c>
      <c r="Q81" s="70">
        <f t="shared" si="5"/>
        <v>92.79</v>
      </c>
    </row>
    <row r="82">
      <c r="A82" s="5"/>
      <c r="B82" s="79" t="s">
        <v>87</v>
      </c>
      <c r="C82" s="68" t="s">
        <v>245</v>
      </c>
      <c r="D82" s="69"/>
      <c r="E82" s="70" t="s">
        <v>246</v>
      </c>
      <c r="F82" s="70" t="s">
        <v>246</v>
      </c>
      <c r="G82" s="70" t="s">
        <v>246</v>
      </c>
      <c r="H82" s="70" t="s">
        <v>246</v>
      </c>
      <c r="I82" s="70">
        <v>20.0</v>
      </c>
      <c r="J82" s="70">
        <v>46276.87732</v>
      </c>
      <c r="K82" s="69"/>
      <c r="L82" s="71">
        <f t="shared" si="1"/>
        <v>46276.87732</v>
      </c>
      <c r="M82" s="70">
        <f t="shared" si="2"/>
        <v>28</v>
      </c>
      <c r="N82" s="70">
        <f t="shared" si="3"/>
        <v>0.7338567256</v>
      </c>
      <c r="O82" s="70" t="b">
        <v>0</v>
      </c>
      <c r="P82" s="70">
        <f t="shared" si="4"/>
        <v>24.74</v>
      </c>
      <c r="Q82" s="70">
        <f t="shared" si="5"/>
        <v>94.74</v>
      </c>
    </row>
    <row r="83">
      <c r="A83" s="80" t="s">
        <v>88</v>
      </c>
      <c r="B83" s="81" t="s">
        <v>89</v>
      </c>
      <c r="C83" s="68" t="s">
        <v>245</v>
      </c>
      <c r="D83" s="69"/>
      <c r="E83" s="70" t="s">
        <v>246</v>
      </c>
      <c r="F83" s="70" t="s">
        <v>246</v>
      </c>
      <c r="G83" s="70" t="s">
        <v>246</v>
      </c>
      <c r="H83" s="70" t="s">
        <v>246</v>
      </c>
      <c r="I83" s="70">
        <v>20.0</v>
      </c>
      <c r="J83" s="70">
        <v>75888.48994</v>
      </c>
      <c r="K83" s="69"/>
      <c r="L83" s="71">
        <f t="shared" si="1"/>
        <v>75888.48994</v>
      </c>
      <c r="M83" s="70">
        <f t="shared" si="2"/>
        <v>143</v>
      </c>
      <c r="N83" s="70">
        <f t="shared" si="3"/>
        <v>-1.06251686</v>
      </c>
      <c r="O83" s="70" t="b">
        <v>0</v>
      </c>
      <c r="P83" s="70">
        <f t="shared" si="4"/>
        <v>2.34</v>
      </c>
      <c r="Q83" s="70">
        <f t="shared" si="5"/>
        <v>72.34</v>
      </c>
    </row>
    <row r="84">
      <c r="A84" s="4"/>
      <c r="B84" s="81" t="s">
        <v>90</v>
      </c>
      <c r="C84" s="68" t="s">
        <v>245</v>
      </c>
      <c r="D84" s="69"/>
      <c r="E84" s="70" t="s">
        <v>246</v>
      </c>
      <c r="F84" s="70" t="s">
        <v>246</v>
      </c>
      <c r="G84" s="70" t="s">
        <v>246</v>
      </c>
      <c r="H84" s="70" t="s">
        <v>246</v>
      </c>
      <c r="I84" s="70">
        <v>20.0</v>
      </c>
      <c r="J84" s="70">
        <v>58587.88387</v>
      </c>
      <c r="K84" s="69"/>
      <c r="L84" s="71">
        <f t="shared" si="1"/>
        <v>58587.88387</v>
      </c>
      <c r="M84" s="70">
        <f t="shared" si="2"/>
        <v>99</v>
      </c>
      <c r="N84" s="70">
        <f t="shared" si="3"/>
        <v>-0.01298429438</v>
      </c>
      <c r="O84" s="70" t="b">
        <v>0</v>
      </c>
      <c r="P84" s="70">
        <f t="shared" si="4"/>
        <v>10.91</v>
      </c>
      <c r="Q84" s="70">
        <f t="shared" si="5"/>
        <v>80.91</v>
      </c>
    </row>
    <row r="85">
      <c r="A85" s="4"/>
      <c r="B85" s="81" t="s">
        <v>91</v>
      </c>
      <c r="C85" s="68" t="s">
        <v>245</v>
      </c>
      <c r="D85" s="69"/>
      <c r="E85" s="70" t="s">
        <v>246</v>
      </c>
      <c r="F85" s="70" t="s">
        <v>246</v>
      </c>
      <c r="G85" s="70" t="s">
        <v>246</v>
      </c>
      <c r="H85" s="70" t="s">
        <v>246</v>
      </c>
      <c r="I85" s="70">
        <v>20.0</v>
      </c>
      <c r="J85" s="70">
        <v>47424.48523</v>
      </c>
      <c r="K85" s="69"/>
      <c r="L85" s="71">
        <f t="shared" si="1"/>
        <v>47424.48523</v>
      </c>
      <c r="M85" s="70">
        <f t="shared" si="2"/>
        <v>32</v>
      </c>
      <c r="N85" s="70">
        <f t="shared" si="3"/>
        <v>0.664237669</v>
      </c>
      <c r="O85" s="70" t="b">
        <v>0</v>
      </c>
      <c r="P85" s="70">
        <f t="shared" si="4"/>
        <v>23.96</v>
      </c>
      <c r="Q85" s="70">
        <f t="shared" si="5"/>
        <v>93.96</v>
      </c>
    </row>
    <row r="86">
      <c r="A86" s="4"/>
      <c r="B86" s="81" t="s">
        <v>92</v>
      </c>
      <c r="C86" s="68" t="s">
        <v>245</v>
      </c>
      <c r="D86" s="69"/>
      <c r="E86" s="70" t="s">
        <v>246</v>
      </c>
      <c r="F86" s="70" t="s">
        <v>246</v>
      </c>
      <c r="G86" s="70" t="s">
        <v>246</v>
      </c>
      <c r="H86" s="70" t="s">
        <v>246</v>
      </c>
      <c r="I86" s="70">
        <v>20.0</v>
      </c>
      <c r="J86" s="70">
        <v>40738.42123</v>
      </c>
      <c r="K86" s="69"/>
      <c r="L86" s="71">
        <f t="shared" si="1"/>
        <v>40738.42123</v>
      </c>
      <c r="M86" s="70">
        <f t="shared" si="2"/>
        <v>3</v>
      </c>
      <c r="N86" s="70">
        <f t="shared" si="3"/>
        <v>1.069844379</v>
      </c>
      <c r="O86" s="70" t="b">
        <v>0</v>
      </c>
      <c r="P86" s="70">
        <f t="shared" si="4"/>
        <v>29.61</v>
      </c>
      <c r="Q86" s="70">
        <f t="shared" si="5"/>
        <v>99.61</v>
      </c>
    </row>
    <row r="87">
      <c r="A87" s="4"/>
      <c r="B87" s="81" t="s">
        <v>93</v>
      </c>
      <c r="C87" s="68" t="s">
        <v>245</v>
      </c>
      <c r="D87" s="69"/>
      <c r="E87" s="70" t="s">
        <v>246</v>
      </c>
      <c r="F87" s="70" t="s">
        <v>246</v>
      </c>
      <c r="G87" s="70" t="s">
        <v>246</v>
      </c>
      <c r="H87" s="70" t="s">
        <v>246</v>
      </c>
      <c r="I87" s="70">
        <v>20.0</v>
      </c>
      <c r="J87" s="70">
        <v>61960.85308</v>
      </c>
      <c r="K87" s="69"/>
      <c r="L87" s="71">
        <f t="shared" si="1"/>
        <v>61960.85308</v>
      </c>
      <c r="M87" s="70">
        <f t="shared" si="2"/>
        <v>112</v>
      </c>
      <c r="N87" s="70">
        <f t="shared" si="3"/>
        <v>-0.2176037749</v>
      </c>
      <c r="O87" s="70" t="b">
        <v>0</v>
      </c>
      <c r="P87" s="70">
        <f t="shared" si="4"/>
        <v>8.38</v>
      </c>
      <c r="Q87" s="70">
        <f t="shared" si="5"/>
        <v>78.38</v>
      </c>
    </row>
    <row r="88">
      <c r="A88" s="4"/>
      <c r="B88" s="81" t="s">
        <v>94</v>
      </c>
      <c r="C88" s="68" t="s">
        <v>245</v>
      </c>
      <c r="D88" s="69"/>
      <c r="E88" s="70" t="s">
        <v>246</v>
      </c>
      <c r="F88" s="70" t="s">
        <v>246</v>
      </c>
      <c r="G88" s="70" t="s">
        <v>246</v>
      </c>
      <c r="H88" s="70" t="s">
        <v>246</v>
      </c>
      <c r="I88" s="70">
        <v>20.0</v>
      </c>
      <c r="J88" s="70">
        <v>53664.81194</v>
      </c>
      <c r="K88" s="69"/>
      <c r="L88" s="71">
        <f t="shared" si="1"/>
        <v>53664.81194</v>
      </c>
      <c r="M88" s="70">
        <f t="shared" si="2"/>
        <v>70</v>
      </c>
      <c r="N88" s="70">
        <f t="shared" si="3"/>
        <v>0.285671388</v>
      </c>
      <c r="O88" s="70" t="b">
        <v>0</v>
      </c>
      <c r="P88" s="70">
        <f t="shared" si="4"/>
        <v>16.56</v>
      </c>
      <c r="Q88" s="70">
        <f t="shared" si="5"/>
        <v>86.56</v>
      </c>
    </row>
    <row r="89">
      <c r="A89" s="4"/>
      <c r="B89" s="81" t="s">
        <v>95</v>
      </c>
      <c r="C89" s="68" t="s">
        <v>245</v>
      </c>
      <c r="D89" s="69"/>
      <c r="E89" s="70" t="s">
        <v>246</v>
      </c>
      <c r="F89" s="70" t="s">
        <v>246</v>
      </c>
      <c r="G89" s="70" t="s">
        <v>246</v>
      </c>
      <c r="H89" s="70" t="s">
        <v>246</v>
      </c>
      <c r="I89" s="70">
        <v>20.0</v>
      </c>
      <c r="J89" s="70">
        <v>60327.59076</v>
      </c>
      <c r="K89" s="69"/>
      <c r="L89" s="71">
        <f t="shared" si="1"/>
        <v>60327.59076</v>
      </c>
      <c r="M89" s="70">
        <f t="shared" si="2"/>
        <v>108</v>
      </c>
      <c r="N89" s="70">
        <f t="shared" si="3"/>
        <v>-0.1185227378</v>
      </c>
      <c r="O89" s="70" t="b">
        <v>0</v>
      </c>
      <c r="P89" s="70">
        <f t="shared" si="4"/>
        <v>9.16</v>
      </c>
      <c r="Q89" s="70">
        <f t="shared" si="5"/>
        <v>79.16</v>
      </c>
    </row>
    <row r="90">
      <c r="A90" s="4"/>
      <c r="B90" s="81" t="s">
        <v>96</v>
      </c>
      <c r="C90" s="68" t="s">
        <v>245</v>
      </c>
      <c r="D90" s="69"/>
      <c r="E90" s="70" t="s">
        <v>246</v>
      </c>
      <c r="F90" s="70" t="s">
        <v>246</v>
      </c>
      <c r="G90" s="70" t="s">
        <v>246</v>
      </c>
      <c r="H90" s="70" t="s">
        <v>246</v>
      </c>
      <c r="I90" s="70">
        <v>20.0</v>
      </c>
      <c r="J90" s="70">
        <v>42418.25322</v>
      </c>
      <c r="K90" s="69"/>
      <c r="L90" s="71">
        <f t="shared" si="1"/>
        <v>42418.25322</v>
      </c>
      <c r="M90" s="70">
        <f t="shared" si="2"/>
        <v>10</v>
      </c>
      <c r="N90" s="70">
        <f t="shared" si="3"/>
        <v>0.9679382158</v>
      </c>
      <c r="O90" s="70" t="b">
        <v>0</v>
      </c>
      <c r="P90" s="70">
        <f t="shared" si="4"/>
        <v>28.25</v>
      </c>
      <c r="Q90" s="70">
        <f t="shared" si="5"/>
        <v>98.25</v>
      </c>
    </row>
    <row r="91">
      <c r="A91" s="4"/>
      <c r="B91" s="81" t="s">
        <v>97</v>
      </c>
      <c r="C91" s="68" t="s">
        <v>245</v>
      </c>
      <c r="D91" s="69"/>
      <c r="E91" s="70" t="s">
        <v>246</v>
      </c>
      <c r="F91" s="70" t="s">
        <v>246</v>
      </c>
      <c r="G91" s="70" t="s">
        <v>246</v>
      </c>
      <c r="H91" s="70" t="s">
        <v>246</v>
      </c>
      <c r="I91" s="70">
        <v>20.0</v>
      </c>
      <c r="J91" s="70">
        <v>55946.72237</v>
      </c>
      <c r="K91" s="69"/>
      <c r="L91" s="71">
        <f t="shared" si="1"/>
        <v>55946.72237</v>
      </c>
      <c r="M91" s="70">
        <f t="shared" si="2"/>
        <v>86</v>
      </c>
      <c r="N91" s="70">
        <f t="shared" si="3"/>
        <v>0.1472404395</v>
      </c>
      <c r="O91" s="70" t="b">
        <v>0</v>
      </c>
      <c r="P91" s="70">
        <f t="shared" si="4"/>
        <v>13.44</v>
      </c>
      <c r="Q91" s="70">
        <f t="shared" si="5"/>
        <v>83.44</v>
      </c>
    </row>
    <row r="92">
      <c r="A92" s="4"/>
      <c r="B92" s="81" t="s">
        <v>98</v>
      </c>
      <c r="C92" s="68" t="s">
        <v>245</v>
      </c>
      <c r="D92" s="69"/>
      <c r="E92" s="70" t="s">
        <v>246</v>
      </c>
      <c r="F92" s="70" t="s">
        <v>246</v>
      </c>
      <c r="G92" s="70" t="s">
        <v>246</v>
      </c>
      <c r="H92" s="70" t="s">
        <v>246</v>
      </c>
      <c r="I92" s="70">
        <v>20.0</v>
      </c>
      <c r="J92" s="70">
        <v>55657.32558</v>
      </c>
      <c r="K92" s="69"/>
      <c r="L92" s="71">
        <f t="shared" si="1"/>
        <v>55657.32558</v>
      </c>
      <c r="M92" s="70">
        <f t="shared" si="2"/>
        <v>84</v>
      </c>
      <c r="N92" s="70">
        <f t="shared" si="3"/>
        <v>0.1647965502</v>
      </c>
      <c r="O92" s="70" t="b">
        <v>0</v>
      </c>
      <c r="P92" s="70">
        <f t="shared" si="4"/>
        <v>13.83</v>
      </c>
      <c r="Q92" s="70">
        <f t="shared" si="5"/>
        <v>83.83</v>
      </c>
    </row>
    <row r="93">
      <c r="A93" s="4"/>
      <c r="B93" s="81" t="s">
        <v>99</v>
      </c>
      <c r="C93" s="68" t="s">
        <v>245</v>
      </c>
      <c r="D93" s="69"/>
      <c r="E93" s="70" t="s">
        <v>246</v>
      </c>
      <c r="F93" s="70" t="s">
        <v>246</v>
      </c>
      <c r="G93" s="70" t="s">
        <v>246</v>
      </c>
      <c r="H93" s="70" t="s">
        <v>246</v>
      </c>
      <c r="I93" s="70">
        <v>20.0</v>
      </c>
      <c r="J93" s="70">
        <v>44021.57799</v>
      </c>
      <c r="K93" s="69"/>
      <c r="L93" s="71">
        <f t="shared" si="1"/>
        <v>44021.57799</v>
      </c>
      <c r="M93" s="70">
        <f t="shared" si="2"/>
        <v>19</v>
      </c>
      <c r="N93" s="70">
        <f t="shared" si="3"/>
        <v>0.8706733251</v>
      </c>
      <c r="O93" s="70" t="b">
        <v>0</v>
      </c>
      <c r="P93" s="70">
        <f t="shared" si="4"/>
        <v>26.49</v>
      </c>
      <c r="Q93" s="70">
        <f t="shared" si="5"/>
        <v>96.49</v>
      </c>
    </row>
    <row r="94">
      <c r="A94" s="4"/>
      <c r="B94" s="81" t="s">
        <v>100</v>
      </c>
      <c r="C94" s="68" t="s">
        <v>245</v>
      </c>
      <c r="D94" s="69"/>
      <c r="E94" s="70" t="s">
        <v>246</v>
      </c>
      <c r="F94" s="70" t="s">
        <v>246</v>
      </c>
      <c r="G94" s="70" t="s">
        <v>246</v>
      </c>
      <c r="H94" s="70" t="s">
        <v>246</v>
      </c>
      <c r="I94" s="70">
        <v>20.0</v>
      </c>
      <c r="J94" s="70">
        <v>39743.82762</v>
      </c>
      <c r="K94" s="69"/>
      <c r="L94" s="71">
        <f t="shared" si="1"/>
        <v>39743.82762</v>
      </c>
      <c r="M94" s="70">
        <f t="shared" si="2"/>
        <v>1</v>
      </c>
      <c r="N94" s="70">
        <f t="shared" si="3"/>
        <v>1.1301809</v>
      </c>
      <c r="O94" s="70" t="b">
        <v>0</v>
      </c>
      <c r="P94" s="70">
        <f t="shared" si="4"/>
        <v>30</v>
      </c>
      <c r="Q94" s="70">
        <f t="shared" si="5"/>
        <v>100</v>
      </c>
    </row>
    <row r="95">
      <c r="A95" s="4"/>
      <c r="B95" s="81" t="s">
        <v>101</v>
      </c>
      <c r="C95" s="68" t="s">
        <v>245</v>
      </c>
      <c r="D95" s="69"/>
      <c r="E95" s="70" t="s">
        <v>246</v>
      </c>
      <c r="F95" s="70" t="s">
        <v>246</v>
      </c>
      <c r="G95" s="70" t="s">
        <v>246</v>
      </c>
      <c r="H95" s="70" t="s">
        <v>246</v>
      </c>
      <c r="I95" s="70">
        <v>20.0</v>
      </c>
      <c r="J95" s="70">
        <v>58754.20355</v>
      </c>
      <c r="K95" s="69"/>
      <c r="L95" s="71">
        <f t="shared" si="1"/>
        <v>58754.20355</v>
      </c>
      <c r="M95" s="70">
        <f t="shared" si="2"/>
        <v>101</v>
      </c>
      <c r="N95" s="70">
        <f t="shared" si="3"/>
        <v>-0.02307399411</v>
      </c>
      <c r="O95" s="70" t="b">
        <v>0</v>
      </c>
      <c r="P95" s="70">
        <f t="shared" si="4"/>
        <v>10.52</v>
      </c>
      <c r="Q95" s="70">
        <f t="shared" si="5"/>
        <v>80.52</v>
      </c>
    </row>
    <row r="96">
      <c r="A96" s="4"/>
      <c r="B96" s="81" t="s">
        <v>102</v>
      </c>
      <c r="C96" s="68" t="s">
        <v>245</v>
      </c>
      <c r="D96" s="69"/>
      <c r="E96" s="70" t="s">
        <v>246</v>
      </c>
      <c r="F96" s="70" t="s">
        <v>246</v>
      </c>
      <c r="G96" s="70" t="s">
        <v>246</v>
      </c>
      <c r="H96" s="70" t="s">
        <v>246</v>
      </c>
      <c r="I96" s="70">
        <v>20.0</v>
      </c>
      <c r="J96" s="70">
        <v>53308.88707</v>
      </c>
      <c r="K96" s="69"/>
      <c r="L96" s="71">
        <f t="shared" si="1"/>
        <v>53308.88707</v>
      </c>
      <c r="M96" s="70">
        <f t="shared" si="2"/>
        <v>68</v>
      </c>
      <c r="N96" s="70">
        <f t="shared" si="3"/>
        <v>0.3072633912</v>
      </c>
      <c r="O96" s="70" t="b">
        <v>0</v>
      </c>
      <c r="P96" s="70">
        <f t="shared" si="4"/>
        <v>16.95</v>
      </c>
      <c r="Q96" s="70">
        <f t="shared" si="5"/>
        <v>86.95</v>
      </c>
    </row>
    <row r="97">
      <c r="A97" s="4"/>
      <c r="B97" s="72" t="s">
        <v>103</v>
      </c>
      <c r="C97" s="68" t="s">
        <v>247</v>
      </c>
      <c r="D97" s="73" t="s">
        <v>248</v>
      </c>
      <c r="E97" s="70" t="s">
        <v>247</v>
      </c>
      <c r="F97" s="69"/>
      <c r="G97" s="69"/>
      <c r="H97" s="69"/>
      <c r="I97" s="69"/>
      <c r="J97" s="69"/>
      <c r="K97" s="69"/>
      <c r="L97" s="71" t="str">
        <f t="shared" si="1"/>
        <v>-</v>
      </c>
      <c r="M97" s="70" t="str">
        <f t="shared" si="2"/>
        <v>-</v>
      </c>
      <c r="N97" s="70" t="str">
        <f t="shared" si="3"/>
        <v>-</v>
      </c>
      <c r="O97" s="70" t="b">
        <v>0</v>
      </c>
      <c r="P97" s="70">
        <f t="shared" si="4"/>
        <v>0</v>
      </c>
      <c r="Q97" s="70">
        <f t="shared" si="5"/>
        <v>0</v>
      </c>
    </row>
    <row r="98">
      <c r="A98" s="4"/>
      <c r="B98" s="81" t="s">
        <v>104</v>
      </c>
      <c r="C98" s="68" t="s">
        <v>245</v>
      </c>
      <c r="D98" s="69"/>
      <c r="E98" s="70" t="s">
        <v>246</v>
      </c>
      <c r="F98" s="70" t="s">
        <v>246</v>
      </c>
      <c r="G98" s="70" t="s">
        <v>246</v>
      </c>
      <c r="H98" s="70" t="s">
        <v>246</v>
      </c>
      <c r="I98" s="70">
        <v>20.0</v>
      </c>
      <c r="J98" s="70">
        <v>52587.05781</v>
      </c>
      <c r="K98" s="69"/>
      <c r="L98" s="71">
        <f t="shared" si="1"/>
        <v>52587.05781</v>
      </c>
      <c r="M98" s="70">
        <f t="shared" si="2"/>
        <v>65</v>
      </c>
      <c r="N98" s="70">
        <f t="shared" si="3"/>
        <v>0.3510528002</v>
      </c>
      <c r="O98" s="70" t="b">
        <v>0</v>
      </c>
      <c r="P98" s="70">
        <f t="shared" si="4"/>
        <v>17.53</v>
      </c>
      <c r="Q98" s="70">
        <f t="shared" si="5"/>
        <v>87.53</v>
      </c>
    </row>
    <row r="99">
      <c r="A99" s="4"/>
      <c r="B99" s="81" t="s">
        <v>105</v>
      </c>
      <c r="C99" s="68" t="s">
        <v>245</v>
      </c>
      <c r="D99" s="69"/>
      <c r="E99" s="70" t="s">
        <v>246</v>
      </c>
      <c r="F99" s="70" t="s">
        <v>246</v>
      </c>
      <c r="G99" s="70" t="s">
        <v>246</v>
      </c>
      <c r="H99" s="70" t="s">
        <v>246</v>
      </c>
      <c r="I99" s="70">
        <v>20.0</v>
      </c>
      <c r="J99" s="70">
        <v>51785.39555</v>
      </c>
      <c r="K99" s="69"/>
      <c r="L99" s="71">
        <f t="shared" si="1"/>
        <v>51785.39555</v>
      </c>
      <c r="M99" s="70">
        <f t="shared" si="2"/>
        <v>56</v>
      </c>
      <c r="N99" s="70">
        <f t="shared" si="3"/>
        <v>0.3996852379</v>
      </c>
      <c r="O99" s="70" t="b">
        <v>0</v>
      </c>
      <c r="P99" s="70">
        <f t="shared" si="4"/>
        <v>19.29</v>
      </c>
      <c r="Q99" s="70">
        <f t="shared" si="5"/>
        <v>89.29</v>
      </c>
    </row>
    <row r="100">
      <c r="A100" s="4"/>
      <c r="B100" s="81" t="s">
        <v>106</v>
      </c>
      <c r="C100" s="68" t="s">
        <v>245</v>
      </c>
      <c r="D100" s="69"/>
      <c r="E100" s="70" t="s">
        <v>246</v>
      </c>
      <c r="F100" s="70" t="s">
        <v>246</v>
      </c>
      <c r="G100" s="70" t="s">
        <v>246</v>
      </c>
      <c r="H100" s="70" t="s">
        <v>246</v>
      </c>
      <c r="I100" s="70">
        <v>20.0</v>
      </c>
      <c r="J100" s="70">
        <v>52630.30123</v>
      </c>
      <c r="K100" s="69"/>
      <c r="L100" s="71">
        <f t="shared" si="1"/>
        <v>52630.30123</v>
      </c>
      <c r="M100" s="70">
        <f t="shared" si="2"/>
        <v>66</v>
      </c>
      <c r="N100" s="70">
        <f t="shared" si="3"/>
        <v>0.3484294599</v>
      </c>
      <c r="O100" s="70" t="b">
        <v>0</v>
      </c>
      <c r="P100" s="70">
        <f t="shared" si="4"/>
        <v>17.34</v>
      </c>
      <c r="Q100" s="70">
        <f t="shared" si="5"/>
        <v>87.34</v>
      </c>
    </row>
    <row r="101">
      <c r="A101" s="4"/>
      <c r="B101" s="81" t="s">
        <v>107</v>
      </c>
      <c r="C101" s="68" t="s">
        <v>245</v>
      </c>
      <c r="D101" s="69"/>
      <c r="E101" s="70" t="s">
        <v>246</v>
      </c>
      <c r="F101" s="70" t="s">
        <v>246</v>
      </c>
      <c r="G101" s="70" t="s">
        <v>246</v>
      </c>
      <c r="H101" s="70" t="s">
        <v>246</v>
      </c>
      <c r="I101" s="70">
        <v>20.0</v>
      </c>
      <c r="J101" s="70">
        <v>49097.66438</v>
      </c>
      <c r="K101" s="69"/>
      <c r="L101" s="71">
        <f t="shared" si="1"/>
        <v>49097.66438</v>
      </c>
      <c r="M101" s="70">
        <f t="shared" si="2"/>
        <v>41</v>
      </c>
      <c r="N101" s="70">
        <f t="shared" si="3"/>
        <v>0.5627350975</v>
      </c>
      <c r="O101" s="70" t="b">
        <v>0</v>
      </c>
      <c r="P101" s="70">
        <f t="shared" si="4"/>
        <v>22.21</v>
      </c>
      <c r="Q101" s="70">
        <f t="shared" si="5"/>
        <v>92.21</v>
      </c>
    </row>
    <row r="102">
      <c r="A102" s="5"/>
      <c r="B102" s="81" t="s">
        <v>108</v>
      </c>
      <c r="C102" s="68" t="s">
        <v>245</v>
      </c>
      <c r="D102" s="69"/>
      <c r="E102" s="70" t="s">
        <v>246</v>
      </c>
      <c r="F102" s="70" t="s">
        <v>246</v>
      </c>
      <c r="G102" s="70" t="s">
        <v>246</v>
      </c>
      <c r="H102" s="70" t="s">
        <v>246</v>
      </c>
      <c r="I102" s="70">
        <v>20.0</v>
      </c>
      <c r="J102" s="70">
        <v>45032.80363</v>
      </c>
      <c r="K102" s="69"/>
      <c r="L102" s="71">
        <f t="shared" si="1"/>
        <v>45032.80363</v>
      </c>
      <c r="M102" s="70">
        <f t="shared" si="2"/>
        <v>22</v>
      </c>
      <c r="N102" s="70">
        <f t="shared" si="3"/>
        <v>0.8093278303</v>
      </c>
      <c r="O102" s="70" t="b">
        <v>0</v>
      </c>
      <c r="P102" s="70">
        <f t="shared" si="4"/>
        <v>25.91</v>
      </c>
      <c r="Q102" s="70">
        <f t="shared" si="5"/>
        <v>95.91</v>
      </c>
    </row>
    <row r="103">
      <c r="A103" s="82" t="s">
        <v>109</v>
      </c>
      <c r="B103" s="83" t="s">
        <v>110</v>
      </c>
      <c r="C103" s="68" t="s">
        <v>245</v>
      </c>
      <c r="D103" s="69"/>
      <c r="E103" s="70" t="s">
        <v>246</v>
      </c>
      <c r="F103" s="70" t="s">
        <v>246</v>
      </c>
      <c r="G103" s="70" t="s">
        <v>246</v>
      </c>
      <c r="H103" s="70" t="s">
        <v>246</v>
      </c>
      <c r="I103" s="70">
        <v>20.0</v>
      </c>
      <c r="J103" s="70">
        <v>51316.37341</v>
      </c>
      <c r="K103" s="69"/>
      <c r="L103" s="71">
        <f t="shared" si="1"/>
        <v>51316.37341</v>
      </c>
      <c r="M103" s="70">
        <f t="shared" si="2"/>
        <v>52</v>
      </c>
      <c r="N103" s="70">
        <f t="shared" si="3"/>
        <v>0.4281382302</v>
      </c>
      <c r="O103" s="70" t="b">
        <v>0</v>
      </c>
      <c r="P103" s="70">
        <f t="shared" si="4"/>
        <v>20.06</v>
      </c>
      <c r="Q103" s="70">
        <f t="shared" si="5"/>
        <v>90.06</v>
      </c>
    </row>
    <row r="104">
      <c r="A104" s="4"/>
      <c r="B104" s="83" t="s">
        <v>111</v>
      </c>
      <c r="C104" s="68" t="s">
        <v>245</v>
      </c>
      <c r="D104" s="69"/>
      <c r="E104" s="70" t="s">
        <v>246</v>
      </c>
      <c r="F104" s="70" t="s">
        <v>246</v>
      </c>
      <c r="G104" s="70" t="s">
        <v>246</v>
      </c>
      <c r="H104" s="70" t="s">
        <v>246</v>
      </c>
      <c r="I104" s="70">
        <v>20.0</v>
      </c>
      <c r="J104" s="70">
        <v>58717.61318</v>
      </c>
      <c r="K104" s="69"/>
      <c r="L104" s="71">
        <f t="shared" si="1"/>
        <v>58717.61318</v>
      </c>
      <c r="M104" s="70">
        <f t="shared" si="2"/>
        <v>100</v>
      </c>
      <c r="N104" s="70">
        <f t="shared" si="3"/>
        <v>-0.02085425772</v>
      </c>
      <c r="O104" s="70" t="b">
        <v>0</v>
      </c>
      <c r="P104" s="70">
        <f t="shared" si="4"/>
        <v>10.71</v>
      </c>
      <c r="Q104" s="70">
        <f t="shared" si="5"/>
        <v>80.71</v>
      </c>
    </row>
    <row r="105">
      <c r="A105" s="4"/>
      <c r="B105" s="83" t="s">
        <v>112</v>
      </c>
      <c r="C105" s="68" t="s">
        <v>245</v>
      </c>
      <c r="D105" s="69"/>
      <c r="E105" s="70" t="s">
        <v>246</v>
      </c>
      <c r="F105" s="70" t="s">
        <v>246</v>
      </c>
      <c r="G105" s="70" t="s">
        <v>246</v>
      </c>
      <c r="H105" s="70" t="s">
        <v>246</v>
      </c>
      <c r="I105" s="70">
        <v>20.0</v>
      </c>
      <c r="J105" s="70">
        <v>66268.54162</v>
      </c>
      <c r="K105" s="69"/>
      <c r="L105" s="71">
        <f t="shared" si="1"/>
        <v>66268.54162</v>
      </c>
      <c r="M105" s="70">
        <f t="shared" si="2"/>
        <v>127</v>
      </c>
      <c r="N105" s="70">
        <f t="shared" si="3"/>
        <v>-0.4789275335</v>
      </c>
      <c r="O105" s="70" t="b">
        <v>0</v>
      </c>
      <c r="P105" s="70">
        <f t="shared" si="4"/>
        <v>5.45</v>
      </c>
      <c r="Q105" s="70">
        <f t="shared" si="5"/>
        <v>75.45</v>
      </c>
    </row>
    <row r="106">
      <c r="A106" s="4"/>
      <c r="B106" s="83" t="s">
        <v>113</v>
      </c>
      <c r="C106" s="68" t="s">
        <v>245</v>
      </c>
      <c r="D106" s="69"/>
      <c r="E106" s="70" t="s">
        <v>246</v>
      </c>
      <c r="F106" s="70" t="s">
        <v>246</v>
      </c>
      <c r="G106" s="70" t="s">
        <v>246</v>
      </c>
      <c r="H106" s="70" t="s">
        <v>246</v>
      </c>
      <c r="I106" s="70">
        <v>20.0</v>
      </c>
      <c r="J106" s="70">
        <v>63128.41999</v>
      </c>
      <c r="K106" s="69"/>
      <c r="L106" s="71">
        <f t="shared" si="1"/>
        <v>63128.41999</v>
      </c>
      <c r="M106" s="70">
        <f t="shared" si="2"/>
        <v>119</v>
      </c>
      <c r="N106" s="70">
        <f t="shared" si="3"/>
        <v>-0.2884336342</v>
      </c>
      <c r="O106" s="70" t="b">
        <v>0</v>
      </c>
      <c r="P106" s="70">
        <f t="shared" si="4"/>
        <v>7.01</v>
      </c>
      <c r="Q106" s="70">
        <f t="shared" si="5"/>
        <v>77.01</v>
      </c>
    </row>
    <row r="107">
      <c r="A107" s="4"/>
      <c r="B107" s="83" t="s">
        <v>114</v>
      </c>
      <c r="C107" s="68" t="s">
        <v>245</v>
      </c>
      <c r="D107" s="69"/>
      <c r="E107" s="70" t="s">
        <v>246</v>
      </c>
      <c r="F107" s="70" t="s">
        <v>246</v>
      </c>
      <c r="G107" s="70" t="s">
        <v>246</v>
      </c>
      <c r="H107" s="70" t="s">
        <v>246</v>
      </c>
      <c r="I107" s="70">
        <v>20.0</v>
      </c>
      <c r="J107" s="70">
        <v>46233.63398</v>
      </c>
      <c r="K107" s="69"/>
      <c r="L107" s="71">
        <f t="shared" si="1"/>
        <v>46233.63398</v>
      </c>
      <c r="M107" s="70">
        <f t="shared" si="2"/>
        <v>27</v>
      </c>
      <c r="N107" s="70">
        <f t="shared" si="3"/>
        <v>0.7364800611</v>
      </c>
      <c r="O107" s="70" t="b">
        <v>0</v>
      </c>
      <c r="P107" s="70">
        <f t="shared" si="4"/>
        <v>24.94</v>
      </c>
      <c r="Q107" s="70">
        <f t="shared" si="5"/>
        <v>94.94</v>
      </c>
    </row>
    <row r="108">
      <c r="A108" s="4"/>
      <c r="B108" s="83" t="s">
        <v>115</v>
      </c>
      <c r="C108" s="68" t="s">
        <v>245</v>
      </c>
      <c r="D108" s="69"/>
      <c r="E108" s="70" t="s">
        <v>246</v>
      </c>
      <c r="F108" s="70" t="s">
        <v>246</v>
      </c>
      <c r="G108" s="70" t="s">
        <v>246</v>
      </c>
      <c r="H108" s="70" t="s">
        <v>246</v>
      </c>
      <c r="I108" s="70">
        <v>20.0</v>
      </c>
      <c r="J108" s="70">
        <v>62985.38423</v>
      </c>
      <c r="K108" s="69"/>
      <c r="L108" s="71">
        <f t="shared" si="1"/>
        <v>62985.38423</v>
      </c>
      <c r="M108" s="70">
        <f t="shared" si="2"/>
        <v>116</v>
      </c>
      <c r="N108" s="70">
        <f t="shared" si="3"/>
        <v>-0.2797564418</v>
      </c>
      <c r="O108" s="70" t="b">
        <v>0</v>
      </c>
      <c r="P108" s="70">
        <f t="shared" si="4"/>
        <v>7.6</v>
      </c>
      <c r="Q108" s="70">
        <f t="shared" si="5"/>
        <v>77.6</v>
      </c>
    </row>
    <row r="109">
      <c r="A109" s="4"/>
      <c r="B109" s="83" t="s">
        <v>116</v>
      </c>
      <c r="C109" s="68" t="s">
        <v>245</v>
      </c>
      <c r="D109" s="69"/>
      <c r="E109" s="70" t="s">
        <v>246</v>
      </c>
      <c r="F109" s="70" t="s">
        <v>246</v>
      </c>
      <c r="G109" s="70" t="s">
        <v>246</v>
      </c>
      <c r="H109" s="70" t="s">
        <v>246</v>
      </c>
      <c r="I109" s="70">
        <v>20.0</v>
      </c>
      <c r="J109" s="70">
        <v>45817.83388</v>
      </c>
      <c r="K109" s="69"/>
      <c r="L109" s="71">
        <f t="shared" si="1"/>
        <v>45817.83388</v>
      </c>
      <c r="M109" s="70">
        <f t="shared" si="2"/>
        <v>25</v>
      </c>
      <c r="N109" s="70">
        <f t="shared" si="3"/>
        <v>0.761704365</v>
      </c>
      <c r="O109" s="70" t="b">
        <v>0</v>
      </c>
      <c r="P109" s="70">
        <f t="shared" si="4"/>
        <v>25.32</v>
      </c>
      <c r="Q109" s="70">
        <f t="shared" si="5"/>
        <v>95.32</v>
      </c>
    </row>
    <row r="110">
      <c r="A110" s="4"/>
      <c r="B110" s="83" t="s">
        <v>117</v>
      </c>
      <c r="C110" s="68" t="s">
        <v>245</v>
      </c>
      <c r="D110" s="69"/>
      <c r="E110" s="70" t="s">
        <v>246</v>
      </c>
      <c r="F110" s="70" t="s">
        <v>246</v>
      </c>
      <c r="G110" s="70" t="s">
        <v>246</v>
      </c>
      <c r="H110" s="70" t="s">
        <v>246</v>
      </c>
      <c r="I110" s="70">
        <v>20.0</v>
      </c>
      <c r="J110" s="70">
        <v>41254.0132</v>
      </c>
      <c r="K110" s="69"/>
      <c r="L110" s="71">
        <f t="shared" si="1"/>
        <v>41254.0132</v>
      </c>
      <c r="M110" s="70">
        <f t="shared" si="2"/>
        <v>5</v>
      </c>
      <c r="N110" s="70">
        <f t="shared" si="3"/>
        <v>1.038566251</v>
      </c>
      <c r="O110" s="70" t="b">
        <v>0</v>
      </c>
      <c r="P110" s="70">
        <f t="shared" si="4"/>
        <v>29.22</v>
      </c>
      <c r="Q110" s="70">
        <f t="shared" si="5"/>
        <v>99.22</v>
      </c>
    </row>
    <row r="111">
      <c r="A111" s="4"/>
      <c r="B111" s="83" t="s">
        <v>118</v>
      </c>
      <c r="C111" s="68" t="s">
        <v>245</v>
      </c>
      <c r="D111" s="69"/>
      <c r="E111" s="70" t="s">
        <v>246</v>
      </c>
      <c r="F111" s="70" t="s">
        <v>246</v>
      </c>
      <c r="G111" s="70" t="s">
        <v>246</v>
      </c>
      <c r="H111" s="70" t="s">
        <v>246</v>
      </c>
      <c r="I111" s="70">
        <v>20.0</v>
      </c>
      <c r="J111" s="70">
        <v>56894.74606</v>
      </c>
      <c r="K111" s="69"/>
      <c r="L111" s="71">
        <f t="shared" si="1"/>
        <v>56894.74606</v>
      </c>
      <c r="M111" s="70">
        <f t="shared" si="2"/>
        <v>92</v>
      </c>
      <c r="N111" s="70">
        <f t="shared" si="3"/>
        <v>0.08972905923</v>
      </c>
      <c r="O111" s="70" t="b">
        <v>0</v>
      </c>
      <c r="P111" s="70">
        <f t="shared" si="4"/>
        <v>12.27</v>
      </c>
      <c r="Q111" s="70">
        <f t="shared" si="5"/>
        <v>82.27</v>
      </c>
    </row>
    <row r="112">
      <c r="A112" s="4"/>
      <c r="B112" s="83" t="s">
        <v>119</v>
      </c>
      <c r="C112" s="68" t="s">
        <v>245</v>
      </c>
      <c r="D112" s="69"/>
      <c r="E112" s="70" t="s">
        <v>246</v>
      </c>
      <c r="F112" s="70" t="s">
        <v>246</v>
      </c>
      <c r="G112" s="70" t="s">
        <v>246</v>
      </c>
      <c r="H112" s="70" t="s">
        <v>246</v>
      </c>
      <c r="I112" s="70">
        <v>20.0</v>
      </c>
      <c r="J112" s="70">
        <v>45684.77818</v>
      </c>
      <c r="K112" s="69"/>
      <c r="L112" s="71">
        <f t="shared" si="1"/>
        <v>45684.77818</v>
      </c>
      <c r="M112" s="70">
        <f t="shared" si="2"/>
        <v>24</v>
      </c>
      <c r="N112" s="70">
        <f t="shared" si="3"/>
        <v>0.7697761221</v>
      </c>
      <c r="O112" s="70" t="b">
        <v>0</v>
      </c>
      <c r="P112" s="70">
        <f t="shared" si="4"/>
        <v>25.52</v>
      </c>
      <c r="Q112" s="70">
        <f t="shared" si="5"/>
        <v>95.52</v>
      </c>
    </row>
    <row r="113">
      <c r="A113" s="4"/>
      <c r="B113" s="83" t="s">
        <v>120</v>
      </c>
      <c r="C113" s="68" t="s">
        <v>245</v>
      </c>
      <c r="D113" s="69"/>
      <c r="E113" s="70" t="s">
        <v>246</v>
      </c>
      <c r="F113" s="70" t="s">
        <v>246</v>
      </c>
      <c r="G113" s="70" t="s">
        <v>246</v>
      </c>
      <c r="H113" s="70" t="s">
        <v>246</v>
      </c>
      <c r="I113" s="70">
        <v>20.0</v>
      </c>
      <c r="J113" s="70">
        <v>45378.7492</v>
      </c>
      <c r="K113" s="69"/>
      <c r="L113" s="71">
        <f t="shared" si="1"/>
        <v>45378.7492</v>
      </c>
      <c r="M113" s="70">
        <f t="shared" si="2"/>
        <v>23</v>
      </c>
      <c r="N113" s="70">
        <f t="shared" si="3"/>
        <v>0.7883412163</v>
      </c>
      <c r="O113" s="70" t="b">
        <v>0</v>
      </c>
      <c r="P113" s="70">
        <f t="shared" si="4"/>
        <v>25.71</v>
      </c>
      <c r="Q113" s="70">
        <f t="shared" si="5"/>
        <v>95.71</v>
      </c>
    </row>
    <row r="114">
      <c r="A114" s="4"/>
      <c r="B114" s="83" t="s">
        <v>121</v>
      </c>
      <c r="C114" s="68" t="s">
        <v>245</v>
      </c>
      <c r="D114" s="69"/>
      <c r="E114" s="70" t="s">
        <v>246</v>
      </c>
      <c r="F114" s="70" t="s">
        <v>246</v>
      </c>
      <c r="G114" s="70" t="s">
        <v>246</v>
      </c>
      <c r="H114" s="70" t="s">
        <v>246</v>
      </c>
      <c r="I114" s="70">
        <v>20.0</v>
      </c>
      <c r="J114" s="70">
        <v>41952.55776</v>
      </c>
      <c r="K114" s="69"/>
      <c r="L114" s="71">
        <f t="shared" si="1"/>
        <v>41952.55776</v>
      </c>
      <c r="M114" s="70">
        <f t="shared" si="2"/>
        <v>7</v>
      </c>
      <c r="N114" s="70">
        <f t="shared" si="3"/>
        <v>0.9961893966</v>
      </c>
      <c r="O114" s="70" t="b">
        <v>0</v>
      </c>
      <c r="P114" s="70">
        <f t="shared" si="4"/>
        <v>28.83</v>
      </c>
      <c r="Q114" s="70">
        <f t="shared" si="5"/>
        <v>98.83</v>
      </c>
    </row>
    <row r="115">
      <c r="A115" s="4"/>
      <c r="B115" s="83" t="s">
        <v>122</v>
      </c>
      <c r="C115" s="68" t="s">
        <v>245</v>
      </c>
      <c r="D115" s="69"/>
      <c r="E115" s="70" t="s">
        <v>246</v>
      </c>
      <c r="F115" s="70" t="s">
        <v>246</v>
      </c>
      <c r="G115" s="70" t="s">
        <v>246</v>
      </c>
      <c r="H115" s="70" t="s">
        <v>246</v>
      </c>
      <c r="I115" s="70">
        <v>20.0</v>
      </c>
      <c r="J115" s="70">
        <v>62356.69517</v>
      </c>
      <c r="K115" s="69"/>
      <c r="L115" s="71">
        <f t="shared" si="1"/>
        <v>62356.69517</v>
      </c>
      <c r="M115" s="70">
        <f t="shared" si="2"/>
        <v>113</v>
      </c>
      <c r="N115" s="70">
        <f t="shared" si="3"/>
        <v>-0.2416173362</v>
      </c>
      <c r="O115" s="70" t="b">
        <v>0</v>
      </c>
      <c r="P115" s="70">
        <f t="shared" si="4"/>
        <v>8.18</v>
      </c>
      <c r="Q115" s="70">
        <f t="shared" si="5"/>
        <v>78.18</v>
      </c>
    </row>
    <row r="116">
      <c r="A116" s="4"/>
      <c r="B116" s="83" t="s">
        <v>123</v>
      </c>
      <c r="C116" s="68" t="s">
        <v>245</v>
      </c>
      <c r="D116" s="69"/>
      <c r="E116" s="70" t="s">
        <v>246</v>
      </c>
      <c r="F116" s="70" t="s">
        <v>246</v>
      </c>
      <c r="G116" s="70" t="s">
        <v>246</v>
      </c>
      <c r="H116" s="70" t="s">
        <v>246</v>
      </c>
      <c r="I116" s="70">
        <v>20.0</v>
      </c>
      <c r="J116" s="70">
        <v>41646.52899</v>
      </c>
      <c r="K116" s="69"/>
      <c r="L116" s="71">
        <f t="shared" si="1"/>
        <v>41646.52899</v>
      </c>
      <c r="M116" s="70">
        <f t="shared" si="2"/>
        <v>6</v>
      </c>
      <c r="N116" s="70">
        <f t="shared" si="3"/>
        <v>1.014754478</v>
      </c>
      <c r="O116" s="70" t="b">
        <v>0</v>
      </c>
      <c r="P116" s="70">
        <f t="shared" si="4"/>
        <v>29.03</v>
      </c>
      <c r="Q116" s="70">
        <f t="shared" si="5"/>
        <v>99.03</v>
      </c>
    </row>
    <row r="117">
      <c r="A117" s="4"/>
      <c r="B117" s="83" t="s">
        <v>124</v>
      </c>
      <c r="C117" s="68" t="s">
        <v>245</v>
      </c>
      <c r="D117" s="69"/>
      <c r="E117" s="70" t="s">
        <v>246</v>
      </c>
      <c r="F117" s="70" t="s">
        <v>246</v>
      </c>
      <c r="G117" s="70" t="s">
        <v>246</v>
      </c>
      <c r="H117" s="70" t="s">
        <v>246</v>
      </c>
      <c r="I117" s="70">
        <v>20.0</v>
      </c>
      <c r="J117" s="70">
        <v>52257.7445</v>
      </c>
      <c r="K117" s="69"/>
      <c r="L117" s="71">
        <f t="shared" si="1"/>
        <v>52257.7445</v>
      </c>
      <c r="M117" s="70">
        <f t="shared" si="2"/>
        <v>63</v>
      </c>
      <c r="N117" s="70">
        <f t="shared" si="3"/>
        <v>0.3710304265</v>
      </c>
      <c r="O117" s="70" t="b">
        <v>0</v>
      </c>
      <c r="P117" s="70">
        <f t="shared" si="4"/>
        <v>17.92</v>
      </c>
      <c r="Q117" s="70">
        <f t="shared" si="5"/>
        <v>87.92</v>
      </c>
    </row>
    <row r="118">
      <c r="A118" s="5"/>
      <c r="B118" s="83" t="s">
        <v>125</v>
      </c>
      <c r="C118" s="68" t="s">
        <v>245</v>
      </c>
      <c r="D118" s="69"/>
      <c r="E118" s="70" t="s">
        <v>246</v>
      </c>
      <c r="F118" s="70" t="s">
        <v>246</v>
      </c>
      <c r="G118" s="70" t="s">
        <v>246</v>
      </c>
      <c r="H118" s="70" t="s">
        <v>246</v>
      </c>
      <c r="I118" s="70">
        <v>20.0</v>
      </c>
      <c r="J118" s="70">
        <v>65194.1144</v>
      </c>
      <c r="K118" s="69"/>
      <c r="L118" s="71">
        <f t="shared" si="1"/>
        <v>65194.1144</v>
      </c>
      <c r="M118" s="70">
        <f t="shared" si="2"/>
        <v>122</v>
      </c>
      <c r="N118" s="70">
        <f t="shared" si="3"/>
        <v>-0.4137479466</v>
      </c>
      <c r="O118" s="70" t="b">
        <v>0</v>
      </c>
      <c r="P118" s="70">
        <f t="shared" si="4"/>
        <v>6.43</v>
      </c>
      <c r="Q118" s="70">
        <f t="shared" si="5"/>
        <v>76.43</v>
      </c>
    </row>
    <row r="119">
      <c r="A119" s="84" t="s">
        <v>126</v>
      </c>
      <c r="B119" s="85" t="s">
        <v>127</v>
      </c>
      <c r="C119" s="68" t="s">
        <v>245</v>
      </c>
      <c r="D119" s="69"/>
      <c r="E119" s="70" t="s">
        <v>246</v>
      </c>
      <c r="F119" s="70" t="s">
        <v>246</v>
      </c>
      <c r="G119" s="70" t="s">
        <v>246</v>
      </c>
      <c r="H119" s="70" t="s">
        <v>246</v>
      </c>
      <c r="I119" s="70">
        <v>20.0</v>
      </c>
      <c r="J119" s="70">
        <v>62599.5219</v>
      </c>
      <c r="K119" s="69"/>
      <c r="L119" s="71">
        <f t="shared" si="1"/>
        <v>62599.5219</v>
      </c>
      <c r="M119" s="70">
        <f t="shared" si="2"/>
        <v>114</v>
      </c>
      <c r="N119" s="70">
        <f t="shared" si="3"/>
        <v>-0.2563482976</v>
      </c>
      <c r="O119" s="70" t="b">
        <v>0</v>
      </c>
      <c r="P119" s="70">
        <f t="shared" si="4"/>
        <v>7.99</v>
      </c>
      <c r="Q119" s="70">
        <f t="shared" si="5"/>
        <v>77.99</v>
      </c>
    </row>
    <row r="120">
      <c r="A120" s="4"/>
      <c r="B120" s="85" t="s">
        <v>128</v>
      </c>
      <c r="C120" s="68" t="s">
        <v>245</v>
      </c>
      <c r="D120" s="69"/>
      <c r="E120" s="70" t="s">
        <v>246</v>
      </c>
      <c r="F120" s="70" t="s">
        <v>246</v>
      </c>
      <c r="G120" s="70" t="s">
        <v>246</v>
      </c>
      <c r="H120" s="70" t="s">
        <v>246</v>
      </c>
      <c r="I120" s="70">
        <v>20.0</v>
      </c>
      <c r="J120" s="70">
        <v>74371.65153</v>
      </c>
      <c r="K120" s="69"/>
      <c r="L120" s="71">
        <f t="shared" si="1"/>
        <v>74371.65153</v>
      </c>
      <c r="M120" s="70">
        <f t="shared" si="2"/>
        <v>141</v>
      </c>
      <c r="N120" s="70">
        <f t="shared" si="3"/>
        <v>-0.9704986204</v>
      </c>
      <c r="O120" s="70" t="b">
        <v>0</v>
      </c>
      <c r="P120" s="70">
        <f t="shared" si="4"/>
        <v>2.73</v>
      </c>
      <c r="Q120" s="70">
        <f t="shared" si="5"/>
        <v>72.73</v>
      </c>
    </row>
    <row r="121">
      <c r="A121" s="4"/>
      <c r="B121" s="85" t="s">
        <v>129</v>
      </c>
      <c r="C121" s="68" t="s">
        <v>245</v>
      </c>
      <c r="D121" s="69"/>
      <c r="E121" s="70" t="s">
        <v>246</v>
      </c>
      <c r="F121" s="70" t="s">
        <v>246</v>
      </c>
      <c r="G121" s="70" t="s">
        <v>246</v>
      </c>
      <c r="H121" s="70" t="s">
        <v>246</v>
      </c>
      <c r="I121" s="70">
        <v>20.0</v>
      </c>
      <c r="J121" s="70">
        <v>41044.45004</v>
      </c>
      <c r="K121" s="69"/>
      <c r="L121" s="71">
        <f t="shared" si="1"/>
        <v>41044.45004</v>
      </c>
      <c r="M121" s="70">
        <f t="shared" si="2"/>
        <v>4</v>
      </c>
      <c r="N121" s="70">
        <f t="shared" si="3"/>
        <v>1.051279295</v>
      </c>
      <c r="O121" s="70" t="b">
        <v>0</v>
      </c>
      <c r="P121" s="70">
        <f t="shared" si="4"/>
        <v>29.42</v>
      </c>
      <c r="Q121" s="70">
        <f t="shared" si="5"/>
        <v>99.42</v>
      </c>
    </row>
    <row r="122">
      <c r="A122" s="4"/>
      <c r="B122" s="85" t="s">
        <v>130</v>
      </c>
      <c r="C122" s="68" t="s">
        <v>245</v>
      </c>
      <c r="D122" s="69"/>
      <c r="E122" s="70" t="s">
        <v>246</v>
      </c>
      <c r="F122" s="70" t="s">
        <v>246</v>
      </c>
      <c r="G122" s="70" t="s">
        <v>246</v>
      </c>
      <c r="H122" s="70" t="s">
        <v>246</v>
      </c>
      <c r="I122" s="70">
        <v>20.0</v>
      </c>
      <c r="J122" s="70">
        <v>56768.34295</v>
      </c>
      <c r="K122" s="69"/>
      <c r="L122" s="71">
        <f t="shared" si="1"/>
        <v>56768.34295</v>
      </c>
      <c r="M122" s="70">
        <f t="shared" si="2"/>
        <v>91</v>
      </c>
      <c r="N122" s="70">
        <f t="shared" si="3"/>
        <v>0.09739724031</v>
      </c>
      <c r="O122" s="70" t="b">
        <v>0</v>
      </c>
      <c r="P122" s="70">
        <f t="shared" si="4"/>
        <v>12.47</v>
      </c>
      <c r="Q122" s="70">
        <f t="shared" si="5"/>
        <v>82.47</v>
      </c>
    </row>
    <row r="123">
      <c r="A123" s="4"/>
      <c r="B123" s="85" t="s">
        <v>131</v>
      </c>
      <c r="C123" s="68" t="s">
        <v>245</v>
      </c>
      <c r="D123" s="69"/>
      <c r="E123" s="70" t="s">
        <v>246</v>
      </c>
      <c r="F123" s="70" t="s">
        <v>246</v>
      </c>
      <c r="G123" s="70" t="s">
        <v>246</v>
      </c>
      <c r="H123" s="70" t="s">
        <v>246</v>
      </c>
      <c r="I123" s="70">
        <v>20.0</v>
      </c>
      <c r="J123" s="70">
        <v>56309.29962</v>
      </c>
      <c r="K123" s="69"/>
      <c r="L123" s="71">
        <f t="shared" si="1"/>
        <v>56309.29962</v>
      </c>
      <c r="M123" s="70">
        <f t="shared" si="2"/>
        <v>88</v>
      </c>
      <c r="N123" s="70">
        <f t="shared" si="3"/>
        <v>0.125244873</v>
      </c>
      <c r="O123" s="70" t="b">
        <v>0</v>
      </c>
      <c r="P123" s="70">
        <f t="shared" si="4"/>
        <v>13.05</v>
      </c>
      <c r="Q123" s="70">
        <f t="shared" si="5"/>
        <v>83.05</v>
      </c>
    </row>
    <row r="124">
      <c r="A124" s="4"/>
      <c r="B124" s="85" t="s">
        <v>132</v>
      </c>
      <c r="C124" s="68" t="s">
        <v>245</v>
      </c>
      <c r="D124" s="69"/>
      <c r="E124" s="70" t="s">
        <v>246</v>
      </c>
      <c r="F124" s="70" t="s">
        <v>246</v>
      </c>
      <c r="G124" s="70" t="s">
        <v>246</v>
      </c>
      <c r="H124" s="70" t="s">
        <v>246</v>
      </c>
      <c r="I124" s="70">
        <v>20.0</v>
      </c>
      <c r="J124" s="70">
        <v>75293.06491</v>
      </c>
      <c r="K124" s="69"/>
      <c r="L124" s="71">
        <f t="shared" si="1"/>
        <v>75293.06491</v>
      </c>
      <c r="M124" s="70">
        <f t="shared" si="2"/>
        <v>142</v>
      </c>
      <c r="N124" s="70">
        <f t="shared" si="3"/>
        <v>-1.0263957</v>
      </c>
      <c r="O124" s="70" t="b">
        <v>0</v>
      </c>
      <c r="P124" s="70">
        <f t="shared" si="4"/>
        <v>2.53</v>
      </c>
      <c r="Q124" s="70">
        <f t="shared" si="5"/>
        <v>72.53</v>
      </c>
    </row>
    <row r="125">
      <c r="A125" s="4"/>
      <c r="B125" s="85" t="s">
        <v>133</v>
      </c>
      <c r="C125" s="68" t="s">
        <v>245</v>
      </c>
      <c r="D125" s="69"/>
      <c r="E125" s="70" t="s">
        <v>246</v>
      </c>
      <c r="F125" s="70" t="s">
        <v>246</v>
      </c>
      <c r="G125" s="70" t="s">
        <v>246</v>
      </c>
      <c r="H125" s="70" t="s">
        <v>246</v>
      </c>
      <c r="I125" s="70">
        <v>20.0</v>
      </c>
      <c r="J125" s="70">
        <v>56402.4391</v>
      </c>
      <c r="K125" s="69"/>
      <c r="L125" s="71">
        <f t="shared" si="1"/>
        <v>56402.4391</v>
      </c>
      <c r="M125" s="70">
        <f t="shared" si="2"/>
        <v>89</v>
      </c>
      <c r="N125" s="70">
        <f t="shared" si="3"/>
        <v>0.1195946133</v>
      </c>
      <c r="O125" s="70" t="b">
        <v>0</v>
      </c>
      <c r="P125" s="70">
        <f t="shared" si="4"/>
        <v>12.86</v>
      </c>
      <c r="Q125" s="70">
        <f t="shared" si="5"/>
        <v>82.86</v>
      </c>
    </row>
    <row r="126">
      <c r="A126" s="4"/>
      <c r="B126" s="85" t="s">
        <v>134</v>
      </c>
      <c r="C126" s="68" t="s">
        <v>245</v>
      </c>
      <c r="D126" s="69"/>
      <c r="E126" s="70" t="s">
        <v>246</v>
      </c>
      <c r="F126" s="70" t="s">
        <v>246</v>
      </c>
      <c r="G126" s="70" t="s">
        <v>246</v>
      </c>
      <c r="H126" s="70" t="s">
        <v>246</v>
      </c>
      <c r="I126" s="70">
        <v>20.0</v>
      </c>
      <c r="J126" s="70">
        <v>59499.31701</v>
      </c>
      <c r="K126" s="69"/>
      <c r="L126" s="71">
        <f t="shared" si="1"/>
        <v>59499.31701</v>
      </c>
      <c r="M126" s="70">
        <f t="shared" si="2"/>
        <v>104</v>
      </c>
      <c r="N126" s="70">
        <f t="shared" si="3"/>
        <v>-0.06827592738</v>
      </c>
      <c r="O126" s="70" t="b">
        <v>0</v>
      </c>
      <c r="P126" s="70">
        <f t="shared" si="4"/>
        <v>9.94</v>
      </c>
      <c r="Q126" s="70">
        <f t="shared" si="5"/>
        <v>79.94</v>
      </c>
    </row>
    <row r="127">
      <c r="A127" s="4"/>
      <c r="B127" s="85" t="s">
        <v>135</v>
      </c>
      <c r="C127" s="68" t="s">
        <v>245</v>
      </c>
      <c r="D127" s="69"/>
      <c r="E127" s="70" t="s">
        <v>246</v>
      </c>
      <c r="F127" s="70" t="s">
        <v>246</v>
      </c>
      <c r="G127" s="70" t="s">
        <v>246</v>
      </c>
      <c r="H127" s="70" t="s">
        <v>246</v>
      </c>
      <c r="I127" s="70">
        <v>20.0</v>
      </c>
      <c r="J127" s="70">
        <v>46735.92053</v>
      </c>
      <c r="K127" s="69"/>
      <c r="L127" s="71">
        <f t="shared" si="1"/>
        <v>46735.92053</v>
      </c>
      <c r="M127" s="70">
        <f t="shared" si="2"/>
        <v>30</v>
      </c>
      <c r="N127" s="70">
        <f t="shared" si="3"/>
        <v>0.7060091002</v>
      </c>
      <c r="O127" s="70" t="b">
        <v>0</v>
      </c>
      <c r="P127" s="70">
        <f t="shared" si="4"/>
        <v>24.35</v>
      </c>
      <c r="Q127" s="70">
        <f t="shared" si="5"/>
        <v>94.35</v>
      </c>
    </row>
    <row r="128">
      <c r="A128" s="4"/>
      <c r="B128" s="85" t="s">
        <v>136</v>
      </c>
      <c r="C128" s="68" t="s">
        <v>245</v>
      </c>
      <c r="D128" s="69"/>
      <c r="E128" s="70" t="s">
        <v>246</v>
      </c>
      <c r="F128" s="70" t="s">
        <v>246</v>
      </c>
      <c r="G128" s="70" t="s">
        <v>246</v>
      </c>
      <c r="H128" s="70" t="s">
        <v>246</v>
      </c>
      <c r="I128" s="70">
        <v>20.0</v>
      </c>
      <c r="J128" s="70">
        <v>49736.33306</v>
      </c>
      <c r="K128" s="69"/>
      <c r="L128" s="71">
        <f t="shared" si="1"/>
        <v>49736.33306</v>
      </c>
      <c r="M128" s="70">
        <f t="shared" si="2"/>
        <v>42</v>
      </c>
      <c r="N128" s="70">
        <f t="shared" si="3"/>
        <v>0.5239905832</v>
      </c>
      <c r="O128" s="70" t="b">
        <v>0</v>
      </c>
      <c r="P128" s="70">
        <f t="shared" si="4"/>
        <v>22.01</v>
      </c>
      <c r="Q128" s="70">
        <f t="shared" si="5"/>
        <v>92.01</v>
      </c>
    </row>
    <row r="129">
      <c r="A129" s="4"/>
      <c r="B129" s="85" t="s">
        <v>137</v>
      </c>
      <c r="C129" s="68" t="s">
        <v>245</v>
      </c>
      <c r="D129" s="69"/>
      <c r="E129" s="70" t="s">
        <v>246</v>
      </c>
      <c r="F129" s="70" t="s">
        <v>246</v>
      </c>
      <c r="G129" s="70" t="s">
        <v>246</v>
      </c>
      <c r="H129" s="70" t="s">
        <v>246</v>
      </c>
      <c r="I129" s="70">
        <v>20.0</v>
      </c>
      <c r="J129" s="70">
        <v>116001.547</v>
      </c>
      <c r="K129" s="69"/>
      <c r="L129" s="71">
        <f t="shared" si="1"/>
        <v>116001.547</v>
      </c>
      <c r="M129" s="70">
        <f t="shared" si="2"/>
        <v>151</v>
      </c>
      <c r="N129" s="70">
        <f t="shared" si="3"/>
        <v>-3.49595529</v>
      </c>
      <c r="O129" s="70" t="b">
        <v>0</v>
      </c>
      <c r="P129" s="70">
        <f t="shared" si="4"/>
        <v>0.78</v>
      </c>
      <c r="Q129" s="70">
        <f t="shared" si="5"/>
        <v>70.78</v>
      </c>
    </row>
    <row r="130">
      <c r="A130" s="4"/>
      <c r="B130" s="85" t="s">
        <v>138</v>
      </c>
      <c r="C130" s="68" t="s">
        <v>245</v>
      </c>
      <c r="D130" s="69"/>
      <c r="E130" s="70" t="s">
        <v>246</v>
      </c>
      <c r="F130" s="70" t="s">
        <v>246</v>
      </c>
      <c r="G130" s="70" t="s">
        <v>246</v>
      </c>
      <c r="H130" s="70" t="s">
        <v>246</v>
      </c>
      <c r="I130" s="70">
        <v>20.0</v>
      </c>
      <c r="J130" s="70">
        <v>53814.49977</v>
      </c>
      <c r="K130" s="69"/>
      <c r="L130" s="71">
        <f t="shared" si="1"/>
        <v>53814.49977</v>
      </c>
      <c r="M130" s="70">
        <f t="shared" si="2"/>
        <v>72</v>
      </c>
      <c r="N130" s="70">
        <f t="shared" si="3"/>
        <v>0.2765906511</v>
      </c>
      <c r="O130" s="70" t="b">
        <v>0</v>
      </c>
      <c r="P130" s="70">
        <f t="shared" si="4"/>
        <v>16.17</v>
      </c>
      <c r="Q130" s="70">
        <f t="shared" si="5"/>
        <v>86.17</v>
      </c>
    </row>
    <row r="131">
      <c r="A131" s="4"/>
      <c r="B131" s="85" t="s">
        <v>139</v>
      </c>
      <c r="C131" s="68" t="s">
        <v>245</v>
      </c>
      <c r="D131" s="69"/>
      <c r="E131" s="70" t="s">
        <v>246</v>
      </c>
      <c r="F131" s="70" t="s">
        <v>246</v>
      </c>
      <c r="G131" s="70" t="s">
        <v>246</v>
      </c>
      <c r="H131" s="70" t="s">
        <v>246</v>
      </c>
      <c r="I131" s="70">
        <v>20.0</v>
      </c>
      <c r="J131" s="70">
        <v>65905.96397</v>
      </c>
      <c r="K131" s="69"/>
      <c r="L131" s="71">
        <f t="shared" si="1"/>
        <v>65905.96397</v>
      </c>
      <c r="M131" s="70">
        <f t="shared" si="2"/>
        <v>126</v>
      </c>
      <c r="N131" s="70">
        <f t="shared" si="3"/>
        <v>-0.4569319427</v>
      </c>
      <c r="O131" s="70" t="b">
        <v>0</v>
      </c>
      <c r="P131" s="70">
        <f t="shared" si="4"/>
        <v>5.65</v>
      </c>
      <c r="Q131" s="70">
        <f t="shared" si="5"/>
        <v>75.65</v>
      </c>
    </row>
    <row r="132">
      <c r="A132" s="4"/>
      <c r="B132" s="85" t="s">
        <v>140</v>
      </c>
      <c r="C132" s="68" t="s">
        <v>245</v>
      </c>
      <c r="D132" s="69"/>
      <c r="E132" s="70" t="s">
        <v>246</v>
      </c>
      <c r="F132" s="70" t="s">
        <v>246</v>
      </c>
      <c r="G132" s="70" t="s">
        <v>246</v>
      </c>
      <c r="H132" s="70" t="s">
        <v>246</v>
      </c>
      <c r="I132" s="70">
        <v>20.0</v>
      </c>
      <c r="J132" s="70">
        <v>97982.43941</v>
      </c>
      <c r="K132" s="69"/>
      <c r="L132" s="71">
        <f t="shared" si="1"/>
        <v>97982.43941</v>
      </c>
      <c r="M132" s="70">
        <f t="shared" si="2"/>
        <v>148</v>
      </c>
      <c r="N132" s="70">
        <f t="shared" si="3"/>
        <v>-2.402835191</v>
      </c>
      <c r="O132" s="70" t="b">
        <v>0</v>
      </c>
      <c r="P132" s="70">
        <f t="shared" si="4"/>
        <v>1.36</v>
      </c>
      <c r="Q132" s="70">
        <f t="shared" si="5"/>
        <v>71.36</v>
      </c>
    </row>
    <row r="133">
      <c r="A133" s="4"/>
      <c r="B133" s="85" t="s">
        <v>141</v>
      </c>
      <c r="C133" s="68" t="s">
        <v>245</v>
      </c>
      <c r="D133" s="69"/>
      <c r="E133" s="70" t="s">
        <v>246</v>
      </c>
      <c r="F133" s="70" t="s">
        <v>246</v>
      </c>
      <c r="G133" s="70" t="s">
        <v>246</v>
      </c>
      <c r="H133" s="70" t="s">
        <v>246</v>
      </c>
      <c r="I133" s="70">
        <v>20.0</v>
      </c>
      <c r="J133" s="70">
        <v>44530.51774</v>
      </c>
      <c r="K133" s="69"/>
      <c r="L133" s="71">
        <f t="shared" si="1"/>
        <v>44530.51774</v>
      </c>
      <c r="M133" s="70">
        <f t="shared" si="2"/>
        <v>21</v>
      </c>
      <c r="N133" s="70">
        <f t="shared" si="3"/>
        <v>0.8397987511</v>
      </c>
      <c r="O133" s="70" t="b">
        <v>0</v>
      </c>
      <c r="P133" s="70">
        <f t="shared" si="4"/>
        <v>26.1</v>
      </c>
      <c r="Q133" s="70">
        <f t="shared" si="5"/>
        <v>96.1</v>
      </c>
    </row>
    <row r="134">
      <c r="A134" s="5"/>
      <c r="B134" s="85" t="s">
        <v>142</v>
      </c>
      <c r="C134" s="68" t="s">
        <v>247</v>
      </c>
      <c r="D134" s="73" t="s">
        <v>248</v>
      </c>
      <c r="E134" s="70" t="s">
        <v>247</v>
      </c>
      <c r="F134" s="69"/>
      <c r="G134" s="69"/>
      <c r="H134" s="69"/>
      <c r="I134" s="69"/>
      <c r="J134" s="69"/>
      <c r="K134" s="69"/>
      <c r="L134" s="71" t="str">
        <f t="shared" si="1"/>
        <v>-</v>
      </c>
      <c r="M134" s="70" t="str">
        <f t="shared" si="2"/>
        <v>-</v>
      </c>
      <c r="N134" s="70" t="str">
        <f t="shared" si="3"/>
        <v>-</v>
      </c>
      <c r="O134" s="70" t="b">
        <v>0</v>
      </c>
      <c r="P134" s="70">
        <f t="shared" si="4"/>
        <v>0</v>
      </c>
      <c r="Q134" s="70">
        <f t="shared" si="5"/>
        <v>0</v>
      </c>
    </row>
    <row r="135">
      <c r="A135" s="86" t="s">
        <v>143</v>
      </c>
      <c r="B135" s="87" t="s">
        <v>144</v>
      </c>
      <c r="C135" s="68" t="s">
        <v>245</v>
      </c>
      <c r="D135" s="69"/>
      <c r="E135" s="70" t="s">
        <v>246</v>
      </c>
      <c r="F135" s="70" t="s">
        <v>246</v>
      </c>
      <c r="G135" s="70" t="s">
        <v>246</v>
      </c>
      <c r="H135" s="70" t="s">
        <v>246</v>
      </c>
      <c r="I135" s="70">
        <v>20.0</v>
      </c>
      <c r="J135" s="70">
        <v>48156.29329</v>
      </c>
      <c r="K135" s="69"/>
      <c r="L135" s="71">
        <f t="shared" si="1"/>
        <v>48156.29329</v>
      </c>
      <c r="M135" s="70">
        <f t="shared" si="2"/>
        <v>37</v>
      </c>
      <c r="N135" s="70">
        <f t="shared" si="3"/>
        <v>0.6198429011</v>
      </c>
      <c r="O135" s="70" t="b">
        <v>0</v>
      </c>
      <c r="P135" s="70">
        <f t="shared" si="4"/>
        <v>22.99</v>
      </c>
      <c r="Q135" s="70">
        <f t="shared" si="5"/>
        <v>92.99</v>
      </c>
    </row>
    <row r="136">
      <c r="A136" s="4"/>
      <c r="B136" s="88" t="s">
        <v>145</v>
      </c>
      <c r="C136" s="68" t="s">
        <v>247</v>
      </c>
      <c r="D136" s="73" t="s">
        <v>248</v>
      </c>
      <c r="E136" s="70" t="s">
        <v>247</v>
      </c>
      <c r="F136" s="69"/>
      <c r="G136" s="69"/>
      <c r="H136" s="69"/>
      <c r="I136" s="69"/>
      <c r="J136" s="69"/>
      <c r="K136" s="69"/>
      <c r="L136" s="71" t="str">
        <f t="shared" si="1"/>
        <v>-</v>
      </c>
      <c r="M136" s="70" t="str">
        <f t="shared" si="2"/>
        <v>-</v>
      </c>
      <c r="N136" s="70" t="str">
        <f t="shared" si="3"/>
        <v>-</v>
      </c>
      <c r="O136" s="70" t="b">
        <v>0</v>
      </c>
      <c r="P136" s="70">
        <f t="shared" si="4"/>
        <v>0</v>
      </c>
      <c r="Q136" s="70">
        <f t="shared" si="5"/>
        <v>0</v>
      </c>
    </row>
    <row r="137">
      <c r="A137" s="4"/>
      <c r="B137" s="87" t="s">
        <v>146</v>
      </c>
      <c r="C137" s="68" t="s">
        <v>245</v>
      </c>
      <c r="D137" s="69"/>
      <c r="E137" s="70" t="s">
        <v>246</v>
      </c>
      <c r="F137" s="70" t="s">
        <v>246</v>
      </c>
      <c r="G137" s="70" t="s">
        <v>246</v>
      </c>
      <c r="H137" s="70" t="s">
        <v>246</v>
      </c>
      <c r="I137" s="70">
        <v>20.0</v>
      </c>
      <c r="J137" s="70">
        <v>65543.38591</v>
      </c>
      <c r="K137" s="69"/>
      <c r="L137" s="71">
        <f t="shared" si="1"/>
        <v>65543.38591</v>
      </c>
      <c r="M137" s="70">
        <f t="shared" si="2"/>
        <v>124</v>
      </c>
      <c r="N137" s="70">
        <f t="shared" si="3"/>
        <v>-0.4349363271</v>
      </c>
      <c r="O137" s="70" t="b">
        <v>0</v>
      </c>
      <c r="P137" s="70">
        <f t="shared" si="4"/>
        <v>6.04</v>
      </c>
      <c r="Q137" s="70">
        <f t="shared" si="5"/>
        <v>76.04</v>
      </c>
    </row>
    <row r="138">
      <c r="A138" s="4"/>
      <c r="B138" s="87" t="s">
        <v>148</v>
      </c>
      <c r="C138" s="68" t="s">
        <v>247</v>
      </c>
      <c r="D138" s="73" t="s">
        <v>248</v>
      </c>
      <c r="E138" s="70" t="s">
        <v>247</v>
      </c>
      <c r="F138" s="69"/>
      <c r="G138" s="69"/>
      <c r="H138" s="69"/>
      <c r="I138" s="69"/>
      <c r="J138" s="69"/>
      <c r="K138" s="69"/>
      <c r="L138" s="71" t="str">
        <f t="shared" si="1"/>
        <v>-</v>
      </c>
      <c r="M138" s="70" t="str">
        <f t="shared" si="2"/>
        <v>-</v>
      </c>
      <c r="N138" s="70" t="str">
        <f t="shared" si="3"/>
        <v>-</v>
      </c>
      <c r="O138" s="70" t="b">
        <v>0</v>
      </c>
      <c r="P138" s="70">
        <f t="shared" si="4"/>
        <v>0</v>
      </c>
      <c r="Q138" s="70">
        <f t="shared" si="5"/>
        <v>0</v>
      </c>
    </row>
    <row r="139">
      <c r="A139" s="4"/>
      <c r="B139" s="87" t="s">
        <v>149</v>
      </c>
      <c r="C139" s="68" t="s">
        <v>247</v>
      </c>
      <c r="D139" s="73" t="s">
        <v>248</v>
      </c>
      <c r="E139" s="70" t="s">
        <v>247</v>
      </c>
      <c r="F139" s="69"/>
      <c r="G139" s="69"/>
      <c r="H139" s="69"/>
      <c r="I139" s="69"/>
      <c r="J139" s="69"/>
      <c r="K139" s="69"/>
      <c r="L139" s="71" t="str">
        <f t="shared" si="1"/>
        <v>-</v>
      </c>
      <c r="M139" s="70" t="str">
        <f t="shared" si="2"/>
        <v>-</v>
      </c>
      <c r="N139" s="70" t="str">
        <f t="shared" si="3"/>
        <v>-</v>
      </c>
      <c r="O139" s="70" t="b">
        <v>0</v>
      </c>
      <c r="P139" s="70">
        <f t="shared" si="4"/>
        <v>0</v>
      </c>
      <c r="Q139" s="70">
        <f t="shared" si="5"/>
        <v>0</v>
      </c>
    </row>
    <row r="140">
      <c r="A140" s="4"/>
      <c r="B140" s="87" t="s">
        <v>150</v>
      </c>
      <c r="C140" s="68" t="s">
        <v>245</v>
      </c>
      <c r="D140" s="69"/>
      <c r="E140" s="70" t="s">
        <v>246</v>
      </c>
      <c r="F140" s="70" t="s">
        <v>246</v>
      </c>
      <c r="G140" s="70" t="s">
        <v>246</v>
      </c>
      <c r="H140" s="70" t="s">
        <v>246</v>
      </c>
      <c r="I140" s="70">
        <v>20.0</v>
      </c>
      <c r="J140" s="70">
        <v>95018.61696</v>
      </c>
      <c r="K140" s="69"/>
      <c r="L140" s="71">
        <f t="shared" si="1"/>
        <v>95018.61696</v>
      </c>
      <c r="M140" s="70">
        <f t="shared" si="2"/>
        <v>147</v>
      </c>
      <c r="N140" s="70">
        <f t="shared" si="3"/>
        <v>-2.223036393</v>
      </c>
      <c r="O140" s="70" t="b">
        <v>0</v>
      </c>
      <c r="P140" s="70">
        <f t="shared" si="4"/>
        <v>1.56</v>
      </c>
      <c r="Q140" s="70">
        <f t="shared" si="5"/>
        <v>71.56</v>
      </c>
    </row>
    <row r="141">
      <c r="A141" s="4"/>
      <c r="B141" s="87" t="s">
        <v>151</v>
      </c>
      <c r="C141" s="68" t="s">
        <v>245</v>
      </c>
      <c r="D141" s="69"/>
      <c r="E141" s="70" t="s">
        <v>246</v>
      </c>
      <c r="F141" s="70" t="s">
        <v>246</v>
      </c>
      <c r="G141" s="70" t="s">
        <v>246</v>
      </c>
      <c r="H141" s="70" t="s">
        <v>246</v>
      </c>
      <c r="I141" s="70">
        <v>20.0</v>
      </c>
      <c r="J141" s="70">
        <v>68394.11095</v>
      </c>
      <c r="K141" s="69"/>
      <c r="L141" s="71">
        <f t="shared" si="1"/>
        <v>68394.11095</v>
      </c>
      <c r="M141" s="70">
        <f t="shared" si="2"/>
        <v>133</v>
      </c>
      <c r="N141" s="70">
        <f t="shared" si="3"/>
        <v>-0.6078741277</v>
      </c>
      <c r="O141" s="70" t="b">
        <v>0</v>
      </c>
      <c r="P141" s="70">
        <f t="shared" si="4"/>
        <v>4.29</v>
      </c>
      <c r="Q141" s="70">
        <f t="shared" si="5"/>
        <v>74.29</v>
      </c>
    </row>
    <row r="142">
      <c r="A142" s="4"/>
      <c r="B142" s="87" t="s">
        <v>152</v>
      </c>
      <c r="C142" s="68" t="s">
        <v>245</v>
      </c>
      <c r="D142" s="69"/>
      <c r="E142" s="70" t="s">
        <v>246</v>
      </c>
      <c r="F142" s="70" t="s">
        <v>246</v>
      </c>
      <c r="G142" s="70" t="s">
        <v>246</v>
      </c>
      <c r="H142" s="70" t="s">
        <v>246</v>
      </c>
      <c r="I142" s="70">
        <v>20.0</v>
      </c>
      <c r="J142" s="70">
        <v>47883.52862</v>
      </c>
      <c r="K142" s="69"/>
      <c r="L142" s="71">
        <f t="shared" si="1"/>
        <v>47883.52862</v>
      </c>
      <c r="M142" s="70">
        <f t="shared" si="2"/>
        <v>36</v>
      </c>
      <c r="N142" s="70">
        <f t="shared" si="3"/>
        <v>0.6363900326</v>
      </c>
      <c r="O142" s="70" t="b">
        <v>0</v>
      </c>
      <c r="P142" s="70">
        <f t="shared" si="4"/>
        <v>23.18</v>
      </c>
      <c r="Q142" s="70">
        <f t="shared" si="5"/>
        <v>93.18</v>
      </c>
    </row>
    <row r="143">
      <c r="A143" s="4"/>
      <c r="B143" s="87" t="s">
        <v>153</v>
      </c>
      <c r="C143" s="68" t="s">
        <v>245</v>
      </c>
      <c r="D143" s="69"/>
      <c r="E143" s="70" t="s">
        <v>246</v>
      </c>
      <c r="F143" s="70" t="s">
        <v>246</v>
      </c>
      <c r="G143" s="70" t="s">
        <v>246</v>
      </c>
      <c r="H143" s="70" t="s">
        <v>246</v>
      </c>
      <c r="I143" s="70">
        <v>20.0</v>
      </c>
      <c r="J143" s="70">
        <v>50228.6406</v>
      </c>
      <c r="K143" s="69"/>
      <c r="L143" s="71">
        <f t="shared" si="1"/>
        <v>50228.6406</v>
      </c>
      <c r="M143" s="70">
        <f t="shared" si="2"/>
        <v>46</v>
      </c>
      <c r="N143" s="70">
        <f t="shared" si="3"/>
        <v>0.494124994</v>
      </c>
      <c r="O143" s="70" t="b">
        <v>0</v>
      </c>
      <c r="P143" s="70">
        <f t="shared" si="4"/>
        <v>21.23</v>
      </c>
      <c r="Q143" s="70">
        <f t="shared" si="5"/>
        <v>91.23</v>
      </c>
    </row>
    <row r="144">
      <c r="A144" s="4"/>
      <c r="B144" s="87" t="s">
        <v>154</v>
      </c>
      <c r="C144" s="68" t="s">
        <v>245</v>
      </c>
      <c r="D144" s="69"/>
      <c r="E144" s="70" t="s">
        <v>246</v>
      </c>
      <c r="F144" s="70" t="s">
        <v>246</v>
      </c>
      <c r="G144" s="70" t="s">
        <v>246</v>
      </c>
      <c r="H144" s="70" t="s">
        <v>246</v>
      </c>
      <c r="I144" s="70">
        <v>20.0</v>
      </c>
      <c r="J144" s="70">
        <v>49094.33809</v>
      </c>
      <c r="K144" s="69"/>
      <c r="L144" s="71">
        <f t="shared" si="1"/>
        <v>49094.33809</v>
      </c>
      <c r="M144" s="70">
        <f t="shared" si="2"/>
        <v>40</v>
      </c>
      <c r="N144" s="70">
        <f t="shared" si="3"/>
        <v>0.5629368852</v>
      </c>
      <c r="O144" s="70" t="b">
        <v>0</v>
      </c>
      <c r="P144" s="70">
        <f t="shared" si="4"/>
        <v>22.4</v>
      </c>
      <c r="Q144" s="70">
        <f t="shared" si="5"/>
        <v>92.4</v>
      </c>
    </row>
    <row r="145">
      <c r="A145" s="4"/>
      <c r="B145" s="87" t="s">
        <v>155</v>
      </c>
      <c r="C145" s="68" t="s">
        <v>245</v>
      </c>
      <c r="D145" s="69"/>
      <c r="E145" s="70" t="s">
        <v>246</v>
      </c>
      <c r="F145" s="70" t="s">
        <v>246</v>
      </c>
      <c r="G145" s="70" t="s">
        <v>246</v>
      </c>
      <c r="H145" s="70" t="s">
        <v>246</v>
      </c>
      <c r="I145" s="70">
        <v>20.0</v>
      </c>
      <c r="J145" s="70">
        <v>48951.30288</v>
      </c>
      <c r="K145" s="69"/>
      <c r="L145" s="71">
        <f t="shared" si="1"/>
        <v>48951.30288</v>
      </c>
      <c r="M145" s="70">
        <f t="shared" si="2"/>
        <v>39</v>
      </c>
      <c r="N145" s="70">
        <f t="shared" si="3"/>
        <v>0.5716140442</v>
      </c>
      <c r="O145" s="70" t="b">
        <v>0</v>
      </c>
      <c r="P145" s="70">
        <f t="shared" si="4"/>
        <v>22.6</v>
      </c>
      <c r="Q145" s="70">
        <f t="shared" si="5"/>
        <v>92.6</v>
      </c>
    </row>
    <row r="146">
      <c r="A146" s="4"/>
      <c r="B146" s="88" t="s">
        <v>156</v>
      </c>
      <c r="C146" s="68" t="s">
        <v>247</v>
      </c>
      <c r="D146" s="73" t="s">
        <v>248</v>
      </c>
      <c r="E146" s="70" t="s">
        <v>247</v>
      </c>
      <c r="F146" s="69"/>
      <c r="G146" s="69"/>
      <c r="H146" s="69"/>
      <c r="I146" s="69"/>
      <c r="J146" s="69"/>
      <c r="K146" s="69"/>
      <c r="L146" s="71" t="str">
        <f t="shared" si="1"/>
        <v>-</v>
      </c>
      <c r="M146" s="70" t="str">
        <f t="shared" si="2"/>
        <v>-</v>
      </c>
      <c r="N146" s="70" t="str">
        <f t="shared" si="3"/>
        <v>-</v>
      </c>
      <c r="O146" s="70" t="b">
        <v>0</v>
      </c>
      <c r="P146" s="70">
        <f t="shared" si="4"/>
        <v>0</v>
      </c>
      <c r="Q146" s="70">
        <f t="shared" si="5"/>
        <v>0</v>
      </c>
    </row>
    <row r="147">
      <c r="A147" s="4"/>
      <c r="B147" s="87" t="s">
        <v>157</v>
      </c>
      <c r="C147" s="68" t="s">
        <v>245</v>
      </c>
      <c r="D147" s="69"/>
      <c r="E147" s="70" t="s">
        <v>246</v>
      </c>
      <c r="F147" s="70" t="s">
        <v>246</v>
      </c>
      <c r="G147" s="70" t="s">
        <v>246</v>
      </c>
      <c r="H147" s="70" t="s">
        <v>246</v>
      </c>
      <c r="I147" s="70">
        <v>20.0</v>
      </c>
      <c r="J147" s="70">
        <v>51692.25661</v>
      </c>
      <c r="K147" s="69"/>
      <c r="L147" s="71">
        <f t="shared" si="1"/>
        <v>51692.25661</v>
      </c>
      <c r="M147" s="70">
        <f t="shared" si="2"/>
        <v>55</v>
      </c>
      <c r="N147" s="70">
        <f t="shared" si="3"/>
        <v>0.4053354649</v>
      </c>
      <c r="O147" s="70" t="b">
        <v>0</v>
      </c>
      <c r="P147" s="70">
        <f t="shared" si="4"/>
        <v>19.48</v>
      </c>
      <c r="Q147" s="70">
        <f t="shared" si="5"/>
        <v>89.48</v>
      </c>
    </row>
    <row r="148">
      <c r="A148" s="4"/>
      <c r="B148" s="87" t="s">
        <v>158</v>
      </c>
      <c r="C148" s="68" t="s">
        <v>245</v>
      </c>
      <c r="D148" s="69"/>
      <c r="E148" s="70" t="s">
        <v>246</v>
      </c>
      <c r="F148" s="70" t="s">
        <v>246</v>
      </c>
      <c r="G148" s="70" t="s">
        <v>246</v>
      </c>
      <c r="H148" s="70" t="s">
        <v>246</v>
      </c>
      <c r="I148" s="70">
        <v>20.0</v>
      </c>
      <c r="J148" s="70">
        <v>42501.4132</v>
      </c>
      <c r="K148" s="69"/>
      <c r="L148" s="71">
        <f t="shared" si="1"/>
        <v>42501.4132</v>
      </c>
      <c r="M148" s="70">
        <f t="shared" si="2"/>
        <v>12</v>
      </c>
      <c r="N148" s="70">
        <f t="shared" si="3"/>
        <v>0.9628933574</v>
      </c>
      <c r="O148" s="70" t="b">
        <v>0</v>
      </c>
      <c r="P148" s="70">
        <f t="shared" si="4"/>
        <v>27.86</v>
      </c>
      <c r="Q148" s="70">
        <f t="shared" si="5"/>
        <v>97.86</v>
      </c>
    </row>
    <row r="149">
      <c r="A149" s="89"/>
      <c r="B149" s="87" t="s">
        <v>159</v>
      </c>
      <c r="C149" s="90" t="s">
        <v>245</v>
      </c>
      <c r="D149" s="91"/>
      <c r="E149" s="92" t="s">
        <v>246</v>
      </c>
      <c r="F149" s="92" t="s">
        <v>246</v>
      </c>
      <c r="G149" s="92" t="s">
        <v>246</v>
      </c>
      <c r="H149" s="92" t="s">
        <v>246</v>
      </c>
      <c r="I149" s="92">
        <v>20.0</v>
      </c>
      <c r="J149" s="92">
        <v>52021.56998</v>
      </c>
      <c r="K149" s="69"/>
      <c r="L149" s="71">
        <f t="shared" si="1"/>
        <v>52021.56998</v>
      </c>
      <c r="M149" s="70">
        <f t="shared" si="2"/>
        <v>61</v>
      </c>
      <c r="N149" s="70">
        <f t="shared" si="3"/>
        <v>0.3853578349</v>
      </c>
      <c r="O149" s="70" t="b">
        <v>0</v>
      </c>
      <c r="P149" s="70">
        <f t="shared" si="4"/>
        <v>18.31</v>
      </c>
      <c r="Q149" s="70">
        <f t="shared" si="5"/>
        <v>88.31</v>
      </c>
    </row>
    <row r="150">
      <c r="A150" s="93"/>
      <c r="B150" s="87" t="s">
        <v>160</v>
      </c>
      <c r="C150" s="94" t="s">
        <v>245</v>
      </c>
      <c r="D150" s="95"/>
      <c r="E150" s="96" t="s">
        <v>246</v>
      </c>
      <c r="F150" s="96" t="s">
        <v>246</v>
      </c>
      <c r="G150" s="96" t="s">
        <v>246</v>
      </c>
      <c r="H150" s="96" t="s">
        <v>246</v>
      </c>
      <c r="I150" s="96">
        <v>20.0</v>
      </c>
      <c r="J150" s="96">
        <v>55833.6247</v>
      </c>
      <c r="K150" s="69"/>
      <c r="L150" s="71">
        <f t="shared" si="1"/>
        <v>55833.6247</v>
      </c>
      <c r="M150" s="70">
        <f t="shared" si="2"/>
        <v>85</v>
      </c>
      <c r="N150" s="70">
        <f t="shared" si="3"/>
        <v>0.1541014528</v>
      </c>
      <c r="O150" s="70" t="b">
        <v>0</v>
      </c>
      <c r="P150" s="70">
        <f t="shared" si="4"/>
        <v>13.64</v>
      </c>
      <c r="Q150" s="70">
        <f t="shared" si="5"/>
        <v>83.64</v>
      </c>
    </row>
    <row r="151">
      <c r="A151" s="89"/>
      <c r="B151" s="87" t="s">
        <v>161</v>
      </c>
      <c r="C151" s="90" t="s">
        <v>245</v>
      </c>
      <c r="D151" s="91"/>
      <c r="E151" s="92" t="s">
        <v>246</v>
      </c>
      <c r="F151" s="92" t="s">
        <v>246</v>
      </c>
      <c r="G151" s="92" t="s">
        <v>246</v>
      </c>
      <c r="H151" s="92" t="s">
        <v>246</v>
      </c>
      <c r="I151" s="92">
        <v>20.0</v>
      </c>
      <c r="J151" s="92">
        <v>57965.84717</v>
      </c>
      <c r="K151" s="69"/>
      <c r="L151" s="71">
        <f t="shared" si="1"/>
        <v>57965.84717</v>
      </c>
      <c r="M151" s="70">
        <f t="shared" si="2"/>
        <v>98</v>
      </c>
      <c r="N151" s="70">
        <f t="shared" si="3"/>
        <v>0.02475124914</v>
      </c>
      <c r="O151" s="70" t="b">
        <v>0</v>
      </c>
      <c r="P151" s="70">
        <f t="shared" si="4"/>
        <v>11.1</v>
      </c>
      <c r="Q151" s="70">
        <f t="shared" si="5"/>
        <v>81.1</v>
      </c>
    </row>
    <row r="152">
      <c r="A152" s="93"/>
      <c r="B152" s="87" t="s">
        <v>162</v>
      </c>
      <c r="C152" s="94" t="s">
        <v>245</v>
      </c>
      <c r="D152" s="95"/>
      <c r="E152" s="96" t="s">
        <v>246</v>
      </c>
      <c r="F152" s="96" t="s">
        <v>246</v>
      </c>
      <c r="G152" s="96" t="s">
        <v>246</v>
      </c>
      <c r="H152" s="96" t="s">
        <v>246</v>
      </c>
      <c r="I152" s="96">
        <v>20.0</v>
      </c>
      <c r="J152" s="96">
        <v>50694.33662</v>
      </c>
      <c r="K152" s="69"/>
      <c r="L152" s="71">
        <f t="shared" si="1"/>
        <v>50694.33662</v>
      </c>
      <c r="M152" s="70">
        <f t="shared" si="2"/>
        <v>48</v>
      </c>
      <c r="N152" s="70">
        <f t="shared" si="3"/>
        <v>0.4658737791</v>
      </c>
      <c r="O152" s="70" t="b">
        <v>0</v>
      </c>
      <c r="P152" s="70">
        <f t="shared" si="4"/>
        <v>20.84</v>
      </c>
      <c r="Q152" s="70">
        <f t="shared" si="5"/>
        <v>90.84</v>
      </c>
    </row>
    <row r="153">
      <c r="A153" s="89"/>
      <c r="B153" s="87" t="s">
        <v>163</v>
      </c>
      <c r="C153" s="90" t="s">
        <v>245</v>
      </c>
      <c r="D153" s="91"/>
      <c r="E153" s="92" t="s">
        <v>246</v>
      </c>
      <c r="F153" s="92" t="s">
        <v>246</v>
      </c>
      <c r="G153" s="92" t="s">
        <v>246</v>
      </c>
      <c r="H153" s="92" t="s">
        <v>246</v>
      </c>
      <c r="I153" s="92">
        <v>20.0</v>
      </c>
      <c r="J153" s="92">
        <v>47663.98609</v>
      </c>
      <c r="K153" s="69"/>
      <c r="L153" s="71">
        <f t="shared" si="1"/>
        <v>47663.98609</v>
      </c>
      <c r="M153" s="70">
        <f t="shared" si="2"/>
        <v>33</v>
      </c>
      <c r="N153" s="70">
        <f t="shared" si="3"/>
        <v>0.6497084698</v>
      </c>
      <c r="O153" s="70" t="b">
        <v>0</v>
      </c>
      <c r="P153" s="70">
        <f t="shared" si="4"/>
        <v>23.77</v>
      </c>
      <c r="Q153" s="70">
        <f t="shared" si="5"/>
        <v>93.77</v>
      </c>
    </row>
    <row r="154">
      <c r="A154" s="93"/>
      <c r="B154" s="87" t="s">
        <v>164</v>
      </c>
      <c r="C154" s="94" t="s">
        <v>247</v>
      </c>
      <c r="D154" s="96" t="s">
        <v>248</v>
      </c>
      <c r="E154" s="96" t="s">
        <v>247</v>
      </c>
      <c r="F154" s="95"/>
      <c r="G154" s="95"/>
      <c r="H154" s="95"/>
      <c r="I154" s="95"/>
      <c r="J154" s="95"/>
      <c r="K154" s="69"/>
      <c r="L154" s="71" t="str">
        <f t="shared" si="1"/>
        <v>-</v>
      </c>
      <c r="M154" s="70" t="str">
        <f t="shared" si="2"/>
        <v>-</v>
      </c>
      <c r="N154" s="70" t="str">
        <f t="shared" si="3"/>
        <v>-</v>
      </c>
      <c r="O154" s="70" t="b">
        <v>0</v>
      </c>
      <c r="P154" s="70">
        <f t="shared" si="4"/>
        <v>0</v>
      </c>
      <c r="Q154" s="70">
        <f t="shared" si="5"/>
        <v>0</v>
      </c>
    </row>
    <row r="155">
      <c r="A155" s="89"/>
      <c r="B155" s="87" t="s">
        <v>165</v>
      </c>
      <c r="C155" s="90" t="s">
        <v>245</v>
      </c>
      <c r="D155" s="91"/>
      <c r="E155" s="92" t="s">
        <v>246</v>
      </c>
      <c r="F155" s="92" t="s">
        <v>246</v>
      </c>
      <c r="G155" s="92" t="s">
        <v>246</v>
      </c>
      <c r="H155" s="92" t="s">
        <v>246</v>
      </c>
      <c r="I155" s="92">
        <v>20.0</v>
      </c>
      <c r="J155" s="92">
        <v>70596.18788</v>
      </c>
      <c r="K155" s="69"/>
      <c r="L155" s="71">
        <f t="shared" si="1"/>
        <v>70596.18788</v>
      </c>
      <c r="M155" s="70">
        <f t="shared" si="2"/>
        <v>138</v>
      </c>
      <c r="N155" s="70">
        <f t="shared" si="3"/>
        <v>-0.7414620171</v>
      </c>
      <c r="O155" s="70" t="b">
        <v>0</v>
      </c>
      <c r="P155" s="70">
        <f t="shared" si="4"/>
        <v>3.31</v>
      </c>
      <c r="Q155" s="70">
        <f t="shared" si="5"/>
        <v>73.31</v>
      </c>
    </row>
    <row r="156">
      <c r="A156" s="93"/>
      <c r="B156" s="87" t="s">
        <v>166</v>
      </c>
      <c r="C156" s="94" t="s">
        <v>245</v>
      </c>
      <c r="D156" s="95"/>
      <c r="E156" s="96" t="s">
        <v>246</v>
      </c>
      <c r="F156" s="96" t="s">
        <v>246</v>
      </c>
      <c r="G156" s="96" t="s">
        <v>246</v>
      </c>
      <c r="H156" s="96" t="s">
        <v>246</v>
      </c>
      <c r="I156" s="96">
        <v>20.0</v>
      </c>
      <c r="J156" s="96">
        <v>49772.92345</v>
      </c>
      <c r="K156" s="69"/>
      <c r="L156" s="71">
        <f t="shared" si="1"/>
        <v>49772.92345</v>
      </c>
      <c r="M156" s="70">
        <f t="shared" si="2"/>
        <v>43</v>
      </c>
      <c r="N156" s="70">
        <f t="shared" si="3"/>
        <v>0.5217708456</v>
      </c>
      <c r="O156" s="70" t="b">
        <v>0</v>
      </c>
      <c r="P156" s="70">
        <f t="shared" si="4"/>
        <v>21.82</v>
      </c>
      <c r="Q156" s="70">
        <f t="shared" si="5"/>
        <v>91.82</v>
      </c>
    </row>
    <row r="157">
      <c r="A157" s="89"/>
      <c r="B157" s="87" t="s">
        <v>167</v>
      </c>
      <c r="C157" s="90" t="s">
        <v>245</v>
      </c>
      <c r="D157" s="91"/>
      <c r="E157" s="92" t="s">
        <v>246</v>
      </c>
      <c r="F157" s="92" t="s">
        <v>246</v>
      </c>
      <c r="G157" s="92" t="s">
        <v>246</v>
      </c>
      <c r="H157" s="92" t="s">
        <v>246</v>
      </c>
      <c r="I157" s="92">
        <v>20.0</v>
      </c>
      <c r="J157" s="92">
        <v>59848.58979</v>
      </c>
      <c r="K157" s="69"/>
      <c r="L157" s="71">
        <f t="shared" si="1"/>
        <v>59848.58979</v>
      </c>
      <c r="M157" s="70">
        <f t="shared" si="2"/>
        <v>106</v>
      </c>
      <c r="N157" s="70">
        <f t="shared" si="3"/>
        <v>-0.08946438489</v>
      </c>
      <c r="O157" s="70" t="b">
        <v>0</v>
      </c>
      <c r="P157" s="70">
        <f t="shared" si="4"/>
        <v>9.55</v>
      </c>
      <c r="Q157" s="70">
        <f t="shared" si="5"/>
        <v>79.55</v>
      </c>
    </row>
    <row r="158">
      <c r="A158" s="93"/>
      <c r="B158" s="87" t="s">
        <v>168</v>
      </c>
      <c r="C158" s="94" t="s">
        <v>245</v>
      </c>
      <c r="D158" s="95"/>
      <c r="E158" s="96" t="s">
        <v>246</v>
      </c>
      <c r="F158" s="96" t="s">
        <v>246</v>
      </c>
      <c r="G158" s="96" t="s">
        <v>246</v>
      </c>
      <c r="H158" s="96" t="s">
        <v>246</v>
      </c>
      <c r="I158" s="96">
        <v>20.0</v>
      </c>
      <c r="J158" s="96">
        <v>61811.16531</v>
      </c>
      <c r="K158" s="69"/>
      <c r="L158" s="71">
        <f t="shared" si="1"/>
        <v>61811.16531</v>
      </c>
      <c r="M158" s="70">
        <f t="shared" si="2"/>
        <v>111</v>
      </c>
      <c r="N158" s="70">
        <f t="shared" si="3"/>
        <v>-0.2085230417</v>
      </c>
      <c r="O158" s="70" t="b">
        <v>0</v>
      </c>
      <c r="P158" s="70">
        <f t="shared" si="4"/>
        <v>8.57</v>
      </c>
      <c r="Q158" s="70">
        <f t="shared" si="5"/>
        <v>78.57</v>
      </c>
    </row>
    <row r="159">
      <c r="A159" s="89"/>
      <c r="B159" s="87" t="s">
        <v>169</v>
      </c>
      <c r="C159" s="90" t="s">
        <v>245</v>
      </c>
      <c r="D159" s="91"/>
      <c r="E159" s="92" t="s">
        <v>246</v>
      </c>
      <c r="F159" s="92" t="s">
        <v>246</v>
      </c>
      <c r="G159" s="92" t="s">
        <v>246</v>
      </c>
      <c r="H159" s="92" t="s">
        <v>246</v>
      </c>
      <c r="I159" s="92">
        <v>20.0</v>
      </c>
      <c r="J159" s="92">
        <v>64266.04833</v>
      </c>
      <c r="K159" s="69"/>
      <c r="L159" s="71">
        <f t="shared" si="1"/>
        <v>64266.04833</v>
      </c>
      <c r="M159" s="70">
        <f t="shared" si="2"/>
        <v>120</v>
      </c>
      <c r="N159" s="70">
        <f t="shared" si="3"/>
        <v>-0.3574472853</v>
      </c>
      <c r="O159" s="70" t="b">
        <v>0</v>
      </c>
      <c r="P159" s="70">
        <f t="shared" si="4"/>
        <v>6.82</v>
      </c>
      <c r="Q159" s="70">
        <f t="shared" si="5"/>
        <v>76.82</v>
      </c>
    </row>
    <row r="160">
      <c r="A160" s="93"/>
      <c r="B160" s="87" t="s">
        <v>170</v>
      </c>
      <c r="C160" s="94" t="s">
        <v>245</v>
      </c>
      <c r="D160" s="95"/>
      <c r="E160" s="96" t="s">
        <v>246</v>
      </c>
      <c r="F160" s="96" t="s">
        <v>246</v>
      </c>
      <c r="G160" s="96" t="s">
        <v>246</v>
      </c>
      <c r="H160" s="96" t="s">
        <v>246</v>
      </c>
      <c r="I160" s="96">
        <v>20.0</v>
      </c>
      <c r="J160" s="96">
        <v>52630.30153</v>
      </c>
      <c r="K160" s="69"/>
      <c r="L160" s="71">
        <f t="shared" si="1"/>
        <v>52630.30153</v>
      </c>
      <c r="M160" s="70">
        <f t="shared" si="2"/>
        <v>67</v>
      </c>
      <c r="N160" s="70">
        <f t="shared" si="3"/>
        <v>0.3484294417</v>
      </c>
      <c r="O160" s="70" t="b">
        <v>0</v>
      </c>
      <c r="P160" s="70">
        <f t="shared" si="4"/>
        <v>17.14</v>
      </c>
      <c r="Q160" s="70">
        <f t="shared" si="5"/>
        <v>87.14</v>
      </c>
    </row>
    <row r="161">
      <c r="A161" s="89"/>
      <c r="B161" s="87" t="s">
        <v>171</v>
      </c>
      <c r="C161" s="90" t="s">
        <v>245</v>
      </c>
      <c r="D161" s="91"/>
      <c r="E161" s="92" t="s">
        <v>246</v>
      </c>
      <c r="F161" s="92" t="s">
        <v>246</v>
      </c>
      <c r="G161" s="92" t="s">
        <v>246</v>
      </c>
      <c r="H161" s="92" t="s">
        <v>246</v>
      </c>
      <c r="I161" s="92">
        <v>20.0</v>
      </c>
      <c r="J161" s="92">
        <v>62606.17496</v>
      </c>
      <c r="K161" s="69"/>
      <c r="L161" s="71">
        <f t="shared" si="1"/>
        <v>62606.17496</v>
      </c>
      <c r="M161" s="70">
        <f t="shared" si="2"/>
        <v>115</v>
      </c>
      <c r="N161" s="70">
        <f t="shared" si="3"/>
        <v>-0.2567519022</v>
      </c>
      <c r="O161" s="70" t="b">
        <v>0</v>
      </c>
      <c r="P161" s="70">
        <f t="shared" si="4"/>
        <v>7.79</v>
      </c>
      <c r="Q161" s="70">
        <f t="shared" si="5"/>
        <v>77.79</v>
      </c>
    </row>
    <row r="162">
      <c r="A162" s="93"/>
      <c r="B162" s="87" t="s">
        <v>172</v>
      </c>
      <c r="C162" s="94" t="s">
        <v>245</v>
      </c>
      <c r="D162" s="95"/>
      <c r="E162" s="96" t="s">
        <v>246</v>
      </c>
      <c r="F162" s="96" t="s">
        <v>246</v>
      </c>
      <c r="G162" s="96" t="s">
        <v>246</v>
      </c>
      <c r="H162" s="96" t="s">
        <v>246</v>
      </c>
      <c r="I162" s="96">
        <v>20.0</v>
      </c>
      <c r="J162" s="96">
        <v>47677.29163</v>
      </c>
      <c r="K162" s="69"/>
      <c r="L162" s="71">
        <f t="shared" si="1"/>
        <v>47677.29163</v>
      </c>
      <c r="M162" s="70">
        <f t="shared" si="2"/>
        <v>34</v>
      </c>
      <c r="N162" s="70">
        <f t="shared" si="3"/>
        <v>0.6489012959</v>
      </c>
      <c r="O162" s="70" t="b">
        <v>0</v>
      </c>
      <c r="P162" s="70">
        <f t="shared" si="4"/>
        <v>23.57</v>
      </c>
      <c r="Q162" s="70">
        <f t="shared" si="5"/>
        <v>93.57</v>
      </c>
    </row>
    <row r="163">
      <c r="A163" s="89"/>
      <c r="B163" s="87" t="s">
        <v>173</v>
      </c>
      <c r="C163" s="90" t="s">
        <v>245</v>
      </c>
      <c r="D163" s="91"/>
      <c r="E163" s="92" t="s">
        <v>246</v>
      </c>
      <c r="F163" s="92" t="s">
        <v>246</v>
      </c>
      <c r="G163" s="92" t="s">
        <v>246</v>
      </c>
      <c r="H163" s="92" t="s">
        <v>246</v>
      </c>
      <c r="I163" s="92">
        <v>20.0</v>
      </c>
      <c r="J163" s="92">
        <v>56921.35754</v>
      </c>
      <c r="K163" s="69"/>
      <c r="L163" s="71">
        <f t="shared" si="1"/>
        <v>56921.35754</v>
      </c>
      <c r="M163" s="70">
        <f t="shared" si="2"/>
        <v>93</v>
      </c>
      <c r="N163" s="70">
        <f t="shared" si="3"/>
        <v>0.08811468718</v>
      </c>
      <c r="O163" s="70" t="b">
        <v>0</v>
      </c>
      <c r="P163" s="70">
        <f t="shared" si="4"/>
        <v>12.08</v>
      </c>
      <c r="Q163" s="70">
        <f t="shared" si="5"/>
        <v>82.08</v>
      </c>
    </row>
    <row r="164">
      <c r="A164" s="93"/>
      <c r="B164" s="87" t="s">
        <v>174</v>
      </c>
      <c r="C164" s="94" t="s">
        <v>245</v>
      </c>
      <c r="D164" s="95"/>
      <c r="E164" s="96" t="s">
        <v>246</v>
      </c>
      <c r="F164" s="96" t="s">
        <v>246</v>
      </c>
      <c r="G164" s="96" t="s">
        <v>246</v>
      </c>
      <c r="H164" s="96" t="s">
        <v>246</v>
      </c>
      <c r="I164" s="96">
        <v>20.0</v>
      </c>
      <c r="J164" s="96">
        <v>55979.98634</v>
      </c>
      <c r="K164" s="69"/>
      <c r="L164" s="71">
        <f t="shared" si="1"/>
        <v>55979.98634</v>
      </c>
      <c r="M164" s="70">
        <f t="shared" si="2"/>
        <v>87</v>
      </c>
      <c r="N164" s="70">
        <f t="shared" si="3"/>
        <v>0.1452224975</v>
      </c>
      <c r="O164" s="70" t="b">
        <v>0</v>
      </c>
      <c r="P164" s="70">
        <f t="shared" si="4"/>
        <v>13.25</v>
      </c>
      <c r="Q164" s="70">
        <f t="shared" si="5"/>
        <v>83.25</v>
      </c>
    </row>
    <row r="165">
      <c r="A165" s="89"/>
      <c r="B165" s="87" t="s">
        <v>175</v>
      </c>
      <c r="C165" s="90" t="s">
        <v>245</v>
      </c>
      <c r="D165" s="91"/>
      <c r="E165" s="92" t="s">
        <v>246</v>
      </c>
      <c r="F165" s="92" t="s">
        <v>246</v>
      </c>
      <c r="G165" s="92" t="s">
        <v>246</v>
      </c>
      <c r="H165" s="92" t="s">
        <v>246</v>
      </c>
      <c r="I165" s="92">
        <v>20.0</v>
      </c>
      <c r="J165" s="92">
        <v>51349.63742</v>
      </c>
      <c r="K165" s="69"/>
      <c r="L165" s="71">
        <f t="shared" si="1"/>
        <v>51349.63742</v>
      </c>
      <c r="M165" s="70">
        <f t="shared" si="2"/>
        <v>53</v>
      </c>
      <c r="N165" s="70">
        <f t="shared" si="3"/>
        <v>0.4261202857</v>
      </c>
      <c r="O165" s="70" t="b">
        <v>0</v>
      </c>
      <c r="P165" s="70">
        <f t="shared" si="4"/>
        <v>19.87</v>
      </c>
      <c r="Q165" s="70">
        <f t="shared" si="5"/>
        <v>89.87</v>
      </c>
    </row>
    <row r="166">
      <c r="A166" s="93"/>
      <c r="B166" s="87" t="s">
        <v>176</v>
      </c>
      <c r="C166" s="94" t="s">
        <v>245</v>
      </c>
      <c r="D166" s="95"/>
      <c r="E166" s="96" t="s">
        <v>246</v>
      </c>
      <c r="F166" s="96" t="s">
        <v>246</v>
      </c>
      <c r="G166" s="96" t="s">
        <v>246</v>
      </c>
      <c r="H166" s="96" t="s">
        <v>246</v>
      </c>
      <c r="I166" s="96">
        <v>20.0</v>
      </c>
      <c r="J166" s="96">
        <v>53741.31904</v>
      </c>
      <c r="K166" s="69"/>
      <c r="L166" s="71">
        <f t="shared" si="1"/>
        <v>53741.31904</v>
      </c>
      <c r="M166" s="70">
        <f t="shared" si="2"/>
        <v>71</v>
      </c>
      <c r="N166" s="70">
        <f t="shared" si="3"/>
        <v>0.2810301232</v>
      </c>
      <c r="O166" s="70" t="b">
        <v>0</v>
      </c>
      <c r="P166" s="70">
        <f t="shared" si="4"/>
        <v>16.36</v>
      </c>
      <c r="Q166" s="70">
        <f t="shared" si="5"/>
        <v>86.36</v>
      </c>
    </row>
    <row r="167">
      <c r="A167" s="89"/>
      <c r="B167" s="87" t="s">
        <v>177</v>
      </c>
      <c r="C167" s="90" t="s">
        <v>245</v>
      </c>
      <c r="D167" s="91"/>
      <c r="E167" s="92" t="s">
        <v>246</v>
      </c>
      <c r="F167" s="92" t="s">
        <v>246</v>
      </c>
      <c r="G167" s="92" t="s">
        <v>246</v>
      </c>
      <c r="H167" s="92" t="s">
        <v>246</v>
      </c>
      <c r="I167" s="92">
        <v>20.0</v>
      </c>
      <c r="J167" s="92">
        <v>56409.09196</v>
      </c>
      <c r="K167" s="69"/>
      <c r="L167" s="71">
        <f t="shared" si="1"/>
        <v>56409.09196</v>
      </c>
      <c r="M167" s="70">
        <f t="shared" si="2"/>
        <v>90</v>
      </c>
      <c r="N167" s="70">
        <f t="shared" si="3"/>
        <v>0.1191910209</v>
      </c>
      <c r="O167" s="70" t="b">
        <v>0</v>
      </c>
      <c r="P167" s="70">
        <f t="shared" si="4"/>
        <v>12.66</v>
      </c>
      <c r="Q167" s="70">
        <f t="shared" si="5"/>
        <v>82.66</v>
      </c>
    </row>
    <row r="168">
      <c r="A168" s="93"/>
      <c r="B168" s="87" t="s">
        <v>178</v>
      </c>
      <c r="C168" s="94" t="s">
        <v>245</v>
      </c>
      <c r="D168" s="95"/>
      <c r="E168" s="96" t="s">
        <v>246</v>
      </c>
      <c r="F168" s="96" t="s">
        <v>246</v>
      </c>
      <c r="G168" s="96" t="s">
        <v>246</v>
      </c>
      <c r="H168" s="96" t="s">
        <v>246</v>
      </c>
      <c r="I168" s="96">
        <v>20.0</v>
      </c>
      <c r="J168" s="96">
        <v>54137.16061</v>
      </c>
      <c r="K168" s="69"/>
      <c r="L168" s="71">
        <f t="shared" si="1"/>
        <v>54137.16061</v>
      </c>
      <c r="M168" s="70">
        <f t="shared" si="2"/>
        <v>74</v>
      </c>
      <c r="N168" s="70">
        <f t="shared" si="3"/>
        <v>0.2570165935</v>
      </c>
      <c r="O168" s="70" t="b">
        <v>0</v>
      </c>
      <c r="P168" s="70">
        <f t="shared" si="4"/>
        <v>15.78</v>
      </c>
      <c r="Q168" s="70">
        <f t="shared" si="5"/>
        <v>85.78</v>
      </c>
    </row>
    <row r="169">
      <c r="A169" s="89"/>
      <c r="B169" s="87" t="s">
        <v>179</v>
      </c>
      <c r="C169" s="90" t="s">
        <v>245</v>
      </c>
      <c r="D169" s="91"/>
      <c r="E169" s="92" t="s">
        <v>246</v>
      </c>
      <c r="F169" s="92" t="s">
        <v>246</v>
      </c>
      <c r="G169" s="92" t="s">
        <v>246</v>
      </c>
      <c r="H169" s="92" t="s">
        <v>246</v>
      </c>
      <c r="I169" s="92">
        <v>20.0</v>
      </c>
      <c r="J169" s="92">
        <v>78340.04718</v>
      </c>
      <c r="K169" s="69"/>
      <c r="L169" s="71">
        <f t="shared" si="1"/>
        <v>78340.04718</v>
      </c>
      <c r="M169" s="70">
        <f t="shared" si="2"/>
        <v>144</v>
      </c>
      <c r="N169" s="70">
        <f t="shared" si="3"/>
        <v>-1.211239346</v>
      </c>
      <c r="O169" s="70" t="b">
        <v>0</v>
      </c>
      <c r="P169" s="70">
        <f t="shared" si="4"/>
        <v>2.14</v>
      </c>
      <c r="Q169" s="70">
        <f t="shared" si="5"/>
        <v>72.14</v>
      </c>
    </row>
    <row r="170">
      <c r="A170" s="93"/>
      <c r="B170" s="87" t="s">
        <v>180</v>
      </c>
      <c r="C170" s="94" t="s">
        <v>247</v>
      </c>
      <c r="D170" s="96" t="s">
        <v>248</v>
      </c>
      <c r="E170" s="96" t="s">
        <v>247</v>
      </c>
      <c r="F170" s="95"/>
      <c r="G170" s="95"/>
      <c r="H170" s="95"/>
      <c r="I170" s="95"/>
      <c r="J170" s="95"/>
      <c r="K170" s="69"/>
      <c r="L170" s="71" t="str">
        <f t="shared" si="1"/>
        <v>-</v>
      </c>
      <c r="M170" s="70" t="str">
        <f t="shared" si="2"/>
        <v>-</v>
      </c>
      <c r="N170" s="70" t="str">
        <f t="shared" si="3"/>
        <v>-</v>
      </c>
      <c r="O170" s="70" t="b">
        <v>0</v>
      </c>
      <c r="P170" s="70">
        <f t="shared" si="4"/>
        <v>0</v>
      </c>
      <c r="Q170" s="70">
        <f t="shared" si="5"/>
        <v>0</v>
      </c>
    </row>
    <row r="171">
      <c r="A171" s="4"/>
      <c r="B171" s="87" t="s">
        <v>181</v>
      </c>
      <c r="C171" s="97" t="s">
        <v>245</v>
      </c>
      <c r="D171" s="97"/>
      <c r="E171" s="97" t="s">
        <v>246</v>
      </c>
      <c r="F171" s="97" t="s">
        <v>246</v>
      </c>
      <c r="G171" s="97" t="s">
        <v>246</v>
      </c>
      <c r="H171" s="97" t="s">
        <v>246</v>
      </c>
      <c r="I171" s="98">
        <v>20.0</v>
      </c>
      <c r="J171" s="98">
        <v>52390.80083</v>
      </c>
      <c r="K171" s="69"/>
      <c r="L171" s="71">
        <f t="shared" si="1"/>
        <v>52390.80083</v>
      </c>
      <c r="M171" s="70">
        <f t="shared" si="2"/>
        <v>64</v>
      </c>
      <c r="N171" s="70">
        <f t="shared" si="3"/>
        <v>0.3629586312</v>
      </c>
      <c r="O171" s="70" t="b">
        <v>0</v>
      </c>
      <c r="P171" s="70">
        <f t="shared" si="4"/>
        <v>17.73</v>
      </c>
      <c r="Q171" s="70">
        <f t="shared" si="5"/>
        <v>87.73</v>
      </c>
    </row>
    <row r="172">
      <c r="A172" s="4"/>
      <c r="B172" s="87" t="s">
        <v>182</v>
      </c>
      <c r="C172" s="97" t="s">
        <v>245</v>
      </c>
      <c r="D172" s="97"/>
      <c r="E172" s="97" t="s">
        <v>246</v>
      </c>
      <c r="F172" s="97" t="s">
        <v>246</v>
      </c>
      <c r="G172" s="97" t="s">
        <v>246</v>
      </c>
      <c r="H172" s="97" t="s">
        <v>246</v>
      </c>
      <c r="I172" s="98">
        <v>20.0</v>
      </c>
      <c r="J172" s="98">
        <v>44014.92532</v>
      </c>
      <c r="K172" s="69"/>
      <c r="L172" s="71">
        <f t="shared" si="1"/>
        <v>44014.92532</v>
      </c>
      <c r="M172" s="70">
        <f t="shared" si="2"/>
        <v>18</v>
      </c>
      <c r="N172" s="70">
        <f t="shared" si="3"/>
        <v>0.871076906</v>
      </c>
      <c r="O172" s="70" t="b">
        <v>0</v>
      </c>
      <c r="P172" s="70">
        <f t="shared" si="4"/>
        <v>26.69</v>
      </c>
      <c r="Q172" s="70">
        <f t="shared" si="5"/>
        <v>96.69</v>
      </c>
    </row>
    <row r="173">
      <c r="A173" s="4"/>
      <c r="B173" s="87" t="s">
        <v>184</v>
      </c>
      <c r="C173" s="97" t="s">
        <v>245</v>
      </c>
      <c r="D173" s="97"/>
      <c r="E173" s="97" t="s">
        <v>246</v>
      </c>
      <c r="F173" s="97" t="s">
        <v>246</v>
      </c>
      <c r="G173" s="97" t="s">
        <v>246</v>
      </c>
      <c r="H173" s="97" t="s">
        <v>246</v>
      </c>
      <c r="I173" s="98">
        <v>20.0</v>
      </c>
      <c r="J173" s="98">
        <v>99915.07767</v>
      </c>
      <c r="K173" s="69"/>
      <c r="L173" s="71">
        <f t="shared" si="1"/>
        <v>99915.07767</v>
      </c>
      <c r="M173" s="70">
        <f t="shared" si="2"/>
        <v>149</v>
      </c>
      <c r="N173" s="70">
        <f t="shared" si="3"/>
        <v>-2.520077719</v>
      </c>
      <c r="O173" s="70" t="b">
        <v>0</v>
      </c>
      <c r="P173" s="70">
        <f t="shared" si="4"/>
        <v>1.17</v>
      </c>
      <c r="Q173" s="70">
        <f t="shared" si="5"/>
        <v>71.17</v>
      </c>
    </row>
    <row r="174">
      <c r="A174" s="4"/>
      <c r="B174" s="87" t="s">
        <v>185</v>
      </c>
      <c r="C174" s="97" t="s">
        <v>245</v>
      </c>
      <c r="D174" s="97"/>
      <c r="E174" s="97" t="s">
        <v>246</v>
      </c>
      <c r="F174" s="97" t="s">
        <v>246</v>
      </c>
      <c r="G174" s="97" t="s">
        <v>246</v>
      </c>
      <c r="H174" s="97" t="s">
        <v>246</v>
      </c>
      <c r="I174" s="98">
        <v>20.0</v>
      </c>
      <c r="J174" s="98">
        <v>61658.15128</v>
      </c>
      <c r="K174" s="69"/>
      <c r="L174" s="71">
        <f t="shared" si="1"/>
        <v>61658.15128</v>
      </c>
      <c r="M174" s="70">
        <f t="shared" si="2"/>
        <v>110</v>
      </c>
      <c r="N174" s="70">
        <f t="shared" si="3"/>
        <v>-0.1992405225</v>
      </c>
      <c r="O174" s="70" t="b">
        <v>0</v>
      </c>
      <c r="P174" s="70">
        <f t="shared" si="4"/>
        <v>8.77</v>
      </c>
      <c r="Q174" s="70">
        <f t="shared" si="5"/>
        <v>78.77</v>
      </c>
    </row>
    <row r="175">
      <c r="A175" s="5"/>
      <c r="B175" s="87" t="s">
        <v>186</v>
      </c>
      <c r="C175" s="97" t="s">
        <v>245</v>
      </c>
      <c r="D175" s="97"/>
      <c r="E175" s="97" t="s">
        <v>246</v>
      </c>
      <c r="F175" s="97" t="s">
        <v>246</v>
      </c>
      <c r="G175" s="97" t="s">
        <v>246</v>
      </c>
      <c r="H175" s="97" t="s">
        <v>246</v>
      </c>
      <c r="I175" s="98">
        <v>20.0</v>
      </c>
      <c r="J175" s="98">
        <v>50112.2165</v>
      </c>
      <c r="K175" s="69"/>
      <c r="L175" s="71">
        <f t="shared" si="1"/>
        <v>50112.2165</v>
      </c>
      <c r="M175" s="70">
        <f t="shared" si="2"/>
        <v>45</v>
      </c>
      <c r="N175" s="70">
        <f t="shared" si="3"/>
        <v>0.5011878034</v>
      </c>
      <c r="O175" s="70" t="b">
        <v>0</v>
      </c>
      <c r="P175" s="70">
        <f t="shared" si="4"/>
        <v>21.43</v>
      </c>
      <c r="Q175" s="70">
        <f t="shared" si="5"/>
        <v>91.43</v>
      </c>
    </row>
    <row r="176">
      <c r="B176" s="50" t="s">
        <v>245</v>
      </c>
      <c r="C176" s="99">
        <f>COUNTIF(C1:C174,"1st_demo")/157</f>
        <v>0.974522293</v>
      </c>
    </row>
    <row r="177">
      <c r="B177" s="50" t="s">
        <v>250</v>
      </c>
      <c r="C177" s="99">
        <f>(COUNTIF(C1:C174,"1st_demo")+COUNTIF(C1:C174,"2nd_demo"))/157</f>
        <v>0.974522293</v>
      </c>
    </row>
  </sheetData>
  <mergeCells count="14">
    <mergeCell ref="A23:A42"/>
    <mergeCell ref="A43:A62"/>
    <mergeCell ref="A63:A82"/>
    <mergeCell ref="A83:A102"/>
    <mergeCell ref="A103:A118"/>
    <mergeCell ref="A119:A134"/>
    <mergeCell ref="A135:A175"/>
    <mergeCell ref="A1:A2"/>
    <mergeCell ref="B1:B2"/>
    <mergeCell ref="C1:D1"/>
    <mergeCell ref="E1:H1"/>
    <mergeCell ref="I1:N1"/>
    <mergeCell ref="P1:Q1"/>
    <mergeCell ref="A3:A22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13"/>
  </cols>
  <sheetData>
    <row r="1">
      <c r="A1" s="1" t="s">
        <v>0</v>
      </c>
      <c r="B1" s="52" t="s">
        <v>2</v>
      </c>
      <c r="C1" s="53" t="s">
        <v>225</v>
      </c>
      <c r="D1" s="54"/>
      <c r="E1" s="55" t="s">
        <v>226</v>
      </c>
      <c r="F1" s="56"/>
      <c r="G1" s="56"/>
      <c r="H1" s="54"/>
      <c r="I1" s="57" t="s">
        <v>227</v>
      </c>
      <c r="J1" s="56"/>
      <c r="K1" s="56"/>
      <c r="L1" s="56"/>
      <c r="M1" s="56"/>
      <c r="N1" s="54"/>
      <c r="O1" s="58" t="s">
        <v>228</v>
      </c>
      <c r="P1" s="59" t="s">
        <v>229</v>
      </c>
      <c r="Q1" s="54"/>
    </row>
    <row r="2">
      <c r="C2" s="60" t="s">
        <v>230</v>
      </c>
      <c r="D2" s="61" t="s">
        <v>231</v>
      </c>
      <c r="E2" s="62" t="s">
        <v>232</v>
      </c>
      <c r="F2" s="62" t="s">
        <v>233</v>
      </c>
      <c r="G2" s="62" t="s">
        <v>234</v>
      </c>
      <c r="H2" s="62" t="s">
        <v>235</v>
      </c>
      <c r="I2" s="63" t="s">
        <v>236</v>
      </c>
      <c r="J2" s="63" t="s">
        <v>237</v>
      </c>
      <c r="K2" s="63" t="s">
        <v>238</v>
      </c>
      <c r="L2" s="63" t="s">
        <v>239</v>
      </c>
      <c r="M2" s="63" t="s">
        <v>240</v>
      </c>
      <c r="N2" s="63" t="s">
        <v>241</v>
      </c>
      <c r="O2" s="64" t="s">
        <v>242</v>
      </c>
      <c r="P2" s="65" t="s">
        <v>243</v>
      </c>
      <c r="Q2" s="65" t="s">
        <v>244</v>
      </c>
    </row>
    <row r="3">
      <c r="A3" s="2" t="s">
        <v>3</v>
      </c>
      <c r="B3" s="67" t="s">
        <v>4</v>
      </c>
      <c r="C3" s="100" t="s">
        <v>245</v>
      </c>
      <c r="D3" s="101"/>
      <c r="E3" s="100" t="s">
        <v>246</v>
      </c>
      <c r="F3" s="100" t="s">
        <v>246</v>
      </c>
      <c r="G3" s="100" t="s">
        <v>246</v>
      </c>
      <c r="H3" s="100" t="s">
        <v>246</v>
      </c>
      <c r="I3" s="100">
        <v>10.0</v>
      </c>
      <c r="J3" s="100">
        <v>9992.506</v>
      </c>
      <c r="K3" s="100">
        <v>198.0</v>
      </c>
      <c r="L3" s="71">
        <f t="shared" ref="L3:L175" si="1">IF(AND(OR(C3="1st_demo",C3="2nd_demo"),NOT(OR(0,J3=""))),(J3*K3),"-")</f>
        <v>1978516.188</v>
      </c>
      <c r="M3" s="70">
        <f t="shared" ref="M3:M175" si="2">IF(L3&lt;&gt;"-",RANK(L3,$L$3:$L$175,1),"-")</f>
        <v>152</v>
      </c>
      <c r="N3" s="70">
        <f t="shared" ref="N3:N175" si="3">IF(L3&lt;&gt;"-", -(L3- AVERAGE($L$3:$L$175))/_xlfn.STDEV.P($L$3:$L$175),"-")</f>
        <v>-1.479293819</v>
      </c>
      <c r="O3" s="70" t="b">
        <v>0</v>
      </c>
      <c r="P3" s="70">
        <f t="shared" ref="P3:P175" si="4">IF(M3&lt;&gt;"-",ROUND(30*(COUNTIF(C:C, "1st_demo") + COUNTIF(C:C, "2nd_demo") + 1 - M3) / (COUNTIF(C:C, "1st_demo") + COUNTIF(C:C, "2nd_demo")), 2), 0)</f>
        <v>0.58</v>
      </c>
      <c r="Q3" s="70">
        <f t="shared" ref="Q3:Q175" si="5">ROUND(IF(O3=FALSE,IFS(C3="1st_demo",70+P3,C3="2nd_demo",(70+P3)*0.7,TRUE,0),IFS(C3="1st_demo",70+P3,C3="2nd_demo",(70+P3)*0.7,TRUE,0)-5), 2)</f>
        <v>70.58</v>
      </c>
    </row>
    <row r="4">
      <c r="A4" s="4"/>
      <c r="B4" s="67" t="s">
        <v>5</v>
      </c>
      <c r="C4" s="100" t="s">
        <v>245</v>
      </c>
      <c r="D4" s="101"/>
      <c r="E4" s="100" t="s">
        <v>246</v>
      </c>
      <c r="F4" s="100" t="s">
        <v>246</v>
      </c>
      <c r="G4" s="100" t="s">
        <v>246</v>
      </c>
      <c r="H4" s="100" t="s">
        <v>246</v>
      </c>
      <c r="I4" s="100">
        <v>10.0</v>
      </c>
      <c r="J4" s="100">
        <v>3030.35</v>
      </c>
      <c r="K4" s="100">
        <v>99.0</v>
      </c>
      <c r="L4" s="71">
        <f t="shared" si="1"/>
        <v>300004.65</v>
      </c>
      <c r="M4" s="70">
        <f t="shared" si="2"/>
        <v>59</v>
      </c>
      <c r="N4" s="70">
        <f t="shared" si="3"/>
        <v>0.2110823053</v>
      </c>
      <c r="O4" s="70" t="b">
        <v>0</v>
      </c>
      <c r="P4" s="70">
        <f t="shared" si="4"/>
        <v>18.7</v>
      </c>
      <c r="Q4" s="70">
        <f t="shared" si="5"/>
        <v>88.7</v>
      </c>
    </row>
    <row r="5">
      <c r="A5" s="4"/>
      <c r="B5" s="67" t="s">
        <v>6</v>
      </c>
      <c r="C5" s="100" t="s">
        <v>245</v>
      </c>
      <c r="D5" s="101"/>
      <c r="E5" s="100" t="s">
        <v>246</v>
      </c>
      <c r="F5" s="100" t="s">
        <v>246</v>
      </c>
      <c r="G5" s="100" t="s">
        <v>246</v>
      </c>
      <c r="H5" s="100" t="s">
        <v>246</v>
      </c>
      <c r="I5" s="100">
        <v>10.0</v>
      </c>
      <c r="J5" s="100">
        <v>2893.968</v>
      </c>
      <c r="K5" s="100">
        <v>99.0</v>
      </c>
      <c r="L5" s="71">
        <f t="shared" si="1"/>
        <v>286502.832</v>
      </c>
      <c r="M5" s="70">
        <f t="shared" si="2"/>
        <v>49</v>
      </c>
      <c r="N5" s="70">
        <f t="shared" si="3"/>
        <v>0.2246795611</v>
      </c>
      <c r="O5" s="70" t="b">
        <v>0</v>
      </c>
      <c r="P5" s="70">
        <f t="shared" si="4"/>
        <v>20.65</v>
      </c>
      <c r="Q5" s="70">
        <f t="shared" si="5"/>
        <v>90.65</v>
      </c>
    </row>
    <row r="6">
      <c r="A6" s="4"/>
      <c r="B6" s="67" t="s">
        <v>7</v>
      </c>
      <c r="C6" s="100" t="s">
        <v>245</v>
      </c>
      <c r="D6" s="101"/>
      <c r="E6" s="100" t="s">
        <v>246</v>
      </c>
      <c r="F6" s="100" t="s">
        <v>246</v>
      </c>
      <c r="G6" s="100" t="s">
        <v>246</v>
      </c>
      <c r="H6" s="100" t="s">
        <v>246</v>
      </c>
      <c r="I6" s="100">
        <v>10.0</v>
      </c>
      <c r="J6" s="100">
        <v>4876.502</v>
      </c>
      <c r="K6" s="100">
        <v>99.0</v>
      </c>
      <c r="L6" s="71">
        <f t="shared" si="1"/>
        <v>482773.698</v>
      </c>
      <c r="M6" s="70">
        <f t="shared" si="2"/>
        <v>123</v>
      </c>
      <c r="N6" s="70">
        <f t="shared" si="3"/>
        <v>0.02702135128</v>
      </c>
      <c r="O6" s="70" t="b">
        <v>0</v>
      </c>
      <c r="P6" s="70">
        <f t="shared" si="4"/>
        <v>6.23</v>
      </c>
      <c r="Q6" s="70">
        <f t="shared" si="5"/>
        <v>76.23</v>
      </c>
    </row>
    <row r="7">
      <c r="A7" s="4"/>
      <c r="B7" s="67" t="s">
        <v>8</v>
      </c>
      <c r="C7" s="100" t="s">
        <v>245</v>
      </c>
      <c r="D7" s="101"/>
      <c r="E7" s="100" t="s">
        <v>246</v>
      </c>
      <c r="F7" s="100" t="s">
        <v>246</v>
      </c>
      <c r="G7" s="100" t="s">
        <v>246</v>
      </c>
      <c r="H7" s="100" t="s">
        <v>246</v>
      </c>
      <c r="I7" s="100">
        <v>10.0</v>
      </c>
      <c r="J7" s="100">
        <v>2587.939</v>
      </c>
      <c r="K7" s="100">
        <v>99.0</v>
      </c>
      <c r="L7" s="71">
        <f t="shared" si="1"/>
        <v>256205.961</v>
      </c>
      <c r="M7" s="70">
        <f t="shared" si="2"/>
        <v>11</v>
      </c>
      <c r="N7" s="70">
        <f t="shared" si="3"/>
        <v>0.255190586</v>
      </c>
      <c r="O7" s="70" t="b">
        <v>0</v>
      </c>
      <c r="P7" s="70">
        <f t="shared" si="4"/>
        <v>28.05</v>
      </c>
      <c r="Q7" s="70">
        <f t="shared" si="5"/>
        <v>98.05</v>
      </c>
    </row>
    <row r="8">
      <c r="A8" s="4"/>
      <c r="B8" s="67" t="s">
        <v>9</v>
      </c>
      <c r="C8" s="100" t="s">
        <v>245</v>
      </c>
      <c r="D8" s="101"/>
      <c r="E8" s="100" t="s">
        <v>246</v>
      </c>
      <c r="F8" s="100" t="s">
        <v>246</v>
      </c>
      <c r="G8" s="100" t="s">
        <v>246</v>
      </c>
      <c r="H8" s="100" t="s">
        <v>246</v>
      </c>
      <c r="I8" s="100">
        <v>10.0</v>
      </c>
      <c r="J8" s="100">
        <v>3133.469</v>
      </c>
      <c r="K8" s="100">
        <v>99.0</v>
      </c>
      <c r="L8" s="71">
        <f t="shared" si="1"/>
        <v>310213.431</v>
      </c>
      <c r="M8" s="70">
        <f t="shared" si="2"/>
        <v>67</v>
      </c>
      <c r="N8" s="70">
        <f t="shared" si="3"/>
        <v>0.2008013633</v>
      </c>
      <c r="O8" s="70" t="b">
        <v>0</v>
      </c>
      <c r="P8" s="70">
        <f t="shared" si="4"/>
        <v>17.14</v>
      </c>
      <c r="Q8" s="70">
        <f t="shared" si="5"/>
        <v>87.14</v>
      </c>
    </row>
    <row r="9">
      <c r="A9" s="4"/>
      <c r="B9" s="72" t="s">
        <v>10</v>
      </c>
      <c r="C9" s="100" t="s">
        <v>247</v>
      </c>
      <c r="D9" s="100" t="s">
        <v>248</v>
      </c>
      <c r="E9" s="100" t="s">
        <v>247</v>
      </c>
      <c r="F9" s="101"/>
      <c r="G9" s="101"/>
      <c r="H9" s="101"/>
      <c r="I9" s="102"/>
      <c r="J9" s="101"/>
      <c r="K9" s="101"/>
      <c r="L9" s="71" t="str">
        <f t="shared" si="1"/>
        <v>-</v>
      </c>
      <c r="M9" s="70" t="str">
        <f t="shared" si="2"/>
        <v>-</v>
      </c>
      <c r="N9" s="70" t="str">
        <f t="shared" si="3"/>
        <v>-</v>
      </c>
      <c r="O9" s="70" t="b">
        <v>0</v>
      </c>
      <c r="P9" s="70">
        <f t="shared" si="4"/>
        <v>0</v>
      </c>
      <c r="Q9" s="70">
        <f t="shared" si="5"/>
        <v>0</v>
      </c>
    </row>
    <row r="10">
      <c r="A10" s="4"/>
      <c r="B10" s="67" t="s">
        <v>11</v>
      </c>
      <c r="C10" s="100" t="s">
        <v>245</v>
      </c>
      <c r="D10" s="101"/>
      <c r="E10" s="100" t="s">
        <v>246</v>
      </c>
      <c r="F10" s="100" t="s">
        <v>246</v>
      </c>
      <c r="G10" s="100" t="s">
        <v>246</v>
      </c>
      <c r="H10" s="100" t="s">
        <v>246</v>
      </c>
      <c r="I10" s="100">
        <v>10.0</v>
      </c>
      <c r="J10" s="100">
        <v>2697.71</v>
      </c>
      <c r="K10" s="100">
        <v>99.0</v>
      </c>
      <c r="L10" s="71">
        <f t="shared" si="1"/>
        <v>267073.29</v>
      </c>
      <c r="M10" s="70">
        <f t="shared" si="2"/>
        <v>35</v>
      </c>
      <c r="N10" s="70">
        <f t="shared" si="3"/>
        <v>0.2442464411</v>
      </c>
      <c r="O10" s="70" t="b">
        <v>0</v>
      </c>
      <c r="P10" s="70">
        <f t="shared" si="4"/>
        <v>23.38</v>
      </c>
      <c r="Q10" s="70">
        <f t="shared" si="5"/>
        <v>93.38</v>
      </c>
    </row>
    <row r="11">
      <c r="A11" s="4"/>
      <c r="B11" s="67" t="s">
        <v>12</v>
      </c>
      <c r="C11" s="100" t="s">
        <v>245</v>
      </c>
      <c r="D11" s="101"/>
      <c r="E11" s="100" t="s">
        <v>246</v>
      </c>
      <c r="F11" s="100" t="s">
        <v>246</v>
      </c>
      <c r="G11" s="100" t="s">
        <v>246</v>
      </c>
      <c r="H11" s="100" t="s">
        <v>246</v>
      </c>
      <c r="I11" s="100">
        <v>10.0</v>
      </c>
      <c r="J11" s="100">
        <v>3728.894</v>
      </c>
      <c r="K11" s="100">
        <v>99.0</v>
      </c>
      <c r="L11" s="71">
        <f t="shared" si="1"/>
        <v>369160.506</v>
      </c>
      <c r="M11" s="70">
        <f t="shared" si="2"/>
        <v>95</v>
      </c>
      <c r="N11" s="70">
        <f t="shared" si="3"/>
        <v>0.14143762</v>
      </c>
      <c r="O11" s="70" t="b">
        <v>0</v>
      </c>
      <c r="P11" s="70">
        <f t="shared" si="4"/>
        <v>11.69</v>
      </c>
      <c r="Q11" s="70">
        <f t="shared" si="5"/>
        <v>81.69</v>
      </c>
    </row>
    <row r="12">
      <c r="A12" s="4"/>
      <c r="B12" s="67" t="s">
        <v>13</v>
      </c>
      <c r="C12" s="100" t="s">
        <v>245</v>
      </c>
      <c r="D12" s="101"/>
      <c r="E12" s="100" t="s">
        <v>246</v>
      </c>
      <c r="F12" s="100" t="s">
        <v>246</v>
      </c>
      <c r="G12" s="100" t="s">
        <v>246</v>
      </c>
      <c r="H12" s="100" t="s">
        <v>246</v>
      </c>
      <c r="I12" s="100">
        <v>10.0</v>
      </c>
      <c r="J12" s="100">
        <v>5704.776</v>
      </c>
      <c r="K12" s="100">
        <v>99.0</v>
      </c>
      <c r="L12" s="71">
        <f t="shared" si="1"/>
        <v>564772.824</v>
      </c>
      <c r="M12" s="70">
        <f t="shared" si="2"/>
        <v>132</v>
      </c>
      <c r="N12" s="70">
        <f t="shared" si="3"/>
        <v>-0.05555738687</v>
      </c>
      <c r="O12" s="70" t="b">
        <v>0</v>
      </c>
      <c r="P12" s="70">
        <f t="shared" si="4"/>
        <v>4.48</v>
      </c>
      <c r="Q12" s="70">
        <f t="shared" si="5"/>
        <v>74.48</v>
      </c>
    </row>
    <row r="13">
      <c r="A13" s="4"/>
      <c r="B13" s="67" t="s">
        <v>14</v>
      </c>
      <c r="C13" s="100" t="s">
        <v>245</v>
      </c>
      <c r="D13" s="101"/>
      <c r="E13" s="100" t="s">
        <v>246</v>
      </c>
      <c r="F13" s="100" t="s">
        <v>246</v>
      </c>
      <c r="G13" s="100" t="s">
        <v>246</v>
      </c>
      <c r="H13" s="100" t="s">
        <v>246</v>
      </c>
      <c r="I13" s="100">
        <v>10.0</v>
      </c>
      <c r="J13" s="100">
        <v>3575.88</v>
      </c>
      <c r="K13" s="100">
        <v>99.0</v>
      </c>
      <c r="L13" s="71">
        <f t="shared" si="1"/>
        <v>354012.12</v>
      </c>
      <c r="M13" s="70">
        <f t="shared" si="2"/>
        <v>89</v>
      </c>
      <c r="N13" s="70">
        <f t="shared" si="3"/>
        <v>0.1566930826</v>
      </c>
      <c r="O13" s="70" t="b">
        <v>0</v>
      </c>
      <c r="P13" s="70">
        <f t="shared" si="4"/>
        <v>12.86</v>
      </c>
      <c r="Q13" s="70">
        <f t="shared" si="5"/>
        <v>82.86</v>
      </c>
    </row>
    <row r="14">
      <c r="A14" s="4"/>
      <c r="B14" s="67" t="s">
        <v>15</v>
      </c>
      <c r="C14" s="100" t="s">
        <v>245</v>
      </c>
      <c r="D14" s="101"/>
      <c r="E14" s="100" t="s">
        <v>246</v>
      </c>
      <c r="F14" s="100" t="s">
        <v>246</v>
      </c>
      <c r="G14" s="100" t="s">
        <v>246</v>
      </c>
      <c r="H14" s="100" t="s">
        <v>246</v>
      </c>
      <c r="I14" s="100">
        <v>10.0</v>
      </c>
      <c r="J14" s="100">
        <v>3712.262</v>
      </c>
      <c r="K14" s="100">
        <v>99.0</v>
      </c>
      <c r="L14" s="71">
        <f t="shared" si="1"/>
        <v>367513.938</v>
      </c>
      <c r="M14" s="70">
        <f t="shared" si="2"/>
        <v>94</v>
      </c>
      <c r="N14" s="70">
        <f t="shared" si="3"/>
        <v>0.1430958268</v>
      </c>
      <c r="O14" s="70" t="b">
        <v>0</v>
      </c>
      <c r="P14" s="70">
        <f t="shared" si="4"/>
        <v>11.88</v>
      </c>
      <c r="Q14" s="70">
        <f t="shared" si="5"/>
        <v>81.88</v>
      </c>
    </row>
    <row r="15">
      <c r="A15" s="4"/>
      <c r="B15" s="67" t="s">
        <v>16</v>
      </c>
      <c r="C15" s="100" t="s">
        <v>245</v>
      </c>
      <c r="D15" s="101"/>
      <c r="E15" s="100" t="s">
        <v>246</v>
      </c>
      <c r="F15" s="100" t="s">
        <v>246</v>
      </c>
      <c r="G15" s="100" t="s">
        <v>246</v>
      </c>
      <c r="H15" s="100" t="s">
        <v>246</v>
      </c>
      <c r="I15" s="100">
        <v>10.0</v>
      </c>
      <c r="J15" s="100">
        <v>2973.802</v>
      </c>
      <c r="K15" s="100">
        <v>99.0</v>
      </c>
      <c r="L15" s="71">
        <f t="shared" si="1"/>
        <v>294406.398</v>
      </c>
      <c r="M15" s="70">
        <f t="shared" si="2"/>
        <v>55</v>
      </c>
      <c r="N15" s="70">
        <f t="shared" si="3"/>
        <v>0.2167201286</v>
      </c>
      <c r="O15" s="70" t="b">
        <v>0</v>
      </c>
      <c r="P15" s="70">
        <f t="shared" si="4"/>
        <v>19.48</v>
      </c>
      <c r="Q15" s="70">
        <f t="shared" si="5"/>
        <v>89.48</v>
      </c>
    </row>
    <row r="16">
      <c r="A16" s="4"/>
      <c r="B16" s="72" t="s">
        <v>17</v>
      </c>
      <c r="C16" s="100" t="s">
        <v>247</v>
      </c>
      <c r="D16" s="100" t="s">
        <v>248</v>
      </c>
      <c r="E16" s="100" t="s">
        <v>247</v>
      </c>
      <c r="F16" s="101"/>
      <c r="G16" s="101"/>
      <c r="H16" s="101"/>
      <c r="I16" s="102"/>
      <c r="J16" s="101"/>
      <c r="K16" s="101"/>
      <c r="L16" s="71" t="str">
        <f t="shared" si="1"/>
        <v>-</v>
      </c>
      <c r="M16" s="70" t="str">
        <f t="shared" si="2"/>
        <v>-</v>
      </c>
      <c r="N16" s="70" t="str">
        <f t="shared" si="3"/>
        <v>-</v>
      </c>
      <c r="O16" s="70" t="b">
        <v>0</v>
      </c>
      <c r="P16" s="70">
        <f t="shared" si="4"/>
        <v>0</v>
      </c>
      <c r="Q16" s="70">
        <f t="shared" si="5"/>
        <v>0</v>
      </c>
    </row>
    <row r="17">
      <c r="A17" s="4"/>
      <c r="B17" s="67" t="s">
        <v>18</v>
      </c>
      <c r="C17" s="100" t="s">
        <v>245</v>
      </c>
      <c r="D17" s="101"/>
      <c r="E17" s="100" t="s">
        <v>246</v>
      </c>
      <c r="F17" s="100" t="s">
        <v>246</v>
      </c>
      <c r="G17" s="100" t="s">
        <v>246</v>
      </c>
      <c r="H17" s="100" t="s">
        <v>246</v>
      </c>
      <c r="I17" s="100">
        <v>10.0</v>
      </c>
      <c r="J17" s="100">
        <v>4650.307</v>
      </c>
      <c r="K17" s="100">
        <v>99.0</v>
      </c>
      <c r="L17" s="71">
        <f t="shared" si="1"/>
        <v>460380.393</v>
      </c>
      <c r="M17" s="70">
        <f t="shared" si="2"/>
        <v>118</v>
      </c>
      <c r="N17" s="70">
        <f t="shared" si="3"/>
        <v>0.04957294372</v>
      </c>
      <c r="O17" s="70" t="b">
        <v>0</v>
      </c>
      <c r="P17" s="70">
        <f t="shared" si="4"/>
        <v>7.21</v>
      </c>
      <c r="Q17" s="70">
        <f t="shared" si="5"/>
        <v>77.21</v>
      </c>
    </row>
    <row r="18">
      <c r="A18" s="4"/>
      <c r="B18" s="67" t="s">
        <v>19</v>
      </c>
      <c r="C18" s="100" t="s">
        <v>245</v>
      </c>
      <c r="D18" s="101"/>
      <c r="E18" s="100" t="s">
        <v>246</v>
      </c>
      <c r="F18" s="100" t="s">
        <v>246</v>
      </c>
      <c r="G18" s="100" t="s">
        <v>246</v>
      </c>
      <c r="H18" s="100" t="s">
        <v>246</v>
      </c>
      <c r="I18" s="100">
        <v>10.0</v>
      </c>
      <c r="J18" s="100">
        <v>3502.699</v>
      </c>
      <c r="K18" s="100">
        <v>99.0</v>
      </c>
      <c r="L18" s="71">
        <f t="shared" si="1"/>
        <v>346767.201</v>
      </c>
      <c r="M18" s="70">
        <f t="shared" si="2"/>
        <v>84</v>
      </c>
      <c r="N18" s="70">
        <f t="shared" si="3"/>
        <v>0.1639892124</v>
      </c>
      <c r="O18" s="70" t="b">
        <v>0</v>
      </c>
      <c r="P18" s="70">
        <f t="shared" si="4"/>
        <v>13.83</v>
      </c>
      <c r="Q18" s="70">
        <f t="shared" si="5"/>
        <v>83.83</v>
      </c>
    </row>
    <row r="19">
      <c r="A19" s="4"/>
      <c r="B19" s="67" t="s">
        <v>20</v>
      </c>
      <c r="C19" s="100" t="s">
        <v>245</v>
      </c>
      <c r="D19" s="101"/>
      <c r="E19" s="100" t="s">
        <v>246</v>
      </c>
      <c r="F19" s="100" t="s">
        <v>246</v>
      </c>
      <c r="G19" s="100" t="s">
        <v>246</v>
      </c>
      <c r="H19" s="100" t="s">
        <v>246</v>
      </c>
      <c r="I19" s="100">
        <v>10.0</v>
      </c>
      <c r="J19" s="100">
        <v>2784.197</v>
      </c>
      <c r="K19" s="100">
        <v>99.0</v>
      </c>
      <c r="L19" s="71">
        <f t="shared" si="1"/>
        <v>275635.503</v>
      </c>
      <c r="M19" s="70">
        <f t="shared" si="2"/>
        <v>41</v>
      </c>
      <c r="N19" s="70">
        <f t="shared" si="3"/>
        <v>0.235623706</v>
      </c>
      <c r="O19" s="70" t="b">
        <v>0</v>
      </c>
      <c r="P19" s="70">
        <f t="shared" si="4"/>
        <v>22.21</v>
      </c>
      <c r="Q19" s="70">
        <f t="shared" si="5"/>
        <v>92.21</v>
      </c>
    </row>
    <row r="20">
      <c r="A20" s="4"/>
      <c r="B20" s="67" t="s">
        <v>21</v>
      </c>
      <c r="C20" s="100" t="s">
        <v>245</v>
      </c>
      <c r="D20" s="101"/>
      <c r="E20" s="100" t="s">
        <v>246</v>
      </c>
      <c r="F20" s="100" t="s">
        <v>246</v>
      </c>
      <c r="G20" s="100" t="s">
        <v>246</v>
      </c>
      <c r="H20" s="100" t="s">
        <v>246</v>
      </c>
      <c r="I20" s="100">
        <v>10.0</v>
      </c>
      <c r="J20" s="100">
        <v>3186.691</v>
      </c>
      <c r="K20" s="100">
        <v>99.0</v>
      </c>
      <c r="L20" s="71">
        <f t="shared" si="1"/>
        <v>315482.409</v>
      </c>
      <c r="M20" s="70">
        <f t="shared" si="2"/>
        <v>70</v>
      </c>
      <c r="N20" s="70">
        <f t="shared" si="3"/>
        <v>0.1954951415</v>
      </c>
      <c r="O20" s="70" t="b">
        <v>0</v>
      </c>
      <c r="P20" s="70">
        <f t="shared" si="4"/>
        <v>16.56</v>
      </c>
      <c r="Q20" s="70">
        <f t="shared" si="5"/>
        <v>86.56</v>
      </c>
    </row>
    <row r="21">
      <c r="A21" s="4"/>
      <c r="B21" s="67" t="s">
        <v>22</v>
      </c>
      <c r="C21" s="100" t="s">
        <v>245</v>
      </c>
      <c r="D21" s="101"/>
      <c r="E21" s="100" t="s">
        <v>246</v>
      </c>
      <c r="F21" s="100" t="s">
        <v>246</v>
      </c>
      <c r="G21" s="100" t="s">
        <v>246</v>
      </c>
      <c r="H21" s="100" t="s">
        <v>246</v>
      </c>
      <c r="I21" s="100">
        <v>10.0</v>
      </c>
      <c r="J21" s="100">
        <v>3589.186</v>
      </c>
      <c r="K21" s="100">
        <v>99.0</v>
      </c>
      <c r="L21" s="71">
        <f t="shared" si="1"/>
        <v>355329.414</v>
      </c>
      <c r="M21" s="70">
        <f t="shared" si="2"/>
        <v>91</v>
      </c>
      <c r="N21" s="70">
        <f t="shared" si="3"/>
        <v>0.1553664773</v>
      </c>
      <c r="O21" s="70" t="b">
        <v>0</v>
      </c>
      <c r="P21" s="70">
        <f t="shared" si="4"/>
        <v>12.47</v>
      </c>
      <c r="Q21" s="70">
        <f t="shared" si="5"/>
        <v>82.47</v>
      </c>
    </row>
    <row r="22">
      <c r="A22" s="5"/>
      <c r="B22" s="103" t="s">
        <v>23</v>
      </c>
      <c r="C22" s="100" t="s">
        <v>247</v>
      </c>
      <c r="D22" s="100" t="s">
        <v>248</v>
      </c>
      <c r="E22" s="100" t="s">
        <v>247</v>
      </c>
      <c r="F22" s="101"/>
      <c r="G22" s="101"/>
      <c r="H22" s="101"/>
      <c r="I22" s="102"/>
      <c r="J22" s="101"/>
      <c r="K22" s="101"/>
      <c r="L22" s="71" t="str">
        <f t="shared" si="1"/>
        <v>-</v>
      </c>
      <c r="M22" s="70" t="str">
        <f t="shared" si="2"/>
        <v>-</v>
      </c>
      <c r="N22" s="70" t="str">
        <f t="shared" si="3"/>
        <v>-</v>
      </c>
      <c r="O22" s="70" t="b">
        <v>0</v>
      </c>
      <c r="P22" s="70">
        <f t="shared" si="4"/>
        <v>0</v>
      </c>
      <c r="Q22" s="70">
        <f t="shared" si="5"/>
        <v>0</v>
      </c>
    </row>
    <row r="23">
      <c r="A23" s="6" t="s">
        <v>24</v>
      </c>
      <c r="B23" s="75" t="s">
        <v>25</v>
      </c>
      <c r="C23" s="100" t="s">
        <v>251</v>
      </c>
      <c r="D23" s="102"/>
      <c r="E23" s="100" t="s">
        <v>246</v>
      </c>
      <c r="F23" s="100" t="s">
        <v>246</v>
      </c>
      <c r="G23" s="100" t="s">
        <v>246</v>
      </c>
      <c r="H23" s="100" t="s">
        <v>246</v>
      </c>
      <c r="I23" s="100">
        <v>10.0</v>
      </c>
      <c r="J23" s="100">
        <v>2840.746</v>
      </c>
      <c r="K23" s="100">
        <v>99.0</v>
      </c>
      <c r="L23" s="71">
        <f t="shared" si="1"/>
        <v>281233.854</v>
      </c>
      <c r="M23" s="70">
        <f t="shared" si="2"/>
        <v>46</v>
      </c>
      <c r="N23" s="70">
        <f t="shared" si="3"/>
        <v>0.2299857829</v>
      </c>
      <c r="O23" s="70" t="b">
        <v>0</v>
      </c>
      <c r="P23" s="70">
        <f t="shared" si="4"/>
        <v>21.23</v>
      </c>
      <c r="Q23" s="70">
        <f t="shared" si="5"/>
        <v>63.86</v>
      </c>
    </row>
    <row r="24">
      <c r="A24" s="4"/>
      <c r="B24" s="75" t="s">
        <v>26</v>
      </c>
      <c r="C24" s="100" t="s">
        <v>245</v>
      </c>
      <c r="D24" s="101"/>
      <c r="E24" s="100" t="s">
        <v>246</v>
      </c>
      <c r="F24" s="100" t="s">
        <v>246</v>
      </c>
      <c r="G24" s="100" t="s">
        <v>246</v>
      </c>
      <c r="H24" s="100" t="s">
        <v>246</v>
      </c>
      <c r="I24" s="100">
        <v>10.0</v>
      </c>
      <c r="J24" s="100">
        <v>3033.677</v>
      </c>
      <c r="K24" s="100">
        <v>99.0</v>
      </c>
      <c r="L24" s="71">
        <f t="shared" si="1"/>
        <v>300334.023</v>
      </c>
      <c r="M24" s="70">
        <f t="shared" si="2"/>
        <v>60</v>
      </c>
      <c r="N24" s="70">
        <f t="shared" si="3"/>
        <v>0.2107506041</v>
      </c>
      <c r="O24" s="70" t="b">
        <v>0</v>
      </c>
      <c r="P24" s="70">
        <f t="shared" si="4"/>
        <v>18.51</v>
      </c>
      <c r="Q24" s="70">
        <f t="shared" si="5"/>
        <v>88.51</v>
      </c>
    </row>
    <row r="25">
      <c r="A25" s="4"/>
      <c r="B25" s="75" t="s">
        <v>27</v>
      </c>
      <c r="C25" s="100" t="s">
        <v>251</v>
      </c>
      <c r="D25" s="102"/>
      <c r="E25" s="100" t="s">
        <v>246</v>
      </c>
      <c r="F25" s="100" t="s">
        <v>246</v>
      </c>
      <c r="G25" s="100" t="s">
        <v>246</v>
      </c>
      <c r="H25" s="100" t="s">
        <v>246</v>
      </c>
      <c r="I25" s="100">
        <v>10.0</v>
      </c>
      <c r="J25" s="100">
        <v>5984.194</v>
      </c>
      <c r="K25" s="100">
        <v>99.0</v>
      </c>
      <c r="L25" s="71">
        <f t="shared" si="1"/>
        <v>592435.206</v>
      </c>
      <c r="M25" s="70">
        <f t="shared" si="2"/>
        <v>139</v>
      </c>
      <c r="N25" s="70">
        <f t="shared" si="3"/>
        <v>-0.08341530087</v>
      </c>
      <c r="O25" s="70" t="b">
        <v>0</v>
      </c>
      <c r="P25" s="70">
        <f t="shared" si="4"/>
        <v>3.12</v>
      </c>
      <c r="Q25" s="70">
        <f t="shared" si="5"/>
        <v>51.18</v>
      </c>
    </row>
    <row r="26">
      <c r="A26" s="4"/>
      <c r="B26" s="75" t="s">
        <v>28</v>
      </c>
      <c r="C26" s="100" t="s">
        <v>245</v>
      </c>
      <c r="D26" s="101"/>
      <c r="E26" s="100" t="s">
        <v>246</v>
      </c>
      <c r="F26" s="100" t="s">
        <v>246</v>
      </c>
      <c r="G26" s="100" t="s">
        <v>246</v>
      </c>
      <c r="H26" s="100" t="s">
        <v>246</v>
      </c>
      <c r="I26" s="100">
        <v>10.0</v>
      </c>
      <c r="J26" s="100">
        <v>6529.723</v>
      </c>
      <c r="K26" s="100">
        <v>99.0</v>
      </c>
      <c r="L26" s="71">
        <f t="shared" si="1"/>
        <v>646442.577</v>
      </c>
      <c r="M26" s="70">
        <f t="shared" si="2"/>
        <v>143</v>
      </c>
      <c r="N26" s="70">
        <f t="shared" si="3"/>
        <v>-0.1378044238</v>
      </c>
      <c r="O26" s="70" t="b">
        <v>0</v>
      </c>
      <c r="P26" s="70">
        <f t="shared" si="4"/>
        <v>2.34</v>
      </c>
      <c r="Q26" s="70">
        <f t="shared" si="5"/>
        <v>72.34</v>
      </c>
    </row>
    <row r="27">
      <c r="A27" s="4"/>
      <c r="B27" s="75" t="s">
        <v>29</v>
      </c>
      <c r="C27" s="100" t="s">
        <v>245</v>
      </c>
      <c r="D27" s="101"/>
      <c r="E27" s="100" t="s">
        <v>246</v>
      </c>
      <c r="F27" s="100" t="s">
        <v>246</v>
      </c>
      <c r="G27" s="100" t="s">
        <v>246</v>
      </c>
      <c r="H27" s="100" t="s">
        <v>246</v>
      </c>
      <c r="I27" s="100">
        <v>10.0</v>
      </c>
      <c r="J27" s="100">
        <v>6143.861</v>
      </c>
      <c r="K27" s="100">
        <v>99.0</v>
      </c>
      <c r="L27" s="71">
        <f t="shared" si="1"/>
        <v>608242.239</v>
      </c>
      <c r="M27" s="70">
        <f t="shared" si="2"/>
        <v>140</v>
      </c>
      <c r="N27" s="70">
        <f t="shared" si="3"/>
        <v>-0.09933406614</v>
      </c>
      <c r="O27" s="70" t="b">
        <v>0</v>
      </c>
      <c r="P27" s="70">
        <f t="shared" si="4"/>
        <v>2.92</v>
      </c>
      <c r="Q27" s="70">
        <f t="shared" si="5"/>
        <v>72.92</v>
      </c>
    </row>
    <row r="28">
      <c r="A28" s="4"/>
      <c r="B28" s="75" t="s">
        <v>31</v>
      </c>
      <c r="C28" s="100" t="s">
        <v>245</v>
      </c>
      <c r="D28" s="101"/>
      <c r="E28" s="100" t="s">
        <v>246</v>
      </c>
      <c r="F28" s="100" t="s">
        <v>246</v>
      </c>
      <c r="G28" s="100" t="s">
        <v>246</v>
      </c>
      <c r="H28" s="100" t="s">
        <v>246</v>
      </c>
      <c r="I28" s="100">
        <v>10.0</v>
      </c>
      <c r="J28" s="100">
        <v>5135.962</v>
      </c>
      <c r="K28" s="100">
        <v>99.0</v>
      </c>
      <c r="L28" s="71">
        <f t="shared" si="1"/>
        <v>508460.238</v>
      </c>
      <c r="M28" s="70">
        <f t="shared" si="2"/>
        <v>127</v>
      </c>
      <c r="N28" s="70">
        <f t="shared" si="3"/>
        <v>0.001153245558</v>
      </c>
      <c r="O28" s="70" t="b">
        <v>0</v>
      </c>
      <c r="P28" s="70">
        <f t="shared" si="4"/>
        <v>5.45</v>
      </c>
      <c r="Q28" s="70">
        <f t="shared" si="5"/>
        <v>75.45</v>
      </c>
    </row>
    <row r="29">
      <c r="A29" s="4"/>
      <c r="B29" s="75" t="s">
        <v>32</v>
      </c>
      <c r="C29" s="100" t="s">
        <v>245</v>
      </c>
      <c r="D29" s="101"/>
      <c r="E29" s="100" t="s">
        <v>246</v>
      </c>
      <c r="F29" s="100" t="s">
        <v>246</v>
      </c>
      <c r="G29" s="100" t="s">
        <v>246</v>
      </c>
      <c r="H29" s="100" t="s">
        <v>246</v>
      </c>
      <c r="I29" s="100">
        <v>10.0</v>
      </c>
      <c r="J29" s="100">
        <v>4114.757</v>
      </c>
      <c r="K29" s="100">
        <v>99.0</v>
      </c>
      <c r="L29" s="71">
        <f t="shared" si="1"/>
        <v>407360.943</v>
      </c>
      <c r="M29" s="70">
        <f t="shared" si="2"/>
        <v>106</v>
      </c>
      <c r="N29" s="70">
        <f t="shared" si="3"/>
        <v>0.1029671626</v>
      </c>
      <c r="O29" s="70" t="b">
        <v>0</v>
      </c>
      <c r="P29" s="70">
        <f t="shared" si="4"/>
        <v>9.55</v>
      </c>
      <c r="Q29" s="70">
        <f t="shared" si="5"/>
        <v>79.55</v>
      </c>
    </row>
    <row r="30">
      <c r="A30" s="4"/>
      <c r="B30" s="75" t="s">
        <v>33</v>
      </c>
      <c r="C30" s="100" t="s">
        <v>245</v>
      </c>
      <c r="D30" s="101"/>
      <c r="E30" s="100" t="s">
        <v>246</v>
      </c>
      <c r="F30" s="100" t="s">
        <v>246</v>
      </c>
      <c r="G30" s="100" t="s">
        <v>246</v>
      </c>
      <c r="H30" s="100" t="s">
        <v>246</v>
      </c>
      <c r="I30" s="100">
        <v>10.0</v>
      </c>
      <c r="J30" s="100">
        <v>3502.699</v>
      </c>
      <c r="K30" s="100">
        <v>99.0</v>
      </c>
      <c r="L30" s="71">
        <f t="shared" si="1"/>
        <v>346767.201</v>
      </c>
      <c r="M30" s="70">
        <f t="shared" si="2"/>
        <v>84</v>
      </c>
      <c r="N30" s="70">
        <f t="shared" si="3"/>
        <v>0.1639892124</v>
      </c>
      <c r="O30" s="70" t="b">
        <v>0</v>
      </c>
      <c r="P30" s="70">
        <f t="shared" si="4"/>
        <v>13.83</v>
      </c>
      <c r="Q30" s="70">
        <f t="shared" si="5"/>
        <v>83.83</v>
      </c>
    </row>
    <row r="31">
      <c r="A31" s="4"/>
      <c r="B31" s="103" t="s">
        <v>34</v>
      </c>
      <c r="C31" s="100" t="s">
        <v>247</v>
      </c>
      <c r="D31" s="100" t="s">
        <v>248</v>
      </c>
      <c r="E31" s="100" t="s">
        <v>247</v>
      </c>
      <c r="F31" s="101"/>
      <c r="G31" s="101"/>
      <c r="H31" s="101"/>
      <c r="I31" s="102"/>
      <c r="J31" s="101"/>
      <c r="K31" s="101"/>
      <c r="L31" s="71" t="str">
        <f t="shared" si="1"/>
        <v>-</v>
      </c>
      <c r="M31" s="70" t="str">
        <f t="shared" si="2"/>
        <v>-</v>
      </c>
      <c r="N31" s="70" t="str">
        <f t="shared" si="3"/>
        <v>-</v>
      </c>
      <c r="O31" s="70" t="b">
        <v>0</v>
      </c>
      <c r="P31" s="70">
        <f t="shared" si="4"/>
        <v>0</v>
      </c>
      <c r="Q31" s="70">
        <f t="shared" si="5"/>
        <v>0</v>
      </c>
    </row>
    <row r="32">
      <c r="A32" s="4"/>
      <c r="B32" s="75" t="s">
        <v>35</v>
      </c>
      <c r="C32" s="100" t="s">
        <v>245</v>
      </c>
      <c r="D32" s="101"/>
      <c r="E32" s="100" t="s">
        <v>246</v>
      </c>
      <c r="F32" s="100" t="s">
        <v>246</v>
      </c>
      <c r="G32" s="100" t="s">
        <v>246</v>
      </c>
      <c r="H32" s="100" t="s">
        <v>246</v>
      </c>
      <c r="I32" s="100">
        <v>10.0</v>
      </c>
      <c r="J32" s="100">
        <v>2558.002</v>
      </c>
      <c r="K32" s="100">
        <v>99.0</v>
      </c>
      <c r="L32" s="71">
        <f t="shared" si="1"/>
        <v>253242.198</v>
      </c>
      <c r="M32" s="70">
        <f t="shared" si="2"/>
        <v>6</v>
      </c>
      <c r="N32" s="70">
        <f t="shared" si="3"/>
        <v>0.2581752984</v>
      </c>
      <c r="O32" s="70" t="b">
        <v>0</v>
      </c>
      <c r="P32" s="70">
        <f t="shared" si="4"/>
        <v>29.03</v>
      </c>
      <c r="Q32" s="70">
        <f t="shared" si="5"/>
        <v>99.03</v>
      </c>
    </row>
    <row r="33">
      <c r="A33" s="4"/>
      <c r="B33" s="75" t="s">
        <v>36</v>
      </c>
      <c r="C33" s="100" t="s">
        <v>245</v>
      </c>
      <c r="D33" s="101"/>
      <c r="E33" s="100" t="s">
        <v>246</v>
      </c>
      <c r="F33" s="100" t="s">
        <v>246</v>
      </c>
      <c r="G33" s="100" t="s">
        <v>246</v>
      </c>
      <c r="H33" s="100" t="s">
        <v>246</v>
      </c>
      <c r="I33" s="100">
        <v>10.0</v>
      </c>
      <c r="J33" s="100">
        <v>2581.286</v>
      </c>
      <c r="K33" s="100">
        <v>99.0</v>
      </c>
      <c r="L33" s="71">
        <f t="shared" si="1"/>
        <v>255547.314</v>
      </c>
      <c r="M33" s="70">
        <f t="shared" si="2"/>
        <v>10</v>
      </c>
      <c r="N33" s="70">
        <f t="shared" si="3"/>
        <v>0.2558538887</v>
      </c>
      <c r="O33" s="70" t="b">
        <v>0</v>
      </c>
      <c r="P33" s="70">
        <f t="shared" si="4"/>
        <v>28.25</v>
      </c>
      <c r="Q33" s="70">
        <f t="shared" si="5"/>
        <v>98.25</v>
      </c>
    </row>
    <row r="34">
      <c r="A34" s="4"/>
      <c r="B34" s="75" t="s">
        <v>37</v>
      </c>
      <c r="C34" s="100" t="s">
        <v>245</v>
      </c>
      <c r="D34" s="101"/>
      <c r="E34" s="100" t="s">
        <v>246</v>
      </c>
      <c r="F34" s="100" t="s">
        <v>246</v>
      </c>
      <c r="G34" s="100" t="s">
        <v>246</v>
      </c>
      <c r="H34" s="100" t="s">
        <v>246</v>
      </c>
      <c r="I34" s="100">
        <v>10.0</v>
      </c>
      <c r="J34" s="100">
        <v>3762.158</v>
      </c>
      <c r="K34" s="100">
        <v>99.0</v>
      </c>
      <c r="L34" s="71">
        <f t="shared" si="1"/>
        <v>372453.642</v>
      </c>
      <c r="M34" s="70">
        <f t="shared" si="2"/>
        <v>96</v>
      </c>
      <c r="N34" s="70">
        <f t="shared" si="3"/>
        <v>0.1381212064</v>
      </c>
      <c r="O34" s="70" t="b">
        <v>0</v>
      </c>
      <c r="P34" s="70">
        <f t="shared" si="4"/>
        <v>11.49</v>
      </c>
      <c r="Q34" s="70">
        <f t="shared" si="5"/>
        <v>81.49</v>
      </c>
    </row>
    <row r="35">
      <c r="A35" s="4"/>
      <c r="B35" s="75" t="s">
        <v>38</v>
      </c>
      <c r="C35" s="100" t="s">
        <v>251</v>
      </c>
      <c r="D35" s="102"/>
      <c r="E35" s="100" t="s">
        <v>246</v>
      </c>
      <c r="F35" s="100" t="s">
        <v>246</v>
      </c>
      <c r="G35" s="100" t="s">
        <v>246</v>
      </c>
      <c r="H35" s="100" t="s">
        <v>246</v>
      </c>
      <c r="I35" s="100">
        <v>10.0</v>
      </c>
      <c r="J35" s="100">
        <v>6902.28</v>
      </c>
      <c r="K35" s="100">
        <v>99.0</v>
      </c>
      <c r="L35" s="71">
        <f t="shared" si="1"/>
        <v>683325.72</v>
      </c>
      <c r="M35" s="70">
        <f t="shared" si="2"/>
        <v>144</v>
      </c>
      <c r="N35" s="70">
        <f t="shared" si="3"/>
        <v>-0.1749482759</v>
      </c>
      <c r="O35" s="70" t="b">
        <v>0</v>
      </c>
      <c r="P35" s="70">
        <f t="shared" si="4"/>
        <v>2.14</v>
      </c>
      <c r="Q35" s="70">
        <f t="shared" si="5"/>
        <v>50.5</v>
      </c>
    </row>
    <row r="36">
      <c r="A36" s="4"/>
      <c r="B36" s="75" t="s">
        <v>39</v>
      </c>
      <c r="C36" s="100" t="s">
        <v>245</v>
      </c>
      <c r="D36" s="101"/>
      <c r="E36" s="100" t="s">
        <v>246</v>
      </c>
      <c r="F36" s="100" t="s">
        <v>246</v>
      </c>
      <c r="G36" s="100" t="s">
        <v>246</v>
      </c>
      <c r="H36" s="100" t="s">
        <v>246</v>
      </c>
      <c r="I36" s="100">
        <v>10.0</v>
      </c>
      <c r="J36" s="100">
        <v>4580.453</v>
      </c>
      <c r="K36" s="100">
        <v>99.0</v>
      </c>
      <c r="L36" s="71">
        <f t="shared" si="1"/>
        <v>453464.847</v>
      </c>
      <c r="M36" s="70">
        <f t="shared" si="2"/>
        <v>115</v>
      </c>
      <c r="N36" s="70">
        <f t="shared" si="3"/>
        <v>0.05653737237</v>
      </c>
      <c r="O36" s="70" t="b">
        <v>0</v>
      </c>
      <c r="P36" s="70">
        <f t="shared" si="4"/>
        <v>7.79</v>
      </c>
      <c r="Q36" s="70">
        <f t="shared" si="5"/>
        <v>77.79</v>
      </c>
    </row>
    <row r="37">
      <c r="A37" s="4"/>
      <c r="B37" s="103" t="s">
        <v>40</v>
      </c>
      <c r="C37" s="100" t="s">
        <v>247</v>
      </c>
      <c r="D37" s="100" t="s">
        <v>248</v>
      </c>
      <c r="E37" s="100" t="s">
        <v>247</v>
      </c>
      <c r="F37" s="101"/>
      <c r="G37" s="101"/>
      <c r="H37" s="101"/>
      <c r="I37" s="102"/>
      <c r="J37" s="101"/>
      <c r="K37" s="101"/>
      <c r="L37" s="71" t="str">
        <f t="shared" si="1"/>
        <v>-</v>
      </c>
      <c r="M37" s="70" t="str">
        <f t="shared" si="2"/>
        <v>-</v>
      </c>
      <c r="N37" s="70" t="str">
        <f t="shared" si="3"/>
        <v>-</v>
      </c>
      <c r="O37" s="70" t="b">
        <v>0</v>
      </c>
      <c r="P37" s="70">
        <f t="shared" si="4"/>
        <v>0</v>
      </c>
      <c r="Q37" s="70">
        <f t="shared" si="5"/>
        <v>0</v>
      </c>
    </row>
    <row r="38">
      <c r="A38" s="4"/>
      <c r="B38" s="75" t="s">
        <v>41</v>
      </c>
      <c r="C38" s="100" t="s">
        <v>245</v>
      </c>
      <c r="D38" s="101"/>
      <c r="E38" s="100" t="s">
        <v>246</v>
      </c>
      <c r="F38" s="100" t="s">
        <v>246</v>
      </c>
      <c r="G38" s="100" t="s">
        <v>246</v>
      </c>
      <c r="H38" s="100" t="s">
        <v>246</v>
      </c>
      <c r="I38" s="100">
        <v>10.0</v>
      </c>
      <c r="J38" s="100">
        <v>3442.824</v>
      </c>
      <c r="K38" s="100">
        <v>99.0</v>
      </c>
      <c r="L38" s="71">
        <f t="shared" si="1"/>
        <v>340839.576</v>
      </c>
      <c r="M38" s="70">
        <f t="shared" si="2"/>
        <v>82</v>
      </c>
      <c r="N38" s="70">
        <f t="shared" si="3"/>
        <v>0.1699587369</v>
      </c>
      <c r="O38" s="70" t="b">
        <v>0</v>
      </c>
      <c r="P38" s="70">
        <f t="shared" si="4"/>
        <v>14.22</v>
      </c>
      <c r="Q38" s="70">
        <f t="shared" si="5"/>
        <v>84.22</v>
      </c>
    </row>
    <row r="39">
      <c r="A39" s="4"/>
      <c r="B39" s="75" t="s">
        <v>42</v>
      </c>
      <c r="C39" s="100" t="s">
        <v>245</v>
      </c>
      <c r="D39" s="101"/>
      <c r="E39" s="100" t="s">
        <v>246</v>
      </c>
      <c r="F39" s="100" t="s">
        <v>246</v>
      </c>
      <c r="G39" s="100" t="s">
        <v>246</v>
      </c>
      <c r="H39" s="100" t="s">
        <v>246</v>
      </c>
      <c r="I39" s="100">
        <v>10.0</v>
      </c>
      <c r="J39" s="100">
        <v>3063.614</v>
      </c>
      <c r="K39" s="100">
        <v>99.0</v>
      </c>
      <c r="L39" s="71">
        <f t="shared" si="1"/>
        <v>303297.786</v>
      </c>
      <c r="M39" s="70">
        <f t="shared" si="2"/>
        <v>62</v>
      </c>
      <c r="N39" s="70">
        <f t="shared" si="3"/>
        <v>0.2077658917</v>
      </c>
      <c r="O39" s="70" t="b">
        <v>0</v>
      </c>
      <c r="P39" s="70">
        <f t="shared" si="4"/>
        <v>18.12</v>
      </c>
      <c r="Q39" s="70">
        <f t="shared" si="5"/>
        <v>88.12</v>
      </c>
    </row>
    <row r="40">
      <c r="A40" s="4"/>
      <c r="B40" s="75" t="s">
        <v>43</v>
      </c>
      <c r="C40" s="100" t="s">
        <v>251</v>
      </c>
      <c r="D40" s="102"/>
      <c r="E40" s="100" t="s">
        <v>246</v>
      </c>
      <c r="F40" s="100" t="s">
        <v>246</v>
      </c>
      <c r="G40" s="100" t="s">
        <v>246</v>
      </c>
      <c r="H40" s="100" t="s">
        <v>246</v>
      </c>
      <c r="I40" s="100">
        <v>10.0</v>
      </c>
      <c r="J40" s="100">
        <v>5844.485</v>
      </c>
      <c r="K40" s="100">
        <v>99.0</v>
      </c>
      <c r="L40" s="71">
        <f t="shared" si="1"/>
        <v>578604.015</v>
      </c>
      <c r="M40" s="70">
        <f t="shared" si="2"/>
        <v>136</v>
      </c>
      <c r="N40" s="70">
        <f t="shared" si="3"/>
        <v>-0.06948634387</v>
      </c>
      <c r="O40" s="70" t="b">
        <v>0</v>
      </c>
      <c r="P40" s="70">
        <f t="shared" si="4"/>
        <v>3.7</v>
      </c>
      <c r="Q40" s="70">
        <f t="shared" si="5"/>
        <v>51.59</v>
      </c>
    </row>
    <row r="41">
      <c r="A41" s="4"/>
      <c r="B41" s="75" t="s">
        <v>44</v>
      </c>
      <c r="C41" s="100" t="s">
        <v>245</v>
      </c>
      <c r="D41" s="101"/>
      <c r="E41" s="100" t="s">
        <v>246</v>
      </c>
      <c r="F41" s="100" t="s">
        <v>246</v>
      </c>
      <c r="G41" s="100" t="s">
        <v>246</v>
      </c>
      <c r="H41" s="100" t="s">
        <v>246</v>
      </c>
      <c r="I41" s="100">
        <v>10.0</v>
      </c>
      <c r="J41" s="100">
        <v>3562.574</v>
      </c>
      <c r="K41" s="100">
        <v>99.0</v>
      </c>
      <c r="L41" s="71">
        <f t="shared" si="1"/>
        <v>352694.826</v>
      </c>
      <c r="M41" s="70">
        <f t="shared" si="2"/>
        <v>88</v>
      </c>
      <c r="N41" s="70">
        <f t="shared" si="3"/>
        <v>0.1580196879</v>
      </c>
      <c r="O41" s="70" t="b">
        <v>0</v>
      </c>
      <c r="P41" s="70">
        <f t="shared" si="4"/>
        <v>13.05</v>
      </c>
      <c r="Q41" s="70">
        <f t="shared" si="5"/>
        <v>83.05</v>
      </c>
    </row>
    <row r="42">
      <c r="A42" s="5"/>
      <c r="B42" s="75" t="s">
        <v>45</v>
      </c>
      <c r="C42" s="100" t="s">
        <v>245</v>
      </c>
      <c r="D42" s="101"/>
      <c r="E42" s="100" t="s">
        <v>246</v>
      </c>
      <c r="F42" s="100" t="s">
        <v>246</v>
      </c>
      <c r="G42" s="100" t="s">
        <v>246</v>
      </c>
      <c r="H42" s="100" t="s">
        <v>246</v>
      </c>
      <c r="I42" s="100">
        <v>10.0</v>
      </c>
      <c r="J42" s="100">
        <v>10474.83</v>
      </c>
      <c r="K42" s="100">
        <v>879.0</v>
      </c>
      <c r="L42" s="71">
        <f t="shared" si="1"/>
        <v>9207375.57</v>
      </c>
      <c r="M42" s="70">
        <f t="shared" si="2"/>
        <v>154</v>
      </c>
      <c r="N42" s="70">
        <f t="shared" si="3"/>
        <v>-8.759250511</v>
      </c>
      <c r="O42" s="70" t="b">
        <v>0</v>
      </c>
      <c r="P42" s="70">
        <f t="shared" si="4"/>
        <v>0.19</v>
      </c>
      <c r="Q42" s="70">
        <f t="shared" si="5"/>
        <v>70.19</v>
      </c>
    </row>
    <row r="43">
      <c r="A43" s="9" t="s">
        <v>46</v>
      </c>
      <c r="B43" s="77" t="s">
        <v>47</v>
      </c>
      <c r="C43" s="100" t="s">
        <v>245</v>
      </c>
      <c r="D43" s="101"/>
      <c r="E43" s="100" t="s">
        <v>246</v>
      </c>
      <c r="F43" s="100" t="s">
        <v>246</v>
      </c>
      <c r="G43" s="100" t="s">
        <v>246</v>
      </c>
      <c r="H43" s="100" t="s">
        <v>246</v>
      </c>
      <c r="I43" s="100">
        <v>10.0</v>
      </c>
      <c r="J43" s="100">
        <v>2687.731</v>
      </c>
      <c r="K43" s="100">
        <v>99.0</v>
      </c>
      <c r="L43" s="71">
        <f t="shared" si="1"/>
        <v>266085.369</v>
      </c>
      <c r="M43" s="70">
        <f t="shared" si="2"/>
        <v>32</v>
      </c>
      <c r="N43" s="70">
        <f t="shared" si="3"/>
        <v>0.2452413453</v>
      </c>
      <c r="O43" s="70" t="b">
        <v>0</v>
      </c>
      <c r="P43" s="70">
        <f t="shared" si="4"/>
        <v>23.96</v>
      </c>
      <c r="Q43" s="70">
        <f t="shared" si="5"/>
        <v>93.96</v>
      </c>
    </row>
    <row r="44">
      <c r="A44" s="4"/>
      <c r="B44" s="77" t="s">
        <v>48</v>
      </c>
      <c r="C44" s="100" t="s">
        <v>245</v>
      </c>
      <c r="D44" s="101"/>
      <c r="E44" s="100" t="s">
        <v>246</v>
      </c>
      <c r="F44" s="100" t="s">
        <v>246</v>
      </c>
      <c r="G44" s="100" t="s">
        <v>246</v>
      </c>
      <c r="H44" s="100" t="s">
        <v>246</v>
      </c>
      <c r="I44" s="100">
        <v>10.0</v>
      </c>
      <c r="J44" s="100">
        <v>3249.893</v>
      </c>
      <c r="K44" s="100">
        <v>99.0</v>
      </c>
      <c r="L44" s="71">
        <f t="shared" si="1"/>
        <v>321739.407</v>
      </c>
      <c r="M44" s="70">
        <f t="shared" si="2"/>
        <v>73</v>
      </c>
      <c r="N44" s="70">
        <f t="shared" si="3"/>
        <v>0.1891939158</v>
      </c>
      <c r="O44" s="70" t="b">
        <v>0</v>
      </c>
      <c r="P44" s="70">
        <f t="shared" si="4"/>
        <v>15.97</v>
      </c>
      <c r="Q44" s="70">
        <f t="shared" si="5"/>
        <v>85.97</v>
      </c>
    </row>
    <row r="45">
      <c r="A45" s="4"/>
      <c r="B45" s="77" t="s">
        <v>49</v>
      </c>
      <c r="C45" s="100" t="s">
        <v>245</v>
      </c>
      <c r="D45" s="101"/>
      <c r="E45" s="100" t="s">
        <v>246</v>
      </c>
      <c r="F45" s="100" t="s">
        <v>246</v>
      </c>
      <c r="G45" s="100" t="s">
        <v>246</v>
      </c>
      <c r="H45" s="100" t="s">
        <v>246</v>
      </c>
      <c r="I45" s="100">
        <v>10.0</v>
      </c>
      <c r="J45" s="100">
        <v>9872.755</v>
      </c>
      <c r="K45" s="100">
        <v>879.0</v>
      </c>
      <c r="L45" s="71">
        <f t="shared" si="1"/>
        <v>8678151.645</v>
      </c>
      <c r="M45" s="70">
        <f t="shared" si="2"/>
        <v>153</v>
      </c>
      <c r="N45" s="70">
        <f t="shared" si="3"/>
        <v>-8.226285758</v>
      </c>
      <c r="O45" s="70" t="b">
        <v>0</v>
      </c>
      <c r="P45" s="70">
        <f t="shared" si="4"/>
        <v>0.39</v>
      </c>
      <c r="Q45" s="70">
        <f t="shared" si="5"/>
        <v>70.39</v>
      </c>
    </row>
    <row r="46">
      <c r="A46" s="4"/>
      <c r="B46" s="77" t="s">
        <v>50</v>
      </c>
      <c r="C46" s="100" t="s">
        <v>245</v>
      </c>
      <c r="D46" s="101"/>
      <c r="E46" s="100" t="s">
        <v>246</v>
      </c>
      <c r="F46" s="100" t="s">
        <v>246</v>
      </c>
      <c r="G46" s="100" t="s">
        <v>246</v>
      </c>
      <c r="H46" s="100" t="s">
        <v>246</v>
      </c>
      <c r="I46" s="100">
        <v>10.0</v>
      </c>
      <c r="J46" s="100">
        <v>2681.078</v>
      </c>
      <c r="K46" s="100">
        <v>99.0</v>
      </c>
      <c r="L46" s="71">
        <f t="shared" si="1"/>
        <v>265426.722</v>
      </c>
      <c r="M46" s="70">
        <f t="shared" si="2"/>
        <v>30</v>
      </c>
      <c r="N46" s="70">
        <f t="shared" si="3"/>
        <v>0.2459046479</v>
      </c>
      <c r="O46" s="70" t="b">
        <v>0</v>
      </c>
      <c r="P46" s="70">
        <f t="shared" si="4"/>
        <v>24.35</v>
      </c>
      <c r="Q46" s="70">
        <f t="shared" si="5"/>
        <v>94.35</v>
      </c>
    </row>
    <row r="47">
      <c r="A47" s="4"/>
      <c r="B47" s="77" t="s">
        <v>51</v>
      </c>
      <c r="C47" s="100" t="s">
        <v>245</v>
      </c>
      <c r="D47" s="101"/>
      <c r="E47" s="100" t="s">
        <v>246</v>
      </c>
      <c r="F47" s="100" t="s">
        <v>246</v>
      </c>
      <c r="G47" s="100" t="s">
        <v>246</v>
      </c>
      <c r="H47" s="100" t="s">
        <v>246</v>
      </c>
      <c r="I47" s="100">
        <v>10.0</v>
      </c>
      <c r="J47" s="100">
        <v>3961.742</v>
      </c>
      <c r="K47" s="100">
        <v>99.0</v>
      </c>
      <c r="L47" s="71">
        <f t="shared" si="1"/>
        <v>392212.458</v>
      </c>
      <c r="M47" s="70">
        <f t="shared" si="2"/>
        <v>102</v>
      </c>
      <c r="N47" s="70">
        <f t="shared" si="3"/>
        <v>0.1182227249</v>
      </c>
      <c r="O47" s="70" t="b">
        <v>0</v>
      </c>
      <c r="P47" s="70">
        <f t="shared" si="4"/>
        <v>10.32</v>
      </c>
      <c r="Q47" s="70">
        <f t="shared" si="5"/>
        <v>80.32</v>
      </c>
    </row>
    <row r="48">
      <c r="A48" s="4"/>
      <c r="B48" s="77" t="s">
        <v>52</v>
      </c>
      <c r="C48" s="100" t="s">
        <v>245</v>
      </c>
      <c r="D48" s="101"/>
      <c r="E48" s="100" t="s">
        <v>246</v>
      </c>
      <c r="F48" s="100" t="s">
        <v>246</v>
      </c>
      <c r="G48" s="100" t="s">
        <v>246</v>
      </c>
      <c r="H48" s="100" t="s">
        <v>246</v>
      </c>
      <c r="I48" s="100">
        <v>10.0</v>
      </c>
      <c r="J48" s="100">
        <v>5784.61</v>
      </c>
      <c r="K48" s="100">
        <v>198.0</v>
      </c>
      <c r="L48" s="71">
        <f t="shared" si="1"/>
        <v>1145352.78</v>
      </c>
      <c r="M48" s="70">
        <f t="shared" si="2"/>
        <v>150</v>
      </c>
      <c r="N48" s="70">
        <f t="shared" si="3"/>
        <v>-0.6402411817</v>
      </c>
      <c r="O48" s="70" t="b">
        <v>0</v>
      </c>
      <c r="P48" s="70">
        <f t="shared" si="4"/>
        <v>0.97</v>
      </c>
      <c r="Q48" s="70">
        <f t="shared" si="5"/>
        <v>70.97</v>
      </c>
    </row>
    <row r="49">
      <c r="A49" s="4"/>
      <c r="B49" s="77" t="s">
        <v>53</v>
      </c>
      <c r="C49" s="100" t="s">
        <v>245</v>
      </c>
      <c r="D49" s="101"/>
      <c r="E49" s="100" t="s">
        <v>246</v>
      </c>
      <c r="F49" s="100" t="s">
        <v>246</v>
      </c>
      <c r="G49" s="100" t="s">
        <v>246</v>
      </c>
      <c r="H49" s="100" t="s">
        <v>246</v>
      </c>
      <c r="I49" s="100">
        <v>10.0</v>
      </c>
      <c r="J49" s="100">
        <v>3645.734</v>
      </c>
      <c r="K49" s="100">
        <v>99.0</v>
      </c>
      <c r="L49" s="71">
        <f t="shared" si="1"/>
        <v>360927.666</v>
      </c>
      <c r="M49" s="70">
        <f t="shared" si="2"/>
        <v>92</v>
      </c>
      <c r="N49" s="70">
        <f t="shared" si="3"/>
        <v>0.1497286539</v>
      </c>
      <c r="O49" s="70" t="b">
        <v>0</v>
      </c>
      <c r="P49" s="70">
        <f t="shared" si="4"/>
        <v>12.27</v>
      </c>
      <c r="Q49" s="70">
        <f t="shared" si="5"/>
        <v>82.27</v>
      </c>
    </row>
    <row r="50">
      <c r="A50" s="4"/>
      <c r="B50" s="77" t="s">
        <v>54</v>
      </c>
      <c r="C50" s="100" t="s">
        <v>245</v>
      </c>
      <c r="D50" s="101"/>
      <c r="E50" s="100" t="s">
        <v>246</v>
      </c>
      <c r="F50" s="100" t="s">
        <v>246</v>
      </c>
      <c r="G50" s="100" t="s">
        <v>246</v>
      </c>
      <c r="H50" s="100" t="s">
        <v>246</v>
      </c>
      <c r="I50" s="100">
        <v>10.0</v>
      </c>
      <c r="J50" s="100">
        <v>4287.73</v>
      </c>
      <c r="K50" s="100">
        <v>99.0</v>
      </c>
      <c r="L50" s="71">
        <f t="shared" si="1"/>
        <v>424485.27</v>
      </c>
      <c r="M50" s="70">
        <f t="shared" si="2"/>
        <v>108</v>
      </c>
      <c r="N50" s="70">
        <f t="shared" si="3"/>
        <v>0.08572179198</v>
      </c>
      <c r="O50" s="70" t="b">
        <v>0</v>
      </c>
      <c r="P50" s="70">
        <f t="shared" si="4"/>
        <v>9.16</v>
      </c>
      <c r="Q50" s="70">
        <f t="shared" si="5"/>
        <v>79.16</v>
      </c>
    </row>
    <row r="51">
      <c r="A51" s="4"/>
      <c r="B51" s="104" t="s">
        <v>55</v>
      </c>
      <c r="C51" s="100" t="s">
        <v>247</v>
      </c>
      <c r="D51" s="100" t="s">
        <v>248</v>
      </c>
      <c r="E51" s="100" t="s">
        <v>247</v>
      </c>
      <c r="F51" s="101"/>
      <c r="G51" s="101"/>
      <c r="H51" s="101"/>
      <c r="I51" s="102"/>
      <c r="J51" s="101"/>
      <c r="K51" s="101"/>
      <c r="L51" s="71" t="str">
        <f t="shared" si="1"/>
        <v>-</v>
      </c>
      <c r="M51" s="70" t="str">
        <f t="shared" si="2"/>
        <v>-</v>
      </c>
      <c r="N51" s="70" t="str">
        <f t="shared" si="3"/>
        <v>-</v>
      </c>
      <c r="O51" s="70" t="b">
        <v>0</v>
      </c>
      <c r="P51" s="70">
        <f t="shared" si="4"/>
        <v>0</v>
      </c>
      <c r="Q51" s="70">
        <f t="shared" si="5"/>
        <v>0</v>
      </c>
    </row>
    <row r="52">
      <c r="A52" s="4"/>
      <c r="B52" s="77" t="s">
        <v>56</v>
      </c>
      <c r="C52" s="100" t="s">
        <v>245</v>
      </c>
      <c r="D52" s="101"/>
      <c r="E52" s="100" t="s">
        <v>246</v>
      </c>
      <c r="F52" s="100" t="s">
        <v>246</v>
      </c>
      <c r="G52" s="100" t="s">
        <v>246</v>
      </c>
      <c r="H52" s="100" t="s">
        <v>246</v>
      </c>
      <c r="I52" s="100">
        <v>10.0</v>
      </c>
      <c r="J52" s="100">
        <v>2927.232</v>
      </c>
      <c r="K52" s="100">
        <v>99.0</v>
      </c>
      <c r="L52" s="71">
        <f t="shared" si="1"/>
        <v>289795.968</v>
      </c>
      <c r="M52" s="70">
        <f t="shared" si="2"/>
        <v>52</v>
      </c>
      <c r="N52" s="70">
        <f t="shared" si="3"/>
        <v>0.2213631475</v>
      </c>
      <c r="O52" s="70" t="b">
        <v>0</v>
      </c>
      <c r="P52" s="70">
        <f t="shared" si="4"/>
        <v>20.06</v>
      </c>
      <c r="Q52" s="70">
        <f t="shared" si="5"/>
        <v>90.06</v>
      </c>
    </row>
    <row r="53">
      <c r="A53" s="4"/>
      <c r="B53" s="77" t="s">
        <v>57</v>
      </c>
      <c r="C53" s="100" t="s">
        <v>245</v>
      </c>
      <c r="D53" s="101"/>
      <c r="E53" s="100" t="s">
        <v>246</v>
      </c>
      <c r="F53" s="100" t="s">
        <v>246</v>
      </c>
      <c r="G53" s="100" t="s">
        <v>246</v>
      </c>
      <c r="H53" s="100" t="s">
        <v>246</v>
      </c>
      <c r="I53" s="100">
        <v>10.0</v>
      </c>
      <c r="J53" s="100">
        <v>3086.899</v>
      </c>
      <c r="K53" s="100">
        <v>99.0</v>
      </c>
      <c r="L53" s="71">
        <f t="shared" si="1"/>
        <v>305603.001</v>
      </c>
      <c r="M53" s="70">
        <f t="shared" si="2"/>
        <v>63</v>
      </c>
      <c r="N53" s="70">
        <f t="shared" si="3"/>
        <v>0.2054443822</v>
      </c>
      <c r="O53" s="70" t="b">
        <v>0</v>
      </c>
      <c r="P53" s="70">
        <f t="shared" si="4"/>
        <v>17.92</v>
      </c>
      <c r="Q53" s="70">
        <f t="shared" si="5"/>
        <v>87.92</v>
      </c>
    </row>
    <row r="54">
      <c r="A54" s="4"/>
      <c r="B54" s="77" t="s">
        <v>58</v>
      </c>
      <c r="C54" s="100" t="s">
        <v>245</v>
      </c>
      <c r="D54" s="101"/>
      <c r="E54" s="100" t="s">
        <v>246</v>
      </c>
      <c r="F54" s="100" t="s">
        <v>246</v>
      </c>
      <c r="G54" s="100" t="s">
        <v>246</v>
      </c>
      <c r="H54" s="100" t="s">
        <v>246</v>
      </c>
      <c r="I54" s="100">
        <v>10.0</v>
      </c>
      <c r="J54" s="100">
        <v>2704.363</v>
      </c>
      <c r="K54" s="100">
        <v>99.0</v>
      </c>
      <c r="L54" s="71">
        <f t="shared" si="1"/>
        <v>267731.937</v>
      </c>
      <c r="M54" s="70">
        <f t="shared" si="2"/>
        <v>37</v>
      </c>
      <c r="N54" s="70">
        <f t="shared" si="3"/>
        <v>0.2435831385</v>
      </c>
      <c r="O54" s="70" t="b">
        <v>0</v>
      </c>
      <c r="P54" s="70">
        <f t="shared" si="4"/>
        <v>22.99</v>
      </c>
      <c r="Q54" s="70">
        <f t="shared" si="5"/>
        <v>92.99</v>
      </c>
    </row>
    <row r="55">
      <c r="A55" s="4"/>
      <c r="B55" s="77" t="s">
        <v>59</v>
      </c>
      <c r="C55" s="100" t="s">
        <v>245</v>
      </c>
      <c r="D55" s="101"/>
      <c r="E55" s="100" t="s">
        <v>246</v>
      </c>
      <c r="F55" s="100" t="s">
        <v>246</v>
      </c>
      <c r="G55" s="100" t="s">
        <v>246</v>
      </c>
      <c r="H55" s="100" t="s">
        <v>246</v>
      </c>
      <c r="I55" s="100">
        <v>10.0</v>
      </c>
      <c r="J55" s="100">
        <v>2594.592</v>
      </c>
      <c r="K55" s="100">
        <v>99.0</v>
      </c>
      <c r="L55" s="71">
        <f t="shared" si="1"/>
        <v>256864.608</v>
      </c>
      <c r="M55" s="70">
        <f t="shared" si="2"/>
        <v>12</v>
      </c>
      <c r="N55" s="70">
        <f t="shared" si="3"/>
        <v>0.2545272833</v>
      </c>
      <c r="O55" s="70" t="b">
        <v>0</v>
      </c>
      <c r="P55" s="70">
        <f t="shared" si="4"/>
        <v>27.86</v>
      </c>
      <c r="Q55" s="70">
        <f t="shared" si="5"/>
        <v>97.86</v>
      </c>
    </row>
    <row r="56">
      <c r="A56" s="4"/>
      <c r="B56" s="77" t="s">
        <v>60</v>
      </c>
      <c r="C56" s="100" t="s">
        <v>247</v>
      </c>
      <c r="D56" s="100" t="s">
        <v>248</v>
      </c>
      <c r="E56" s="100" t="s">
        <v>247</v>
      </c>
      <c r="F56" s="101"/>
      <c r="G56" s="101"/>
      <c r="H56" s="101"/>
      <c r="I56" s="102"/>
      <c r="J56" s="101"/>
      <c r="K56" s="101"/>
      <c r="L56" s="71" t="str">
        <f t="shared" si="1"/>
        <v>-</v>
      </c>
      <c r="M56" s="70" t="str">
        <f t="shared" si="2"/>
        <v>-</v>
      </c>
      <c r="N56" s="70" t="str">
        <f t="shared" si="3"/>
        <v>-</v>
      </c>
      <c r="O56" s="70" t="b">
        <v>0</v>
      </c>
      <c r="P56" s="70">
        <f t="shared" si="4"/>
        <v>0</v>
      </c>
      <c r="Q56" s="70">
        <f t="shared" si="5"/>
        <v>0</v>
      </c>
    </row>
    <row r="57">
      <c r="A57" s="4"/>
      <c r="B57" s="77" t="s">
        <v>61</v>
      </c>
      <c r="C57" s="100" t="s">
        <v>245</v>
      </c>
      <c r="D57" s="101"/>
      <c r="E57" s="100" t="s">
        <v>246</v>
      </c>
      <c r="F57" s="100" t="s">
        <v>246</v>
      </c>
      <c r="G57" s="100" t="s">
        <v>246</v>
      </c>
      <c r="H57" s="100" t="s">
        <v>246</v>
      </c>
      <c r="I57" s="100">
        <v>10.0</v>
      </c>
      <c r="J57" s="100">
        <v>2597.918</v>
      </c>
      <c r="K57" s="100">
        <v>99.0</v>
      </c>
      <c r="L57" s="71">
        <f t="shared" si="1"/>
        <v>257193.882</v>
      </c>
      <c r="M57" s="70">
        <f t="shared" si="2"/>
        <v>13</v>
      </c>
      <c r="N57" s="70">
        <f t="shared" si="3"/>
        <v>0.2541956819</v>
      </c>
      <c r="O57" s="70" t="b">
        <v>0</v>
      </c>
      <c r="P57" s="70">
        <f t="shared" si="4"/>
        <v>27.66</v>
      </c>
      <c r="Q57" s="70">
        <f t="shared" si="5"/>
        <v>97.66</v>
      </c>
    </row>
    <row r="58">
      <c r="A58" s="4"/>
      <c r="B58" s="77" t="s">
        <v>62</v>
      </c>
      <c r="C58" s="100" t="s">
        <v>245</v>
      </c>
      <c r="D58" s="101"/>
      <c r="E58" s="100" t="s">
        <v>246</v>
      </c>
      <c r="F58" s="100" t="s">
        <v>246</v>
      </c>
      <c r="G58" s="100" t="s">
        <v>246</v>
      </c>
      <c r="H58" s="100" t="s">
        <v>246</v>
      </c>
      <c r="I58" s="100">
        <v>10.0</v>
      </c>
      <c r="J58" s="100">
        <v>2637.835</v>
      </c>
      <c r="K58" s="100">
        <v>99.0</v>
      </c>
      <c r="L58" s="71">
        <f t="shared" si="1"/>
        <v>261145.665</v>
      </c>
      <c r="M58" s="70">
        <f t="shared" si="2"/>
        <v>22</v>
      </c>
      <c r="N58" s="70">
        <f t="shared" si="3"/>
        <v>0.2502159656</v>
      </c>
      <c r="O58" s="70" t="b">
        <v>0</v>
      </c>
      <c r="P58" s="70">
        <f t="shared" si="4"/>
        <v>25.91</v>
      </c>
      <c r="Q58" s="70">
        <f t="shared" si="5"/>
        <v>95.91</v>
      </c>
    </row>
    <row r="59">
      <c r="A59" s="4"/>
      <c r="B59" s="77" t="s">
        <v>63</v>
      </c>
      <c r="C59" s="100" t="s">
        <v>245</v>
      </c>
      <c r="D59" s="101"/>
      <c r="E59" s="100" t="s">
        <v>246</v>
      </c>
      <c r="F59" s="100" t="s">
        <v>246</v>
      </c>
      <c r="G59" s="100" t="s">
        <v>246</v>
      </c>
      <c r="H59" s="100" t="s">
        <v>246</v>
      </c>
      <c r="I59" s="100">
        <v>10.0</v>
      </c>
      <c r="J59" s="100">
        <v>5804.568</v>
      </c>
      <c r="K59" s="100">
        <v>99.0</v>
      </c>
      <c r="L59" s="71">
        <f t="shared" si="1"/>
        <v>574652.232</v>
      </c>
      <c r="M59" s="70">
        <f t="shared" si="2"/>
        <v>135</v>
      </c>
      <c r="N59" s="70">
        <f t="shared" si="3"/>
        <v>-0.06550662763</v>
      </c>
      <c r="O59" s="70" t="b">
        <v>0</v>
      </c>
      <c r="P59" s="70">
        <f t="shared" si="4"/>
        <v>3.9</v>
      </c>
      <c r="Q59" s="70">
        <f t="shared" si="5"/>
        <v>73.9</v>
      </c>
    </row>
    <row r="60">
      <c r="A60" s="4"/>
      <c r="B60" s="77" t="s">
        <v>64</v>
      </c>
      <c r="C60" s="100" t="s">
        <v>245</v>
      </c>
      <c r="D60" s="101"/>
      <c r="E60" s="100" t="s">
        <v>246</v>
      </c>
      <c r="F60" s="100" t="s">
        <v>246</v>
      </c>
      <c r="G60" s="100" t="s">
        <v>246</v>
      </c>
      <c r="H60" s="100" t="s">
        <v>246</v>
      </c>
      <c r="I60" s="100">
        <v>10.0</v>
      </c>
      <c r="J60" s="100">
        <v>4597.085</v>
      </c>
      <c r="K60" s="100">
        <v>99.0</v>
      </c>
      <c r="L60" s="71">
        <f t="shared" si="1"/>
        <v>455111.415</v>
      </c>
      <c r="M60" s="70">
        <f t="shared" si="2"/>
        <v>116</v>
      </c>
      <c r="N60" s="70">
        <f t="shared" si="3"/>
        <v>0.05487916558</v>
      </c>
      <c r="O60" s="70" t="b">
        <v>0</v>
      </c>
      <c r="P60" s="70">
        <f t="shared" si="4"/>
        <v>7.6</v>
      </c>
      <c r="Q60" s="70">
        <f t="shared" si="5"/>
        <v>77.6</v>
      </c>
    </row>
    <row r="61">
      <c r="A61" s="4"/>
      <c r="B61" s="77" t="s">
        <v>65</v>
      </c>
      <c r="C61" s="100" t="s">
        <v>245</v>
      </c>
      <c r="D61" s="101"/>
      <c r="E61" s="100" t="s">
        <v>246</v>
      </c>
      <c r="F61" s="100" t="s">
        <v>246</v>
      </c>
      <c r="G61" s="100" t="s">
        <v>246</v>
      </c>
      <c r="H61" s="100" t="s">
        <v>246</v>
      </c>
      <c r="I61" s="100">
        <v>10.0</v>
      </c>
      <c r="J61" s="100">
        <v>5930.971</v>
      </c>
      <c r="K61" s="100">
        <v>99.0</v>
      </c>
      <c r="L61" s="71">
        <f t="shared" si="1"/>
        <v>587166.129</v>
      </c>
      <c r="M61" s="70">
        <f t="shared" si="2"/>
        <v>137</v>
      </c>
      <c r="N61" s="70">
        <f t="shared" si="3"/>
        <v>-0.07810897931</v>
      </c>
      <c r="O61" s="70" t="b">
        <v>0</v>
      </c>
      <c r="P61" s="70">
        <f t="shared" si="4"/>
        <v>3.51</v>
      </c>
      <c r="Q61" s="70">
        <f t="shared" si="5"/>
        <v>73.51</v>
      </c>
    </row>
    <row r="62">
      <c r="A62" s="5"/>
      <c r="B62" s="77" t="s">
        <v>66</v>
      </c>
      <c r="C62" s="100" t="s">
        <v>245</v>
      </c>
      <c r="D62" s="101"/>
      <c r="E62" s="100" t="s">
        <v>246</v>
      </c>
      <c r="F62" s="100" t="s">
        <v>246</v>
      </c>
      <c r="G62" s="100" t="s">
        <v>246</v>
      </c>
      <c r="H62" s="100" t="s">
        <v>246</v>
      </c>
      <c r="I62" s="100">
        <v>10.0</v>
      </c>
      <c r="J62" s="100">
        <v>5249.059</v>
      </c>
      <c r="K62" s="100">
        <v>99.0</v>
      </c>
      <c r="L62" s="71">
        <f t="shared" si="1"/>
        <v>519656.841</v>
      </c>
      <c r="M62" s="70">
        <f t="shared" si="2"/>
        <v>128</v>
      </c>
      <c r="N62" s="70">
        <f t="shared" si="3"/>
        <v>-0.01012250081</v>
      </c>
      <c r="O62" s="70" t="b">
        <v>0</v>
      </c>
      <c r="P62" s="70">
        <f t="shared" si="4"/>
        <v>5.26</v>
      </c>
      <c r="Q62" s="70">
        <f t="shared" si="5"/>
        <v>75.26</v>
      </c>
    </row>
    <row r="63">
      <c r="A63" s="13" t="s">
        <v>67</v>
      </c>
      <c r="B63" s="79" t="s">
        <v>68</v>
      </c>
      <c r="C63" s="100" t="s">
        <v>245</v>
      </c>
      <c r="D63" s="101"/>
      <c r="E63" s="100" t="s">
        <v>246</v>
      </c>
      <c r="F63" s="100" t="s">
        <v>246</v>
      </c>
      <c r="G63" s="100" t="s">
        <v>246</v>
      </c>
      <c r="H63" s="100" t="s">
        <v>246</v>
      </c>
      <c r="I63" s="100">
        <v>10.0</v>
      </c>
      <c r="J63" s="100">
        <v>4630.349</v>
      </c>
      <c r="K63" s="100">
        <v>99.0</v>
      </c>
      <c r="L63" s="71">
        <f t="shared" si="1"/>
        <v>458404.551</v>
      </c>
      <c r="M63" s="70">
        <f t="shared" si="2"/>
        <v>117</v>
      </c>
      <c r="N63" s="70">
        <f t="shared" si="3"/>
        <v>0.05156275199</v>
      </c>
      <c r="O63" s="70" t="b">
        <v>0</v>
      </c>
      <c r="P63" s="70">
        <f t="shared" si="4"/>
        <v>7.4</v>
      </c>
      <c r="Q63" s="70">
        <f t="shared" si="5"/>
        <v>77.4</v>
      </c>
    </row>
    <row r="64">
      <c r="A64" s="4"/>
      <c r="B64" s="79" t="s">
        <v>69</v>
      </c>
      <c r="C64" s="100" t="s">
        <v>245</v>
      </c>
      <c r="D64" s="101"/>
      <c r="E64" s="100" t="s">
        <v>246</v>
      </c>
      <c r="F64" s="100" t="s">
        <v>246</v>
      </c>
      <c r="G64" s="100" t="s">
        <v>246</v>
      </c>
      <c r="H64" s="100" t="s">
        <v>246</v>
      </c>
      <c r="I64" s="100">
        <v>10.0</v>
      </c>
      <c r="J64" s="100">
        <v>3186.691</v>
      </c>
      <c r="K64" s="100">
        <v>99.0</v>
      </c>
      <c r="L64" s="71">
        <f t="shared" si="1"/>
        <v>315482.409</v>
      </c>
      <c r="M64" s="70">
        <f t="shared" si="2"/>
        <v>70</v>
      </c>
      <c r="N64" s="70">
        <f t="shared" si="3"/>
        <v>0.1954951415</v>
      </c>
      <c r="O64" s="70" t="b">
        <v>0</v>
      </c>
      <c r="P64" s="70">
        <f t="shared" si="4"/>
        <v>16.56</v>
      </c>
      <c r="Q64" s="70">
        <f t="shared" si="5"/>
        <v>86.56</v>
      </c>
    </row>
    <row r="65">
      <c r="A65" s="4"/>
      <c r="B65" s="105" t="s">
        <v>70</v>
      </c>
      <c r="C65" s="100" t="s">
        <v>247</v>
      </c>
      <c r="D65" s="100" t="s">
        <v>248</v>
      </c>
      <c r="E65" s="100" t="s">
        <v>247</v>
      </c>
      <c r="F65" s="101"/>
      <c r="G65" s="101"/>
      <c r="H65" s="101"/>
      <c r="I65" s="102"/>
      <c r="J65" s="101"/>
      <c r="K65" s="101"/>
      <c r="L65" s="71" t="str">
        <f t="shared" si="1"/>
        <v>-</v>
      </c>
      <c r="M65" s="70" t="str">
        <f t="shared" si="2"/>
        <v>-</v>
      </c>
      <c r="N65" s="70" t="str">
        <f t="shared" si="3"/>
        <v>-</v>
      </c>
      <c r="O65" s="70" t="b">
        <v>0</v>
      </c>
      <c r="P65" s="70">
        <f t="shared" si="4"/>
        <v>0</v>
      </c>
      <c r="Q65" s="70">
        <f t="shared" si="5"/>
        <v>0</v>
      </c>
    </row>
    <row r="66">
      <c r="A66" s="4"/>
      <c r="B66" s="72" t="s">
        <v>71</v>
      </c>
      <c r="C66" s="100" t="s">
        <v>247</v>
      </c>
      <c r="D66" s="100" t="s">
        <v>248</v>
      </c>
      <c r="E66" s="100" t="s">
        <v>247</v>
      </c>
      <c r="F66" s="101"/>
      <c r="G66" s="101"/>
      <c r="H66" s="101"/>
      <c r="I66" s="102"/>
      <c r="J66" s="101"/>
      <c r="K66" s="101"/>
      <c r="L66" s="71" t="str">
        <f t="shared" si="1"/>
        <v>-</v>
      </c>
      <c r="M66" s="70" t="str">
        <f t="shared" si="2"/>
        <v>-</v>
      </c>
      <c r="N66" s="70" t="str">
        <f t="shared" si="3"/>
        <v>-</v>
      </c>
      <c r="O66" s="70" t="b">
        <v>0</v>
      </c>
      <c r="P66" s="70">
        <f t="shared" si="4"/>
        <v>0</v>
      </c>
      <c r="Q66" s="70">
        <f t="shared" si="5"/>
        <v>0</v>
      </c>
    </row>
    <row r="67">
      <c r="A67" s="4"/>
      <c r="B67" s="79" t="s">
        <v>72</v>
      </c>
      <c r="C67" s="100" t="s">
        <v>245</v>
      </c>
      <c r="D67" s="101"/>
      <c r="E67" s="100" t="s">
        <v>246</v>
      </c>
      <c r="F67" s="100" t="s">
        <v>246</v>
      </c>
      <c r="G67" s="100" t="s">
        <v>246</v>
      </c>
      <c r="H67" s="100" t="s">
        <v>246</v>
      </c>
      <c r="I67" s="100">
        <v>10.0</v>
      </c>
      <c r="J67" s="100">
        <v>3266.525</v>
      </c>
      <c r="K67" s="100">
        <v>99.0</v>
      </c>
      <c r="L67" s="71">
        <f t="shared" si="1"/>
        <v>323385.975</v>
      </c>
      <c r="M67" s="70">
        <f t="shared" si="2"/>
        <v>75</v>
      </c>
      <c r="N67" s="70">
        <f t="shared" si="3"/>
        <v>0.187535709</v>
      </c>
      <c r="O67" s="70" t="b">
        <v>0</v>
      </c>
      <c r="P67" s="70">
        <f t="shared" si="4"/>
        <v>15.58</v>
      </c>
      <c r="Q67" s="70">
        <f t="shared" si="5"/>
        <v>85.58</v>
      </c>
    </row>
    <row r="68">
      <c r="A68" s="4"/>
      <c r="B68" s="103" t="s">
        <v>73</v>
      </c>
      <c r="C68" s="100" t="s">
        <v>247</v>
      </c>
      <c r="D68" s="100" t="s">
        <v>248</v>
      </c>
      <c r="E68" s="100" t="s">
        <v>247</v>
      </c>
      <c r="F68" s="101"/>
      <c r="G68" s="101"/>
      <c r="H68" s="101"/>
      <c r="I68" s="102"/>
      <c r="J68" s="101"/>
      <c r="K68" s="101"/>
      <c r="L68" s="71" t="str">
        <f t="shared" si="1"/>
        <v>-</v>
      </c>
      <c r="M68" s="70" t="str">
        <f t="shared" si="2"/>
        <v>-</v>
      </c>
      <c r="N68" s="70" t="str">
        <f t="shared" si="3"/>
        <v>-</v>
      </c>
      <c r="O68" s="70" t="b">
        <v>0</v>
      </c>
      <c r="P68" s="70">
        <f t="shared" si="4"/>
        <v>0</v>
      </c>
      <c r="Q68" s="70">
        <f t="shared" si="5"/>
        <v>0</v>
      </c>
    </row>
    <row r="69">
      <c r="A69" s="4"/>
      <c r="B69" s="79" t="s">
        <v>74</v>
      </c>
      <c r="C69" s="100" t="s">
        <v>245</v>
      </c>
      <c r="D69" s="101"/>
      <c r="E69" s="100" t="s">
        <v>246</v>
      </c>
      <c r="F69" s="100" t="s">
        <v>246</v>
      </c>
      <c r="G69" s="100" t="s">
        <v>246</v>
      </c>
      <c r="H69" s="100" t="s">
        <v>246</v>
      </c>
      <c r="I69" s="100">
        <v>10.0</v>
      </c>
      <c r="J69" s="100">
        <v>8402.487</v>
      </c>
      <c r="K69" s="100">
        <v>198.0</v>
      </c>
      <c r="L69" s="71">
        <f t="shared" si="1"/>
        <v>1663692.426</v>
      </c>
      <c r="M69" s="70">
        <f t="shared" si="2"/>
        <v>151</v>
      </c>
      <c r="N69" s="70">
        <f t="shared" si="3"/>
        <v>-1.16224472</v>
      </c>
      <c r="O69" s="70" t="b">
        <v>0</v>
      </c>
      <c r="P69" s="70">
        <f t="shared" si="4"/>
        <v>0.78</v>
      </c>
      <c r="Q69" s="70">
        <f t="shared" si="5"/>
        <v>70.78</v>
      </c>
    </row>
    <row r="70">
      <c r="A70" s="4"/>
      <c r="B70" s="79" t="s">
        <v>75</v>
      </c>
      <c r="C70" s="100" t="s">
        <v>245</v>
      </c>
      <c r="D70" s="101"/>
      <c r="E70" s="100" t="s">
        <v>246</v>
      </c>
      <c r="F70" s="100" t="s">
        <v>246</v>
      </c>
      <c r="G70" s="100" t="s">
        <v>246</v>
      </c>
      <c r="H70" s="100" t="s">
        <v>246</v>
      </c>
      <c r="I70" s="100">
        <v>10.0</v>
      </c>
      <c r="J70" s="100">
        <v>5056.128</v>
      </c>
      <c r="K70" s="100">
        <v>99.0</v>
      </c>
      <c r="L70" s="71">
        <f t="shared" si="1"/>
        <v>500556.672</v>
      </c>
      <c r="M70" s="70">
        <f t="shared" si="2"/>
        <v>126</v>
      </c>
      <c r="N70" s="70">
        <f t="shared" si="3"/>
        <v>0.009112678042</v>
      </c>
      <c r="O70" s="70" t="b">
        <v>0</v>
      </c>
      <c r="P70" s="70">
        <f t="shared" si="4"/>
        <v>5.65</v>
      </c>
      <c r="Q70" s="70">
        <f t="shared" si="5"/>
        <v>75.65</v>
      </c>
    </row>
    <row r="71">
      <c r="A71" s="4"/>
      <c r="B71" s="79" t="s">
        <v>76</v>
      </c>
      <c r="C71" s="100" t="s">
        <v>245</v>
      </c>
      <c r="D71" s="101"/>
      <c r="E71" s="100" t="s">
        <v>246</v>
      </c>
      <c r="F71" s="100" t="s">
        <v>246</v>
      </c>
      <c r="G71" s="100" t="s">
        <v>246</v>
      </c>
      <c r="H71" s="100" t="s">
        <v>246</v>
      </c>
      <c r="I71" s="100">
        <v>10.0</v>
      </c>
      <c r="J71" s="100">
        <v>5269.018</v>
      </c>
      <c r="K71" s="100">
        <v>99.0</v>
      </c>
      <c r="L71" s="71">
        <f t="shared" si="1"/>
        <v>521632.782</v>
      </c>
      <c r="M71" s="70">
        <f t="shared" si="2"/>
        <v>129</v>
      </c>
      <c r="N71" s="70">
        <f t="shared" si="3"/>
        <v>-0.01211240878</v>
      </c>
      <c r="O71" s="70" t="b">
        <v>0</v>
      </c>
      <c r="P71" s="70">
        <f t="shared" si="4"/>
        <v>5.06</v>
      </c>
      <c r="Q71" s="70">
        <f t="shared" si="5"/>
        <v>75.06</v>
      </c>
    </row>
    <row r="72">
      <c r="A72" s="4"/>
      <c r="B72" s="79" t="s">
        <v>77</v>
      </c>
      <c r="C72" s="100" t="s">
        <v>251</v>
      </c>
      <c r="D72" s="102"/>
      <c r="E72" s="100" t="s">
        <v>246</v>
      </c>
      <c r="F72" s="100" t="s">
        <v>246</v>
      </c>
      <c r="G72" s="100" t="s">
        <v>246</v>
      </c>
      <c r="H72" s="100" t="s">
        <v>246</v>
      </c>
      <c r="I72" s="100">
        <v>10.0</v>
      </c>
      <c r="J72" s="100">
        <v>8402.487</v>
      </c>
      <c r="K72" s="100">
        <v>99.0</v>
      </c>
      <c r="L72" s="71">
        <f t="shared" si="1"/>
        <v>831846.213</v>
      </c>
      <c r="M72" s="70">
        <f t="shared" si="2"/>
        <v>147</v>
      </c>
      <c r="N72" s="70">
        <f t="shared" si="3"/>
        <v>-0.3245185885</v>
      </c>
      <c r="O72" s="70" t="b">
        <v>0</v>
      </c>
      <c r="P72" s="70">
        <f t="shared" si="4"/>
        <v>1.56</v>
      </c>
      <c r="Q72" s="70">
        <f t="shared" si="5"/>
        <v>50.09</v>
      </c>
    </row>
    <row r="73">
      <c r="A73" s="4"/>
      <c r="B73" s="79" t="s">
        <v>78</v>
      </c>
      <c r="C73" s="100" t="s">
        <v>245</v>
      </c>
      <c r="D73" s="101"/>
      <c r="E73" s="100" t="s">
        <v>246</v>
      </c>
      <c r="F73" s="100" t="s">
        <v>246</v>
      </c>
      <c r="G73" s="100" t="s">
        <v>246</v>
      </c>
      <c r="H73" s="100" t="s">
        <v>246</v>
      </c>
      <c r="I73" s="100">
        <v>10.0</v>
      </c>
      <c r="J73" s="100">
        <v>6240.327</v>
      </c>
      <c r="K73" s="100">
        <v>99.0</v>
      </c>
      <c r="L73" s="71">
        <f t="shared" si="1"/>
        <v>617792.373</v>
      </c>
      <c r="M73" s="70">
        <f t="shared" si="2"/>
        <v>141</v>
      </c>
      <c r="N73" s="70">
        <f t="shared" si="3"/>
        <v>-0.1089517054</v>
      </c>
      <c r="O73" s="70" t="b">
        <v>0</v>
      </c>
      <c r="P73" s="70">
        <f t="shared" si="4"/>
        <v>2.73</v>
      </c>
      <c r="Q73" s="70">
        <f t="shared" si="5"/>
        <v>72.73</v>
      </c>
    </row>
    <row r="74">
      <c r="A74" s="4"/>
      <c r="B74" s="79" t="s">
        <v>79</v>
      </c>
      <c r="C74" s="100" t="s">
        <v>245</v>
      </c>
      <c r="D74" s="101"/>
      <c r="E74" s="100" t="s">
        <v>246</v>
      </c>
      <c r="F74" s="100" t="s">
        <v>246</v>
      </c>
      <c r="G74" s="100" t="s">
        <v>246</v>
      </c>
      <c r="H74" s="100" t="s">
        <v>246</v>
      </c>
      <c r="I74" s="100">
        <v>10.0</v>
      </c>
      <c r="J74" s="100">
        <v>2987.107</v>
      </c>
      <c r="K74" s="100">
        <v>99.0</v>
      </c>
      <c r="L74" s="71">
        <f t="shared" si="1"/>
        <v>295723.593</v>
      </c>
      <c r="M74" s="70">
        <f t="shared" si="2"/>
        <v>56</v>
      </c>
      <c r="N74" s="70">
        <f t="shared" si="3"/>
        <v>0.215393623</v>
      </c>
      <c r="O74" s="70" t="b">
        <v>0</v>
      </c>
      <c r="P74" s="70">
        <f t="shared" si="4"/>
        <v>19.29</v>
      </c>
      <c r="Q74" s="70">
        <f t="shared" si="5"/>
        <v>89.29</v>
      </c>
    </row>
    <row r="75">
      <c r="A75" s="4"/>
      <c r="B75" s="79" t="s">
        <v>80</v>
      </c>
      <c r="C75" s="100" t="s">
        <v>245</v>
      </c>
      <c r="D75" s="101"/>
      <c r="E75" s="100" t="s">
        <v>246</v>
      </c>
      <c r="F75" s="100" t="s">
        <v>246</v>
      </c>
      <c r="G75" s="100" t="s">
        <v>246</v>
      </c>
      <c r="H75" s="100" t="s">
        <v>246</v>
      </c>
      <c r="I75" s="100">
        <v>10.0</v>
      </c>
      <c r="J75" s="100">
        <v>2597.918</v>
      </c>
      <c r="K75" s="100">
        <v>99.0</v>
      </c>
      <c r="L75" s="71">
        <f t="shared" si="1"/>
        <v>257193.882</v>
      </c>
      <c r="M75" s="70">
        <f t="shared" si="2"/>
        <v>13</v>
      </c>
      <c r="N75" s="70">
        <f t="shared" si="3"/>
        <v>0.2541956819</v>
      </c>
      <c r="O75" s="70" t="b">
        <v>0</v>
      </c>
      <c r="P75" s="70">
        <f t="shared" si="4"/>
        <v>27.66</v>
      </c>
      <c r="Q75" s="70">
        <f t="shared" si="5"/>
        <v>97.66</v>
      </c>
    </row>
    <row r="76">
      <c r="A76" s="4"/>
      <c r="B76" s="79" t="s">
        <v>81</v>
      </c>
      <c r="C76" s="100" t="s">
        <v>245</v>
      </c>
      <c r="D76" s="101"/>
      <c r="E76" s="100" t="s">
        <v>246</v>
      </c>
      <c r="F76" s="100" t="s">
        <v>246</v>
      </c>
      <c r="G76" s="100" t="s">
        <v>246</v>
      </c>
      <c r="H76" s="100" t="s">
        <v>246</v>
      </c>
      <c r="I76" s="100">
        <v>10.0</v>
      </c>
      <c r="J76" s="100">
        <v>3219.955</v>
      </c>
      <c r="K76" s="100">
        <v>99.0</v>
      </c>
      <c r="L76" s="71">
        <f t="shared" si="1"/>
        <v>318775.545</v>
      </c>
      <c r="M76" s="70">
        <f t="shared" si="2"/>
        <v>72</v>
      </c>
      <c r="N76" s="70">
        <f t="shared" si="3"/>
        <v>0.1921787279</v>
      </c>
      <c r="O76" s="70" t="b">
        <v>0</v>
      </c>
      <c r="P76" s="70">
        <f t="shared" si="4"/>
        <v>16.17</v>
      </c>
      <c r="Q76" s="70">
        <f t="shared" si="5"/>
        <v>86.17</v>
      </c>
    </row>
    <row r="77">
      <c r="A77" s="4"/>
      <c r="B77" s="79" t="s">
        <v>82</v>
      </c>
      <c r="C77" s="100" t="s">
        <v>245</v>
      </c>
      <c r="D77" s="101"/>
      <c r="E77" s="100" t="s">
        <v>246</v>
      </c>
      <c r="F77" s="100" t="s">
        <v>246</v>
      </c>
      <c r="G77" s="100" t="s">
        <v>246</v>
      </c>
      <c r="H77" s="100" t="s">
        <v>246</v>
      </c>
      <c r="I77" s="100">
        <v>10.0</v>
      </c>
      <c r="J77" s="100">
        <v>4357.584</v>
      </c>
      <c r="K77" s="100">
        <v>99.0</v>
      </c>
      <c r="L77" s="71">
        <f t="shared" si="1"/>
        <v>431400.816</v>
      </c>
      <c r="M77" s="70">
        <f t="shared" si="2"/>
        <v>110</v>
      </c>
      <c r="N77" s="70">
        <f t="shared" si="3"/>
        <v>0.07875736333</v>
      </c>
      <c r="O77" s="70" t="b">
        <v>0</v>
      </c>
      <c r="P77" s="70">
        <f t="shared" si="4"/>
        <v>8.77</v>
      </c>
      <c r="Q77" s="70">
        <f t="shared" si="5"/>
        <v>78.77</v>
      </c>
    </row>
    <row r="78">
      <c r="A78" s="4"/>
      <c r="B78" s="79" t="s">
        <v>83</v>
      </c>
      <c r="C78" s="100" t="s">
        <v>245</v>
      </c>
      <c r="D78" s="101"/>
      <c r="E78" s="100" t="s">
        <v>246</v>
      </c>
      <c r="F78" s="100" t="s">
        <v>246</v>
      </c>
      <c r="G78" s="100" t="s">
        <v>246</v>
      </c>
      <c r="H78" s="100" t="s">
        <v>246</v>
      </c>
      <c r="I78" s="100">
        <v>10.0</v>
      </c>
      <c r="J78" s="100">
        <v>5531.803</v>
      </c>
      <c r="K78" s="100">
        <v>99.0</v>
      </c>
      <c r="L78" s="71">
        <f t="shared" si="1"/>
        <v>547648.497</v>
      </c>
      <c r="M78" s="70">
        <f t="shared" si="2"/>
        <v>131</v>
      </c>
      <c r="N78" s="70">
        <f t="shared" si="3"/>
        <v>-0.03831201629</v>
      </c>
      <c r="O78" s="70" t="b">
        <v>0</v>
      </c>
      <c r="P78" s="70">
        <f t="shared" si="4"/>
        <v>4.68</v>
      </c>
      <c r="Q78" s="70">
        <f t="shared" si="5"/>
        <v>74.68</v>
      </c>
    </row>
    <row r="79">
      <c r="A79" s="4"/>
      <c r="B79" s="79" t="s">
        <v>84</v>
      </c>
      <c r="C79" s="100" t="s">
        <v>245</v>
      </c>
      <c r="D79" s="101"/>
      <c r="E79" s="100" t="s">
        <v>246</v>
      </c>
      <c r="F79" s="100" t="s">
        <v>246</v>
      </c>
      <c r="G79" s="100" t="s">
        <v>246</v>
      </c>
      <c r="H79" s="100" t="s">
        <v>246</v>
      </c>
      <c r="I79" s="100">
        <v>10.0</v>
      </c>
      <c r="J79" s="100">
        <v>3402.907</v>
      </c>
      <c r="K79" s="100">
        <v>99.0</v>
      </c>
      <c r="L79" s="71">
        <f t="shared" si="1"/>
        <v>336887.793</v>
      </c>
      <c r="M79" s="70">
        <f t="shared" si="2"/>
        <v>81</v>
      </c>
      <c r="N79" s="70">
        <f t="shared" si="3"/>
        <v>0.1739384532</v>
      </c>
      <c r="O79" s="70" t="b">
        <v>0</v>
      </c>
      <c r="P79" s="70">
        <f t="shared" si="4"/>
        <v>14.42</v>
      </c>
      <c r="Q79" s="70">
        <f t="shared" si="5"/>
        <v>84.42</v>
      </c>
    </row>
    <row r="80">
      <c r="A80" s="4"/>
      <c r="B80" s="79" t="s">
        <v>85</v>
      </c>
      <c r="C80" s="100" t="s">
        <v>245</v>
      </c>
      <c r="D80" s="101"/>
      <c r="E80" s="100" t="s">
        <v>246</v>
      </c>
      <c r="F80" s="100" t="s">
        <v>246</v>
      </c>
      <c r="G80" s="100" t="s">
        <v>246</v>
      </c>
      <c r="H80" s="100" t="s">
        <v>246</v>
      </c>
      <c r="I80" s="100">
        <v>10.0</v>
      </c>
      <c r="J80" s="100">
        <v>3462.782</v>
      </c>
      <c r="K80" s="100">
        <v>99.0</v>
      </c>
      <c r="L80" s="71">
        <f t="shared" si="1"/>
        <v>342815.418</v>
      </c>
      <c r="M80" s="70">
        <f t="shared" si="2"/>
        <v>83</v>
      </c>
      <c r="N80" s="70">
        <f t="shared" si="3"/>
        <v>0.1679689287</v>
      </c>
      <c r="O80" s="70" t="b">
        <v>0</v>
      </c>
      <c r="P80" s="70">
        <f t="shared" si="4"/>
        <v>14.03</v>
      </c>
      <c r="Q80" s="70">
        <f t="shared" si="5"/>
        <v>84.03</v>
      </c>
    </row>
    <row r="81">
      <c r="A81" s="4"/>
      <c r="B81" s="79" t="s">
        <v>86</v>
      </c>
      <c r="C81" s="100" t="s">
        <v>245</v>
      </c>
      <c r="D81" s="101"/>
      <c r="E81" s="100" t="s">
        <v>246</v>
      </c>
      <c r="F81" s="100" t="s">
        <v>246</v>
      </c>
      <c r="G81" s="100" t="s">
        <v>246</v>
      </c>
      <c r="H81" s="100" t="s">
        <v>246</v>
      </c>
      <c r="I81" s="100">
        <v>10.0</v>
      </c>
      <c r="J81" s="100">
        <v>2577.96</v>
      </c>
      <c r="K81" s="100">
        <v>99.0</v>
      </c>
      <c r="L81" s="71">
        <f t="shared" si="1"/>
        <v>255218.04</v>
      </c>
      <c r="M81" s="70">
        <f t="shared" si="2"/>
        <v>8</v>
      </c>
      <c r="N81" s="70">
        <f t="shared" si="3"/>
        <v>0.2561854901</v>
      </c>
      <c r="O81" s="70" t="b">
        <v>0</v>
      </c>
      <c r="P81" s="70">
        <f t="shared" si="4"/>
        <v>28.64</v>
      </c>
      <c r="Q81" s="70">
        <f t="shared" si="5"/>
        <v>98.64</v>
      </c>
    </row>
    <row r="82">
      <c r="A82" s="5"/>
      <c r="B82" s="79" t="s">
        <v>87</v>
      </c>
      <c r="C82" s="100" t="s">
        <v>245</v>
      </c>
      <c r="D82" s="101"/>
      <c r="E82" s="100" t="s">
        <v>246</v>
      </c>
      <c r="F82" s="100" t="s">
        <v>246</v>
      </c>
      <c r="G82" s="100" t="s">
        <v>246</v>
      </c>
      <c r="H82" s="100" t="s">
        <v>246</v>
      </c>
      <c r="I82" s="100">
        <v>10.0</v>
      </c>
      <c r="J82" s="100">
        <v>2611.224</v>
      </c>
      <c r="K82" s="100">
        <v>99.0</v>
      </c>
      <c r="L82" s="71">
        <f t="shared" si="1"/>
        <v>258511.176</v>
      </c>
      <c r="M82" s="70">
        <f t="shared" si="2"/>
        <v>18</v>
      </c>
      <c r="N82" s="70">
        <f t="shared" si="3"/>
        <v>0.2528690766</v>
      </c>
      <c r="O82" s="70" t="b">
        <v>0</v>
      </c>
      <c r="P82" s="70">
        <f t="shared" si="4"/>
        <v>26.69</v>
      </c>
      <c r="Q82" s="70">
        <f t="shared" si="5"/>
        <v>96.69</v>
      </c>
    </row>
    <row r="83">
      <c r="A83" s="15" t="s">
        <v>88</v>
      </c>
      <c r="B83" s="81" t="s">
        <v>89</v>
      </c>
      <c r="C83" s="100" t="s">
        <v>245</v>
      </c>
      <c r="D83" s="101"/>
      <c r="E83" s="100" t="s">
        <v>246</v>
      </c>
      <c r="F83" s="100" t="s">
        <v>246</v>
      </c>
      <c r="G83" s="100" t="s">
        <v>246</v>
      </c>
      <c r="H83" s="100" t="s">
        <v>246</v>
      </c>
      <c r="I83" s="100">
        <v>10.0</v>
      </c>
      <c r="J83" s="100">
        <v>5438.664</v>
      </c>
      <c r="K83" s="100">
        <v>99.0</v>
      </c>
      <c r="L83" s="71">
        <f t="shared" si="1"/>
        <v>538427.736</v>
      </c>
      <c r="M83" s="70">
        <f t="shared" si="2"/>
        <v>130</v>
      </c>
      <c r="N83" s="70">
        <f t="shared" si="3"/>
        <v>-0.02902607819</v>
      </c>
      <c r="O83" s="70" t="b">
        <v>0</v>
      </c>
      <c r="P83" s="70">
        <f t="shared" si="4"/>
        <v>4.87</v>
      </c>
      <c r="Q83" s="70">
        <f t="shared" si="5"/>
        <v>74.87</v>
      </c>
    </row>
    <row r="84">
      <c r="A84" s="4"/>
      <c r="B84" s="81" t="s">
        <v>90</v>
      </c>
      <c r="C84" s="100" t="s">
        <v>245</v>
      </c>
      <c r="D84" s="101"/>
      <c r="E84" s="100" t="s">
        <v>246</v>
      </c>
      <c r="F84" s="100" t="s">
        <v>246</v>
      </c>
      <c r="G84" s="100" t="s">
        <v>246</v>
      </c>
      <c r="H84" s="100" t="s">
        <v>246</v>
      </c>
      <c r="I84" s="100">
        <v>10.0</v>
      </c>
      <c r="J84" s="100">
        <v>3150.101</v>
      </c>
      <c r="K84" s="100">
        <v>99.0</v>
      </c>
      <c r="L84" s="71">
        <f t="shared" si="1"/>
        <v>311859.999</v>
      </c>
      <c r="M84" s="70">
        <f t="shared" si="2"/>
        <v>68</v>
      </c>
      <c r="N84" s="70">
        <f t="shared" si="3"/>
        <v>0.1991431565</v>
      </c>
      <c r="O84" s="70" t="b">
        <v>0</v>
      </c>
      <c r="P84" s="70">
        <f t="shared" si="4"/>
        <v>16.95</v>
      </c>
      <c r="Q84" s="70">
        <f t="shared" si="5"/>
        <v>86.95</v>
      </c>
    </row>
    <row r="85">
      <c r="A85" s="4"/>
      <c r="B85" s="81" t="s">
        <v>91</v>
      </c>
      <c r="C85" s="100" t="s">
        <v>245</v>
      </c>
      <c r="D85" s="101"/>
      <c r="E85" s="100" t="s">
        <v>246</v>
      </c>
      <c r="F85" s="100" t="s">
        <v>246</v>
      </c>
      <c r="G85" s="100" t="s">
        <v>246</v>
      </c>
      <c r="H85" s="100" t="s">
        <v>246</v>
      </c>
      <c r="I85" s="100">
        <v>10.0</v>
      </c>
      <c r="J85" s="100">
        <v>2687.731</v>
      </c>
      <c r="K85" s="100">
        <v>99.0</v>
      </c>
      <c r="L85" s="71">
        <f t="shared" si="1"/>
        <v>266085.369</v>
      </c>
      <c r="M85" s="70">
        <f t="shared" si="2"/>
        <v>32</v>
      </c>
      <c r="N85" s="70">
        <f t="shared" si="3"/>
        <v>0.2452413453</v>
      </c>
      <c r="O85" s="70" t="b">
        <v>0</v>
      </c>
      <c r="P85" s="70">
        <f t="shared" si="4"/>
        <v>23.96</v>
      </c>
      <c r="Q85" s="70">
        <f t="shared" si="5"/>
        <v>93.96</v>
      </c>
    </row>
    <row r="86">
      <c r="A86" s="4"/>
      <c r="B86" s="81" t="s">
        <v>92</v>
      </c>
      <c r="C86" s="100" t="s">
        <v>245</v>
      </c>
      <c r="D86" s="101"/>
      <c r="E86" s="100" t="s">
        <v>246</v>
      </c>
      <c r="F86" s="100" t="s">
        <v>246</v>
      </c>
      <c r="G86" s="100" t="s">
        <v>246</v>
      </c>
      <c r="H86" s="100" t="s">
        <v>246</v>
      </c>
      <c r="I86" s="100">
        <v>10.0</v>
      </c>
      <c r="J86" s="100">
        <v>2561.328</v>
      </c>
      <c r="K86" s="100">
        <v>99.0</v>
      </c>
      <c r="L86" s="71">
        <f t="shared" si="1"/>
        <v>253571.472</v>
      </c>
      <c r="M86" s="70">
        <f t="shared" si="2"/>
        <v>7</v>
      </c>
      <c r="N86" s="70">
        <f t="shared" si="3"/>
        <v>0.2578436969</v>
      </c>
      <c r="O86" s="70" t="b">
        <v>0</v>
      </c>
      <c r="P86" s="70">
        <f t="shared" si="4"/>
        <v>28.83</v>
      </c>
      <c r="Q86" s="70">
        <f t="shared" si="5"/>
        <v>98.83</v>
      </c>
    </row>
    <row r="87">
      <c r="A87" s="4"/>
      <c r="B87" s="81" t="s">
        <v>93</v>
      </c>
      <c r="C87" s="100" t="s">
        <v>245</v>
      </c>
      <c r="D87" s="101"/>
      <c r="E87" s="100" t="s">
        <v>246</v>
      </c>
      <c r="F87" s="100" t="s">
        <v>246</v>
      </c>
      <c r="G87" s="100" t="s">
        <v>246</v>
      </c>
      <c r="H87" s="100" t="s">
        <v>246</v>
      </c>
      <c r="I87" s="100">
        <v>10.0</v>
      </c>
      <c r="J87" s="100">
        <v>2637.835</v>
      </c>
      <c r="K87" s="100">
        <v>99.0</v>
      </c>
      <c r="L87" s="71">
        <f t="shared" si="1"/>
        <v>261145.665</v>
      </c>
      <c r="M87" s="70">
        <f t="shared" si="2"/>
        <v>22</v>
      </c>
      <c r="N87" s="70">
        <f t="shared" si="3"/>
        <v>0.2502159656</v>
      </c>
      <c r="O87" s="70" t="b">
        <v>0</v>
      </c>
      <c r="P87" s="70">
        <f t="shared" si="4"/>
        <v>25.91</v>
      </c>
      <c r="Q87" s="70">
        <f t="shared" si="5"/>
        <v>95.91</v>
      </c>
    </row>
    <row r="88">
      <c r="A88" s="4"/>
      <c r="B88" s="81" t="s">
        <v>94</v>
      </c>
      <c r="C88" s="100" t="s">
        <v>245</v>
      </c>
      <c r="D88" s="101"/>
      <c r="E88" s="100" t="s">
        <v>246</v>
      </c>
      <c r="F88" s="100" t="s">
        <v>246</v>
      </c>
      <c r="G88" s="100" t="s">
        <v>246</v>
      </c>
      <c r="H88" s="100" t="s">
        <v>246</v>
      </c>
      <c r="I88" s="100">
        <v>10.0</v>
      </c>
      <c r="J88" s="100">
        <v>3123.49</v>
      </c>
      <c r="K88" s="100">
        <v>99.0</v>
      </c>
      <c r="L88" s="71">
        <f t="shared" si="1"/>
        <v>309225.51</v>
      </c>
      <c r="M88" s="70">
        <f t="shared" si="2"/>
        <v>65</v>
      </c>
      <c r="N88" s="70">
        <f t="shared" si="3"/>
        <v>0.2017962675</v>
      </c>
      <c r="O88" s="70" t="b">
        <v>0</v>
      </c>
      <c r="P88" s="70">
        <f t="shared" si="4"/>
        <v>17.53</v>
      </c>
      <c r="Q88" s="70">
        <f t="shared" si="5"/>
        <v>87.53</v>
      </c>
    </row>
    <row r="89">
      <c r="A89" s="4"/>
      <c r="B89" s="81" t="s">
        <v>95</v>
      </c>
      <c r="C89" s="100" t="s">
        <v>245</v>
      </c>
      <c r="D89" s="101"/>
      <c r="E89" s="100" t="s">
        <v>246</v>
      </c>
      <c r="F89" s="100" t="s">
        <v>246</v>
      </c>
      <c r="G89" s="100" t="s">
        <v>246</v>
      </c>
      <c r="H89" s="100" t="s">
        <v>246</v>
      </c>
      <c r="I89" s="100">
        <v>10.0</v>
      </c>
      <c r="J89" s="100">
        <v>3259.872</v>
      </c>
      <c r="K89" s="100">
        <v>99.0</v>
      </c>
      <c r="L89" s="71">
        <f t="shared" si="1"/>
        <v>322727.328</v>
      </c>
      <c r="M89" s="70">
        <f t="shared" si="2"/>
        <v>74</v>
      </c>
      <c r="N89" s="70">
        <f t="shared" si="3"/>
        <v>0.1881990116</v>
      </c>
      <c r="O89" s="70" t="b">
        <v>0</v>
      </c>
      <c r="P89" s="70">
        <f t="shared" si="4"/>
        <v>15.78</v>
      </c>
      <c r="Q89" s="70">
        <f t="shared" si="5"/>
        <v>85.78</v>
      </c>
    </row>
    <row r="90">
      <c r="A90" s="4"/>
      <c r="B90" s="81" t="s">
        <v>96</v>
      </c>
      <c r="C90" s="100" t="s">
        <v>245</v>
      </c>
      <c r="D90" s="101"/>
      <c r="E90" s="100" t="s">
        <v>246</v>
      </c>
      <c r="F90" s="100" t="s">
        <v>246</v>
      </c>
      <c r="G90" s="100" t="s">
        <v>246</v>
      </c>
      <c r="H90" s="100" t="s">
        <v>246</v>
      </c>
      <c r="I90" s="100">
        <v>10.0</v>
      </c>
      <c r="J90" s="100">
        <v>2674.426</v>
      </c>
      <c r="K90" s="100">
        <v>99.0</v>
      </c>
      <c r="L90" s="71">
        <f t="shared" si="1"/>
        <v>264768.174</v>
      </c>
      <c r="M90" s="70">
        <f t="shared" si="2"/>
        <v>29</v>
      </c>
      <c r="N90" s="70">
        <f t="shared" si="3"/>
        <v>0.2465678509</v>
      </c>
      <c r="O90" s="70" t="b">
        <v>0</v>
      </c>
      <c r="P90" s="70">
        <f t="shared" si="4"/>
        <v>24.55</v>
      </c>
      <c r="Q90" s="70">
        <f t="shared" si="5"/>
        <v>94.55</v>
      </c>
    </row>
    <row r="91">
      <c r="A91" s="4"/>
      <c r="B91" s="81" t="s">
        <v>97</v>
      </c>
      <c r="C91" s="100" t="s">
        <v>245</v>
      </c>
      <c r="D91" s="101"/>
      <c r="E91" s="100" t="s">
        <v>246</v>
      </c>
      <c r="F91" s="100" t="s">
        <v>246</v>
      </c>
      <c r="G91" s="100" t="s">
        <v>246</v>
      </c>
      <c r="H91" s="100" t="s">
        <v>246</v>
      </c>
      <c r="I91" s="100">
        <v>10.0</v>
      </c>
      <c r="J91" s="100">
        <v>2893.968</v>
      </c>
      <c r="K91" s="100">
        <v>99.0</v>
      </c>
      <c r="L91" s="71">
        <f t="shared" si="1"/>
        <v>286502.832</v>
      </c>
      <c r="M91" s="70">
        <f t="shared" si="2"/>
        <v>49</v>
      </c>
      <c r="N91" s="70">
        <f t="shared" si="3"/>
        <v>0.2246795611</v>
      </c>
      <c r="O91" s="70" t="b">
        <v>0</v>
      </c>
      <c r="P91" s="70">
        <f t="shared" si="4"/>
        <v>20.65</v>
      </c>
      <c r="Q91" s="70">
        <f t="shared" si="5"/>
        <v>90.65</v>
      </c>
    </row>
    <row r="92">
      <c r="A92" s="4"/>
      <c r="B92" s="81" t="s">
        <v>98</v>
      </c>
      <c r="C92" s="100" t="s">
        <v>245</v>
      </c>
      <c r="D92" s="101"/>
      <c r="E92" s="100" t="s">
        <v>246</v>
      </c>
      <c r="F92" s="100" t="s">
        <v>246</v>
      </c>
      <c r="G92" s="100" t="s">
        <v>246</v>
      </c>
      <c r="H92" s="100" t="s">
        <v>246</v>
      </c>
      <c r="I92" s="100">
        <v>10.0</v>
      </c>
      <c r="J92" s="100">
        <v>2597.918</v>
      </c>
      <c r="K92" s="100">
        <v>99.0</v>
      </c>
      <c r="L92" s="71">
        <f t="shared" si="1"/>
        <v>257193.882</v>
      </c>
      <c r="M92" s="70">
        <f t="shared" si="2"/>
        <v>13</v>
      </c>
      <c r="N92" s="70">
        <f t="shared" si="3"/>
        <v>0.2541956819</v>
      </c>
      <c r="O92" s="70" t="b">
        <v>0</v>
      </c>
      <c r="P92" s="70">
        <f t="shared" si="4"/>
        <v>27.66</v>
      </c>
      <c r="Q92" s="70">
        <f t="shared" si="5"/>
        <v>97.66</v>
      </c>
    </row>
    <row r="93">
      <c r="A93" s="4"/>
      <c r="B93" s="81" t="s">
        <v>99</v>
      </c>
      <c r="C93" s="100" t="s">
        <v>245</v>
      </c>
      <c r="D93" s="101"/>
      <c r="E93" s="100" t="s">
        <v>246</v>
      </c>
      <c r="F93" s="100" t="s">
        <v>246</v>
      </c>
      <c r="G93" s="100" t="s">
        <v>246</v>
      </c>
      <c r="H93" s="100" t="s">
        <v>246</v>
      </c>
      <c r="I93" s="100">
        <v>10.0</v>
      </c>
      <c r="J93" s="100">
        <v>2524.738</v>
      </c>
      <c r="K93" s="100">
        <v>99.0</v>
      </c>
      <c r="L93" s="71">
        <f t="shared" si="1"/>
        <v>249949.062</v>
      </c>
      <c r="M93" s="70">
        <f t="shared" si="2"/>
        <v>5</v>
      </c>
      <c r="N93" s="70">
        <f t="shared" si="3"/>
        <v>0.261491712</v>
      </c>
      <c r="O93" s="70" t="b">
        <v>0</v>
      </c>
      <c r="P93" s="70">
        <f t="shared" si="4"/>
        <v>29.22</v>
      </c>
      <c r="Q93" s="70">
        <f t="shared" si="5"/>
        <v>99.22</v>
      </c>
    </row>
    <row r="94">
      <c r="A94" s="4"/>
      <c r="B94" s="81" t="s">
        <v>100</v>
      </c>
      <c r="C94" s="100" t="s">
        <v>245</v>
      </c>
      <c r="D94" s="101"/>
      <c r="E94" s="100" t="s">
        <v>246</v>
      </c>
      <c r="F94" s="100" t="s">
        <v>246</v>
      </c>
      <c r="G94" s="100" t="s">
        <v>246</v>
      </c>
      <c r="H94" s="100" t="s">
        <v>246</v>
      </c>
      <c r="I94" s="100">
        <v>10.0</v>
      </c>
      <c r="J94" s="100">
        <v>2438.251</v>
      </c>
      <c r="K94" s="100">
        <v>99.0</v>
      </c>
      <c r="L94" s="71">
        <f t="shared" si="1"/>
        <v>241386.849</v>
      </c>
      <c r="M94" s="70">
        <f t="shared" si="2"/>
        <v>2</v>
      </c>
      <c r="N94" s="70">
        <f t="shared" si="3"/>
        <v>0.2701144471</v>
      </c>
      <c r="O94" s="70" t="b">
        <v>0</v>
      </c>
      <c r="P94" s="70">
        <f t="shared" si="4"/>
        <v>29.81</v>
      </c>
      <c r="Q94" s="70">
        <f t="shared" si="5"/>
        <v>99.81</v>
      </c>
    </row>
    <row r="95">
      <c r="A95" s="4"/>
      <c r="B95" s="81" t="s">
        <v>101</v>
      </c>
      <c r="C95" s="100" t="s">
        <v>245</v>
      </c>
      <c r="D95" s="101"/>
      <c r="E95" s="100" t="s">
        <v>246</v>
      </c>
      <c r="F95" s="100" t="s">
        <v>246</v>
      </c>
      <c r="G95" s="100" t="s">
        <v>246</v>
      </c>
      <c r="H95" s="100" t="s">
        <v>246</v>
      </c>
      <c r="I95" s="100">
        <v>10.0</v>
      </c>
      <c r="J95" s="100">
        <v>2641.162</v>
      </c>
      <c r="K95" s="100">
        <v>99.0</v>
      </c>
      <c r="L95" s="71">
        <f t="shared" si="1"/>
        <v>261475.038</v>
      </c>
      <c r="M95" s="70">
        <f t="shared" si="2"/>
        <v>25</v>
      </c>
      <c r="N95" s="70">
        <f t="shared" si="3"/>
        <v>0.2498842645</v>
      </c>
      <c r="O95" s="70" t="b">
        <v>0</v>
      </c>
      <c r="P95" s="70">
        <f t="shared" si="4"/>
        <v>25.32</v>
      </c>
      <c r="Q95" s="70">
        <f t="shared" si="5"/>
        <v>95.32</v>
      </c>
    </row>
    <row r="96">
      <c r="A96" s="4"/>
      <c r="B96" s="81" t="s">
        <v>102</v>
      </c>
      <c r="C96" s="100" t="s">
        <v>245</v>
      </c>
      <c r="D96" s="101"/>
      <c r="E96" s="100" t="s">
        <v>246</v>
      </c>
      <c r="F96" s="100" t="s">
        <v>246</v>
      </c>
      <c r="G96" s="100" t="s">
        <v>246</v>
      </c>
      <c r="H96" s="100" t="s">
        <v>246</v>
      </c>
      <c r="I96" s="100">
        <v>10.0</v>
      </c>
      <c r="J96" s="100">
        <v>2744.28</v>
      </c>
      <c r="K96" s="100">
        <v>99.0</v>
      </c>
      <c r="L96" s="71">
        <f t="shared" si="1"/>
        <v>271683.72</v>
      </c>
      <c r="M96" s="70">
        <f t="shared" si="2"/>
        <v>39</v>
      </c>
      <c r="N96" s="70">
        <f t="shared" si="3"/>
        <v>0.2396034222</v>
      </c>
      <c r="O96" s="70" t="b">
        <v>0</v>
      </c>
      <c r="P96" s="70">
        <f t="shared" si="4"/>
        <v>22.6</v>
      </c>
      <c r="Q96" s="70">
        <f t="shared" si="5"/>
        <v>92.6</v>
      </c>
    </row>
    <row r="97">
      <c r="A97" s="4"/>
      <c r="B97" s="72" t="s">
        <v>103</v>
      </c>
      <c r="C97" s="100" t="s">
        <v>247</v>
      </c>
      <c r="D97" s="100" t="s">
        <v>248</v>
      </c>
      <c r="E97" s="100" t="s">
        <v>247</v>
      </c>
      <c r="F97" s="101"/>
      <c r="G97" s="101"/>
      <c r="H97" s="101"/>
      <c r="I97" s="102"/>
      <c r="J97" s="101"/>
      <c r="K97" s="101"/>
      <c r="L97" s="71" t="str">
        <f t="shared" si="1"/>
        <v>-</v>
      </c>
      <c r="M97" s="70" t="str">
        <f t="shared" si="2"/>
        <v>-</v>
      </c>
      <c r="N97" s="70" t="str">
        <f t="shared" si="3"/>
        <v>-</v>
      </c>
      <c r="O97" s="70" t="b">
        <v>0</v>
      </c>
      <c r="P97" s="70">
        <f t="shared" si="4"/>
        <v>0</v>
      </c>
      <c r="Q97" s="70">
        <f t="shared" si="5"/>
        <v>0</v>
      </c>
    </row>
    <row r="98">
      <c r="A98" s="4"/>
      <c r="B98" s="81" t="s">
        <v>104</v>
      </c>
      <c r="C98" s="100" t="s">
        <v>245</v>
      </c>
      <c r="D98" s="101"/>
      <c r="E98" s="100" t="s">
        <v>246</v>
      </c>
      <c r="F98" s="100" t="s">
        <v>246</v>
      </c>
      <c r="G98" s="100" t="s">
        <v>246</v>
      </c>
      <c r="H98" s="100" t="s">
        <v>246</v>
      </c>
      <c r="I98" s="100">
        <v>10.0</v>
      </c>
      <c r="J98" s="100">
        <v>3818.707</v>
      </c>
      <c r="K98" s="100">
        <v>99.0</v>
      </c>
      <c r="L98" s="71">
        <f t="shared" si="1"/>
        <v>378051.993</v>
      </c>
      <c r="M98" s="70">
        <f t="shared" si="2"/>
        <v>99</v>
      </c>
      <c r="N98" s="70">
        <f t="shared" si="3"/>
        <v>0.1324832834</v>
      </c>
      <c r="O98" s="70" t="b">
        <v>0</v>
      </c>
      <c r="P98" s="70">
        <f t="shared" si="4"/>
        <v>10.91</v>
      </c>
      <c r="Q98" s="70">
        <f t="shared" si="5"/>
        <v>80.91</v>
      </c>
    </row>
    <row r="99">
      <c r="A99" s="4"/>
      <c r="B99" s="81" t="s">
        <v>105</v>
      </c>
      <c r="C99" s="100" t="s">
        <v>245</v>
      </c>
      <c r="D99" s="101"/>
      <c r="E99" s="100" t="s">
        <v>246</v>
      </c>
      <c r="F99" s="100" t="s">
        <v>246</v>
      </c>
      <c r="G99" s="100" t="s">
        <v>246</v>
      </c>
      <c r="H99" s="100" t="s">
        <v>246</v>
      </c>
      <c r="I99" s="100">
        <v>10.0</v>
      </c>
      <c r="J99" s="100">
        <v>4387.522</v>
      </c>
      <c r="K99" s="100">
        <v>99.0</v>
      </c>
      <c r="L99" s="71">
        <f t="shared" si="1"/>
        <v>434364.678</v>
      </c>
      <c r="M99" s="70">
        <f t="shared" si="2"/>
        <v>112</v>
      </c>
      <c r="N99" s="70">
        <f t="shared" si="3"/>
        <v>0.07577255123</v>
      </c>
      <c r="O99" s="70" t="b">
        <v>0</v>
      </c>
      <c r="P99" s="70">
        <f t="shared" si="4"/>
        <v>8.38</v>
      </c>
      <c r="Q99" s="70">
        <f t="shared" si="5"/>
        <v>78.38</v>
      </c>
    </row>
    <row r="100">
      <c r="A100" s="4"/>
      <c r="B100" s="81" t="s">
        <v>106</v>
      </c>
      <c r="C100" s="100" t="s">
        <v>245</v>
      </c>
      <c r="D100" s="101"/>
      <c r="E100" s="100" t="s">
        <v>246</v>
      </c>
      <c r="F100" s="100" t="s">
        <v>246</v>
      </c>
      <c r="G100" s="100" t="s">
        <v>246</v>
      </c>
      <c r="H100" s="100" t="s">
        <v>246</v>
      </c>
      <c r="I100" s="100">
        <v>10.0</v>
      </c>
      <c r="J100" s="100">
        <v>3316.421</v>
      </c>
      <c r="K100" s="100">
        <v>99.0</v>
      </c>
      <c r="L100" s="71">
        <f t="shared" si="1"/>
        <v>328325.679</v>
      </c>
      <c r="M100" s="70">
        <f t="shared" si="2"/>
        <v>78</v>
      </c>
      <c r="N100" s="70">
        <f t="shared" si="3"/>
        <v>0.1825610886</v>
      </c>
      <c r="O100" s="70" t="b">
        <v>0</v>
      </c>
      <c r="P100" s="70">
        <f t="shared" si="4"/>
        <v>15</v>
      </c>
      <c r="Q100" s="70">
        <f t="shared" si="5"/>
        <v>85</v>
      </c>
    </row>
    <row r="101">
      <c r="A101" s="4"/>
      <c r="B101" s="81" t="s">
        <v>107</v>
      </c>
      <c r="C101" s="100" t="s">
        <v>245</v>
      </c>
      <c r="D101" s="101"/>
      <c r="E101" s="100" t="s">
        <v>246</v>
      </c>
      <c r="F101" s="100" t="s">
        <v>246</v>
      </c>
      <c r="G101" s="100" t="s">
        <v>246</v>
      </c>
      <c r="H101" s="100" t="s">
        <v>246</v>
      </c>
      <c r="I101" s="100">
        <v>10.0</v>
      </c>
      <c r="J101" s="100">
        <v>4976.294</v>
      </c>
      <c r="K101" s="100">
        <v>99.0</v>
      </c>
      <c r="L101" s="71">
        <f t="shared" si="1"/>
        <v>492653.106</v>
      </c>
      <c r="M101" s="70">
        <f t="shared" si="2"/>
        <v>125</v>
      </c>
      <c r="N101" s="70">
        <f t="shared" si="3"/>
        <v>0.01707211053</v>
      </c>
      <c r="O101" s="70" t="b">
        <v>0</v>
      </c>
      <c r="P101" s="70">
        <f t="shared" si="4"/>
        <v>5.84</v>
      </c>
      <c r="Q101" s="70">
        <f t="shared" si="5"/>
        <v>75.84</v>
      </c>
    </row>
    <row r="102">
      <c r="A102" s="5"/>
      <c r="B102" s="81" t="s">
        <v>108</v>
      </c>
      <c r="C102" s="100" t="s">
        <v>245</v>
      </c>
      <c r="D102" s="101"/>
      <c r="E102" s="100" t="s">
        <v>246</v>
      </c>
      <c r="F102" s="100" t="s">
        <v>246</v>
      </c>
      <c r="G102" s="100" t="s">
        <v>246</v>
      </c>
      <c r="H102" s="100" t="s">
        <v>246</v>
      </c>
      <c r="I102" s="100">
        <v>10.0</v>
      </c>
      <c r="J102" s="100">
        <v>2657.794</v>
      </c>
      <c r="K102" s="100">
        <v>99.0</v>
      </c>
      <c r="L102" s="71">
        <f t="shared" si="1"/>
        <v>263121.606</v>
      </c>
      <c r="M102" s="70">
        <f t="shared" si="2"/>
        <v>27</v>
      </c>
      <c r="N102" s="70">
        <f t="shared" si="3"/>
        <v>0.2482260577</v>
      </c>
      <c r="O102" s="70" t="b">
        <v>0</v>
      </c>
      <c r="P102" s="70">
        <f t="shared" si="4"/>
        <v>24.94</v>
      </c>
      <c r="Q102" s="70">
        <f t="shared" si="5"/>
        <v>94.94</v>
      </c>
    </row>
    <row r="103">
      <c r="A103" s="17" t="s">
        <v>109</v>
      </c>
      <c r="B103" s="83" t="s">
        <v>110</v>
      </c>
      <c r="C103" s="100" t="s">
        <v>245</v>
      </c>
      <c r="D103" s="101"/>
      <c r="E103" s="100" t="s">
        <v>246</v>
      </c>
      <c r="F103" s="100" t="s">
        <v>246</v>
      </c>
      <c r="G103" s="100" t="s">
        <v>246</v>
      </c>
      <c r="H103" s="100" t="s">
        <v>246</v>
      </c>
      <c r="I103" s="100">
        <v>10.0</v>
      </c>
      <c r="J103" s="100">
        <v>3096.878</v>
      </c>
      <c r="K103" s="100">
        <v>99.0</v>
      </c>
      <c r="L103" s="71">
        <f t="shared" si="1"/>
        <v>306590.922</v>
      </c>
      <c r="M103" s="70">
        <f t="shared" si="2"/>
        <v>64</v>
      </c>
      <c r="N103" s="70">
        <f t="shared" si="3"/>
        <v>0.2044494781</v>
      </c>
      <c r="O103" s="70" t="b">
        <v>0</v>
      </c>
      <c r="P103" s="70">
        <f t="shared" si="4"/>
        <v>17.73</v>
      </c>
      <c r="Q103" s="70">
        <f t="shared" si="5"/>
        <v>87.73</v>
      </c>
    </row>
    <row r="104">
      <c r="A104" s="4"/>
      <c r="B104" s="83" t="s">
        <v>111</v>
      </c>
      <c r="C104" s="100" t="s">
        <v>245</v>
      </c>
      <c r="D104" s="101"/>
      <c r="E104" s="100" t="s">
        <v>246</v>
      </c>
      <c r="F104" s="100" t="s">
        <v>246</v>
      </c>
      <c r="G104" s="100" t="s">
        <v>246</v>
      </c>
      <c r="H104" s="100" t="s">
        <v>246</v>
      </c>
      <c r="I104" s="100">
        <v>10.0</v>
      </c>
      <c r="J104" s="100">
        <v>2687.731</v>
      </c>
      <c r="K104" s="100">
        <v>99.0</v>
      </c>
      <c r="L104" s="71">
        <f t="shared" si="1"/>
        <v>266085.369</v>
      </c>
      <c r="M104" s="70">
        <f t="shared" si="2"/>
        <v>32</v>
      </c>
      <c r="N104" s="70">
        <f t="shared" si="3"/>
        <v>0.2452413453</v>
      </c>
      <c r="O104" s="70" t="b">
        <v>0</v>
      </c>
      <c r="P104" s="70">
        <f t="shared" si="4"/>
        <v>23.96</v>
      </c>
      <c r="Q104" s="70">
        <f t="shared" si="5"/>
        <v>93.96</v>
      </c>
    </row>
    <row r="105">
      <c r="A105" s="4"/>
      <c r="B105" s="83" t="s">
        <v>112</v>
      </c>
      <c r="C105" s="100" t="s">
        <v>245</v>
      </c>
      <c r="D105" s="101"/>
      <c r="E105" s="100" t="s">
        <v>246</v>
      </c>
      <c r="F105" s="100" t="s">
        <v>246</v>
      </c>
      <c r="G105" s="100" t="s">
        <v>246</v>
      </c>
      <c r="H105" s="100" t="s">
        <v>246</v>
      </c>
      <c r="I105" s="100">
        <v>10.0</v>
      </c>
      <c r="J105" s="100">
        <v>3798.749</v>
      </c>
      <c r="K105" s="100">
        <v>99.0</v>
      </c>
      <c r="L105" s="71">
        <f t="shared" si="1"/>
        <v>376076.151</v>
      </c>
      <c r="M105" s="70">
        <f t="shared" si="2"/>
        <v>97</v>
      </c>
      <c r="N105" s="70">
        <f t="shared" si="3"/>
        <v>0.1344730916</v>
      </c>
      <c r="O105" s="70" t="b">
        <v>0</v>
      </c>
      <c r="P105" s="70">
        <f t="shared" si="4"/>
        <v>11.3</v>
      </c>
      <c r="Q105" s="70">
        <f t="shared" si="5"/>
        <v>81.3</v>
      </c>
    </row>
    <row r="106">
      <c r="A106" s="4"/>
      <c r="B106" s="83" t="s">
        <v>113</v>
      </c>
      <c r="C106" s="100" t="s">
        <v>245</v>
      </c>
      <c r="D106" s="101"/>
      <c r="E106" s="100" t="s">
        <v>246</v>
      </c>
      <c r="F106" s="100" t="s">
        <v>246</v>
      </c>
      <c r="G106" s="100" t="s">
        <v>246</v>
      </c>
      <c r="H106" s="100" t="s">
        <v>246</v>
      </c>
      <c r="I106" s="100">
        <v>10.0</v>
      </c>
      <c r="J106" s="100">
        <v>2820.787</v>
      </c>
      <c r="K106" s="100">
        <v>99.0</v>
      </c>
      <c r="L106" s="71">
        <f t="shared" si="1"/>
        <v>279257.913</v>
      </c>
      <c r="M106" s="70">
        <f t="shared" si="2"/>
        <v>44</v>
      </c>
      <c r="N106" s="70">
        <f t="shared" si="3"/>
        <v>0.2319756909</v>
      </c>
      <c r="O106" s="70" t="b">
        <v>0</v>
      </c>
      <c r="P106" s="70">
        <f t="shared" si="4"/>
        <v>21.62</v>
      </c>
      <c r="Q106" s="70">
        <f t="shared" si="5"/>
        <v>91.62</v>
      </c>
    </row>
    <row r="107">
      <c r="A107" s="4"/>
      <c r="B107" s="83" t="s">
        <v>114</v>
      </c>
      <c r="C107" s="100" t="s">
        <v>245</v>
      </c>
      <c r="D107" s="101"/>
      <c r="E107" s="100" t="s">
        <v>246</v>
      </c>
      <c r="F107" s="100" t="s">
        <v>246</v>
      </c>
      <c r="G107" s="100" t="s">
        <v>246</v>
      </c>
      <c r="H107" s="100" t="s">
        <v>246</v>
      </c>
      <c r="I107" s="100">
        <v>10.0</v>
      </c>
      <c r="J107" s="100">
        <v>3017.045</v>
      </c>
      <c r="K107" s="100">
        <v>99.0</v>
      </c>
      <c r="L107" s="71">
        <f t="shared" si="1"/>
        <v>298687.455</v>
      </c>
      <c r="M107" s="70">
        <f t="shared" si="2"/>
        <v>58</v>
      </c>
      <c r="N107" s="70">
        <f t="shared" si="3"/>
        <v>0.2124088109</v>
      </c>
      <c r="O107" s="70" t="b">
        <v>0</v>
      </c>
      <c r="P107" s="70">
        <f t="shared" si="4"/>
        <v>18.9</v>
      </c>
      <c r="Q107" s="70">
        <f t="shared" si="5"/>
        <v>88.9</v>
      </c>
    </row>
    <row r="108">
      <c r="A108" s="4"/>
      <c r="B108" s="83" t="s">
        <v>115</v>
      </c>
      <c r="C108" s="100" t="s">
        <v>245</v>
      </c>
      <c r="D108" s="101"/>
      <c r="E108" s="100" t="s">
        <v>246</v>
      </c>
      <c r="F108" s="100" t="s">
        <v>246</v>
      </c>
      <c r="G108" s="100" t="s">
        <v>246</v>
      </c>
      <c r="H108" s="100" t="s">
        <v>246</v>
      </c>
      <c r="I108" s="100">
        <v>10.0</v>
      </c>
      <c r="J108" s="100">
        <v>2747.606</v>
      </c>
      <c r="K108" s="100">
        <v>99.0</v>
      </c>
      <c r="L108" s="71">
        <f t="shared" si="1"/>
        <v>272012.994</v>
      </c>
      <c r="M108" s="70">
        <f t="shared" si="2"/>
        <v>40</v>
      </c>
      <c r="N108" s="70">
        <f t="shared" si="3"/>
        <v>0.2392718207</v>
      </c>
      <c r="O108" s="70" t="b">
        <v>0</v>
      </c>
      <c r="P108" s="70">
        <f t="shared" si="4"/>
        <v>22.4</v>
      </c>
      <c r="Q108" s="70">
        <f t="shared" si="5"/>
        <v>92.4</v>
      </c>
    </row>
    <row r="109">
      <c r="A109" s="4"/>
      <c r="B109" s="83" t="s">
        <v>116</v>
      </c>
      <c r="C109" s="100" t="s">
        <v>245</v>
      </c>
      <c r="D109" s="101"/>
      <c r="E109" s="100" t="s">
        <v>246</v>
      </c>
      <c r="F109" s="100" t="s">
        <v>246</v>
      </c>
      <c r="G109" s="100" t="s">
        <v>246</v>
      </c>
      <c r="H109" s="100" t="s">
        <v>246</v>
      </c>
      <c r="I109" s="100">
        <v>10.0</v>
      </c>
      <c r="J109" s="100">
        <v>2824.114</v>
      </c>
      <c r="K109" s="100">
        <v>99.0</v>
      </c>
      <c r="L109" s="71">
        <f t="shared" si="1"/>
        <v>279587.286</v>
      </c>
      <c r="M109" s="70">
        <f t="shared" si="2"/>
        <v>45</v>
      </c>
      <c r="N109" s="70">
        <f t="shared" si="3"/>
        <v>0.2316439897</v>
      </c>
      <c r="O109" s="70" t="b">
        <v>0</v>
      </c>
      <c r="P109" s="70">
        <f t="shared" si="4"/>
        <v>21.43</v>
      </c>
      <c r="Q109" s="70">
        <f t="shared" si="5"/>
        <v>91.43</v>
      </c>
    </row>
    <row r="110">
      <c r="A110" s="4"/>
      <c r="B110" s="83" t="s">
        <v>117</v>
      </c>
      <c r="C110" s="100" t="s">
        <v>245</v>
      </c>
      <c r="D110" s="101"/>
      <c r="E110" s="100" t="s">
        <v>246</v>
      </c>
      <c r="F110" s="100" t="s">
        <v>246</v>
      </c>
      <c r="G110" s="100" t="s">
        <v>246</v>
      </c>
      <c r="H110" s="100" t="s">
        <v>246</v>
      </c>
      <c r="I110" s="100">
        <v>10.0</v>
      </c>
      <c r="J110" s="100">
        <v>2488.147</v>
      </c>
      <c r="K110" s="100">
        <v>99.0</v>
      </c>
      <c r="L110" s="71">
        <f t="shared" si="1"/>
        <v>246326.553</v>
      </c>
      <c r="M110" s="70">
        <f t="shared" si="2"/>
        <v>4</v>
      </c>
      <c r="N110" s="70">
        <f t="shared" si="3"/>
        <v>0.2651398268</v>
      </c>
      <c r="O110" s="70" t="b">
        <v>0</v>
      </c>
      <c r="P110" s="70">
        <f t="shared" si="4"/>
        <v>29.42</v>
      </c>
      <c r="Q110" s="70">
        <f t="shared" si="5"/>
        <v>99.42</v>
      </c>
    </row>
    <row r="111">
      <c r="A111" s="4"/>
      <c r="B111" s="83" t="s">
        <v>118</v>
      </c>
      <c r="C111" s="100" t="s">
        <v>245</v>
      </c>
      <c r="D111" s="101"/>
      <c r="E111" s="100" t="s">
        <v>246</v>
      </c>
      <c r="F111" s="100" t="s">
        <v>246</v>
      </c>
      <c r="G111" s="100" t="s">
        <v>246</v>
      </c>
      <c r="H111" s="100" t="s">
        <v>246</v>
      </c>
      <c r="I111" s="100">
        <v>10.0</v>
      </c>
      <c r="J111" s="100">
        <v>2787.523</v>
      </c>
      <c r="K111" s="100">
        <v>99.0</v>
      </c>
      <c r="L111" s="71">
        <f t="shared" si="1"/>
        <v>275964.777</v>
      </c>
      <c r="M111" s="70">
        <f t="shared" si="2"/>
        <v>42</v>
      </c>
      <c r="N111" s="70">
        <f t="shared" si="3"/>
        <v>0.2352921045</v>
      </c>
      <c r="O111" s="70" t="b">
        <v>0</v>
      </c>
      <c r="P111" s="70">
        <f t="shared" si="4"/>
        <v>22.01</v>
      </c>
      <c r="Q111" s="70">
        <f t="shared" si="5"/>
        <v>92.01</v>
      </c>
    </row>
    <row r="112">
      <c r="A112" s="4"/>
      <c r="B112" s="83" t="s">
        <v>119</v>
      </c>
      <c r="C112" s="100" t="s">
        <v>245</v>
      </c>
      <c r="D112" s="101"/>
      <c r="E112" s="100" t="s">
        <v>246</v>
      </c>
      <c r="F112" s="100" t="s">
        <v>246</v>
      </c>
      <c r="G112" s="100" t="s">
        <v>246</v>
      </c>
      <c r="H112" s="100" t="s">
        <v>246</v>
      </c>
      <c r="I112" s="100">
        <v>10.0</v>
      </c>
      <c r="J112" s="100">
        <v>3037.003</v>
      </c>
      <c r="K112" s="100">
        <v>99.0</v>
      </c>
      <c r="L112" s="71">
        <f t="shared" si="1"/>
        <v>300663.297</v>
      </c>
      <c r="M112" s="70">
        <f t="shared" si="2"/>
        <v>61</v>
      </c>
      <c r="N112" s="70">
        <f t="shared" si="3"/>
        <v>0.2104190026</v>
      </c>
      <c r="O112" s="70" t="b">
        <v>0</v>
      </c>
      <c r="P112" s="70">
        <f t="shared" si="4"/>
        <v>18.31</v>
      </c>
      <c r="Q112" s="70">
        <f t="shared" si="5"/>
        <v>88.31</v>
      </c>
    </row>
    <row r="113">
      <c r="A113" s="4"/>
      <c r="B113" s="83" t="s">
        <v>120</v>
      </c>
      <c r="C113" s="100" t="s">
        <v>245</v>
      </c>
      <c r="D113" s="101"/>
      <c r="E113" s="100" t="s">
        <v>246</v>
      </c>
      <c r="F113" s="100" t="s">
        <v>246</v>
      </c>
      <c r="G113" s="100" t="s">
        <v>246</v>
      </c>
      <c r="H113" s="100" t="s">
        <v>246</v>
      </c>
      <c r="I113" s="100">
        <v>10.0</v>
      </c>
      <c r="J113" s="100">
        <v>3662.366</v>
      </c>
      <c r="K113" s="100">
        <v>99.0</v>
      </c>
      <c r="L113" s="71">
        <f t="shared" si="1"/>
        <v>362574.234</v>
      </c>
      <c r="M113" s="70">
        <f t="shared" si="2"/>
        <v>93</v>
      </c>
      <c r="N113" s="70">
        <f t="shared" si="3"/>
        <v>0.1480704471</v>
      </c>
      <c r="O113" s="70" t="b">
        <v>0</v>
      </c>
      <c r="P113" s="70">
        <f t="shared" si="4"/>
        <v>12.08</v>
      </c>
      <c r="Q113" s="70">
        <f t="shared" si="5"/>
        <v>82.08</v>
      </c>
    </row>
    <row r="114">
      <c r="A114" s="4"/>
      <c r="B114" s="83" t="s">
        <v>121</v>
      </c>
      <c r="C114" s="100" t="s">
        <v>245</v>
      </c>
      <c r="D114" s="101"/>
      <c r="E114" s="100" t="s">
        <v>246</v>
      </c>
      <c r="F114" s="100" t="s">
        <v>246</v>
      </c>
      <c r="G114" s="100" t="s">
        <v>246</v>
      </c>
      <c r="H114" s="100" t="s">
        <v>246</v>
      </c>
      <c r="I114" s="100">
        <v>10.0</v>
      </c>
      <c r="J114" s="100">
        <v>2408.314</v>
      </c>
      <c r="K114" s="100">
        <v>99.0</v>
      </c>
      <c r="L114" s="71">
        <f t="shared" si="1"/>
        <v>238423.086</v>
      </c>
      <c r="M114" s="70">
        <f t="shared" si="2"/>
        <v>1</v>
      </c>
      <c r="N114" s="70">
        <f t="shared" si="3"/>
        <v>0.2730991595</v>
      </c>
      <c r="O114" s="70" t="b">
        <v>0</v>
      </c>
      <c r="P114" s="70">
        <f t="shared" si="4"/>
        <v>30</v>
      </c>
      <c r="Q114" s="70">
        <f t="shared" si="5"/>
        <v>100</v>
      </c>
    </row>
    <row r="115">
      <c r="A115" s="4"/>
      <c r="B115" s="83" t="s">
        <v>122</v>
      </c>
      <c r="C115" s="100" t="s">
        <v>245</v>
      </c>
      <c r="D115" s="101"/>
      <c r="E115" s="100" t="s">
        <v>246</v>
      </c>
      <c r="F115" s="100" t="s">
        <v>246</v>
      </c>
      <c r="G115" s="100" t="s">
        <v>246</v>
      </c>
      <c r="H115" s="100" t="s">
        <v>246</v>
      </c>
      <c r="I115" s="100">
        <v>10.0</v>
      </c>
      <c r="J115" s="100">
        <v>2701.037</v>
      </c>
      <c r="K115" s="100">
        <v>99.0</v>
      </c>
      <c r="L115" s="71">
        <f t="shared" si="1"/>
        <v>267402.663</v>
      </c>
      <c r="M115" s="70">
        <f t="shared" si="2"/>
        <v>36</v>
      </c>
      <c r="N115" s="70">
        <f t="shared" si="3"/>
        <v>0.2439147399</v>
      </c>
      <c r="O115" s="70" t="b">
        <v>0</v>
      </c>
      <c r="P115" s="70">
        <f t="shared" si="4"/>
        <v>23.18</v>
      </c>
      <c r="Q115" s="70">
        <f t="shared" si="5"/>
        <v>93.18</v>
      </c>
    </row>
    <row r="116">
      <c r="A116" s="4"/>
      <c r="B116" s="83" t="s">
        <v>123</v>
      </c>
      <c r="C116" s="100" t="s">
        <v>245</v>
      </c>
      <c r="D116" s="101"/>
      <c r="E116" s="100" t="s">
        <v>246</v>
      </c>
      <c r="F116" s="100" t="s">
        <v>246</v>
      </c>
      <c r="G116" s="100" t="s">
        <v>246</v>
      </c>
      <c r="H116" s="100" t="s">
        <v>246</v>
      </c>
      <c r="I116" s="100">
        <v>10.0</v>
      </c>
      <c r="J116" s="100">
        <v>2933.885</v>
      </c>
      <c r="K116" s="100">
        <v>99.0</v>
      </c>
      <c r="L116" s="71">
        <f t="shared" si="1"/>
        <v>290454.615</v>
      </c>
      <c r="M116" s="70">
        <f t="shared" si="2"/>
        <v>54</v>
      </c>
      <c r="N116" s="70">
        <f t="shared" si="3"/>
        <v>0.2206998448</v>
      </c>
      <c r="O116" s="70" t="b">
        <v>0</v>
      </c>
      <c r="P116" s="70">
        <f t="shared" si="4"/>
        <v>19.68</v>
      </c>
      <c r="Q116" s="70">
        <f t="shared" si="5"/>
        <v>89.68</v>
      </c>
    </row>
    <row r="117">
      <c r="A117" s="4"/>
      <c r="B117" s="83" t="s">
        <v>124</v>
      </c>
      <c r="C117" s="100" t="s">
        <v>245</v>
      </c>
      <c r="D117" s="101"/>
      <c r="E117" s="100" t="s">
        <v>246</v>
      </c>
      <c r="F117" s="100" t="s">
        <v>246</v>
      </c>
      <c r="G117" s="100" t="s">
        <v>246</v>
      </c>
      <c r="H117" s="100" t="s">
        <v>246</v>
      </c>
      <c r="I117" s="100">
        <v>10.0</v>
      </c>
      <c r="J117" s="100">
        <v>2481.494</v>
      </c>
      <c r="K117" s="100">
        <v>99.0</v>
      </c>
      <c r="L117" s="71">
        <f t="shared" si="1"/>
        <v>245667.906</v>
      </c>
      <c r="M117" s="70">
        <f t="shared" si="2"/>
        <v>3</v>
      </c>
      <c r="N117" s="70">
        <f t="shared" si="3"/>
        <v>0.2658031294</v>
      </c>
      <c r="O117" s="70" t="b">
        <v>0</v>
      </c>
      <c r="P117" s="70">
        <f t="shared" si="4"/>
        <v>29.61</v>
      </c>
      <c r="Q117" s="70">
        <f t="shared" si="5"/>
        <v>99.61</v>
      </c>
    </row>
    <row r="118">
      <c r="A118" s="5"/>
      <c r="B118" s="83" t="s">
        <v>125</v>
      </c>
      <c r="C118" s="100" t="s">
        <v>245</v>
      </c>
      <c r="D118" s="101"/>
      <c r="E118" s="100" t="s">
        <v>246</v>
      </c>
      <c r="F118" s="100" t="s">
        <v>246</v>
      </c>
      <c r="G118" s="100" t="s">
        <v>246</v>
      </c>
      <c r="H118" s="100" t="s">
        <v>246</v>
      </c>
      <c r="I118" s="100">
        <v>10.0</v>
      </c>
      <c r="J118" s="100">
        <v>4084.819</v>
      </c>
      <c r="K118" s="100">
        <v>99.0</v>
      </c>
      <c r="L118" s="71">
        <f t="shared" si="1"/>
        <v>404397.081</v>
      </c>
      <c r="M118" s="70">
        <f t="shared" si="2"/>
        <v>105</v>
      </c>
      <c r="N118" s="70">
        <f t="shared" si="3"/>
        <v>0.1059519747</v>
      </c>
      <c r="O118" s="70" t="b">
        <v>0</v>
      </c>
      <c r="P118" s="70">
        <f t="shared" si="4"/>
        <v>9.74</v>
      </c>
      <c r="Q118" s="70">
        <f t="shared" si="5"/>
        <v>79.74</v>
      </c>
    </row>
    <row r="119">
      <c r="A119" s="19" t="s">
        <v>126</v>
      </c>
      <c r="B119" s="85" t="s">
        <v>127</v>
      </c>
      <c r="C119" s="100" t="s">
        <v>245</v>
      </c>
      <c r="D119" s="101"/>
      <c r="E119" s="100" t="s">
        <v>246</v>
      </c>
      <c r="F119" s="100" t="s">
        <v>246</v>
      </c>
      <c r="G119" s="100" t="s">
        <v>246</v>
      </c>
      <c r="H119" s="100" t="s">
        <v>246</v>
      </c>
      <c r="I119" s="100">
        <v>10.0</v>
      </c>
      <c r="J119" s="100">
        <v>4770.058</v>
      </c>
      <c r="K119" s="100">
        <v>99.0</v>
      </c>
      <c r="L119" s="71">
        <f t="shared" si="1"/>
        <v>472235.742</v>
      </c>
      <c r="M119" s="70">
        <f t="shared" si="2"/>
        <v>122</v>
      </c>
      <c r="N119" s="70">
        <f t="shared" si="3"/>
        <v>0.037633795</v>
      </c>
      <c r="O119" s="70" t="b">
        <v>0</v>
      </c>
      <c r="P119" s="70">
        <f t="shared" si="4"/>
        <v>6.43</v>
      </c>
      <c r="Q119" s="70">
        <f t="shared" si="5"/>
        <v>76.43</v>
      </c>
    </row>
    <row r="120">
      <c r="A120" s="4"/>
      <c r="B120" s="85" t="s">
        <v>128</v>
      </c>
      <c r="C120" s="100" t="s">
        <v>251</v>
      </c>
      <c r="D120" s="102"/>
      <c r="E120" s="100" t="s">
        <v>246</v>
      </c>
      <c r="F120" s="100" t="s">
        <v>246</v>
      </c>
      <c r="G120" s="100" t="s">
        <v>246</v>
      </c>
      <c r="H120" s="100" t="s">
        <v>246</v>
      </c>
      <c r="I120" s="100">
        <v>10.0</v>
      </c>
      <c r="J120" s="100">
        <v>5967.562</v>
      </c>
      <c r="K120" s="100">
        <v>99.0</v>
      </c>
      <c r="L120" s="71">
        <f t="shared" si="1"/>
        <v>590788.638</v>
      </c>
      <c r="M120" s="70">
        <f t="shared" si="2"/>
        <v>138</v>
      </c>
      <c r="N120" s="70">
        <f t="shared" si="3"/>
        <v>-0.08175709407</v>
      </c>
      <c r="O120" s="70" t="b">
        <v>0</v>
      </c>
      <c r="P120" s="70">
        <f t="shared" si="4"/>
        <v>3.31</v>
      </c>
      <c r="Q120" s="70">
        <f t="shared" si="5"/>
        <v>51.32</v>
      </c>
    </row>
    <row r="121">
      <c r="A121" s="4"/>
      <c r="B121" s="85" t="s">
        <v>129</v>
      </c>
      <c r="C121" s="100" t="s">
        <v>245</v>
      </c>
      <c r="D121" s="101"/>
      <c r="E121" s="100" t="s">
        <v>246</v>
      </c>
      <c r="F121" s="100" t="s">
        <v>246</v>
      </c>
      <c r="G121" s="100" t="s">
        <v>246</v>
      </c>
      <c r="H121" s="100" t="s">
        <v>246</v>
      </c>
      <c r="I121" s="100">
        <v>10.0</v>
      </c>
      <c r="J121" s="100">
        <v>2913.926</v>
      </c>
      <c r="K121" s="100">
        <v>99.0</v>
      </c>
      <c r="L121" s="71">
        <f t="shared" si="1"/>
        <v>288478.674</v>
      </c>
      <c r="M121" s="70">
        <f t="shared" si="2"/>
        <v>51</v>
      </c>
      <c r="N121" s="70">
        <f t="shared" si="3"/>
        <v>0.2226897528</v>
      </c>
      <c r="O121" s="70" t="b">
        <v>0</v>
      </c>
      <c r="P121" s="70">
        <f t="shared" si="4"/>
        <v>20.26</v>
      </c>
      <c r="Q121" s="70">
        <f t="shared" si="5"/>
        <v>90.26</v>
      </c>
    </row>
    <row r="122">
      <c r="A122" s="4"/>
      <c r="B122" s="85" t="s">
        <v>130</v>
      </c>
      <c r="C122" s="100" t="s">
        <v>245</v>
      </c>
      <c r="D122" s="101"/>
      <c r="E122" s="100" t="s">
        <v>246</v>
      </c>
      <c r="F122" s="100" t="s">
        <v>246</v>
      </c>
      <c r="G122" s="100" t="s">
        <v>246</v>
      </c>
      <c r="H122" s="100" t="s">
        <v>246</v>
      </c>
      <c r="I122" s="100">
        <v>10.0</v>
      </c>
      <c r="J122" s="100">
        <v>4044.902</v>
      </c>
      <c r="K122" s="100">
        <v>99.0</v>
      </c>
      <c r="L122" s="71">
        <f t="shared" si="1"/>
        <v>400445.298</v>
      </c>
      <c r="M122" s="70">
        <f t="shared" si="2"/>
        <v>104</v>
      </c>
      <c r="N122" s="70">
        <f t="shared" si="3"/>
        <v>0.1099316909</v>
      </c>
      <c r="O122" s="70" t="b">
        <v>0</v>
      </c>
      <c r="P122" s="70">
        <f t="shared" si="4"/>
        <v>9.94</v>
      </c>
      <c r="Q122" s="70">
        <f t="shared" si="5"/>
        <v>79.94</v>
      </c>
    </row>
    <row r="123">
      <c r="A123" s="4"/>
      <c r="B123" s="85" t="s">
        <v>131</v>
      </c>
      <c r="C123" s="100" t="s">
        <v>245</v>
      </c>
      <c r="D123" s="101"/>
      <c r="E123" s="100" t="s">
        <v>246</v>
      </c>
      <c r="F123" s="100" t="s">
        <v>246</v>
      </c>
      <c r="G123" s="100" t="s">
        <v>246</v>
      </c>
      <c r="H123" s="100" t="s">
        <v>246</v>
      </c>
      <c r="I123" s="100">
        <v>10.0</v>
      </c>
      <c r="J123" s="100">
        <v>3582.533</v>
      </c>
      <c r="K123" s="100">
        <v>99.0</v>
      </c>
      <c r="L123" s="71">
        <f t="shared" si="1"/>
        <v>354670.767</v>
      </c>
      <c r="M123" s="70">
        <f t="shared" si="2"/>
        <v>90</v>
      </c>
      <c r="N123" s="70">
        <f t="shared" si="3"/>
        <v>0.1560297799</v>
      </c>
      <c r="O123" s="70" t="b">
        <v>0</v>
      </c>
      <c r="P123" s="70">
        <f t="shared" si="4"/>
        <v>12.66</v>
      </c>
      <c r="Q123" s="70">
        <f t="shared" si="5"/>
        <v>82.66</v>
      </c>
    </row>
    <row r="124">
      <c r="A124" s="4"/>
      <c r="B124" s="85" t="s">
        <v>132</v>
      </c>
      <c r="C124" s="100" t="s">
        <v>245</v>
      </c>
      <c r="D124" s="101"/>
      <c r="E124" s="100" t="s">
        <v>246</v>
      </c>
      <c r="F124" s="100" t="s">
        <v>246</v>
      </c>
      <c r="G124" s="100" t="s">
        <v>246</v>
      </c>
      <c r="H124" s="100" t="s">
        <v>246</v>
      </c>
      <c r="I124" s="100">
        <v>10.0</v>
      </c>
      <c r="J124" s="100">
        <v>4750.099</v>
      </c>
      <c r="K124" s="100">
        <v>99.0</v>
      </c>
      <c r="L124" s="71">
        <f t="shared" si="1"/>
        <v>470259.801</v>
      </c>
      <c r="M124" s="70">
        <f t="shared" si="2"/>
        <v>121</v>
      </c>
      <c r="N124" s="70">
        <f t="shared" si="3"/>
        <v>0.03962370297</v>
      </c>
      <c r="O124" s="70" t="b">
        <v>0</v>
      </c>
      <c r="P124" s="70">
        <f t="shared" si="4"/>
        <v>6.62</v>
      </c>
      <c r="Q124" s="70">
        <f t="shared" si="5"/>
        <v>76.62</v>
      </c>
    </row>
    <row r="125">
      <c r="A125" s="4"/>
      <c r="B125" s="85" t="s">
        <v>133</v>
      </c>
      <c r="C125" s="100" t="s">
        <v>245</v>
      </c>
      <c r="D125" s="101"/>
      <c r="E125" s="100" t="s">
        <v>246</v>
      </c>
      <c r="F125" s="100" t="s">
        <v>246</v>
      </c>
      <c r="G125" s="100" t="s">
        <v>246</v>
      </c>
      <c r="H125" s="100" t="s">
        <v>246</v>
      </c>
      <c r="I125" s="100">
        <v>10.0</v>
      </c>
      <c r="J125" s="100">
        <v>5761.325</v>
      </c>
      <c r="K125" s="100">
        <v>99.0</v>
      </c>
      <c r="L125" s="71">
        <f t="shared" si="1"/>
        <v>570371.175</v>
      </c>
      <c r="M125" s="70">
        <f t="shared" si="2"/>
        <v>134</v>
      </c>
      <c r="N125" s="70">
        <f t="shared" si="3"/>
        <v>-0.0611953099</v>
      </c>
      <c r="O125" s="70" t="b">
        <v>0</v>
      </c>
      <c r="P125" s="70">
        <f t="shared" si="4"/>
        <v>4.09</v>
      </c>
      <c r="Q125" s="70">
        <f t="shared" si="5"/>
        <v>74.09</v>
      </c>
    </row>
    <row r="126">
      <c r="A126" s="4"/>
      <c r="B126" s="85" t="s">
        <v>134</v>
      </c>
      <c r="C126" s="100" t="s">
        <v>245</v>
      </c>
      <c r="D126" s="101"/>
      <c r="E126" s="100" t="s">
        <v>246</v>
      </c>
      <c r="F126" s="100" t="s">
        <v>246</v>
      </c>
      <c r="G126" s="100" t="s">
        <v>246</v>
      </c>
      <c r="H126" s="100" t="s">
        <v>246</v>
      </c>
      <c r="I126" s="100">
        <v>10.0</v>
      </c>
      <c r="J126" s="100">
        <v>2860.704</v>
      </c>
      <c r="K126" s="100">
        <v>99.0</v>
      </c>
      <c r="L126" s="71">
        <f t="shared" si="1"/>
        <v>283209.696</v>
      </c>
      <c r="M126" s="70">
        <f t="shared" si="2"/>
        <v>47</v>
      </c>
      <c r="N126" s="70">
        <f t="shared" si="3"/>
        <v>0.2279959747</v>
      </c>
      <c r="O126" s="70" t="b">
        <v>0</v>
      </c>
      <c r="P126" s="70">
        <f t="shared" si="4"/>
        <v>21.04</v>
      </c>
      <c r="Q126" s="70">
        <f t="shared" si="5"/>
        <v>91.04</v>
      </c>
    </row>
    <row r="127">
      <c r="A127" s="4"/>
      <c r="B127" s="85" t="s">
        <v>135</v>
      </c>
      <c r="C127" s="100" t="s">
        <v>245</v>
      </c>
      <c r="D127" s="101"/>
      <c r="E127" s="100" t="s">
        <v>246</v>
      </c>
      <c r="F127" s="100" t="s">
        <v>246</v>
      </c>
      <c r="G127" s="100" t="s">
        <v>246</v>
      </c>
      <c r="H127" s="100" t="s">
        <v>246</v>
      </c>
      <c r="I127" s="100">
        <v>10.0</v>
      </c>
      <c r="J127" s="100">
        <v>2604.571</v>
      </c>
      <c r="K127" s="100">
        <v>99.0</v>
      </c>
      <c r="L127" s="71">
        <f t="shared" si="1"/>
        <v>257852.529</v>
      </c>
      <c r="M127" s="70">
        <f t="shared" si="2"/>
        <v>16</v>
      </c>
      <c r="N127" s="70">
        <f t="shared" si="3"/>
        <v>0.2535323792</v>
      </c>
      <c r="O127" s="70" t="b">
        <v>0</v>
      </c>
      <c r="P127" s="70">
        <f t="shared" si="4"/>
        <v>27.08</v>
      </c>
      <c r="Q127" s="70">
        <f t="shared" si="5"/>
        <v>97.08</v>
      </c>
    </row>
    <row r="128">
      <c r="A128" s="4"/>
      <c r="B128" s="85" t="s">
        <v>136</v>
      </c>
      <c r="C128" s="100" t="s">
        <v>245</v>
      </c>
      <c r="D128" s="101"/>
      <c r="E128" s="100" t="s">
        <v>246</v>
      </c>
      <c r="F128" s="100" t="s">
        <v>246</v>
      </c>
      <c r="G128" s="100" t="s">
        <v>246</v>
      </c>
      <c r="H128" s="100" t="s">
        <v>246</v>
      </c>
      <c r="I128" s="100">
        <v>10.0</v>
      </c>
      <c r="J128" s="100">
        <v>3289.81</v>
      </c>
      <c r="K128" s="100">
        <v>99.0</v>
      </c>
      <c r="L128" s="71">
        <f t="shared" si="1"/>
        <v>325691.19</v>
      </c>
      <c r="M128" s="70">
        <f t="shared" si="2"/>
        <v>77</v>
      </c>
      <c r="N128" s="70">
        <f t="shared" si="3"/>
        <v>0.1852141995</v>
      </c>
      <c r="O128" s="70" t="b">
        <v>0</v>
      </c>
      <c r="P128" s="70">
        <f t="shared" si="4"/>
        <v>15.19</v>
      </c>
      <c r="Q128" s="70">
        <f t="shared" si="5"/>
        <v>85.19</v>
      </c>
    </row>
    <row r="129">
      <c r="A129" s="4"/>
      <c r="B129" s="85" t="s">
        <v>137</v>
      </c>
      <c r="C129" s="100" t="s">
        <v>247</v>
      </c>
      <c r="D129" s="100" t="s">
        <v>248</v>
      </c>
      <c r="E129" s="100" t="s">
        <v>247</v>
      </c>
      <c r="F129" s="101"/>
      <c r="G129" s="101"/>
      <c r="H129" s="101"/>
      <c r="I129" s="102"/>
      <c r="J129" s="101"/>
      <c r="K129" s="101"/>
      <c r="L129" s="71" t="str">
        <f t="shared" si="1"/>
        <v>-</v>
      </c>
      <c r="M129" s="70" t="str">
        <f t="shared" si="2"/>
        <v>-</v>
      </c>
      <c r="N129" s="70" t="str">
        <f t="shared" si="3"/>
        <v>-</v>
      </c>
      <c r="O129" s="70" t="b">
        <v>0</v>
      </c>
      <c r="P129" s="70">
        <f t="shared" si="4"/>
        <v>0</v>
      </c>
      <c r="Q129" s="70">
        <f t="shared" si="5"/>
        <v>0</v>
      </c>
    </row>
    <row r="130">
      <c r="A130" s="4"/>
      <c r="B130" s="85" t="s">
        <v>138</v>
      </c>
      <c r="C130" s="100" t="s">
        <v>251</v>
      </c>
      <c r="D130" s="102"/>
      <c r="E130" s="100" t="s">
        <v>246</v>
      </c>
      <c r="F130" s="100" t="s">
        <v>246</v>
      </c>
      <c r="G130" s="100" t="s">
        <v>246</v>
      </c>
      <c r="H130" s="100" t="s">
        <v>246</v>
      </c>
      <c r="I130" s="100">
        <v>10.0</v>
      </c>
      <c r="J130" s="100">
        <v>7314.754</v>
      </c>
      <c r="K130" s="100">
        <v>99.0</v>
      </c>
      <c r="L130" s="71">
        <f t="shared" si="1"/>
        <v>724160.646</v>
      </c>
      <c r="M130" s="70">
        <f t="shared" si="2"/>
        <v>145</v>
      </c>
      <c r="N130" s="70">
        <f t="shared" si="3"/>
        <v>-0.2160718443</v>
      </c>
      <c r="O130" s="70" t="b">
        <v>0</v>
      </c>
      <c r="P130" s="70">
        <f t="shared" si="4"/>
        <v>1.95</v>
      </c>
      <c r="Q130" s="70">
        <f t="shared" si="5"/>
        <v>50.37</v>
      </c>
    </row>
    <row r="131">
      <c r="A131" s="4"/>
      <c r="B131" s="85" t="s">
        <v>139</v>
      </c>
      <c r="C131" s="100" t="s">
        <v>245</v>
      </c>
      <c r="D131" s="101"/>
      <c r="E131" s="100" t="s">
        <v>246</v>
      </c>
      <c r="F131" s="100" t="s">
        <v>246</v>
      </c>
      <c r="G131" s="100" t="s">
        <v>246</v>
      </c>
      <c r="H131" s="100" t="s">
        <v>246</v>
      </c>
      <c r="I131" s="100">
        <v>10.0</v>
      </c>
      <c r="J131" s="100">
        <v>2927.232</v>
      </c>
      <c r="K131" s="100">
        <v>99.0</v>
      </c>
      <c r="L131" s="71">
        <f t="shared" si="1"/>
        <v>289795.968</v>
      </c>
      <c r="M131" s="70">
        <f t="shared" si="2"/>
        <v>52</v>
      </c>
      <c r="N131" s="70">
        <f t="shared" si="3"/>
        <v>0.2213631475</v>
      </c>
      <c r="O131" s="70" t="b">
        <v>0</v>
      </c>
      <c r="P131" s="70">
        <f t="shared" si="4"/>
        <v>20.06</v>
      </c>
      <c r="Q131" s="70">
        <f t="shared" si="5"/>
        <v>90.06</v>
      </c>
    </row>
    <row r="132">
      <c r="A132" s="4"/>
      <c r="B132" s="85" t="s">
        <v>140</v>
      </c>
      <c r="C132" s="100" t="s">
        <v>245</v>
      </c>
      <c r="D132" s="101"/>
      <c r="E132" s="100" t="s">
        <v>246</v>
      </c>
      <c r="F132" s="100" t="s">
        <v>246</v>
      </c>
      <c r="G132" s="100" t="s">
        <v>246</v>
      </c>
      <c r="H132" s="100" t="s">
        <v>246</v>
      </c>
      <c r="I132" s="100">
        <v>10.0</v>
      </c>
      <c r="J132" s="100">
        <v>5724.734</v>
      </c>
      <c r="K132" s="100">
        <v>99.0</v>
      </c>
      <c r="L132" s="71">
        <f t="shared" si="1"/>
        <v>566748.666</v>
      </c>
      <c r="M132" s="70">
        <f t="shared" si="2"/>
        <v>133</v>
      </c>
      <c r="N132" s="70">
        <f t="shared" si="3"/>
        <v>-0.05754719514</v>
      </c>
      <c r="O132" s="70" t="b">
        <v>0</v>
      </c>
      <c r="P132" s="70">
        <f t="shared" si="4"/>
        <v>4.29</v>
      </c>
      <c r="Q132" s="70">
        <f t="shared" si="5"/>
        <v>74.29</v>
      </c>
    </row>
    <row r="133">
      <c r="A133" s="4"/>
      <c r="B133" s="85" t="s">
        <v>141</v>
      </c>
      <c r="C133" s="100" t="s">
        <v>245</v>
      </c>
      <c r="D133" s="101"/>
      <c r="E133" s="100" t="s">
        <v>246</v>
      </c>
      <c r="F133" s="100" t="s">
        <v>246</v>
      </c>
      <c r="G133" s="100" t="s">
        <v>246</v>
      </c>
      <c r="H133" s="100" t="s">
        <v>246</v>
      </c>
      <c r="I133" s="100">
        <v>10.0</v>
      </c>
      <c r="J133" s="100">
        <v>3286.483</v>
      </c>
      <c r="K133" s="100">
        <v>99.0</v>
      </c>
      <c r="L133" s="71">
        <f t="shared" si="1"/>
        <v>325361.817</v>
      </c>
      <c r="M133" s="70">
        <f t="shared" si="2"/>
        <v>76</v>
      </c>
      <c r="N133" s="70">
        <f t="shared" si="3"/>
        <v>0.1855459007</v>
      </c>
      <c r="O133" s="70" t="b">
        <v>0</v>
      </c>
      <c r="P133" s="70">
        <f t="shared" si="4"/>
        <v>15.39</v>
      </c>
      <c r="Q133" s="70">
        <f t="shared" si="5"/>
        <v>85.39</v>
      </c>
    </row>
    <row r="134">
      <c r="A134" s="5"/>
      <c r="B134" s="85" t="s">
        <v>142</v>
      </c>
      <c r="C134" s="100" t="s">
        <v>247</v>
      </c>
      <c r="D134" s="100" t="s">
        <v>248</v>
      </c>
      <c r="E134" s="100" t="s">
        <v>247</v>
      </c>
      <c r="F134" s="101"/>
      <c r="G134" s="101"/>
      <c r="H134" s="101"/>
      <c r="I134" s="102"/>
      <c r="J134" s="101"/>
      <c r="K134" s="101"/>
      <c r="L134" s="71" t="str">
        <f t="shared" si="1"/>
        <v>-</v>
      </c>
      <c r="M134" s="70" t="str">
        <f t="shared" si="2"/>
        <v>-</v>
      </c>
      <c r="N134" s="70" t="str">
        <f t="shared" si="3"/>
        <v>-</v>
      </c>
      <c r="O134" s="70" t="b">
        <v>0</v>
      </c>
      <c r="P134" s="70">
        <f t="shared" si="4"/>
        <v>0</v>
      </c>
      <c r="Q134" s="70">
        <f t="shared" si="5"/>
        <v>0</v>
      </c>
    </row>
    <row r="135">
      <c r="A135" s="86" t="s">
        <v>143</v>
      </c>
      <c r="B135" s="87" t="s">
        <v>144</v>
      </c>
      <c r="C135" s="100" t="s">
        <v>245</v>
      </c>
      <c r="D135" s="101"/>
      <c r="E135" s="100" t="s">
        <v>246</v>
      </c>
      <c r="F135" s="100" t="s">
        <v>246</v>
      </c>
      <c r="G135" s="100" t="s">
        <v>246</v>
      </c>
      <c r="H135" s="100" t="s">
        <v>246</v>
      </c>
      <c r="I135" s="100">
        <v>10.0</v>
      </c>
      <c r="J135" s="100">
        <v>3382.949</v>
      </c>
      <c r="K135" s="100">
        <v>99.0</v>
      </c>
      <c r="L135" s="71">
        <f t="shared" si="1"/>
        <v>334911.951</v>
      </c>
      <c r="M135" s="70">
        <f t="shared" si="2"/>
        <v>80</v>
      </c>
      <c r="N135" s="70">
        <f t="shared" si="3"/>
        <v>0.1759282614</v>
      </c>
      <c r="O135" s="70" t="b">
        <v>0</v>
      </c>
      <c r="P135" s="70">
        <f t="shared" si="4"/>
        <v>14.61</v>
      </c>
      <c r="Q135" s="70">
        <f t="shared" si="5"/>
        <v>84.61</v>
      </c>
    </row>
    <row r="136">
      <c r="A136" s="4"/>
      <c r="B136" s="88" t="s">
        <v>145</v>
      </c>
      <c r="C136" s="100" t="s">
        <v>247</v>
      </c>
      <c r="D136" s="100" t="s">
        <v>248</v>
      </c>
      <c r="E136" s="100" t="s">
        <v>247</v>
      </c>
      <c r="F136" s="101"/>
      <c r="G136" s="101"/>
      <c r="H136" s="101"/>
      <c r="I136" s="102"/>
      <c r="J136" s="101"/>
      <c r="K136" s="101"/>
      <c r="L136" s="71" t="str">
        <f t="shared" si="1"/>
        <v>-</v>
      </c>
      <c r="M136" s="70" t="str">
        <f t="shared" si="2"/>
        <v>-</v>
      </c>
      <c r="N136" s="70" t="str">
        <f t="shared" si="3"/>
        <v>-</v>
      </c>
      <c r="O136" s="70" t="b">
        <v>0</v>
      </c>
      <c r="P136" s="70">
        <f t="shared" si="4"/>
        <v>0</v>
      </c>
      <c r="Q136" s="70">
        <f t="shared" si="5"/>
        <v>0</v>
      </c>
    </row>
    <row r="137">
      <c r="A137" s="4"/>
      <c r="B137" s="87" t="s">
        <v>146</v>
      </c>
      <c r="C137" s="100" t="s">
        <v>245</v>
      </c>
      <c r="D137" s="101"/>
      <c r="E137" s="100" t="s">
        <v>246</v>
      </c>
      <c r="F137" s="100" t="s">
        <v>246</v>
      </c>
      <c r="G137" s="100" t="s">
        <v>246</v>
      </c>
      <c r="H137" s="100" t="s">
        <v>246</v>
      </c>
      <c r="I137" s="100">
        <v>10.0</v>
      </c>
      <c r="J137" s="100">
        <v>6476.501</v>
      </c>
      <c r="K137" s="100">
        <v>99.0</v>
      </c>
      <c r="L137" s="71">
        <f t="shared" si="1"/>
        <v>641173.599</v>
      </c>
      <c r="M137" s="70">
        <f t="shared" si="2"/>
        <v>142</v>
      </c>
      <c r="N137" s="70">
        <f t="shared" si="3"/>
        <v>-0.132498202</v>
      </c>
      <c r="O137" s="70" t="b">
        <v>0</v>
      </c>
      <c r="P137" s="70">
        <f t="shared" si="4"/>
        <v>2.53</v>
      </c>
      <c r="Q137" s="70">
        <f t="shared" si="5"/>
        <v>72.53</v>
      </c>
    </row>
    <row r="138">
      <c r="A138" s="4"/>
      <c r="B138" s="106" t="s">
        <v>148</v>
      </c>
      <c r="C138" s="100" t="s">
        <v>247</v>
      </c>
      <c r="D138" s="100" t="s">
        <v>248</v>
      </c>
      <c r="E138" s="100" t="s">
        <v>247</v>
      </c>
      <c r="F138" s="101"/>
      <c r="G138" s="101"/>
      <c r="H138" s="101"/>
      <c r="I138" s="102"/>
      <c r="J138" s="101"/>
      <c r="K138" s="101"/>
      <c r="L138" s="71" t="str">
        <f t="shared" si="1"/>
        <v>-</v>
      </c>
      <c r="M138" s="70" t="str">
        <f t="shared" si="2"/>
        <v>-</v>
      </c>
      <c r="N138" s="70" t="str">
        <f t="shared" si="3"/>
        <v>-</v>
      </c>
      <c r="O138" s="70" t="b">
        <v>0</v>
      </c>
      <c r="P138" s="70">
        <f t="shared" si="4"/>
        <v>0</v>
      </c>
      <c r="Q138" s="70">
        <f t="shared" si="5"/>
        <v>0</v>
      </c>
    </row>
    <row r="139">
      <c r="A139" s="4"/>
      <c r="B139" s="106" t="s">
        <v>149</v>
      </c>
      <c r="C139" s="100" t="s">
        <v>247</v>
      </c>
      <c r="D139" s="100" t="s">
        <v>248</v>
      </c>
      <c r="E139" s="100" t="s">
        <v>247</v>
      </c>
      <c r="F139" s="101"/>
      <c r="G139" s="101"/>
      <c r="H139" s="101"/>
      <c r="I139" s="102"/>
      <c r="J139" s="101"/>
      <c r="K139" s="101"/>
      <c r="L139" s="71" t="str">
        <f t="shared" si="1"/>
        <v>-</v>
      </c>
      <c r="M139" s="70" t="str">
        <f t="shared" si="2"/>
        <v>-</v>
      </c>
      <c r="N139" s="70" t="str">
        <f t="shared" si="3"/>
        <v>-</v>
      </c>
      <c r="O139" s="70" t="b">
        <v>0</v>
      </c>
      <c r="P139" s="70">
        <f t="shared" si="4"/>
        <v>0</v>
      </c>
      <c r="Q139" s="70">
        <f t="shared" si="5"/>
        <v>0</v>
      </c>
    </row>
    <row r="140">
      <c r="A140" s="4"/>
      <c r="B140" s="87" t="s">
        <v>150</v>
      </c>
      <c r="C140" s="100" t="s">
        <v>245</v>
      </c>
      <c r="D140" s="101"/>
      <c r="E140" s="100" t="s">
        <v>246</v>
      </c>
      <c r="F140" s="100" t="s">
        <v>246</v>
      </c>
      <c r="G140" s="100" t="s">
        <v>246</v>
      </c>
      <c r="H140" s="100" t="s">
        <v>246</v>
      </c>
      <c r="I140" s="100">
        <v>10.0</v>
      </c>
      <c r="J140" s="100">
        <v>9493.546</v>
      </c>
      <c r="K140" s="100">
        <v>99.0</v>
      </c>
      <c r="L140" s="71">
        <f t="shared" si="1"/>
        <v>939861.054</v>
      </c>
      <c r="M140" s="70">
        <f t="shared" si="2"/>
        <v>149</v>
      </c>
      <c r="N140" s="70">
        <f t="shared" si="3"/>
        <v>-0.4332969341</v>
      </c>
      <c r="O140" s="70" t="b">
        <v>0</v>
      </c>
      <c r="P140" s="70">
        <f t="shared" si="4"/>
        <v>1.17</v>
      </c>
      <c r="Q140" s="70">
        <f t="shared" si="5"/>
        <v>71.17</v>
      </c>
    </row>
    <row r="141">
      <c r="A141" s="4"/>
      <c r="B141" s="87" t="s">
        <v>151</v>
      </c>
      <c r="C141" s="100" t="s">
        <v>245</v>
      </c>
      <c r="D141" s="101"/>
      <c r="E141" s="100" t="s">
        <v>246</v>
      </c>
      <c r="F141" s="100" t="s">
        <v>246</v>
      </c>
      <c r="G141" s="100" t="s">
        <v>246</v>
      </c>
      <c r="H141" s="100" t="s">
        <v>246</v>
      </c>
      <c r="I141" s="100">
        <v>10.0</v>
      </c>
      <c r="J141" s="100">
        <v>3509.352</v>
      </c>
      <c r="K141" s="100">
        <v>99.0</v>
      </c>
      <c r="L141" s="71">
        <f t="shared" si="1"/>
        <v>347425.848</v>
      </c>
      <c r="M141" s="70">
        <f t="shared" si="2"/>
        <v>86</v>
      </c>
      <c r="N141" s="70">
        <f t="shared" si="3"/>
        <v>0.1633259098</v>
      </c>
      <c r="O141" s="70" t="b">
        <v>0</v>
      </c>
      <c r="P141" s="70">
        <f t="shared" si="4"/>
        <v>13.44</v>
      </c>
      <c r="Q141" s="70">
        <f t="shared" si="5"/>
        <v>83.44</v>
      </c>
    </row>
    <row r="142">
      <c r="A142" s="4"/>
      <c r="B142" s="87" t="s">
        <v>152</v>
      </c>
      <c r="C142" s="100" t="s">
        <v>245</v>
      </c>
      <c r="D142" s="101"/>
      <c r="E142" s="100" t="s">
        <v>246</v>
      </c>
      <c r="F142" s="100" t="s">
        <v>246</v>
      </c>
      <c r="G142" s="100" t="s">
        <v>246</v>
      </c>
      <c r="H142" s="100" t="s">
        <v>246</v>
      </c>
      <c r="I142" s="100">
        <v>10.0</v>
      </c>
      <c r="J142" s="100">
        <v>2707.69</v>
      </c>
      <c r="K142" s="100">
        <v>99.0</v>
      </c>
      <c r="L142" s="71">
        <f t="shared" si="1"/>
        <v>268061.31</v>
      </c>
      <c r="M142" s="70">
        <f t="shared" si="2"/>
        <v>38</v>
      </c>
      <c r="N142" s="70">
        <f t="shared" si="3"/>
        <v>0.2432514373</v>
      </c>
      <c r="O142" s="70" t="b">
        <v>0</v>
      </c>
      <c r="P142" s="70">
        <f t="shared" si="4"/>
        <v>22.79</v>
      </c>
      <c r="Q142" s="70">
        <f t="shared" si="5"/>
        <v>92.79</v>
      </c>
    </row>
    <row r="143">
      <c r="A143" s="4"/>
      <c r="B143" s="87" t="s">
        <v>153</v>
      </c>
      <c r="C143" s="100" t="s">
        <v>245</v>
      </c>
      <c r="D143" s="101"/>
      <c r="E143" s="100" t="s">
        <v>246</v>
      </c>
      <c r="F143" s="100" t="s">
        <v>246</v>
      </c>
      <c r="G143" s="100" t="s">
        <v>246</v>
      </c>
      <c r="H143" s="100" t="s">
        <v>246</v>
      </c>
      <c r="I143" s="100">
        <v>10.0</v>
      </c>
      <c r="J143" s="100">
        <v>3329.726</v>
      </c>
      <c r="K143" s="100">
        <v>99.0</v>
      </c>
      <c r="L143" s="71">
        <f t="shared" si="1"/>
        <v>329642.874</v>
      </c>
      <c r="M143" s="70">
        <f t="shared" si="2"/>
        <v>79</v>
      </c>
      <c r="N143" s="70">
        <f t="shared" si="3"/>
        <v>0.181234583</v>
      </c>
      <c r="O143" s="70" t="b">
        <v>0</v>
      </c>
      <c r="P143" s="70">
        <f t="shared" si="4"/>
        <v>14.81</v>
      </c>
      <c r="Q143" s="70">
        <f t="shared" si="5"/>
        <v>84.81</v>
      </c>
    </row>
    <row r="144">
      <c r="A144" s="4"/>
      <c r="B144" s="87" t="s">
        <v>154</v>
      </c>
      <c r="C144" s="100" t="s">
        <v>245</v>
      </c>
      <c r="D144" s="101"/>
      <c r="E144" s="100" t="s">
        <v>246</v>
      </c>
      <c r="F144" s="100" t="s">
        <v>246</v>
      </c>
      <c r="G144" s="100" t="s">
        <v>246</v>
      </c>
      <c r="H144" s="100" t="s">
        <v>246</v>
      </c>
      <c r="I144" s="100">
        <v>10.0</v>
      </c>
      <c r="J144" s="100">
        <v>8129.722</v>
      </c>
      <c r="K144" s="100">
        <v>99.0</v>
      </c>
      <c r="L144" s="71">
        <f t="shared" si="1"/>
        <v>804842.478</v>
      </c>
      <c r="M144" s="70">
        <f t="shared" si="2"/>
        <v>146</v>
      </c>
      <c r="N144" s="70">
        <f t="shared" si="3"/>
        <v>-0.2973239771</v>
      </c>
      <c r="O144" s="70" t="b">
        <v>0</v>
      </c>
      <c r="P144" s="70">
        <f t="shared" si="4"/>
        <v>1.75</v>
      </c>
      <c r="Q144" s="70">
        <f t="shared" si="5"/>
        <v>71.75</v>
      </c>
    </row>
    <row r="145">
      <c r="A145" s="4"/>
      <c r="B145" s="87" t="s">
        <v>155</v>
      </c>
      <c r="C145" s="100" t="s">
        <v>245</v>
      </c>
      <c r="D145" s="101"/>
      <c r="E145" s="100" t="s">
        <v>246</v>
      </c>
      <c r="F145" s="100" t="s">
        <v>246</v>
      </c>
      <c r="G145" s="100" t="s">
        <v>246</v>
      </c>
      <c r="H145" s="100" t="s">
        <v>246</v>
      </c>
      <c r="I145" s="100">
        <v>10.0</v>
      </c>
      <c r="J145" s="100">
        <v>3815.381</v>
      </c>
      <c r="K145" s="100">
        <v>99.0</v>
      </c>
      <c r="L145" s="71">
        <f t="shared" si="1"/>
        <v>377722.719</v>
      </c>
      <c r="M145" s="70">
        <f t="shared" si="2"/>
        <v>98</v>
      </c>
      <c r="N145" s="70">
        <f t="shared" si="3"/>
        <v>0.1328148848</v>
      </c>
      <c r="O145" s="70" t="b">
        <v>0</v>
      </c>
      <c r="P145" s="70">
        <f t="shared" si="4"/>
        <v>11.1</v>
      </c>
      <c r="Q145" s="70">
        <f t="shared" si="5"/>
        <v>81.1</v>
      </c>
    </row>
    <row r="146">
      <c r="A146" s="4"/>
      <c r="B146" s="88" t="s">
        <v>156</v>
      </c>
      <c r="C146" s="100" t="s">
        <v>247</v>
      </c>
      <c r="D146" s="100" t="s">
        <v>248</v>
      </c>
      <c r="E146" s="100" t="s">
        <v>247</v>
      </c>
      <c r="F146" s="101"/>
      <c r="G146" s="101"/>
      <c r="H146" s="101"/>
      <c r="I146" s="102"/>
      <c r="J146" s="101"/>
      <c r="K146" s="101"/>
      <c r="L146" s="71" t="str">
        <f t="shared" si="1"/>
        <v>-</v>
      </c>
      <c r="M146" s="70" t="str">
        <f t="shared" si="2"/>
        <v>-</v>
      </c>
      <c r="N146" s="70" t="str">
        <f t="shared" si="3"/>
        <v>-</v>
      </c>
      <c r="O146" s="70" t="b">
        <v>0</v>
      </c>
      <c r="P146" s="70">
        <f t="shared" si="4"/>
        <v>0</v>
      </c>
      <c r="Q146" s="70">
        <f t="shared" si="5"/>
        <v>0</v>
      </c>
    </row>
    <row r="147">
      <c r="A147" s="4"/>
      <c r="B147" s="87" t="s">
        <v>157</v>
      </c>
      <c r="C147" s="100" t="s">
        <v>245</v>
      </c>
      <c r="D147" s="101"/>
      <c r="E147" s="100" t="s">
        <v>246</v>
      </c>
      <c r="F147" s="100" t="s">
        <v>246</v>
      </c>
      <c r="G147" s="100" t="s">
        <v>246</v>
      </c>
      <c r="H147" s="100" t="s">
        <v>246</v>
      </c>
      <c r="I147" s="100">
        <v>10.0</v>
      </c>
      <c r="J147" s="100">
        <v>2637.835</v>
      </c>
      <c r="K147" s="100">
        <v>99.0</v>
      </c>
      <c r="L147" s="71">
        <f t="shared" si="1"/>
        <v>261145.665</v>
      </c>
      <c r="M147" s="70">
        <f t="shared" si="2"/>
        <v>22</v>
      </c>
      <c r="N147" s="70">
        <f t="shared" si="3"/>
        <v>0.2502159656</v>
      </c>
      <c r="O147" s="70" t="b">
        <v>0</v>
      </c>
      <c r="P147" s="70">
        <f t="shared" si="4"/>
        <v>25.91</v>
      </c>
      <c r="Q147" s="70">
        <f t="shared" si="5"/>
        <v>95.91</v>
      </c>
    </row>
    <row r="148">
      <c r="A148" s="4"/>
      <c r="B148" s="87" t="s">
        <v>158</v>
      </c>
      <c r="C148" s="100" t="s">
        <v>245</v>
      </c>
      <c r="D148" s="101"/>
      <c r="E148" s="100" t="s">
        <v>246</v>
      </c>
      <c r="F148" s="100" t="s">
        <v>246</v>
      </c>
      <c r="G148" s="100" t="s">
        <v>246</v>
      </c>
      <c r="H148" s="100" t="s">
        <v>246</v>
      </c>
      <c r="I148" s="100">
        <v>10.0</v>
      </c>
      <c r="J148" s="100">
        <v>4939.704</v>
      </c>
      <c r="K148" s="100">
        <v>99.0</v>
      </c>
      <c r="L148" s="71">
        <f t="shared" si="1"/>
        <v>489030.696</v>
      </c>
      <c r="M148" s="70">
        <f t="shared" si="2"/>
        <v>124</v>
      </c>
      <c r="N148" s="70">
        <f t="shared" si="3"/>
        <v>0.02072012559</v>
      </c>
      <c r="O148" s="70" t="b">
        <v>0</v>
      </c>
      <c r="P148" s="70">
        <f t="shared" si="4"/>
        <v>6.04</v>
      </c>
      <c r="Q148" s="70">
        <f t="shared" si="5"/>
        <v>76.04</v>
      </c>
    </row>
    <row r="149">
      <c r="A149" s="89"/>
      <c r="B149" s="87" t="s">
        <v>159</v>
      </c>
      <c r="C149" s="100" t="s">
        <v>245</v>
      </c>
      <c r="D149" s="101"/>
      <c r="E149" s="100" t="s">
        <v>246</v>
      </c>
      <c r="F149" s="100" t="s">
        <v>246</v>
      </c>
      <c r="G149" s="100" t="s">
        <v>246</v>
      </c>
      <c r="H149" s="100" t="s">
        <v>246</v>
      </c>
      <c r="I149" s="100">
        <v>10.0</v>
      </c>
      <c r="J149" s="100">
        <v>4367.563</v>
      </c>
      <c r="K149" s="100">
        <v>99.0</v>
      </c>
      <c r="L149" s="71">
        <f t="shared" si="1"/>
        <v>432388.737</v>
      </c>
      <c r="M149" s="70">
        <f t="shared" si="2"/>
        <v>111</v>
      </c>
      <c r="N149" s="70">
        <f t="shared" si="3"/>
        <v>0.0777624592</v>
      </c>
      <c r="O149" s="70" t="b">
        <v>0</v>
      </c>
      <c r="P149" s="70">
        <f t="shared" si="4"/>
        <v>8.57</v>
      </c>
      <c r="Q149" s="70">
        <f t="shared" si="5"/>
        <v>78.57</v>
      </c>
    </row>
    <row r="150">
      <c r="A150" s="93"/>
      <c r="B150" s="87" t="s">
        <v>160</v>
      </c>
      <c r="C150" s="100" t="s">
        <v>245</v>
      </c>
      <c r="D150" s="101"/>
      <c r="E150" s="100" t="s">
        <v>246</v>
      </c>
      <c r="F150" s="100" t="s">
        <v>246</v>
      </c>
      <c r="G150" s="100" t="s">
        <v>246</v>
      </c>
      <c r="H150" s="100" t="s">
        <v>246</v>
      </c>
      <c r="I150" s="100">
        <v>10.0</v>
      </c>
      <c r="J150" s="100">
        <v>4387.522</v>
      </c>
      <c r="K150" s="100">
        <v>99.0</v>
      </c>
      <c r="L150" s="71">
        <f t="shared" si="1"/>
        <v>434364.678</v>
      </c>
      <c r="M150" s="70">
        <f t="shared" si="2"/>
        <v>112</v>
      </c>
      <c r="N150" s="70">
        <f t="shared" si="3"/>
        <v>0.07577255123</v>
      </c>
      <c r="O150" s="70" t="b">
        <v>0</v>
      </c>
      <c r="P150" s="70">
        <f t="shared" si="4"/>
        <v>8.38</v>
      </c>
      <c r="Q150" s="70">
        <f t="shared" si="5"/>
        <v>78.38</v>
      </c>
    </row>
    <row r="151">
      <c r="A151" s="89"/>
      <c r="B151" s="87" t="s">
        <v>161</v>
      </c>
      <c r="C151" s="100" t="s">
        <v>245</v>
      </c>
      <c r="D151" s="101"/>
      <c r="E151" s="100" t="s">
        <v>246</v>
      </c>
      <c r="F151" s="100" t="s">
        <v>246</v>
      </c>
      <c r="G151" s="100" t="s">
        <v>246</v>
      </c>
      <c r="H151" s="100" t="s">
        <v>246</v>
      </c>
      <c r="I151" s="100">
        <v>10.0</v>
      </c>
      <c r="J151" s="100">
        <v>4660.286</v>
      </c>
      <c r="K151" s="100">
        <v>99.0</v>
      </c>
      <c r="L151" s="71">
        <f t="shared" si="1"/>
        <v>461368.314</v>
      </c>
      <c r="M151" s="70">
        <f t="shared" si="2"/>
        <v>119</v>
      </c>
      <c r="N151" s="70">
        <f t="shared" si="3"/>
        <v>0.04857803959</v>
      </c>
      <c r="O151" s="70" t="b">
        <v>0</v>
      </c>
      <c r="P151" s="70">
        <f t="shared" si="4"/>
        <v>7.01</v>
      </c>
      <c r="Q151" s="70">
        <f t="shared" si="5"/>
        <v>77.01</v>
      </c>
    </row>
    <row r="152">
      <c r="A152" s="93"/>
      <c r="B152" s="87" t="s">
        <v>162</v>
      </c>
      <c r="C152" s="100" t="s">
        <v>245</v>
      </c>
      <c r="D152" s="101"/>
      <c r="E152" s="100" t="s">
        <v>246</v>
      </c>
      <c r="F152" s="100" t="s">
        <v>246</v>
      </c>
      <c r="G152" s="100" t="s">
        <v>246</v>
      </c>
      <c r="H152" s="100" t="s">
        <v>246</v>
      </c>
      <c r="I152" s="100">
        <v>10.0</v>
      </c>
      <c r="J152" s="100">
        <v>2634.509</v>
      </c>
      <c r="K152" s="100">
        <v>99.0</v>
      </c>
      <c r="L152" s="71">
        <f t="shared" si="1"/>
        <v>260816.391</v>
      </c>
      <c r="M152" s="70">
        <f t="shared" si="2"/>
        <v>21</v>
      </c>
      <c r="N152" s="70">
        <f t="shared" si="3"/>
        <v>0.2505475671</v>
      </c>
      <c r="O152" s="70" t="b">
        <v>0</v>
      </c>
      <c r="P152" s="70">
        <f t="shared" si="4"/>
        <v>26.1</v>
      </c>
      <c r="Q152" s="70">
        <f t="shared" si="5"/>
        <v>96.1</v>
      </c>
    </row>
    <row r="153">
      <c r="A153" s="89"/>
      <c r="B153" s="87" t="s">
        <v>163</v>
      </c>
      <c r="C153" s="100" t="s">
        <v>245</v>
      </c>
      <c r="D153" s="101"/>
      <c r="E153" s="100" t="s">
        <v>246</v>
      </c>
      <c r="F153" s="100" t="s">
        <v>246</v>
      </c>
      <c r="G153" s="100" t="s">
        <v>246</v>
      </c>
      <c r="H153" s="100" t="s">
        <v>246</v>
      </c>
      <c r="I153" s="100">
        <v>10.0</v>
      </c>
      <c r="J153" s="100">
        <v>3825.36</v>
      </c>
      <c r="K153" s="100">
        <v>99.0</v>
      </c>
      <c r="L153" s="71">
        <f t="shared" si="1"/>
        <v>378710.64</v>
      </c>
      <c r="M153" s="70">
        <f t="shared" si="2"/>
        <v>100</v>
      </c>
      <c r="N153" s="70">
        <f t="shared" si="3"/>
        <v>0.1318199807</v>
      </c>
      <c r="O153" s="70" t="b">
        <v>0</v>
      </c>
      <c r="P153" s="70">
        <f t="shared" si="4"/>
        <v>10.71</v>
      </c>
      <c r="Q153" s="70">
        <f t="shared" si="5"/>
        <v>80.71</v>
      </c>
    </row>
    <row r="154">
      <c r="A154" s="93"/>
      <c r="B154" s="107" t="s">
        <v>164</v>
      </c>
      <c r="C154" s="100" t="s">
        <v>247</v>
      </c>
      <c r="D154" s="100" t="s">
        <v>248</v>
      </c>
      <c r="E154" s="100" t="s">
        <v>247</v>
      </c>
      <c r="F154" s="101"/>
      <c r="G154" s="101"/>
      <c r="H154" s="101"/>
      <c r="I154" s="102"/>
      <c r="J154" s="101"/>
      <c r="K154" s="101"/>
      <c r="L154" s="71" t="str">
        <f t="shared" si="1"/>
        <v>-</v>
      </c>
      <c r="M154" s="70" t="str">
        <f t="shared" si="2"/>
        <v>-</v>
      </c>
      <c r="N154" s="70" t="str">
        <f t="shared" si="3"/>
        <v>-</v>
      </c>
      <c r="O154" s="70" t="b">
        <v>0</v>
      </c>
      <c r="P154" s="70">
        <f t="shared" si="4"/>
        <v>0</v>
      </c>
      <c r="Q154" s="70">
        <f t="shared" si="5"/>
        <v>0</v>
      </c>
    </row>
    <row r="155">
      <c r="A155" s="89"/>
      <c r="B155" s="87" t="s">
        <v>165</v>
      </c>
      <c r="C155" s="100" t="s">
        <v>245</v>
      </c>
      <c r="D155" s="101"/>
      <c r="E155" s="100" t="s">
        <v>246</v>
      </c>
      <c r="F155" s="100" t="s">
        <v>246</v>
      </c>
      <c r="G155" s="100" t="s">
        <v>246</v>
      </c>
      <c r="H155" s="100" t="s">
        <v>246</v>
      </c>
      <c r="I155" s="100">
        <v>10.0</v>
      </c>
      <c r="J155" s="100">
        <v>4034.923</v>
      </c>
      <c r="K155" s="100">
        <v>99.0</v>
      </c>
      <c r="L155" s="71">
        <f t="shared" si="1"/>
        <v>399457.377</v>
      </c>
      <c r="M155" s="70">
        <f t="shared" si="2"/>
        <v>103</v>
      </c>
      <c r="N155" s="70">
        <f t="shared" si="3"/>
        <v>0.110926595</v>
      </c>
      <c r="O155" s="70" t="b">
        <v>0</v>
      </c>
      <c r="P155" s="70">
        <f t="shared" si="4"/>
        <v>10.13</v>
      </c>
      <c r="Q155" s="70">
        <f t="shared" si="5"/>
        <v>80.13</v>
      </c>
    </row>
    <row r="156">
      <c r="A156" s="93"/>
      <c r="B156" s="87" t="s">
        <v>166</v>
      </c>
      <c r="C156" s="100" t="s">
        <v>245</v>
      </c>
      <c r="D156" s="101"/>
      <c r="E156" s="100" t="s">
        <v>246</v>
      </c>
      <c r="F156" s="100" t="s">
        <v>246</v>
      </c>
      <c r="G156" s="100" t="s">
        <v>246</v>
      </c>
      <c r="H156" s="100" t="s">
        <v>246</v>
      </c>
      <c r="I156" s="100">
        <v>10.0</v>
      </c>
      <c r="J156" s="100">
        <v>2577.96</v>
      </c>
      <c r="K156" s="100">
        <v>99.0</v>
      </c>
      <c r="L156" s="71">
        <f t="shared" si="1"/>
        <v>255218.04</v>
      </c>
      <c r="M156" s="70">
        <f t="shared" si="2"/>
        <v>8</v>
      </c>
      <c r="N156" s="70">
        <f t="shared" si="3"/>
        <v>0.2561854901</v>
      </c>
      <c r="O156" s="70" t="b">
        <v>0</v>
      </c>
      <c r="P156" s="70">
        <f t="shared" si="4"/>
        <v>28.64</v>
      </c>
      <c r="Q156" s="70">
        <f t="shared" si="5"/>
        <v>98.64</v>
      </c>
    </row>
    <row r="157">
      <c r="A157" s="89"/>
      <c r="B157" s="87" t="s">
        <v>167</v>
      </c>
      <c r="C157" s="100" t="s">
        <v>245</v>
      </c>
      <c r="D157" s="101"/>
      <c r="E157" s="100" t="s">
        <v>246</v>
      </c>
      <c r="F157" s="100" t="s">
        <v>246</v>
      </c>
      <c r="G157" s="100" t="s">
        <v>246</v>
      </c>
      <c r="H157" s="100" t="s">
        <v>246</v>
      </c>
      <c r="I157" s="100">
        <v>10.0</v>
      </c>
      <c r="J157" s="100">
        <v>2631.182</v>
      </c>
      <c r="K157" s="100">
        <v>99.0</v>
      </c>
      <c r="L157" s="71">
        <f t="shared" si="1"/>
        <v>260487.018</v>
      </c>
      <c r="M157" s="70">
        <f t="shared" si="2"/>
        <v>20</v>
      </c>
      <c r="N157" s="70">
        <f t="shared" si="3"/>
        <v>0.2508792683</v>
      </c>
      <c r="O157" s="70" t="b">
        <v>0</v>
      </c>
      <c r="P157" s="70">
        <f t="shared" si="4"/>
        <v>26.3</v>
      </c>
      <c r="Q157" s="70">
        <f t="shared" si="5"/>
        <v>96.3</v>
      </c>
    </row>
    <row r="158">
      <c r="A158" s="93"/>
      <c r="B158" s="87" t="s">
        <v>168</v>
      </c>
      <c r="C158" s="100" t="s">
        <v>245</v>
      </c>
      <c r="D158" s="101"/>
      <c r="E158" s="100" t="s">
        <v>246</v>
      </c>
      <c r="F158" s="100" t="s">
        <v>246</v>
      </c>
      <c r="G158" s="100" t="s">
        <v>246</v>
      </c>
      <c r="H158" s="100" t="s">
        <v>246</v>
      </c>
      <c r="I158" s="100">
        <v>10.0</v>
      </c>
      <c r="J158" s="100">
        <v>3858.624</v>
      </c>
      <c r="K158" s="100">
        <v>99.0</v>
      </c>
      <c r="L158" s="71">
        <f t="shared" si="1"/>
        <v>382003.776</v>
      </c>
      <c r="M158" s="70">
        <f t="shared" si="2"/>
        <v>101</v>
      </c>
      <c r="N158" s="70">
        <f t="shared" si="3"/>
        <v>0.1285035671</v>
      </c>
      <c r="O158" s="70" t="b">
        <v>0</v>
      </c>
      <c r="P158" s="70">
        <f t="shared" si="4"/>
        <v>10.52</v>
      </c>
      <c r="Q158" s="70">
        <f t="shared" si="5"/>
        <v>80.52</v>
      </c>
    </row>
    <row r="159">
      <c r="A159" s="89"/>
      <c r="B159" s="87" t="s">
        <v>169</v>
      </c>
      <c r="C159" s="100" t="s">
        <v>245</v>
      </c>
      <c r="D159" s="101"/>
      <c r="E159" s="100" t="s">
        <v>246</v>
      </c>
      <c r="F159" s="100" t="s">
        <v>246</v>
      </c>
      <c r="G159" s="100" t="s">
        <v>246</v>
      </c>
      <c r="H159" s="100" t="s">
        <v>246</v>
      </c>
      <c r="I159" s="100">
        <v>10.0</v>
      </c>
      <c r="J159" s="100">
        <v>4454.05</v>
      </c>
      <c r="K159" s="100">
        <v>99.0</v>
      </c>
      <c r="L159" s="71">
        <f t="shared" si="1"/>
        <v>440950.95</v>
      </c>
      <c r="M159" s="70">
        <f t="shared" si="2"/>
        <v>114</v>
      </c>
      <c r="N159" s="70">
        <f t="shared" si="3"/>
        <v>0.06913972406</v>
      </c>
      <c r="O159" s="70" t="b">
        <v>0</v>
      </c>
      <c r="P159" s="70">
        <f t="shared" si="4"/>
        <v>7.99</v>
      </c>
      <c r="Q159" s="70">
        <f t="shared" si="5"/>
        <v>77.99</v>
      </c>
    </row>
    <row r="160">
      <c r="A160" s="93"/>
      <c r="B160" s="87" t="s">
        <v>170</v>
      </c>
      <c r="C160" s="100" t="s">
        <v>245</v>
      </c>
      <c r="D160" s="101"/>
      <c r="E160" s="100" t="s">
        <v>246</v>
      </c>
      <c r="F160" s="100" t="s">
        <v>246</v>
      </c>
      <c r="G160" s="100" t="s">
        <v>246</v>
      </c>
      <c r="H160" s="100" t="s">
        <v>246</v>
      </c>
      <c r="I160" s="100">
        <v>10.0</v>
      </c>
      <c r="J160" s="100">
        <v>2867.357</v>
      </c>
      <c r="K160" s="100">
        <v>99.0</v>
      </c>
      <c r="L160" s="71">
        <f t="shared" si="1"/>
        <v>283868.343</v>
      </c>
      <c r="M160" s="70">
        <f t="shared" si="2"/>
        <v>48</v>
      </c>
      <c r="N160" s="70">
        <f t="shared" si="3"/>
        <v>0.227332672</v>
      </c>
      <c r="O160" s="70" t="b">
        <v>0</v>
      </c>
      <c r="P160" s="70">
        <f t="shared" si="4"/>
        <v>20.84</v>
      </c>
      <c r="Q160" s="70">
        <f t="shared" si="5"/>
        <v>90.84</v>
      </c>
    </row>
    <row r="161">
      <c r="A161" s="89"/>
      <c r="B161" s="87" t="s">
        <v>171</v>
      </c>
      <c r="C161" s="100" t="s">
        <v>245</v>
      </c>
      <c r="D161" s="101"/>
      <c r="E161" s="100" t="s">
        <v>246</v>
      </c>
      <c r="F161" s="100" t="s">
        <v>246</v>
      </c>
      <c r="G161" s="100" t="s">
        <v>246</v>
      </c>
      <c r="H161" s="100" t="s">
        <v>246</v>
      </c>
      <c r="I161" s="100">
        <v>10.0</v>
      </c>
      <c r="J161" s="100">
        <v>4247.813</v>
      </c>
      <c r="K161" s="100">
        <v>99.0</v>
      </c>
      <c r="L161" s="71">
        <f t="shared" si="1"/>
        <v>420533.487</v>
      </c>
      <c r="M161" s="70">
        <f t="shared" si="2"/>
        <v>107</v>
      </c>
      <c r="N161" s="70">
        <f t="shared" si="3"/>
        <v>0.08970150822</v>
      </c>
      <c r="O161" s="70" t="b">
        <v>0</v>
      </c>
      <c r="P161" s="70">
        <f t="shared" si="4"/>
        <v>9.35</v>
      </c>
      <c r="Q161" s="70">
        <f t="shared" si="5"/>
        <v>79.35</v>
      </c>
    </row>
    <row r="162">
      <c r="A162" s="93"/>
      <c r="B162" s="87" t="s">
        <v>172</v>
      </c>
      <c r="C162" s="100" t="s">
        <v>245</v>
      </c>
      <c r="D162" s="101"/>
      <c r="E162" s="100" t="s">
        <v>246</v>
      </c>
      <c r="F162" s="100" t="s">
        <v>246</v>
      </c>
      <c r="G162" s="100" t="s">
        <v>246</v>
      </c>
      <c r="H162" s="100" t="s">
        <v>246</v>
      </c>
      <c r="I162" s="100">
        <v>10.0</v>
      </c>
      <c r="J162" s="100">
        <v>2641.162</v>
      </c>
      <c r="K162" s="100">
        <v>99.0</v>
      </c>
      <c r="L162" s="71">
        <f t="shared" si="1"/>
        <v>261475.038</v>
      </c>
      <c r="M162" s="70">
        <f t="shared" si="2"/>
        <v>25</v>
      </c>
      <c r="N162" s="70">
        <f t="shared" si="3"/>
        <v>0.2498842645</v>
      </c>
      <c r="O162" s="70" t="b">
        <v>0</v>
      </c>
      <c r="P162" s="70">
        <f t="shared" si="4"/>
        <v>25.32</v>
      </c>
      <c r="Q162" s="70">
        <f t="shared" si="5"/>
        <v>95.32</v>
      </c>
    </row>
    <row r="163">
      <c r="A163" s="89"/>
      <c r="B163" s="87" t="s">
        <v>173</v>
      </c>
      <c r="C163" s="100" t="s">
        <v>245</v>
      </c>
      <c r="D163" s="101"/>
      <c r="E163" s="100" t="s">
        <v>246</v>
      </c>
      <c r="F163" s="100" t="s">
        <v>246</v>
      </c>
      <c r="G163" s="100" t="s">
        <v>246</v>
      </c>
      <c r="H163" s="100" t="s">
        <v>246</v>
      </c>
      <c r="I163" s="100">
        <v>10.0</v>
      </c>
      <c r="J163" s="100">
        <v>3156.754</v>
      </c>
      <c r="K163" s="100">
        <v>99.0</v>
      </c>
      <c r="L163" s="71">
        <f t="shared" si="1"/>
        <v>312518.646</v>
      </c>
      <c r="M163" s="70">
        <f t="shared" si="2"/>
        <v>69</v>
      </c>
      <c r="N163" s="70">
        <f t="shared" si="3"/>
        <v>0.1984798539</v>
      </c>
      <c r="O163" s="70" t="b">
        <v>0</v>
      </c>
      <c r="P163" s="70">
        <f t="shared" si="4"/>
        <v>16.75</v>
      </c>
      <c r="Q163" s="70">
        <f t="shared" si="5"/>
        <v>86.75</v>
      </c>
    </row>
    <row r="164">
      <c r="A164" s="93"/>
      <c r="B164" s="87" t="s">
        <v>174</v>
      </c>
      <c r="C164" s="100" t="s">
        <v>245</v>
      </c>
      <c r="D164" s="101"/>
      <c r="E164" s="100" t="s">
        <v>246</v>
      </c>
      <c r="F164" s="100" t="s">
        <v>246</v>
      </c>
      <c r="G164" s="100" t="s">
        <v>246</v>
      </c>
      <c r="H164" s="100" t="s">
        <v>246</v>
      </c>
      <c r="I164" s="100">
        <v>10.0</v>
      </c>
      <c r="J164" s="100">
        <v>3126.816</v>
      </c>
      <c r="K164" s="100">
        <v>99.0</v>
      </c>
      <c r="L164" s="71">
        <f t="shared" si="1"/>
        <v>309554.784</v>
      </c>
      <c r="M164" s="70">
        <f t="shared" si="2"/>
        <v>66</v>
      </c>
      <c r="N164" s="70">
        <f t="shared" si="3"/>
        <v>0.201464666</v>
      </c>
      <c r="O164" s="70" t="b">
        <v>0</v>
      </c>
      <c r="P164" s="70">
        <f t="shared" si="4"/>
        <v>17.34</v>
      </c>
      <c r="Q164" s="70">
        <f t="shared" si="5"/>
        <v>87.34</v>
      </c>
    </row>
    <row r="165">
      <c r="A165" s="89"/>
      <c r="B165" s="87" t="s">
        <v>175</v>
      </c>
      <c r="C165" s="100" t="s">
        <v>245</v>
      </c>
      <c r="D165" s="101"/>
      <c r="E165" s="100" t="s">
        <v>246</v>
      </c>
      <c r="F165" s="100" t="s">
        <v>246</v>
      </c>
      <c r="G165" s="100" t="s">
        <v>246</v>
      </c>
      <c r="H165" s="100" t="s">
        <v>246</v>
      </c>
      <c r="I165" s="100">
        <v>10.0</v>
      </c>
      <c r="J165" s="100">
        <v>2797.502</v>
      </c>
      <c r="K165" s="100">
        <v>99.0</v>
      </c>
      <c r="L165" s="71">
        <f t="shared" si="1"/>
        <v>276952.698</v>
      </c>
      <c r="M165" s="70">
        <f t="shared" si="2"/>
        <v>43</v>
      </c>
      <c r="N165" s="70">
        <f t="shared" si="3"/>
        <v>0.2342972004</v>
      </c>
      <c r="O165" s="70" t="b">
        <v>0</v>
      </c>
      <c r="P165" s="70">
        <f t="shared" si="4"/>
        <v>21.82</v>
      </c>
      <c r="Q165" s="70">
        <f t="shared" si="5"/>
        <v>91.82</v>
      </c>
    </row>
    <row r="166">
      <c r="A166" s="93"/>
      <c r="B166" s="87" t="s">
        <v>176</v>
      </c>
      <c r="C166" s="100" t="s">
        <v>245</v>
      </c>
      <c r="D166" s="101"/>
      <c r="E166" s="100" t="s">
        <v>246</v>
      </c>
      <c r="F166" s="100" t="s">
        <v>246</v>
      </c>
      <c r="G166" s="100" t="s">
        <v>246</v>
      </c>
      <c r="H166" s="100" t="s">
        <v>246</v>
      </c>
      <c r="I166" s="100">
        <v>10.0</v>
      </c>
      <c r="J166" s="100">
        <v>2993.76</v>
      </c>
      <c r="K166" s="100">
        <v>99.0</v>
      </c>
      <c r="L166" s="71">
        <f t="shared" si="1"/>
        <v>296382.24</v>
      </c>
      <c r="M166" s="70">
        <f t="shared" si="2"/>
        <v>57</v>
      </c>
      <c r="N166" s="70">
        <f t="shared" si="3"/>
        <v>0.2147303203</v>
      </c>
      <c r="O166" s="70" t="b">
        <v>0</v>
      </c>
      <c r="P166" s="70">
        <f t="shared" si="4"/>
        <v>19.09</v>
      </c>
      <c r="Q166" s="70">
        <f t="shared" si="5"/>
        <v>89.09</v>
      </c>
    </row>
    <row r="167">
      <c r="A167" s="89"/>
      <c r="B167" s="87" t="s">
        <v>177</v>
      </c>
      <c r="C167" s="100" t="s">
        <v>245</v>
      </c>
      <c r="D167" s="101"/>
      <c r="E167" s="100" t="s">
        <v>246</v>
      </c>
      <c r="F167" s="100" t="s">
        <v>246</v>
      </c>
      <c r="G167" s="100" t="s">
        <v>246</v>
      </c>
      <c r="H167" s="100" t="s">
        <v>246</v>
      </c>
      <c r="I167" s="100">
        <v>10.0</v>
      </c>
      <c r="J167" s="100">
        <v>2621.203</v>
      </c>
      <c r="K167" s="100">
        <v>99.0</v>
      </c>
      <c r="L167" s="71">
        <f t="shared" si="1"/>
        <v>259499.097</v>
      </c>
      <c r="M167" s="70">
        <f t="shared" si="2"/>
        <v>19</v>
      </c>
      <c r="N167" s="70">
        <f t="shared" si="3"/>
        <v>0.2518741724</v>
      </c>
      <c r="O167" s="70" t="b">
        <v>0</v>
      </c>
      <c r="P167" s="70">
        <f t="shared" si="4"/>
        <v>26.49</v>
      </c>
      <c r="Q167" s="70">
        <f t="shared" si="5"/>
        <v>96.49</v>
      </c>
    </row>
    <row r="168">
      <c r="A168" s="93"/>
      <c r="B168" s="87" t="s">
        <v>178</v>
      </c>
      <c r="C168" s="100" t="s">
        <v>245</v>
      </c>
      <c r="D168" s="101"/>
      <c r="E168" s="100" t="s">
        <v>246</v>
      </c>
      <c r="F168" s="100" t="s">
        <v>246</v>
      </c>
      <c r="G168" s="100" t="s">
        <v>246</v>
      </c>
      <c r="H168" s="100" t="s">
        <v>246</v>
      </c>
      <c r="I168" s="100">
        <v>10.0</v>
      </c>
      <c r="J168" s="100">
        <v>3516.005</v>
      </c>
      <c r="K168" s="100">
        <v>99.0</v>
      </c>
      <c r="L168" s="71">
        <f t="shared" si="1"/>
        <v>348084.495</v>
      </c>
      <c r="M168" s="70">
        <f t="shared" si="2"/>
        <v>87</v>
      </c>
      <c r="N168" s="70">
        <f t="shared" si="3"/>
        <v>0.1626626071</v>
      </c>
      <c r="O168" s="70" t="b">
        <v>0</v>
      </c>
      <c r="P168" s="70">
        <f t="shared" si="4"/>
        <v>13.25</v>
      </c>
      <c r="Q168" s="70">
        <f t="shared" si="5"/>
        <v>83.25</v>
      </c>
    </row>
    <row r="169">
      <c r="A169" s="89"/>
      <c r="B169" s="87" t="s">
        <v>179</v>
      </c>
      <c r="C169" s="100" t="s">
        <v>245</v>
      </c>
      <c r="D169" s="101"/>
      <c r="E169" s="100" t="s">
        <v>246</v>
      </c>
      <c r="F169" s="100" t="s">
        <v>246</v>
      </c>
      <c r="G169" s="100" t="s">
        <v>246</v>
      </c>
      <c r="H169" s="100" t="s">
        <v>246</v>
      </c>
      <c r="I169" s="100">
        <v>10.0</v>
      </c>
      <c r="J169" s="100">
        <v>4663.613</v>
      </c>
      <c r="K169" s="100">
        <v>99.0</v>
      </c>
      <c r="L169" s="71">
        <f t="shared" si="1"/>
        <v>461697.687</v>
      </c>
      <c r="M169" s="70">
        <f t="shared" si="2"/>
        <v>120</v>
      </c>
      <c r="N169" s="70">
        <f t="shared" si="3"/>
        <v>0.04824633841</v>
      </c>
      <c r="O169" s="70" t="b">
        <v>0</v>
      </c>
      <c r="P169" s="70">
        <f t="shared" si="4"/>
        <v>6.82</v>
      </c>
      <c r="Q169" s="70">
        <f t="shared" si="5"/>
        <v>76.82</v>
      </c>
    </row>
    <row r="170">
      <c r="A170" s="93"/>
      <c r="B170" s="107" t="s">
        <v>180</v>
      </c>
      <c r="C170" s="100" t="s">
        <v>247</v>
      </c>
      <c r="D170" s="100" t="s">
        <v>248</v>
      </c>
      <c r="E170" s="100" t="s">
        <v>247</v>
      </c>
      <c r="F170" s="101"/>
      <c r="G170" s="101"/>
      <c r="H170" s="101"/>
      <c r="I170" s="102"/>
      <c r="J170" s="101"/>
      <c r="K170" s="101"/>
      <c r="L170" s="71" t="str">
        <f t="shared" si="1"/>
        <v>-</v>
      </c>
      <c r="M170" s="70" t="str">
        <f t="shared" si="2"/>
        <v>-</v>
      </c>
      <c r="N170" s="70" t="str">
        <f t="shared" si="3"/>
        <v>-</v>
      </c>
      <c r="O170" s="70" t="b">
        <v>0</v>
      </c>
      <c r="P170" s="70">
        <f t="shared" si="4"/>
        <v>0</v>
      </c>
      <c r="Q170" s="70">
        <f t="shared" si="5"/>
        <v>0</v>
      </c>
    </row>
    <row r="171">
      <c r="A171" s="4"/>
      <c r="B171" s="87" t="s">
        <v>181</v>
      </c>
      <c r="C171" s="100" t="s">
        <v>245</v>
      </c>
      <c r="D171" s="101"/>
      <c r="E171" s="100" t="s">
        <v>246</v>
      </c>
      <c r="F171" s="100" t="s">
        <v>246</v>
      </c>
      <c r="G171" s="100" t="s">
        <v>246</v>
      </c>
      <c r="H171" s="100" t="s">
        <v>246</v>
      </c>
      <c r="I171" s="100">
        <v>10.0</v>
      </c>
      <c r="J171" s="100">
        <v>2604.571</v>
      </c>
      <c r="K171" s="100">
        <v>99.0</v>
      </c>
      <c r="L171" s="71">
        <f t="shared" si="1"/>
        <v>257852.529</v>
      </c>
      <c r="M171" s="70">
        <f t="shared" si="2"/>
        <v>16</v>
      </c>
      <c r="N171" s="70">
        <f t="shared" si="3"/>
        <v>0.2535323792</v>
      </c>
      <c r="O171" s="70" t="b">
        <v>0</v>
      </c>
      <c r="P171" s="70">
        <f t="shared" si="4"/>
        <v>27.08</v>
      </c>
      <c r="Q171" s="70">
        <f t="shared" si="5"/>
        <v>97.08</v>
      </c>
    </row>
    <row r="172">
      <c r="A172" s="4"/>
      <c r="B172" s="87" t="s">
        <v>182</v>
      </c>
      <c r="C172" s="100" t="s">
        <v>245</v>
      </c>
      <c r="D172" s="101"/>
      <c r="E172" s="100" t="s">
        <v>246</v>
      </c>
      <c r="F172" s="100" t="s">
        <v>246</v>
      </c>
      <c r="G172" s="100" t="s">
        <v>246</v>
      </c>
      <c r="H172" s="100" t="s">
        <v>246</v>
      </c>
      <c r="I172" s="100">
        <v>10.0</v>
      </c>
      <c r="J172" s="100">
        <v>2667.773</v>
      </c>
      <c r="K172" s="100">
        <v>99.0</v>
      </c>
      <c r="L172" s="71">
        <f t="shared" si="1"/>
        <v>264109.527</v>
      </c>
      <c r="M172" s="70">
        <f t="shared" si="2"/>
        <v>28</v>
      </c>
      <c r="N172" s="70">
        <f t="shared" si="3"/>
        <v>0.2472311535</v>
      </c>
      <c r="O172" s="70" t="b">
        <v>0</v>
      </c>
      <c r="P172" s="70">
        <f t="shared" si="4"/>
        <v>24.74</v>
      </c>
      <c r="Q172" s="70">
        <f t="shared" si="5"/>
        <v>94.74</v>
      </c>
    </row>
    <row r="173">
      <c r="A173" s="4"/>
      <c r="B173" s="87" t="s">
        <v>184</v>
      </c>
      <c r="C173" s="100" t="s">
        <v>251</v>
      </c>
      <c r="D173" s="102"/>
      <c r="E173" s="100" t="s">
        <v>246</v>
      </c>
      <c r="F173" s="100" t="s">
        <v>246</v>
      </c>
      <c r="G173" s="100" t="s">
        <v>246</v>
      </c>
      <c r="H173" s="100" t="s">
        <v>246</v>
      </c>
      <c r="I173" s="100">
        <v>10.0</v>
      </c>
      <c r="J173" s="100">
        <v>4703.53</v>
      </c>
      <c r="K173" s="100">
        <v>198.0</v>
      </c>
      <c r="L173" s="71">
        <f t="shared" si="1"/>
        <v>931298.94</v>
      </c>
      <c r="M173" s="70">
        <f t="shared" si="2"/>
        <v>148</v>
      </c>
      <c r="N173" s="70">
        <f t="shared" si="3"/>
        <v>-0.4246742987</v>
      </c>
      <c r="O173" s="70" t="b">
        <v>0</v>
      </c>
      <c r="P173" s="70">
        <f t="shared" si="4"/>
        <v>1.36</v>
      </c>
      <c r="Q173" s="70">
        <f t="shared" si="5"/>
        <v>49.95</v>
      </c>
    </row>
    <row r="174">
      <c r="A174" s="4"/>
      <c r="B174" s="87" t="s">
        <v>185</v>
      </c>
      <c r="C174" s="100" t="s">
        <v>245</v>
      </c>
      <c r="D174" s="101"/>
      <c r="E174" s="100" t="s">
        <v>246</v>
      </c>
      <c r="F174" s="100" t="s">
        <v>246</v>
      </c>
      <c r="G174" s="100" t="s">
        <v>246</v>
      </c>
      <c r="H174" s="100" t="s">
        <v>246</v>
      </c>
      <c r="I174" s="100">
        <v>10.0</v>
      </c>
      <c r="J174" s="100">
        <v>4287.73</v>
      </c>
      <c r="K174" s="100">
        <v>99.0</v>
      </c>
      <c r="L174" s="71">
        <f t="shared" si="1"/>
        <v>424485.27</v>
      </c>
      <c r="M174" s="70">
        <f t="shared" si="2"/>
        <v>108</v>
      </c>
      <c r="N174" s="70">
        <f t="shared" si="3"/>
        <v>0.08572179198</v>
      </c>
      <c r="O174" s="70" t="b">
        <v>0</v>
      </c>
      <c r="P174" s="70">
        <f t="shared" si="4"/>
        <v>9.16</v>
      </c>
      <c r="Q174" s="70">
        <f t="shared" si="5"/>
        <v>79.16</v>
      </c>
    </row>
    <row r="175">
      <c r="A175" s="5"/>
      <c r="B175" s="87" t="s">
        <v>186</v>
      </c>
      <c r="C175" s="100" t="s">
        <v>251</v>
      </c>
      <c r="D175" s="102"/>
      <c r="E175" s="100" t="s">
        <v>246</v>
      </c>
      <c r="F175" s="100" t="s">
        <v>246</v>
      </c>
      <c r="G175" s="100" t="s">
        <v>246</v>
      </c>
      <c r="H175" s="100" t="s">
        <v>246</v>
      </c>
      <c r="I175" s="100">
        <v>10.0</v>
      </c>
      <c r="J175" s="100">
        <v>2681.078</v>
      </c>
      <c r="K175" s="100">
        <v>99.0</v>
      </c>
      <c r="L175" s="71">
        <f t="shared" si="1"/>
        <v>265426.722</v>
      </c>
      <c r="M175" s="70">
        <f t="shared" si="2"/>
        <v>30</v>
      </c>
      <c r="N175" s="70">
        <f t="shared" si="3"/>
        <v>0.2459046479</v>
      </c>
      <c r="O175" s="70" t="b">
        <v>0</v>
      </c>
      <c r="P175" s="70">
        <f t="shared" si="4"/>
        <v>24.35</v>
      </c>
      <c r="Q175" s="70">
        <f t="shared" si="5"/>
        <v>66.05</v>
      </c>
    </row>
    <row r="176">
      <c r="A176" s="108"/>
      <c r="B176" s="50" t="s">
        <v>245</v>
      </c>
      <c r="C176" s="99">
        <f>COUNTIF(C1:C174,"1st_demo")/157</f>
        <v>0.923566879</v>
      </c>
    </row>
    <row r="177">
      <c r="A177" s="108"/>
      <c r="B177" s="50" t="s">
        <v>250</v>
      </c>
      <c r="C177" s="99">
        <f>(COUNTIF(C1:C174,"1st_demo")+COUNTIF(C1:C174,"2nd_demo"))/157</f>
        <v>0.974522293</v>
      </c>
    </row>
    <row r="178">
      <c r="A178" s="108"/>
    </row>
    <row r="179">
      <c r="A179" s="108"/>
    </row>
    <row r="180">
      <c r="A180" s="108"/>
    </row>
    <row r="181">
      <c r="A181" s="108"/>
    </row>
    <row r="182">
      <c r="A182" s="108"/>
    </row>
    <row r="183">
      <c r="A183" s="108"/>
    </row>
    <row r="184">
      <c r="A184" s="108"/>
    </row>
    <row r="185">
      <c r="A185" s="108"/>
    </row>
    <row r="186">
      <c r="A186" s="108"/>
    </row>
    <row r="187">
      <c r="A187" s="108"/>
    </row>
    <row r="188">
      <c r="A188" s="108"/>
    </row>
    <row r="189">
      <c r="A189" s="108"/>
    </row>
    <row r="190">
      <c r="A190" s="108"/>
    </row>
    <row r="191">
      <c r="A191" s="108"/>
    </row>
    <row r="192">
      <c r="A192" s="108"/>
    </row>
    <row r="193">
      <c r="A193" s="108"/>
    </row>
    <row r="194">
      <c r="A194" s="108"/>
    </row>
    <row r="195">
      <c r="A195" s="108"/>
    </row>
    <row r="196">
      <c r="A196" s="108"/>
    </row>
    <row r="197">
      <c r="A197" s="108"/>
    </row>
    <row r="198">
      <c r="A198" s="108"/>
    </row>
    <row r="199">
      <c r="A199" s="108"/>
    </row>
    <row r="200">
      <c r="A200" s="108"/>
    </row>
    <row r="201">
      <c r="A201" s="108"/>
    </row>
    <row r="202">
      <c r="A202" s="108"/>
    </row>
    <row r="203">
      <c r="A203" s="108"/>
    </row>
    <row r="204">
      <c r="A204" s="108"/>
    </row>
    <row r="205">
      <c r="A205" s="108"/>
    </row>
    <row r="206">
      <c r="A206" s="108"/>
    </row>
    <row r="207">
      <c r="A207" s="108"/>
    </row>
    <row r="208">
      <c r="A208" s="108"/>
    </row>
    <row r="209">
      <c r="A209" s="108"/>
    </row>
    <row r="210">
      <c r="A210" s="108"/>
    </row>
    <row r="211">
      <c r="A211" s="108"/>
    </row>
    <row r="212">
      <c r="A212" s="108"/>
    </row>
    <row r="213">
      <c r="A213" s="108"/>
    </row>
    <row r="214">
      <c r="A214" s="108"/>
    </row>
    <row r="215">
      <c r="A215" s="108"/>
    </row>
    <row r="216">
      <c r="A216" s="108"/>
    </row>
    <row r="217">
      <c r="A217" s="108"/>
    </row>
    <row r="218">
      <c r="A218" s="108"/>
    </row>
    <row r="219">
      <c r="A219" s="108"/>
    </row>
    <row r="220">
      <c r="A220" s="108"/>
    </row>
    <row r="221">
      <c r="A221" s="108"/>
    </row>
    <row r="222">
      <c r="A222" s="108"/>
    </row>
    <row r="223">
      <c r="A223" s="108"/>
    </row>
    <row r="224">
      <c r="A224" s="108"/>
    </row>
    <row r="225">
      <c r="A225" s="108"/>
    </row>
    <row r="226">
      <c r="A226" s="108"/>
    </row>
    <row r="227">
      <c r="A227" s="108"/>
    </row>
    <row r="228">
      <c r="A228" s="108"/>
    </row>
    <row r="229">
      <c r="A229" s="108"/>
    </row>
    <row r="230">
      <c r="A230" s="108"/>
    </row>
    <row r="231">
      <c r="A231" s="108"/>
    </row>
    <row r="232">
      <c r="A232" s="108"/>
    </row>
    <row r="233">
      <c r="A233" s="108"/>
    </row>
    <row r="234">
      <c r="A234" s="108"/>
    </row>
    <row r="235">
      <c r="A235" s="108"/>
    </row>
    <row r="236">
      <c r="A236" s="108"/>
    </row>
    <row r="237">
      <c r="A237" s="108"/>
    </row>
    <row r="238">
      <c r="A238" s="108"/>
    </row>
    <row r="239">
      <c r="A239" s="108"/>
    </row>
    <row r="240">
      <c r="A240" s="108"/>
    </row>
    <row r="241">
      <c r="A241" s="108"/>
    </row>
    <row r="242">
      <c r="A242" s="108"/>
    </row>
    <row r="243">
      <c r="A243" s="108"/>
    </row>
    <row r="244">
      <c r="A244" s="108"/>
    </row>
    <row r="245">
      <c r="A245" s="108"/>
    </row>
    <row r="246">
      <c r="A246" s="108"/>
    </row>
    <row r="247">
      <c r="A247" s="108"/>
    </row>
    <row r="248">
      <c r="A248" s="108"/>
    </row>
    <row r="249">
      <c r="A249" s="108"/>
    </row>
    <row r="250">
      <c r="A250" s="108"/>
    </row>
    <row r="251">
      <c r="A251" s="108"/>
    </row>
    <row r="252">
      <c r="A252" s="108"/>
    </row>
    <row r="253">
      <c r="A253" s="108"/>
    </row>
    <row r="254">
      <c r="A254" s="108"/>
    </row>
    <row r="255">
      <c r="A255" s="108"/>
    </row>
    <row r="256">
      <c r="A256" s="108"/>
    </row>
    <row r="257">
      <c r="A257" s="108"/>
    </row>
    <row r="258">
      <c r="A258" s="108"/>
    </row>
    <row r="259">
      <c r="A259" s="108"/>
    </row>
    <row r="260">
      <c r="A260" s="108"/>
    </row>
    <row r="261">
      <c r="A261" s="108"/>
    </row>
    <row r="262">
      <c r="A262" s="108"/>
    </row>
    <row r="263">
      <c r="A263" s="108"/>
    </row>
    <row r="264">
      <c r="A264" s="108"/>
    </row>
    <row r="265">
      <c r="A265" s="108"/>
    </row>
    <row r="266">
      <c r="A266" s="108"/>
    </row>
    <row r="267">
      <c r="A267" s="108"/>
    </row>
    <row r="268">
      <c r="A268" s="108"/>
    </row>
    <row r="269">
      <c r="A269" s="108"/>
    </row>
    <row r="270">
      <c r="A270" s="108"/>
    </row>
    <row r="271">
      <c r="A271" s="108"/>
    </row>
    <row r="272">
      <c r="A272" s="108"/>
    </row>
    <row r="273">
      <c r="A273" s="108"/>
    </row>
    <row r="274">
      <c r="A274" s="108"/>
    </row>
    <row r="275">
      <c r="A275" s="108"/>
    </row>
    <row r="276">
      <c r="A276" s="108"/>
    </row>
    <row r="277">
      <c r="A277" s="108"/>
    </row>
    <row r="278">
      <c r="A278" s="108"/>
    </row>
    <row r="279">
      <c r="A279" s="108"/>
    </row>
    <row r="280">
      <c r="A280" s="108"/>
    </row>
    <row r="281">
      <c r="A281" s="108"/>
    </row>
    <row r="282">
      <c r="A282" s="108"/>
    </row>
    <row r="283">
      <c r="A283" s="108"/>
    </row>
    <row r="284">
      <c r="A284" s="108"/>
    </row>
    <row r="285">
      <c r="A285" s="108"/>
    </row>
    <row r="286">
      <c r="A286" s="108"/>
    </row>
    <row r="287">
      <c r="A287" s="108"/>
    </row>
    <row r="288">
      <c r="A288" s="108"/>
    </row>
    <row r="289">
      <c r="A289" s="108"/>
    </row>
    <row r="290">
      <c r="A290" s="108"/>
    </row>
    <row r="291">
      <c r="A291" s="108"/>
    </row>
    <row r="292">
      <c r="A292" s="108"/>
    </row>
    <row r="293">
      <c r="A293" s="108"/>
    </row>
    <row r="294">
      <c r="A294" s="108"/>
    </row>
    <row r="295">
      <c r="A295" s="108"/>
    </row>
    <row r="296">
      <c r="A296" s="108"/>
    </row>
    <row r="297">
      <c r="A297" s="108"/>
    </row>
    <row r="298">
      <c r="A298" s="108"/>
    </row>
    <row r="299">
      <c r="A299" s="108"/>
    </row>
    <row r="300">
      <c r="A300" s="108"/>
    </row>
    <row r="301">
      <c r="A301" s="108"/>
    </row>
    <row r="302">
      <c r="A302" s="108"/>
    </row>
    <row r="303">
      <c r="A303" s="108"/>
    </row>
    <row r="304">
      <c r="A304" s="108"/>
    </row>
    <row r="305">
      <c r="A305" s="108"/>
    </row>
    <row r="306">
      <c r="A306" s="108"/>
    </row>
    <row r="307">
      <c r="A307" s="108"/>
    </row>
    <row r="308">
      <c r="A308" s="108"/>
    </row>
    <row r="309">
      <c r="A309" s="108"/>
    </row>
    <row r="310">
      <c r="A310" s="108"/>
    </row>
    <row r="311">
      <c r="A311" s="108"/>
    </row>
    <row r="312">
      <c r="A312" s="108"/>
    </row>
    <row r="313">
      <c r="A313" s="108"/>
    </row>
    <row r="314">
      <c r="A314" s="108"/>
    </row>
    <row r="315">
      <c r="A315" s="108"/>
    </row>
    <row r="316">
      <c r="A316" s="108"/>
    </row>
    <row r="317">
      <c r="A317" s="108"/>
    </row>
    <row r="318">
      <c r="A318" s="108"/>
    </row>
    <row r="319">
      <c r="A319" s="108"/>
    </row>
    <row r="320">
      <c r="A320" s="108"/>
    </row>
    <row r="321">
      <c r="A321" s="108"/>
    </row>
    <row r="322">
      <c r="A322" s="108"/>
    </row>
    <row r="323">
      <c r="A323" s="108"/>
    </row>
    <row r="324">
      <c r="A324" s="108"/>
    </row>
    <row r="325">
      <c r="A325" s="108"/>
    </row>
    <row r="326">
      <c r="A326" s="108"/>
    </row>
    <row r="327">
      <c r="A327" s="108"/>
    </row>
    <row r="328">
      <c r="A328" s="108"/>
    </row>
    <row r="329">
      <c r="A329" s="108"/>
    </row>
    <row r="330">
      <c r="A330" s="108"/>
    </row>
    <row r="331">
      <c r="A331" s="108"/>
    </row>
    <row r="332">
      <c r="A332" s="108"/>
    </row>
    <row r="333">
      <c r="A333" s="108"/>
    </row>
    <row r="334">
      <c r="A334" s="108"/>
    </row>
    <row r="335">
      <c r="A335" s="108"/>
    </row>
    <row r="336">
      <c r="A336" s="108"/>
    </row>
    <row r="337">
      <c r="A337" s="108"/>
    </row>
    <row r="338">
      <c r="A338" s="108"/>
    </row>
    <row r="339">
      <c r="A339" s="108"/>
    </row>
    <row r="340">
      <c r="A340" s="108"/>
    </row>
    <row r="341">
      <c r="A341" s="108"/>
    </row>
    <row r="342">
      <c r="A342" s="108"/>
    </row>
    <row r="343">
      <c r="A343" s="108"/>
    </row>
    <row r="344">
      <c r="A344" s="108"/>
    </row>
    <row r="345">
      <c r="A345" s="108"/>
    </row>
    <row r="346">
      <c r="A346" s="108"/>
    </row>
    <row r="347">
      <c r="A347" s="108"/>
    </row>
    <row r="348">
      <c r="A348" s="108"/>
    </row>
    <row r="349">
      <c r="A349" s="108"/>
    </row>
    <row r="350">
      <c r="A350" s="108"/>
    </row>
    <row r="351">
      <c r="A351" s="108"/>
    </row>
    <row r="352">
      <c r="A352" s="108"/>
    </row>
    <row r="353">
      <c r="A353" s="108"/>
    </row>
    <row r="354">
      <c r="A354" s="108"/>
    </row>
    <row r="355">
      <c r="A355" s="108"/>
    </row>
    <row r="356">
      <c r="A356" s="108"/>
    </row>
    <row r="357">
      <c r="A357" s="108"/>
    </row>
    <row r="358">
      <c r="A358" s="108"/>
    </row>
    <row r="359">
      <c r="A359" s="108"/>
    </row>
    <row r="360">
      <c r="A360" s="108"/>
    </row>
    <row r="361">
      <c r="A361" s="108"/>
    </row>
    <row r="362">
      <c r="A362" s="108"/>
    </row>
    <row r="363">
      <c r="A363" s="108"/>
    </row>
    <row r="364">
      <c r="A364" s="108"/>
    </row>
    <row r="365">
      <c r="A365" s="108"/>
    </row>
    <row r="366">
      <c r="A366" s="108"/>
    </row>
    <row r="367">
      <c r="A367" s="108"/>
    </row>
    <row r="368">
      <c r="A368" s="108"/>
    </row>
    <row r="369">
      <c r="A369" s="108"/>
    </row>
    <row r="370">
      <c r="A370" s="108"/>
    </row>
    <row r="371">
      <c r="A371" s="108"/>
    </row>
    <row r="372">
      <c r="A372" s="108"/>
    </row>
    <row r="373">
      <c r="A373" s="108"/>
    </row>
    <row r="374">
      <c r="A374" s="108"/>
    </row>
    <row r="375">
      <c r="A375" s="108"/>
    </row>
    <row r="376">
      <c r="A376" s="108"/>
    </row>
    <row r="377">
      <c r="A377" s="108"/>
    </row>
    <row r="378">
      <c r="A378" s="108"/>
    </row>
    <row r="379">
      <c r="A379" s="108"/>
    </row>
    <row r="380">
      <c r="A380" s="108"/>
    </row>
    <row r="381">
      <c r="A381" s="108"/>
    </row>
    <row r="382">
      <c r="A382" s="108"/>
    </row>
    <row r="383">
      <c r="A383" s="108"/>
    </row>
    <row r="384">
      <c r="A384" s="108"/>
    </row>
    <row r="385">
      <c r="A385" s="108"/>
    </row>
    <row r="386">
      <c r="A386" s="108"/>
    </row>
    <row r="387">
      <c r="A387" s="108"/>
    </row>
    <row r="388">
      <c r="A388" s="108"/>
    </row>
    <row r="389">
      <c r="A389" s="108"/>
    </row>
    <row r="390">
      <c r="A390" s="108"/>
    </row>
    <row r="391">
      <c r="A391" s="108"/>
    </row>
    <row r="392">
      <c r="A392" s="108"/>
    </row>
    <row r="393">
      <c r="A393" s="108"/>
    </row>
    <row r="394">
      <c r="A394" s="108"/>
    </row>
    <row r="395">
      <c r="A395" s="108"/>
    </row>
    <row r="396">
      <c r="A396" s="108"/>
    </row>
    <row r="397">
      <c r="A397" s="108"/>
    </row>
    <row r="398">
      <c r="A398" s="108"/>
    </row>
    <row r="399">
      <c r="A399" s="108"/>
    </row>
    <row r="400">
      <c r="A400" s="108"/>
    </row>
    <row r="401">
      <c r="A401" s="108"/>
    </row>
    <row r="402">
      <c r="A402" s="108"/>
    </row>
    <row r="403">
      <c r="A403" s="108"/>
    </row>
    <row r="404">
      <c r="A404" s="108"/>
    </row>
    <row r="405">
      <c r="A405" s="108"/>
    </row>
    <row r="406">
      <c r="A406" s="108"/>
    </row>
    <row r="407">
      <c r="A407" s="108"/>
    </row>
    <row r="408">
      <c r="A408" s="108"/>
    </row>
    <row r="409">
      <c r="A409" s="108"/>
    </row>
    <row r="410">
      <c r="A410" s="108"/>
    </row>
    <row r="411">
      <c r="A411" s="108"/>
    </row>
    <row r="412">
      <c r="A412" s="108"/>
    </row>
    <row r="413">
      <c r="A413" s="108"/>
    </row>
    <row r="414">
      <c r="A414" s="108"/>
    </row>
    <row r="415">
      <c r="A415" s="108"/>
    </row>
    <row r="416">
      <c r="A416" s="108"/>
    </row>
    <row r="417">
      <c r="A417" s="108"/>
    </row>
    <row r="418">
      <c r="A418" s="108"/>
    </row>
    <row r="419">
      <c r="A419" s="108"/>
    </row>
    <row r="420">
      <c r="A420" s="108"/>
    </row>
    <row r="421">
      <c r="A421" s="108"/>
    </row>
    <row r="422">
      <c r="A422" s="108"/>
    </row>
    <row r="423">
      <c r="A423" s="108"/>
    </row>
    <row r="424">
      <c r="A424" s="108"/>
    </row>
    <row r="425">
      <c r="A425" s="108"/>
    </row>
    <row r="426">
      <c r="A426" s="108"/>
    </row>
    <row r="427">
      <c r="A427" s="108"/>
    </row>
    <row r="428">
      <c r="A428" s="108"/>
    </row>
    <row r="429">
      <c r="A429" s="108"/>
    </row>
    <row r="430">
      <c r="A430" s="108"/>
    </row>
    <row r="431">
      <c r="A431" s="108"/>
    </row>
    <row r="432">
      <c r="A432" s="108"/>
    </row>
    <row r="433">
      <c r="A433" s="108"/>
    </row>
    <row r="434">
      <c r="A434" s="108"/>
    </row>
    <row r="435">
      <c r="A435" s="108"/>
    </row>
    <row r="436">
      <c r="A436" s="108"/>
    </row>
    <row r="437">
      <c r="A437" s="108"/>
    </row>
    <row r="438">
      <c r="A438" s="108"/>
    </row>
    <row r="439">
      <c r="A439" s="108"/>
    </row>
    <row r="440">
      <c r="A440" s="108"/>
    </row>
    <row r="441">
      <c r="A441" s="108"/>
    </row>
    <row r="442">
      <c r="A442" s="108"/>
    </row>
    <row r="443">
      <c r="A443" s="108"/>
    </row>
    <row r="444">
      <c r="A444" s="108"/>
    </row>
    <row r="445">
      <c r="A445" s="108"/>
    </row>
    <row r="446">
      <c r="A446" s="108"/>
    </row>
    <row r="447">
      <c r="A447" s="108"/>
    </row>
    <row r="448">
      <c r="A448" s="108"/>
    </row>
    <row r="449">
      <c r="A449" s="108"/>
    </row>
    <row r="450">
      <c r="A450" s="108"/>
    </row>
    <row r="451">
      <c r="A451" s="108"/>
    </row>
    <row r="452">
      <c r="A452" s="108"/>
    </row>
    <row r="453">
      <c r="A453" s="108"/>
    </row>
    <row r="454">
      <c r="A454" s="108"/>
    </row>
    <row r="455">
      <c r="A455" s="108"/>
    </row>
    <row r="456">
      <c r="A456" s="108"/>
    </row>
    <row r="457">
      <c r="A457" s="108"/>
    </row>
    <row r="458">
      <c r="A458" s="108"/>
    </row>
    <row r="459">
      <c r="A459" s="108"/>
    </row>
    <row r="460">
      <c r="A460" s="108"/>
    </row>
    <row r="461">
      <c r="A461" s="108"/>
    </row>
    <row r="462">
      <c r="A462" s="108"/>
    </row>
    <row r="463">
      <c r="A463" s="108"/>
    </row>
    <row r="464">
      <c r="A464" s="108"/>
    </row>
    <row r="465">
      <c r="A465" s="108"/>
    </row>
    <row r="466">
      <c r="A466" s="108"/>
    </row>
    <row r="467">
      <c r="A467" s="108"/>
    </row>
    <row r="468">
      <c r="A468" s="108"/>
    </row>
    <row r="469">
      <c r="A469" s="108"/>
    </row>
    <row r="470">
      <c r="A470" s="108"/>
    </row>
    <row r="471">
      <c r="A471" s="108"/>
    </row>
    <row r="472">
      <c r="A472" s="108"/>
    </row>
    <row r="473">
      <c r="A473" s="108"/>
    </row>
    <row r="474">
      <c r="A474" s="108"/>
    </row>
    <row r="475">
      <c r="A475" s="108"/>
    </row>
    <row r="476">
      <c r="A476" s="108"/>
    </row>
    <row r="477">
      <c r="A477" s="108"/>
    </row>
    <row r="478">
      <c r="A478" s="108"/>
    </row>
    <row r="479">
      <c r="A479" s="108"/>
    </row>
    <row r="480">
      <c r="A480" s="108"/>
    </row>
    <row r="481">
      <c r="A481" s="108"/>
    </row>
    <row r="482">
      <c r="A482" s="108"/>
    </row>
    <row r="483">
      <c r="A483" s="108"/>
    </row>
    <row r="484">
      <c r="A484" s="108"/>
    </row>
    <row r="485">
      <c r="A485" s="108"/>
    </row>
    <row r="486">
      <c r="A486" s="108"/>
    </row>
    <row r="487">
      <c r="A487" s="108"/>
    </row>
    <row r="488">
      <c r="A488" s="108"/>
    </row>
    <row r="489">
      <c r="A489" s="108"/>
    </row>
    <row r="490">
      <c r="A490" s="108"/>
    </row>
    <row r="491">
      <c r="A491" s="108"/>
    </row>
    <row r="492">
      <c r="A492" s="108"/>
    </row>
    <row r="493">
      <c r="A493" s="108"/>
    </row>
    <row r="494">
      <c r="A494" s="108"/>
    </row>
    <row r="495">
      <c r="A495" s="108"/>
    </row>
    <row r="496">
      <c r="A496" s="108"/>
    </row>
    <row r="497">
      <c r="A497" s="108"/>
    </row>
    <row r="498">
      <c r="A498" s="108"/>
    </row>
    <row r="499">
      <c r="A499" s="108"/>
    </row>
    <row r="500">
      <c r="A500" s="108"/>
    </row>
    <row r="501">
      <c r="A501" s="108"/>
    </row>
    <row r="502">
      <c r="A502" s="108"/>
    </row>
    <row r="503">
      <c r="A503" s="108"/>
    </row>
    <row r="504">
      <c r="A504" s="108"/>
    </row>
    <row r="505">
      <c r="A505" s="108"/>
    </row>
    <row r="506">
      <c r="A506" s="108"/>
    </row>
    <row r="507">
      <c r="A507" s="108"/>
    </row>
    <row r="508">
      <c r="A508" s="108"/>
    </row>
    <row r="509">
      <c r="A509" s="108"/>
    </row>
    <row r="510">
      <c r="A510" s="108"/>
    </row>
    <row r="511">
      <c r="A511" s="108"/>
    </row>
    <row r="512">
      <c r="A512" s="108"/>
    </row>
    <row r="513">
      <c r="A513" s="108"/>
    </row>
    <row r="514">
      <c r="A514" s="108"/>
    </row>
    <row r="515">
      <c r="A515" s="108"/>
    </row>
    <row r="516">
      <c r="A516" s="108"/>
    </row>
    <row r="517">
      <c r="A517" s="108"/>
    </row>
    <row r="518">
      <c r="A518" s="108"/>
    </row>
    <row r="519">
      <c r="A519" s="108"/>
    </row>
    <row r="520">
      <c r="A520" s="108"/>
    </row>
    <row r="521">
      <c r="A521" s="108"/>
    </row>
    <row r="522">
      <c r="A522" s="108"/>
    </row>
    <row r="523">
      <c r="A523" s="108"/>
    </row>
    <row r="524">
      <c r="A524" s="108"/>
    </row>
    <row r="525">
      <c r="A525" s="108"/>
    </row>
    <row r="526">
      <c r="A526" s="108"/>
    </row>
    <row r="527">
      <c r="A527" s="108"/>
    </row>
    <row r="528">
      <c r="A528" s="108"/>
    </row>
    <row r="529">
      <c r="A529" s="108"/>
    </row>
    <row r="530">
      <c r="A530" s="108"/>
    </row>
    <row r="531">
      <c r="A531" s="108"/>
    </row>
    <row r="532">
      <c r="A532" s="108"/>
    </row>
    <row r="533">
      <c r="A533" s="108"/>
    </row>
    <row r="534">
      <c r="A534" s="108"/>
    </row>
    <row r="535">
      <c r="A535" s="108"/>
    </row>
    <row r="536">
      <c r="A536" s="108"/>
    </row>
    <row r="537">
      <c r="A537" s="108"/>
    </row>
    <row r="538">
      <c r="A538" s="108"/>
    </row>
    <row r="539">
      <c r="A539" s="108"/>
    </row>
    <row r="540">
      <c r="A540" s="108"/>
    </row>
    <row r="541">
      <c r="A541" s="108"/>
    </row>
    <row r="542">
      <c r="A542" s="108"/>
    </row>
    <row r="543">
      <c r="A543" s="108"/>
    </row>
    <row r="544">
      <c r="A544" s="108"/>
    </row>
    <row r="545">
      <c r="A545" s="108"/>
    </row>
    <row r="546">
      <c r="A546" s="108"/>
    </row>
    <row r="547">
      <c r="A547" s="108"/>
    </row>
    <row r="548">
      <c r="A548" s="108"/>
    </row>
    <row r="549">
      <c r="A549" s="108"/>
    </row>
    <row r="550">
      <c r="A550" s="108"/>
    </row>
    <row r="551">
      <c r="A551" s="108"/>
    </row>
    <row r="552">
      <c r="A552" s="108"/>
    </row>
    <row r="553">
      <c r="A553" s="108"/>
    </row>
    <row r="554">
      <c r="A554" s="108"/>
    </row>
    <row r="555">
      <c r="A555" s="108"/>
    </row>
    <row r="556">
      <c r="A556" s="108"/>
    </row>
    <row r="557">
      <c r="A557" s="108"/>
    </row>
    <row r="558">
      <c r="A558" s="108"/>
    </row>
    <row r="559">
      <c r="A559" s="108"/>
    </row>
    <row r="560">
      <c r="A560" s="108"/>
    </row>
    <row r="561">
      <c r="A561" s="108"/>
    </row>
    <row r="562">
      <c r="A562" s="108"/>
    </row>
    <row r="563">
      <c r="A563" s="108"/>
    </row>
    <row r="564">
      <c r="A564" s="108"/>
    </row>
    <row r="565">
      <c r="A565" s="108"/>
    </row>
    <row r="566">
      <c r="A566" s="108"/>
    </row>
    <row r="567">
      <c r="A567" s="108"/>
    </row>
    <row r="568">
      <c r="A568" s="108"/>
    </row>
    <row r="569">
      <c r="A569" s="108"/>
    </row>
    <row r="570">
      <c r="A570" s="108"/>
    </row>
    <row r="571">
      <c r="A571" s="108"/>
    </row>
    <row r="572">
      <c r="A572" s="108"/>
    </row>
    <row r="573">
      <c r="A573" s="108"/>
    </row>
    <row r="574">
      <c r="A574" s="108"/>
    </row>
    <row r="575">
      <c r="A575" s="108"/>
    </row>
    <row r="576">
      <c r="A576" s="108"/>
    </row>
    <row r="577">
      <c r="A577" s="108"/>
    </row>
    <row r="578">
      <c r="A578" s="108"/>
    </row>
    <row r="579">
      <c r="A579" s="108"/>
    </row>
    <row r="580">
      <c r="A580" s="108"/>
    </row>
    <row r="581">
      <c r="A581" s="108"/>
    </row>
    <row r="582">
      <c r="A582" s="108"/>
    </row>
    <row r="583">
      <c r="A583" s="108"/>
    </row>
    <row r="584">
      <c r="A584" s="108"/>
    </row>
    <row r="585">
      <c r="A585" s="108"/>
    </row>
    <row r="586">
      <c r="A586" s="108"/>
    </row>
    <row r="587">
      <c r="A587" s="108"/>
    </row>
    <row r="588">
      <c r="A588" s="108"/>
    </row>
    <row r="589">
      <c r="A589" s="108"/>
    </row>
    <row r="590">
      <c r="A590" s="108"/>
    </row>
    <row r="591">
      <c r="A591" s="108"/>
    </row>
    <row r="592">
      <c r="A592" s="108"/>
    </row>
    <row r="593">
      <c r="A593" s="108"/>
    </row>
    <row r="594">
      <c r="A594" s="108"/>
    </row>
    <row r="595">
      <c r="A595" s="108"/>
    </row>
    <row r="596">
      <c r="A596" s="108"/>
    </row>
    <row r="597">
      <c r="A597" s="108"/>
    </row>
    <row r="598">
      <c r="A598" s="108"/>
    </row>
    <row r="599">
      <c r="A599" s="108"/>
    </row>
    <row r="600">
      <c r="A600" s="108"/>
    </row>
    <row r="601">
      <c r="A601" s="108"/>
    </row>
    <row r="602">
      <c r="A602" s="108"/>
    </row>
    <row r="603">
      <c r="A603" s="108"/>
    </row>
    <row r="604">
      <c r="A604" s="108"/>
    </row>
    <row r="605">
      <c r="A605" s="108"/>
    </row>
    <row r="606">
      <c r="A606" s="108"/>
    </row>
    <row r="607">
      <c r="A607" s="108"/>
    </row>
    <row r="608">
      <c r="A608" s="108"/>
    </row>
    <row r="609">
      <c r="A609" s="108"/>
    </row>
    <row r="610">
      <c r="A610" s="108"/>
    </row>
    <row r="611">
      <c r="A611" s="108"/>
    </row>
    <row r="612">
      <c r="A612" s="108"/>
    </row>
    <row r="613">
      <c r="A613" s="108"/>
    </row>
    <row r="614">
      <c r="A614" s="108"/>
    </row>
    <row r="615">
      <c r="A615" s="108"/>
    </row>
    <row r="616">
      <c r="A616" s="108"/>
    </row>
    <row r="617">
      <c r="A617" s="108"/>
    </row>
    <row r="618">
      <c r="A618" s="108"/>
    </row>
    <row r="619">
      <c r="A619" s="108"/>
    </row>
    <row r="620">
      <c r="A620" s="108"/>
    </row>
    <row r="621">
      <c r="A621" s="108"/>
    </row>
    <row r="622">
      <c r="A622" s="108"/>
    </row>
    <row r="623">
      <c r="A623" s="108"/>
    </row>
    <row r="624">
      <c r="A624" s="108"/>
    </row>
    <row r="625">
      <c r="A625" s="108"/>
    </row>
    <row r="626">
      <c r="A626" s="108"/>
    </row>
    <row r="627">
      <c r="A627" s="108"/>
    </row>
    <row r="628">
      <c r="A628" s="108"/>
    </row>
    <row r="629">
      <c r="A629" s="108"/>
    </row>
    <row r="630">
      <c r="A630" s="108"/>
    </row>
    <row r="631">
      <c r="A631" s="108"/>
    </row>
    <row r="632">
      <c r="A632" s="108"/>
    </row>
    <row r="633">
      <c r="A633" s="108"/>
    </row>
    <row r="634">
      <c r="A634" s="108"/>
    </row>
    <row r="635">
      <c r="A635" s="108"/>
    </row>
    <row r="636">
      <c r="A636" s="108"/>
    </row>
    <row r="637">
      <c r="A637" s="108"/>
    </row>
    <row r="638">
      <c r="A638" s="108"/>
    </row>
    <row r="639">
      <c r="A639" s="108"/>
    </row>
    <row r="640">
      <c r="A640" s="108"/>
    </row>
    <row r="641">
      <c r="A641" s="108"/>
    </row>
    <row r="642">
      <c r="A642" s="108"/>
    </row>
    <row r="643">
      <c r="A643" s="108"/>
    </row>
    <row r="644">
      <c r="A644" s="108"/>
    </row>
    <row r="645">
      <c r="A645" s="108"/>
    </row>
    <row r="646">
      <c r="A646" s="108"/>
    </row>
    <row r="647">
      <c r="A647" s="108"/>
    </row>
    <row r="648">
      <c r="A648" s="108"/>
    </row>
    <row r="649">
      <c r="A649" s="108"/>
    </row>
    <row r="650">
      <c r="A650" s="108"/>
    </row>
    <row r="651">
      <c r="A651" s="108"/>
    </row>
    <row r="652">
      <c r="A652" s="108"/>
    </row>
    <row r="653">
      <c r="A653" s="108"/>
    </row>
    <row r="654">
      <c r="A654" s="108"/>
    </row>
    <row r="655">
      <c r="A655" s="108"/>
    </row>
    <row r="656">
      <c r="A656" s="108"/>
    </row>
    <row r="657">
      <c r="A657" s="108"/>
    </row>
    <row r="658">
      <c r="A658" s="108"/>
    </row>
    <row r="659">
      <c r="A659" s="108"/>
    </row>
    <row r="660">
      <c r="A660" s="108"/>
    </row>
    <row r="661">
      <c r="A661" s="108"/>
    </row>
    <row r="662">
      <c r="A662" s="108"/>
    </row>
    <row r="663">
      <c r="A663" s="108"/>
    </row>
    <row r="664">
      <c r="A664" s="108"/>
    </row>
    <row r="665">
      <c r="A665" s="108"/>
    </row>
    <row r="666">
      <c r="A666" s="108"/>
    </row>
    <row r="667">
      <c r="A667" s="108"/>
    </row>
    <row r="668">
      <c r="A668" s="108"/>
    </row>
    <row r="669">
      <c r="A669" s="108"/>
    </row>
    <row r="670">
      <c r="A670" s="108"/>
    </row>
    <row r="671">
      <c r="A671" s="108"/>
    </row>
    <row r="672">
      <c r="A672" s="108"/>
    </row>
    <row r="673">
      <c r="A673" s="108"/>
    </row>
    <row r="674">
      <c r="A674" s="108"/>
    </row>
    <row r="675">
      <c r="A675" s="108"/>
    </row>
    <row r="676">
      <c r="A676" s="108"/>
    </row>
    <row r="677">
      <c r="A677" s="108"/>
    </row>
    <row r="678">
      <c r="A678" s="108"/>
    </row>
    <row r="679">
      <c r="A679" s="108"/>
    </row>
    <row r="680">
      <c r="A680" s="108"/>
    </row>
    <row r="681">
      <c r="A681" s="108"/>
    </row>
    <row r="682">
      <c r="A682" s="108"/>
    </row>
    <row r="683">
      <c r="A683" s="108"/>
    </row>
    <row r="684">
      <c r="A684" s="108"/>
    </row>
    <row r="685">
      <c r="A685" s="108"/>
    </row>
    <row r="686">
      <c r="A686" s="108"/>
    </row>
    <row r="687">
      <c r="A687" s="108"/>
    </row>
    <row r="688">
      <c r="A688" s="108"/>
    </row>
    <row r="689">
      <c r="A689" s="108"/>
    </row>
    <row r="690">
      <c r="A690" s="108"/>
    </row>
    <row r="691">
      <c r="A691" s="108"/>
    </row>
    <row r="692">
      <c r="A692" s="108"/>
    </row>
    <row r="693">
      <c r="A693" s="108"/>
    </row>
    <row r="694">
      <c r="A694" s="108"/>
    </row>
    <row r="695">
      <c r="A695" s="108"/>
    </row>
    <row r="696">
      <c r="A696" s="108"/>
    </row>
    <row r="697">
      <c r="A697" s="108"/>
    </row>
    <row r="698">
      <c r="A698" s="108"/>
    </row>
    <row r="699">
      <c r="A699" s="108"/>
    </row>
    <row r="700">
      <c r="A700" s="108"/>
    </row>
    <row r="701">
      <c r="A701" s="108"/>
    </row>
    <row r="702">
      <c r="A702" s="108"/>
    </row>
    <row r="703">
      <c r="A703" s="108"/>
    </row>
    <row r="704">
      <c r="A704" s="108"/>
    </row>
    <row r="705">
      <c r="A705" s="108"/>
    </row>
    <row r="706">
      <c r="A706" s="108"/>
    </row>
    <row r="707">
      <c r="A707" s="108"/>
    </row>
    <row r="708">
      <c r="A708" s="108"/>
    </row>
    <row r="709">
      <c r="A709" s="108"/>
    </row>
    <row r="710">
      <c r="A710" s="108"/>
    </row>
    <row r="711">
      <c r="A711" s="108"/>
    </row>
    <row r="712">
      <c r="A712" s="108"/>
    </row>
    <row r="713">
      <c r="A713" s="108"/>
    </row>
    <row r="714">
      <c r="A714" s="108"/>
    </row>
    <row r="715">
      <c r="A715" s="108"/>
    </row>
    <row r="716">
      <c r="A716" s="108"/>
    </row>
    <row r="717">
      <c r="A717" s="108"/>
    </row>
    <row r="718">
      <c r="A718" s="108"/>
    </row>
    <row r="719">
      <c r="A719" s="108"/>
    </row>
    <row r="720">
      <c r="A720" s="108"/>
    </row>
    <row r="721">
      <c r="A721" s="108"/>
    </row>
    <row r="722">
      <c r="A722" s="108"/>
    </row>
    <row r="723">
      <c r="A723" s="108"/>
    </row>
    <row r="724">
      <c r="A724" s="108"/>
    </row>
    <row r="725">
      <c r="A725" s="108"/>
    </row>
    <row r="726">
      <c r="A726" s="108"/>
    </row>
    <row r="727">
      <c r="A727" s="108"/>
    </row>
    <row r="728">
      <c r="A728" s="108"/>
    </row>
    <row r="729">
      <c r="A729" s="108"/>
    </row>
    <row r="730">
      <c r="A730" s="108"/>
    </row>
    <row r="731">
      <c r="A731" s="108"/>
    </row>
    <row r="732">
      <c r="A732" s="108"/>
    </row>
    <row r="733">
      <c r="A733" s="108"/>
    </row>
    <row r="734">
      <c r="A734" s="108"/>
    </row>
    <row r="735">
      <c r="A735" s="108"/>
    </row>
    <row r="736">
      <c r="A736" s="108"/>
    </row>
    <row r="737">
      <c r="A737" s="108"/>
    </row>
    <row r="738">
      <c r="A738" s="108"/>
    </row>
    <row r="739">
      <c r="A739" s="108"/>
    </row>
    <row r="740">
      <c r="A740" s="108"/>
    </row>
    <row r="741">
      <c r="A741" s="108"/>
    </row>
    <row r="742">
      <c r="A742" s="108"/>
    </row>
    <row r="743">
      <c r="A743" s="108"/>
    </row>
    <row r="744">
      <c r="A744" s="108"/>
    </row>
    <row r="745">
      <c r="A745" s="108"/>
    </row>
    <row r="746">
      <c r="A746" s="108"/>
    </row>
    <row r="747">
      <c r="A747" s="108"/>
    </row>
    <row r="748">
      <c r="A748" s="108"/>
    </row>
    <row r="749">
      <c r="A749" s="108"/>
    </row>
    <row r="750">
      <c r="A750" s="108"/>
    </row>
    <row r="751">
      <c r="A751" s="108"/>
    </row>
    <row r="752">
      <c r="A752" s="108"/>
    </row>
    <row r="753">
      <c r="A753" s="108"/>
    </row>
    <row r="754">
      <c r="A754" s="108"/>
    </row>
    <row r="755">
      <c r="A755" s="108"/>
    </row>
    <row r="756">
      <c r="A756" s="108"/>
    </row>
    <row r="757">
      <c r="A757" s="108"/>
    </row>
    <row r="758">
      <c r="A758" s="108"/>
    </row>
    <row r="759">
      <c r="A759" s="108"/>
    </row>
    <row r="760">
      <c r="A760" s="108"/>
    </row>
    <row r="761">
      <c r="A761" s="108"/>
    </row>
    <row r="762">
      <c r="A762" s="108"/>
    </row>
    <row r="763">
      <c r="A763" s="108"/>
    </row>
    <row r="764">
      <c r="A764" s="108"/>
    </row>
    <row r="765">
      <c r="A765" s="108"/>
    </row>
    <row r="766">
      <c r="A766" s="108"/>
    </row>
    <row r="767">
      <c r="A767" s="108"/>
    </row>
    <row r="768">
      <c r="A768" s="108"/>
    </row>
    <row r="769">
      <c r="A769" s="108"/>
    </row>
    <row r="770">
      <c r="A770" s="108"/>
    </row>
    <row r="771">
      <c r="A771" s="108"/>
    </row>
    <row r="772">
      <c r="A772" s="108"/>
    </row>
    <row r="773">
      <c r="A773" s="108"/>
    </row>
    <row r="774">
      <c r="A774" s="108"/>
    </row>
    <row r="775">
      <c r="A775" s="108"/>
    </row>
    <row r="776">
      <c r="A776" s="108"/>
    </row>
    <row r="777">
      <c r="A777" s="108"/>
    </row>
    <row r="778">
      <c r="A778" s="108"/>
    </row>
    <row r="779">
      <c r="A779" s="108"/>
    </row>
    <row r="780">
      <c r="A780" s="108"/>
    </row>
    <row r="781">
      <c r="A781" s="108"/>
    </row>
    <row r="782">
      <c r="A782" s="108"/>
    </row>
    <row r="783">
      <c r="A783" s="108"/>
    </row>
    <row r="784">
      <c r="A784" s="108"/>
    </row>
    <row r="785">
      <c r="A785" s="108"/>
    </row>
    <row r="786">
      <c r="A786" s="108"/>
    </row>
    <row r="787">
      <c r="A787" s="108"/>
    </row>
    <row r="788">
      <c r="A788" s="108"/>
    </row>
    <row r="789">
      <c r="A789" s="108"/>
    </row>
    <row r="790">
      <c r="A790" s="108"/>
    </row>
    <row r="791">
      <c r="A791" s="108"/>
    </row>
    <row r="792">
      <c r="A792" s="108"/>
    </row>
    <row r="793">
      <c r="A793" s="108"/>
    </row>
    <row r="794">
      <c r="A794" s="108"/>
    </row>
    <row r="795">
      <c r="A795" s="108"/>
    </row>
    <row r="796">
      <c r="A796" s="108"/>
    </row>
    <row r="797">
      <c r="A797" s="108"/>
    </row>
    <row r="798">
      <c r="A798" s="108"/>
    </row>
    <row r="799">
      <c r="A799" s="108"/>
    </row>
    <row r="800">
      <c r="A800" s="108"/>
    </row>
    <row r="801">
      <c r="A801" s="108"/>
    </row>
    <row r="802">
      <c r="A802" s="108"/>
    </row>
    <row r="803">
      <c r="A803" s="108"/>
    </row>
    <row r="804">
      <c r="A804" s="108"/>
    </row>
    <row r="805">
      <c r="A805" s="108"/>
    </row>
    <row r="806">
      <c r="A806" s="108"/>
    </row>
    <row r="807">
      <c r="A807" s="108"/>
    </row>
    <row r="808">
      <c r="A808" s="108"/>
    </row>
    <row r="809">
      <c r="A809" s="108"/>
    </row>
    <row r="810">
      <c r="A810" s="108"/>
    </row>
    <row r="811">
      <c r="A811" s="108"/>
    </row>
    <row r="812">
      <c r="A812" s="108"/>
    </row>
    <row r="813">
      <c r="A813" s="108"/>
    </row>
    <row r="814">
      <c r="A814" s="108"/>
    </row>
    <row r="815">
      <c r="A815" s="108"/>
    </row>
    <row r="816">
      <c r="A816" s="108"/>
    </row>
    <row r="817">
      <c r="A817" s="108"/>
    </row>
    <row r="818">
      <c r="A818" s="108"/>
    </row>
    <row r="819">
      <c r="A819" s="108"/>
    </row>
    <row r="820">
      <c r="A820" s="108"/>
    </row>
    <row r="821">
      <c r="A821" s="108"/>
    </row>
    <row r="822">
      <c r="A822" s="108"/>
    </row>
    <row r="823">
      <c r="A823" s="108"/>
    </row>
    <row r="824">
      <c r="A824" s="108"/>
    </row>
    <row r="825">
      <c r="A825" s="108"/>
    </row>
    <row r="826">
      <c r="A826" s="108"/>
    </row>
    <row r="827">
      <c r="A827" s="108"/>
    </row>
    <row r="828">
      <c r="A828" s="108"/>
    </row>
    <row r="829">
      <c r="A829" s="108"/>
    </row>
    <row r="830">
      <c r="A830" s="108"/>
    </row>
    <row r="831">
      <c r="A831" s="108"/>
    </row>
    <row r="832">
      <c r="A832" s="108"/>
    </row>
    <row r="833">
      <c r="A833" s="108"/>
    </row>
    <row r="834">
      <c r="A834" s="108"/>
    </row>
    <row r="835">
      <c r="A835" s="108"/>
    </row>
    <row r="836">
      <c r="A836" s="108"/>
    </row>
    <row r="837">
      <c r="A837" s="108"/>
    </row>
    <row r="838">
      <c r="A838" s="108"/>
    </row>
    <row r="839">
      <c r="A839" s="108"/>
    </row>
    <row r="840">
      <c r="A840" s="108"/>
    </row>
    <row r="841">
      <c r="A841" s="108"/>
    </row>
    <row r="842">
      <c r="A842" s="108"/>
    </row>
    <row r="843">
      <c r="A843" s="108"/>
    </row>
    <row r="844">
      <c r="A844" s="108"/>
    </row>
    <row r="845">
      <c r="A845" s="108"/>
    </row>
    <row r="846">
      <c r="A846" s="108"/>
    </row>
    <row r="847">
      <c r="A847" s="108"/>
    </row>
    <row r="848">
      <c r="A848" s="108"/>
    </row>
    <row r="849">
      <c r="A849" s="108"/>
    </row>
    <row r="850">
      <c r="A850" s="108"/>
    </row>
    <row r="851">
      <c r="A851" s="108"/>
    </row>
    <row r="852">
      <c r="A852" s="108"/>
    </row>
    <row r="853">
      <c r="A853" s="108"/>
    </row>
    <row r="854">
      <c r="A854" s="108"/>
    </row>
    <row r="855">
      <c r="A855" s="108"/>
    </row>
    <row r="856">
      <c r="A856" s="108"/>
    </row>
    <row r="857">
      <c r="A857" s="108"/>
    </row>
    <row r="858">
      <c r="A858" s="108"/>
    </row>
    <row r="859">
      <c r="A859" s="108"/>
    </row>
    <row r="860">
      <c r="A860" s="108"/>
    </row>
    <row r="861">
      <c r="A861" s="108"/>
    </row>
    <row r="862">
      <c r="A862" s="108"/>
    </row>
    <row r="863">
      <c r="A863" s="108"/>
    </row>
    <row r="864">
      <c r="A864" s="108"/>
    </row>
    <row r="865">
      <c r="A865" s="108"/>
    </row>
    <row r="866">
      <c r="A866" s="108"/>
    </row>
    <row r="867">
      <c r="A867" s="108"/>
    </row>
    <row r="868">
      <c r="A868" s="108"/>
    </row>
    <row r="869">
      <c r="A869" s="108"/>
    </row>
    <row r="870">
      <c r="A870" s="108"/>
    </row>
    <row r="871">
      <c r="A871" s="108"/>
    </row>
    <row r="872">
      <c r="A872" s="108"/>
    </row>
    <row r="873">
      <c r="A873" s="108"/>
    </row>
    <row r="874">
      <c r="A874" s="108"/>
    </row>
    <row r="875">
      <c r="A875" s="108"/>
    </row>
    <row r="876">
      <c r="A876" s="108"/>
    </row>
    <row r="877">
      <c r="A877" s="108"/>
    </row>
    <row r="878">
      <c r="A878" s="108"/>
    </row>
    <row r="879">
      <c r="A879" s="108"/>
    </row>
    <row r="880">
      <c r="A880" s="108"/>
    </row>
    <row r="881">
      <c r="A881" s="108"/>
    </row>
    <row r="882">
      <c r="A882" s="108"/>
    </row>
    <row r="883">
      <c r="A883" s="108"/>
    </row>
    <row r="884">
      <c r="A884" s="108"/>
    </row>
    <row r="885">
      <c r="A885" s="108"/>
    </row>
    <row r="886">
      <c r="A886" s="108"/>
    </row>
    <row r="887">
      <c r="A887" s="108"/>
    </row>
    <row r="888">
      <c r="A888" s="108"/>
    </row>
    <row r="889">
      <c r="A889" s="108"/>
    </row>
    <row r="890">
      <c r="A890" s="108"/>
    </row>
    <row r="891">
      <c r="A891" s="108"/>
    </row>
    <row r="892">
      <c r="A892" s="108"/>
    </row>
    <row r="893">
      <c r="A893" s="108"/>
    </row>
    <row r="894">
      <c r="A894" s="108"/>
    </row>
    <row r="895">
      <c r="A895" s="108"/>
    </row>
    <row r="896">
      <c r="A896" s="108"/>
    </row>
    <row r="897">
      <c r="A897" s="108"/>
    </row>
    <row r="898">
      <c r="A898" s="108"/>
    </row>
    <row r="899">
      <c r="A899" s="108"/>
    </row>
    <row r="900">
      <c r="A900" s="108"/>
    </row>
    <row r="901">
      <c r="A901" s="108"/>
    </row>
    <row r="902">
      <c r="A902" s="108"/>
    </row>
    <row r="903">
      <c r="A903" s="108"/>
    </row>
    <row r="904">
      <c r="A904" s="108"/>
    </row>
    <row r="905">
      <c r="A905" s="108"/>
    </row>
    <row r="906">
      <c r="A906" s="108"/>
    </row>
    <row r="907">
      <c r="A907" s="108"/>
    </row>
    <row r="908">
      <c r="A908" s="108"/>
    </row>
    <row r="909">
      <c r="A909" s="108"/>
    </row>
    <row r="910">
      <c r="A910" s="108"/>
    </row>
    <row r="911">
      <c r="A911" s="108"/>
    </row>
    <row r="912">
      <c r="A912" s="108"/>
    </row>
    <row r="913">
      <c r="A913" s="108"/>
    </row>
    <row r="914">
      <c r="A914" s="108"/>
    </row>
    <row r="915">
      <c r="A915" s="108"/>
    </row>
    <row r="916">
      <c r="A916" s="108"/>
    </row>
    <row r="917">
      <c r="A917" s="108"/>
    </row>
    <row r="918">
      <c r="A918" s="108"/>
    </row>
    <row r="919">
      <c r="A919" s="108"/>
    </row>
    <row r="920">
      <c r="A920" s="108"/>
    </row>
    <row r="921">
      <c r="A921" s="108"/>
    </row>
    <row r="922">
      <c r="A922" s="108"/>
    </row>
    <row r="923">
      <c r="A923" s="108"/>
    </row>
    <row r="924">
      <c r="A924" s="108"/>
    </row>
    <row r="925">
      <c r="A925" s="108"/>
    </row>
    <row r="926">
      <c r="A926" s="108"/>
    </row>
    <row r="927">
      <c r="A927" s="108"/>
    </row>
    <row r="928">
      <c r="A928" s="108"/>
    </row>
    <row r="929">
      <c r="A929" s="108"/>
    </row>
    <row r="930">
      <c r="A930" s="108"/>
    </row>
    <row r="931">
      <c r="A931" s="108"/>
    </row>
    <row r="932">
      <c r="A932" s="108"/>
    </row>
    <row r="933">
      <c r="A933" s="108"/>
    </row>
    <row r="934">
      <c r="A934" s="108"/>
    </row>
    <row r="935">
      <c r="A935" s="108"/>
    </row>
    <row r="936">
      <c r="A936" s="108"/>
    </row>
    <row r="937">
      <c r="A937" s="108"/>
    </row>
    <row r="938">
      <c r="A938" s="108"/>
    </row>
    <row r="939">
      <c r="A939" s="108"/>
    </row>
    <row r="940">
      <c r="A940" s="108"/>
    </row>
    <row r="941">
      <c r="A941" s="108"/>
    </row>
    <row r="942">
      <c r="A942" s="108"/>
    </row>
    <row r="943">
      <c r="A943" s="108"/>
    </row>
    <row r="944">
      <c r="A944" s="108"/>
    </row>
    <row r="945">
      <c r="A945" s="108"/>
    </row>
    <row r="946">
      <c r="A946" s="108"/>
    </row>
    <row r="947">
      <c r="A947" s="108"/>
    </row>
    <row r="948">
      <c r="A948" s="108"/>
    </row>
    <row r="949">
      <c r="A949" s="108"/>
    </row>
    <row r="950">
      <c r="A950" s="108"/>
    </row>
    <row r="951">
      <c r="A951" s="108"/>
    </row>
    <row r="952">
      <c r="A952" s="108"/>
    </row>
    <row r="953">
      <c r="A953" s="108"/>
    </row>
    <row r="954">
      <c r="A954" s="108"/>
    </row>
    <row r="955">
      <c r="A955" s="108"/>
    </row>
    <row r="956">
      <c r="A956" s="108"/>
    </row>
    <row r="957">
      <c r="A957" s="108"/>
    </row>
    <row r="958">
      <c r="A958" s="108"/>
    </row>
    <row r="959">
      <c r="A959" s="108"/>
    </row>
    <row r="960">
      <c r="A960" s="108"/>
    </row>
    <row r="961">
      <c r="A961" s="108"/>
    </row>
    <row r="962">
      <c r="A962" s="108"/>
    </row>
    <row r="963">
      <c r="A963" s="108"/>
    </row>
    <row r="964">
      <c r="A964" s="108"/>
    </row>
    <row r="965">
      <c r="A965" s="108"/>
    </row>
    <row r="966">
      <c r="A966" s="108"/>
    </row>
    <row r="967">
      <c r="A967" s="108"/>
    </row>
    <row r="968">
      <c r="A968" s="108"/>
    </row>
    <row r="969">
      <c r="A969" s="108"/>
    </row>
    <row r="970">
      <c r="A970" s="108"/>
    </row>
    <row r="971">
      <c r="A971" s="108"/>
    </row>
    <row r="972">
      <c r="A972" s="108"/>
    </row>
    <row r="973">
      <c r="A973" s="108"/>
    </row>
    <row r="974">
      <c r="A974" s="108"/>
    </row>
    <row r="975">
      <c r="A975" s="108"/>
    </row>
    <row r="976">
      <c r="A976" s="108"/>
    </row>
    <row r="977">
      <c r="A977" s="108"/>
    </row>
    <row r="978">
      <c r="A978" s="108"/>
    </row>
    <row r="979">
      <c r="A979" s="108"/>
    </row>
    <row r="980">
      <c r="A980" s="108"/>
    </row>
    <row r="981">
      <c r="A981" s="108"/>
    </row>
    <row r="982">
      <c r="A982" s="108"/>
    </row>
    <row r="983">
      <c r="A983" s="108"/>
    </row>
    <row r="984">
      <c r="A984" s="108"/>
    </row>
    <row r="985">
      <c r="A985" s="108"/>
    </row>
    <row r="986">
      <c r="A986" s="108"/>
    </row>
    <row r="987">
      <c r="A987" s="108"/>
    </row>
    <row r="988">
      <c r="A988" s="108"/>
    </row>
    <row r="989">
      <c r="A989" s="108"/>
    </row>
    <row r="990">
      <c r="A990" s="108"/>
    </row>
    <row r="991">
      <c r="A991" s="108"/>
    </row>
    <row r="992">
      <c r="A992" s="108"/>
    </row>
    <row r="993">
      <c r="A993" s="108"/>
    </row>
    <row r="994">
      <c r="A994" s="108"/>
    </row>
    <row r="995">
      <c r="A995" s="108"/>
    </row>
    <row r="996">
      <c r="A996" s="108"/>
    </row>
    <row r="997">
      <c r="A997" s="108"/>
    </row>
    <row r="998">
      <c r="A998" s="108"/>
    </row>
    <row r="999">
      <c r="A999" s="108"/>
    </row>
    <row r="1000">
      <c r="A1000" s="108"/>
    </row>
  </sheetData>
  <mergeCells count="14">
    <mergeCell ref="A23:A42"/>
    <mergeCell ref="A43:A62"/>
    <mergeCell ref="A63:A82"/>
    <mergeCell ref="A83:A102"/>
    <mergeCell ref="A103:A118"/>
    <mergeCell ref="A119:A134"/>
    <mergeCell ref="A135:A175"/>
    <mergeCell ref="A1:A2"/>
    <mergeCell ref="B1:B2"/>
    <mergeCell ref="C1:D1"/>
    <mergeCell ref="E1:H1"/>
    <mergeCell ref="I1:N1"/>
    <mergeCell ref="P1:Q1"/>
    <mergeCell ref="A3:A22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0</v>
      </c>
      <c r="B1" s="52" t="s">
        <v>2</v>
      </c>
      <c r="C1" s="53" t="s">
        <v>252</v>
      </c>
      <c r="D1" s="56"/>
      <c r="E1" s="56"/>
      <c r="F1" s="56"/>
      <c r="G1" s="54"/>
      <c r="H1" s="55" t="s">
        <v>226</v>
      </c>
      <c r="I1" s="56"/>
      <c r="J1" s="56"/>
      <c r="K1" s="56"/>
      <c r="L1" s="56"/>
      <c r="M1" s="56"/>
      <c r="N1" s="56"/>
      <c r="O1" s="56"/>
      <c r="P1" s="56"/>
      <c r="Q1" s="54"/>
      <c r="R1" s="57" t="s">
        <v>253</v>
      </c>
      <c r="S1" s="56"/>
      <c r="T1" s="56"/>
      <c r="U1" s="56"/>
      <c r="V1" s="56"/>
      <c r="W1" s="54"/>
      <c r="X1" s="58" t="s">
        <v>228</v>
      </c>
      <c r="Y1" s="59" t="s">
        <v>229</v>
      </c>
      <c r="Z1" s="56"/>
      <c r="AA1" s="56"/>
      <c r="AB1" s="54"/>
      <c r="AC1" s="50"/>
      <c r="AD1" s="50"/>
      <c r="AE1" s="50"/>
      <c r="AF1" s="50"/>
      <c r="AG1" s="50"/>
    </row>
    <row r="2">
      <c r="C2" s="60" t="s">
        <v>230</v>
      </c>
      <c r="D2" s="61" t="s">
        <v>231</v>
      </c>
      <c r="E2" s="61" t="s">
        <v>254</v>
      </c>
      <c r="F2" s="61" t="s">
        <v>255</v>
      </c>
      <c r="G2" s="61" t="s">
        <v>256</v>
      </c>
      <c r="H2" s="62" t="s">
        <v>232</v>
      </c>
      <c r="I2" s="62" t="s">
        <v>233</v>
      </c>
      <c r="J2" s="62" t="s">
        <v>234</v>
      </c>
      <c r="K2" s="62" t="s">
        <v>235</v>
      </c>
      <c r="L2" s="62" t="s">
        <v>257</v>
      </c>
      <c r="M2" s="62" t="s">
        <v>258</v>
      </c>
      <c r="N2" s="62" t="s">
        <v>259</v>
      </c>
      <c r="O2" s="62" t="s">
        <v>260</v>
      </c>
      <c r="P2" s="62" t="s">
        <v>261</v>
      </c>
      <c r="Q2" s="62" t="s">
        <v>262</v>
      </c>
      <c r="R2" s="63" t="s">
        <v>236</v>
      </c>
      <c r="S2" s="63" t="s">
        <v>238</v>
      </c>
      <c r="T2" s="63" t="s">
        <v>237</v>
      </c>
      <c r="U2" s="63" t="s">
        <v>239</v>
      </c>
      <c r="V2" s="63" t="s">
        <v>240</v>
      </c>
      <c r="W2" s="63" t="s">
        <v>241</v>
      </c>
      <c r="X2" s="64" t="s">
        <v>242</v>
      </c>
      <c r="Y2" s="65" t="s">
        <v>263</v>
      </c>
      <c r="Z2" s="65" t="s">
        <v>264</v>
      </c>
      <c r="AA2" s="65" t="s">
        <v>243</v>
      </c>
      <c r="AB2" s="109" t="s">
        <v>265</v>
      </c>
      <c r="AC2" s="50"/>
      <c r="AD2" s="50"/>
      <c r="AE2" s="50"/>
      <c r="AF2" s="50"/>
      <c r="AG2" s="50"/>
    </row>
    <row r="3">
      <c r="A3" s="2" t="s">
        <v>3</v>
      </c>
      <c r="B3" s="67" t="s">
        <v>4</v>
      </c>
      <c r="C3" s="110" t="s">
        <v>247</v>
      </c>
      <c r="D3" s="26" t="s">
        <v>248</v>
      </c>
      <c r="E3" s="97"/>
      <c r="F3" s="97"/>
      <c r="G3" s="110">
        <v>0.0</v>
      </c>
      <c r="H3" s="110" t="s">
        <v>247</v>
      </c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71" t="str">
        <f t="shared" ref="U3:U175" si="1">IF(AND(OR(C3="1st_demo",C3="2nd_demo"),NOT(OR(0,S3=""))),(S3*T3*R3),"-")</f>
        <v>-</v>
      </c>
      <c r="V3" s="70" t="str">
        <f t="shared" ref="V3:V175" si="2">IF(U3&lt;&gt;"-",RANK(U3,$U$3:$U$175,1),"-")</f>
        <v>-</v>
      </c>
      <c r="W3" s="70" t="str">
        <f t="shared" ref="W3:W175" si="3">IF(U3&lt;&gt;"-", -(U3- AVERAGE($U$3:$U$175))/_xlfn.STDEV.P($U$3:$U$175),"-")</f>
        <v>-</v>
      </c>
      <c r="X3" s="70" t="b">
        <v>0</v>
      </c>
      <c r="Y3" s="70">
        <f t="shared" ref="Y3:Y175" si="4">IF(L3="1st_demo", 3, IF(L3="2nd_demo", 2.1, 0))+IF(M3="1st_demo", 3, IF(M3="2nd_demo", 2.1, 0))+IF(N3="1st_demo", 3, IF(N3="2nd_demo", 2.1, 0))+IF(O3="1st_demo", 3, IF(O3="2nd_demo", 2.1, 0))+IF(P3="1st_demo", 3, IF(P3="2nd_demo", 2.1, 0))+IF(Q3="1st_demo", 5, IF(Q3="2nd_demo", 3.5, 0))</f>
        <v>0</v>
      </c>
      <c r="Z3" s="70">
        <f t="shared" ref="Z3:Z175" si="5"> IF(E3 = "2nd_demo", 0.3*G3, 0)</f>
        <v>0</v>
      </c>
      <c r="AA3" s="70">
        <f t="shared" ref="AA3:AA175" si="6">IF(V3&lt;&gt;"-",ROUND(20*(COUNTIF(C:C, "1st_demo") + COUNTIF(C:C, "2nd_demo") + 1 - V3) / (COUNTIF(C:C, "1st_demo") + COUNTIF(C:C, "2nd_demo")), 2), 0)
</f>
        <v>0</v>
      </c>
      <c r="AB3" s="70">
        <f t="shared" ref="AB3:AB175" si="7">ROUND(Z3+IF(X3=FALSE,IFS(C3="1st_demo",60+AA3,C3="2nd_demo",(60)*0.7+AA3,TRUE,0),IFS(C3="1st_demo",60+AA3,C3="2nd_demo",(60)*0.7+AA3,TRUE,0)-5)+Y3, 2) </f>
        <v>0</v>
      </c>
      <c r="AC3" s="50"/>
      <c r="AD3" s="50"/>
      <c r="AE3" s="50"/>
      <c r="AF3" s="50"/>
      <c r="AG3" s="50"/>
    </row>
    <row r="4">
      <c r="A4" s="4"/>
      <c r="B4" s="67" t="s">
        <v>5</v>
      </c>
      <c r="C4" s="110" t="s">
        <v>245</v>
      </c>
      <c r="D4" s="97"/>
      <c r="E4" s="110" t="s">
        <v>245</v>
      </c>
      <c r="F4" s="97"/>
      <c r="G4" s="110">
        <v>0.0</v>
      </c>
      <c r="H4" s="110" t="s">
        <v>246</v>
      </c>
      <c r="I4" s="110" t="s">
        <v>246</v>
      </c>
      <c r="J4" s="110" t="s">
        <v>246</v>
      </c>
      <c r="K4" s="110" t="s">
        <v>246</v>
      </c>
      <c r="L4" s="110" t="s">
        <v>245</v>
      </c>
      <c r="M4" s="110" t="s">
        <v>245</v>
      </c>
      <c r="N4" s="110" t="s">
        <v>245</v>
      </c>
      <c r="O4" s="110" t="s">
        <v>245</v>
      </c>
      <c r="P4" s="110" t="s">
        <v>245</v>
      </c>
      <c r="Q4" s="110" t="s">
        <v>245</v>
      </c>
      <c r="R4" s="110">
        <v>5.2</v>
      </c>
      <c r="S4" s="110">
        <v>33030.0</v>
      </c>
      <c r="T4" s="110">
        <v>41313.89</v>
      </c>
      <c r="U4" s="71">
        <f t="shared" si="1"/>
        <v>7095908491</v>
      </c>
      <c r="V4" s="70">
        <f t="shared" si="2"/>
        <v>79</v>
      </c>
      <c r="W4" s="70">
        <f t="shared" si="3"/>
        <v>0.3385175449</v>
      </c>
      <c r="X4" s="70" t="b">
        <v>0</v>
      </c>
      <c r="Y4" s="70">
        <f t="shared" si="4"/>
        <v>20</v>
      </c>
      <c r="Z4" s="70">
        <f t="shared" si="5"/>
        <v>0</v>
      </c>
      <c r="AA4" s="70">
        <f t="shared" si="6"/>
        <v>9.24</v>
      </c>
      <c r="AB4" s="70">
        <f t="shared" si="7"/>
        <v>89.24</v>
      </c>
      <c r="AC4" s="50"/>
      <c r="AD4" s="50"/>
      <c r="AE4" s="50"/>
      <c r="AF4" s="50"/>
      <c r="AG4" s="50"/>
    </row>
    <row r="5">
      <c r="A5" s="4"/>
      <c r="B5" s="67" t="s">
        <v>6</v>
      </c>
      <c r="C5" s="110" t="s">
        <v>245</v>
      </c>
      <c r="D5" s="97"/>
      <c r="E5" s="110" t="s">
        <v>245</v>
      </c>
      <c r="F5" s="97"/>
      <c r="G5" s="110">
        <v>0.0</v>
      </c>
      <c r="H5" s="110" t="s">
        <v>246</v>
      </c>
      <c r="I5" s="110" t="s">
        <v>246</v>
      </c>
      <c r="J5" s="110" t="s">
        <v>246</v>
      </c>
      <c r="K5" s="110" t="s">
        <v>246</v>
      </c>
      <c r="L5" s="110" t="s">
        <v>245</v>
      </c>
      <c r="M5" s="110" t="s">
        <v>245</v>
      </c>
      <c r="N5" s="110" t="s">
        <v>245</v>
      </c>
      <c r="O5" s="110" t="s">
        <v>245</v>
      </c>
      <c r="P5" s="110" t="s">
        <v>245</v>
      </c>
      <c r="Q5" s="110" t="s">
        <v>245</v>
      </c>
      <c r="R5" s="110">
        <v>5.8</v>
      </c>
      <c r="S5" s="110">
        <v>10603.0</v>
      </c>
      <c r="T5" s="110">
        <v>51871.88</v>
      </c>
      <c r="U5" s="71">
        <f t="shared" si="1"/>
        <v>3189985753</v>
      </c>
      <c r="V5" s="70">
        <f t="shared" si="2"/>
        <v>26</v>
      </c>
      <c r="W5" s="70">
        <f t="shared" si="3"/>
        <v>0.4713387647</v>
      </c>
      <c r="X5" s="70" t="b">
        <v>0</v>
      </c>
      <c r="Y5" s="70">
        <f t="shared" si="4"/>
        <v>20</v>
      </c>
      <c r="Z5" s="70">
        <f t="shared" si="5"/>
        <v>0</v>
      </c>
      <c r="AA5" s="70">
        <f t="shared" si="6"/>
        <v>16.55</v>
      </c>
      <c r="AB5" s="70">
        <f t="shared" si="7"/>
        <v>96.55</v>
      </c>
      <c r="AC5" s="50"/>
      <c r="AD5" s="50"/>
      <c r="AE5" s="50"/>
      <c r="AF5" s="50"/>
      <c r="AG5" s="50"/>
    </row>
    <row r="6">
      <c r="A6" s="4"/>
      <c r="B6" s="67" t="s">
        <v>7</v>
      </c>
      <c r="C6" s="110" t="s">
        <v>251</v>
      </c>
      <c r="D6" s="111"/>
      <c r="E6" s="110" t="s">
        <v>247</v>
      </c>
      <c r="F6" s="110" t="s">
        <v>266</v>
      </c>
      <c r="G6" s="110">
        <v>1.0</v>
      </c>
      <c r="H6" s="110" t="s">
        <v>246</v>
      </c>
      <c r="I6" s="110" t="s">
        <v>246</v>
      </c>
      <c r="J6" s="110" t="s">
        <v>246</v>
      </c>
      <c r="K6" s="110" t="s">
        <v>246</v>
      </c>
      <c r="L6" s="110" t="s">
        <v>245</v>
      </c>
      <c r="M6" s="110" t="s">
        <v>245</v>
      </c>
      <c r="N6" s="110" t="s">
        <v>245</v>
      </c>
      <c r="O6" s="112" t="s">
        <v>245</v>
      </c>
      <c r="P6" s="110" t="s">
        <v>247</v>
      </c>
      <c r="Q6" s="110" t="s">
        <v>245</v>
      </c>
      <c r="R6" s="110">
        <v>6.0</v>
      </c>
      <c r="S6" s="110">
        <v>88487.0</v>
      </c>
      <c r="T6" s="110">
        <v>167653.9</v>
      </c>
      <c r="U6" s="71">
        <f t="shared" si="1"/>
        <v>89011143896</v>
      </c>
      <c r="V6" s="70">
        <f t="shared" si="2"/>
        <v>139</v>
      </c>
      <c r="W6" s="70">
        <f t="shared" si="3"/>
        <v>-2.447016684</v>
      </c>
      <c r="X6" s="70" t="b">
        <v>0</v>
      </c>
      <c r="Y6" s="70">
        <f t="shared" si="4"/>
        <v>17</v>
      </c>
      <c r="Z6" s="70">
        <f t="shared" si="5"/>
        <v>0</v>
      </c>
      <c r="AA6" s="70">
        <f t="shared" si="6"/>
        <v>0.97</v>
      </c>
      <c r="AB6" s="70">
        <f t="shared" si="7"/>
        <v>59.97</v>
      </c>
      <c r="AC6" s="50"/>
      <c r="AD6" s="50"/>
      <c r="AE6" s="50"/>
      <c r="AF6" s="50"/>
      <c r="AG6" s="50"/>
    </row>
    <row r="7">
      <c r="A7" s="4"/>
      <c r="B7" s="67" t="s">
        <v>8</v>
      </c>
      <c r="C7" s="110" t="s">
        <v>245</v>
      </c>
      <c r="D7" s="97"/>
      <c r="E7" s="110" t="s">
        <v>245</v>
      </c>
      <c r="F7" s="97"/>
      <c r="G7" s="110">
        <v>0.0</v>
      </c>
      <c r="H7" s="110" t="s">
        <v>246</v>
      </c>
      <c r="I7" s="110" t="s">
        <v>246</v>
      </c>
      <c r="J7" s="110" t="s">
        <v>246</v>
      </c>
      <c r="K7" s="110" t="s">
        <v>246</v>
      </c>
      <c r="L7" s="110" t="s">
        <v>245</v>
      </c>
      <c r="M7" s="110" t="s">
        <v>245</v>
      </c>
      <c r="N7" s="110" t="s">
        <v>245</v>
      </c>
      <c r="O7" s="110" t="s">
        <v>245</v>
      </c>
      <c r="P7" s="110" t="s">
        <v>245</v>
      </c>
      <c r="Q7" s="110" t="s">
        <v>245</v>
      </c>
      <c r="R7" s="110">
        <v>7.1</v>
      </c>
      <c r="S7" s="110">
        <v>11824.0</v>
      </c>
      <c r="T7" s="110">
        <v>28803.3</v>
      </c>
      <c r="U7" s="71">
        <f t="shared" si="1"/>
        <v>2418048556</v>
      </c>
      <c r="V7" s="70">
        <f t="shared" si="2"/>
        <v>10</v>
      </c>
      <c r="W7" s="70">
        <f t="shared" si="3"/>
        <v>0.4975885517</v>
      </c>
      <c r="X7" s="70" t="b">
        <v>0</v>
      </c>
      <c r="Y7" s="70">
        <f t="shared" si="4"/>
        <v>20</v>
      </c>
      <c r="Z7" s="70">
        <f t="shared" si="5"/>
        <v>0</v>
      </c>
      <c r="AA7" s="70">
        <f t="shared" si="6"/>
        <v>18.76</v>
      </c>
      <c r="AB7" s="70">
        <f t="shared" si="7"/>
        <v>98.76</v>
      </c>
      <c r="AC7" s="50"/>
      <c r="AD7" s="50"/>
      <c r="AE7" s="50"/>
      <c r="AF7" s="50"/>
      <c r="AG7" s="50"/>
    </row>
    <row r="8">
      <c r="A8" s="4"/>
      <c r="B8" s="67" t="s">
        <v>9</v>
      </c>
      <c r="C8" s="110" t="s">
        <v>245</v>
      </c>
      <c r="D8" s="97"/>
      <c r="E8" s="110" t="s">
        <v>245</v>
      </c>
      <c r="F8" s="97"/>
      <c r="G8" s="110">
        <v>0.0</v>
      </c>
      <c r="H8" s="110" t="s">
        <v>246</v>
      </c>
      <c r="I8" s="110" t="s">
        <v>246</v>
      </c>
      <c r="J8" s="110" t="s">
        <v>246</v>
      </c>
      <c r="K8" s="110" t="s">
        <v>246</v>
      </c>
      <c r="L8" s="110" t="s">
        <v>245</v>
      </c>
      <c r="M8" s="110" t="s">
        <v>245</v>
      </c>
      <c r="N8" s="110" t="s">
        <v>245</v>
      </c>
      <c r="O8" s="110" t="s">
        <v>245</v>
      </c>
      <c r="P8" s="110" t="s">
        <v>245</v>
      </c>
      <c r="Q8" s="110" t="s">
        <v>245</v>
      </c>
      <c r="R8" s="110">
        <v>6.0</v>
      </c>
      <c r="S8" s="110">
        <v>42412.0</v>
      </c>
      <c r="T8" s="110">
        <v>76829.86</v>
      </c>
      <c r="U8" s="71">
        <f t="shared" si="1"/>
        <v>19551048134</v>
      </c>
      <c r="V8" s="70">
        <f t="shared" si="2"/>
        <v>121</v>
      </c>
      <c r="W8" s="70">
        <f t="shared" si="3"/>
        <v>-0.08502048969</v>
      </c>
      <c r="X8" s="70" t="b">
        <v>0</v>
      </c>
      <c r="Y8" s="70">
        <f t="shared" si="4"/>
        <v>20</v>
      </c>
      <c r="Z8" s="70">
        <f t="shared" si="5"/>
        <v>0</v>
      </c>
      <c r="AA8" s="70">
        <f t="shared" si="6"/>
        <v>3.45</v>
      </c>
      <c r="AB8" s="70">
        <f t="shared" si="7"/>
        <v>83.45</v>
      </c>
      <c r="AC8" s="50"/>
      <c r="AD8" s="50"/>
      <c r="AE8" s="50"/>
      <c r="AF8" s="50"/>
      <c r="AG8" s="50"/>
    </row>
    <row r="9">
      <c r="A9" s="4"/>
      <c r="B9" s="72" t="s">
        <v>10</v>
      </c>
      <c r="C9" s="110" t="s">
        <v>247</v>
      </c>
      <c r="D9" s="26" t="s">
        <v>248</v>
      </c>
      <c r="E9" s="97"/>
      <c r="F9" s="97"/>
      <c r="G9" s="110">
        <v>0.0</v>
      </c>
      <c r="H9" s="110" t="s">
        <v>247</v>
      </c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71" t="str">
        <f t="shared" si="1"/>
        <v>-</v>
      </c>
      <c r="V9" s="70" t="str">
        <f t="shared" si="2"/>
        <v>-</v>
      </c>
      <c r="W9" s="70" t="str">
        <f t="shared" si="3"/>
        <v>-</v>
      </c>
      <c r="X9" s="70" t="b">
        <v>0</v>
      </c>
      <c r="Y9" s="70">
        <f t="shared" si="4"/>
        <v>0</v>
      </c>
      <c r="Z9" s="70">
        <f t="shared" si="5"/>
        <v>0</v>
      </c>
      <c r="AA9" s="70">
        <f t="shared" si="6"/>
        <v>0</v>
      </c>
      <c r="AB9" s="70">
        <f t="shared" si="7"/>
        <v>0</v>
      </c>
      <c r="AC9" s="50"/>
      <c r="AD9" s="50"/>
      <c r="AE9" s="50"/>
      <c r="AF9" s="50"/>
      <c r="AG9" s="50"/>
    </row>
    <row r="10">
      <c r="A10" s="4"/>
      <c r="B10" s="67" t="s">
        <v>11</v>
      </c>
      <c r="C10" s="110" t="s">
        <v>245</v>
      </c>
      <c r="D10" s="97"/>
      <c r="E10" s="110" t="s">
        <v>245</v>
      </c>
      <c r="F10" s="97"/>
      <c r="G10" s="110">
        <v>0.0</v>
      </c>
      <c r="H10" s="110" t="s">
        <v>246</v>
      </c>
      <c r="I10" s="110" t="s">
        <v>246</v>
      </c>
      <c r="J10" s="110" t="s">
        <v>246</v>
      </c>
      <c r="K10" s="110" t="s">
        <v>246</v>
      </c>
      <c r="L10" s="110" t="s">
        <v>245</v>
      </c>
      <c r="M10" s="110" t="s">
        <v>245</v>
      </c>
      <c r="N10" s="110" t="s">
        <v>245</v>
      </c>
      <c r="O10" s="110" t="s">
        <v>245</v>
      </c>
      <c r="P10" s="110" t="s">
        <v>245</v>
      </c>
      <c r="Q10" s="110" t="s">
        <v>245</v>
      </c>
      <c r="R10" s="110">
        <v>15.3</v>
      </c>
      <c r="S10" s="110">
        <v>10603.0</v>
      </c>
      <c r="T10" s="110">
        <v>62523.02</v>
      </c>
      <c r="U10" s="71">
        <f t="shared" si="1"/>
        <v>10142853190</v>
      </c>
      <c r="V10" s="70">
        <f t="shared" si="2"/>
        <v>98</v>
      </c>
      <c r="W10" s="70">
        <f t="shared" si="3"/>
        <v>0.2349059431</v>
      </c>
      <c r="X10" s="70" t="b">
        <v>0</v>
      </c>
      <c r="Y10" s="70">
        <f t="shared" si="4"/>
        <v>20</v>
      </c>
      <c r="Z10" s="70">
        <f t="shared" si="5"/>
        <v>0</v>
      </c>
      <c r="AA10" s="70">
        <f t="shared" si="6"/>
        <v>6.62</v>
      </c>
      <c r="AB10" s="70">
        <f t="shared" si="7"/>
        <v>86.62</v>
      </c>
      <c r="AC10" s="50"/>
      <c r="AD10" s="50"/>
      <c r="AE10" s="50"/>
      <c r="AF10" s="50"/>
      <c r="AG10" s="50"/>
    </row>
    <row r="11">
      <c r="A11" s="4"/>
      <c r="B11" s="67" t="s">
        <v>12</v>
      </c>
      <c r="C11" s="110" t="s">
        <v>245</v>
      </c>
      <c r="D11" s="97"/>
      <c r="E11" s="110" t="s">
        <v>245</v>
      </c>
      <c r="F11" s="97"/>
      <c r="G11" s="110">
        <v>0.0</v>
      </c>
      <c r="H11" s="110" t="s">
        <v>246</v>
      </c>
      <c r="I11" s="110" t="s">
        <v>246</v>
      </c>
      <c r="J11" s="110" t="s">
        <v>246</v>
      </c>
      <c r="K11" s="110" t="s">
        <v>246</v>
      </c>
      <c r="L11" s="110" t="s">
        <v>245</v>
      </c>
      <c r="M11" s="110" t="s">
        <v>245</v>
      </c>
      <c r="N11" s="110" t="s">
        <v>245</v>
      </c>
      <c r="O11" s="110" t="s">
        <v>245</v>
      </c>
      <c r="P11" s="110" t="s">
        <v>245</v>
      </c>
      <c r="Q11" s="110" t="s">
        <v>245</v>
      </c>
      <c r="R11" s="110">
        <v>3.1</v>
      </c>
      <c r="S11" s="110">
        <v>66060.0</v>
      </c>
      <c r="T11" s="110">
        <v>38705.99</v>
      </c>
      <c r="U11" s="71">
        <f t="shared" si="1"/>
        <v>7926444868</v>
      </c>
      <c r="V11" s="70">
        <f t="shared" si="2"/>
        <v>84</v>
      </c>
      <c r="W11" s="70">
        <f t="shared" si="3"/>
        <v>0.310275088</v>
      </c>
      <c r="X11" s="70" t="b">
        <v>0</v>
      </c>
      <c r="Y11" s="70">
        <f t="shared" si="4"/>
        <v>20</v>
      </c>
      <c r="Z11" s="70">
        <f t="shared" si="5"/>
        <v>0</v>
      </c>
      <c r="AA11" s="70">
        <f t="shared" si="6"/>
        <v>8.55</v>
      </c>
      <c r="AB11" s="70">
        <f t="shared" si="7"/>
        <v>88.55</v>
      </c>
      <c r="AC11" s="50"/>
      <c r="AD11" s="50"/>
      <c r="AE11" s="50"/>
      <c r="AF11" s="50"/>
      <c r="AG11" s="50"/>
    </row>
    <row r="12">
      <c r="A12" s="4"/>
      <c r="B12" s="67" t="s">
        <v>13</v>
      </c>
      <c r="C12" s="110" t="s">
        <v>247</v>
      </c>
      <c r="D12" s="26" t="s">
        <v>248</v>
      </c>
      <c r="E12" s="97"/>
      <c r="F12" s="97"/>
      <c r="G12" s="110">
        <v>0.0</v>
      </c>
      <c r="H12" s="110" t="s">
        <v>247</v>
      </c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71" t="str">
        <f t="shared" si="1"/>
        <v>-</v>
      </c>
      <c r="V12" s="70" t="str">
        <f t="shared" si="2"/>
        <v>-</v>
      </c>
      <c r="W12" s="70" t="str">
        <f t="shared" si="3"/>
        <v>-</v>
      </c>
      <c r="X12" s="70" t="b">
        <v>0</v>
      </c>
      <c r="Y12" s="70">
        <f t="shared" si="4"/>
        <v>0</v>
      </c>
      <c r="Z12" s="70">
        <f t="shared" si="5"/>
        <v>0</v>
      </c>
      <c r="AA12" s="70">
        <f t="shared" si="6"/>
        <v>0</v>
      </c>
      <c r="AB12" s="70">
        <f t="shared" si="7"/>
        <v>0</v>
      </c>
      <c r="AC12" s="50"/>
      <c r="AD12" s="50"/>
      <c r="AE12" s="50"/>
      <c r="AF12" s="50"/>
      <c r="AG12" s="50"/>
    </row>
    <row r="13">
      <c r="A13" s="4"/>
      <c r="B13" s="67" t="s">
        <v>14</v>
      </c>
      <c r="C13" s="110" t="s">
        <v>251</v>
      </c>
      <c r="D13" s="97"/>
      <c r="E13" s="110" t="s">
        <v>245</v>
      </c>
      <c r="F13" s="97"/>
      <c r="G13" s="110">
        <v>0.0</v>
      </c>
      <c r="H13" s="110" t="s">
        <v>246</v>
      </c>
      <c r="I13" s="110" t="s">
        <v>246</v>
      </c>
      <c r="J13" s="110" t="s">
        <v>246</v>
      </c>
      <c r="K13" s="110" t="s">
        <v>246</v>
      </c>
      <c r="L13" s="110" t="s">
        <v>245</v>
      </c>
      <c r="M13" s="110" t="s">
        <v>245</v>
      </c>
      <c r="N13" s="110" t="s">
        <v>245</v>
      </c>
      <c r="O13" s="110" t="s">
        <v>245</v>
      </c>
      <c r="P13" s="110" t="s">
        <v>245</v>
      </c>
      <c r="Q13" s="110" t="s">
        <v>245</v>
      </c>
      <c r="R13" s="110">
        <v>7.1</v>
      </c>
      <c r="S13" s="110">
        <v>11824.0</v>
      </c>
      <c r="T13" s="110">
        <v>37129.28</v>
      </c>
      <c r="U13" s="71">
        <f t="shared" si="1"/>
        <v>3117017908</v>
      </c>
      <c r="V13" s="70">
        <f t="shared" si="2"/>
        <v>24</v>
      </c>
      <c r="W13" s="70">
        <f t="shared" si="3"/>
        <v>0.4738200422</v>
      </c>
      <c r="X13" s="70" t="b">
        <v>0</v>
      </c>
      <c r="Y13" s="70">
        <f t="shared" si="4"/>
        <v>20</v>
      </c>
      <c r="Z13" s="70">
        <f t="shared" si="5"/>
        <v>0</v>
      </c>
      <c r="AA13" s="70">
        <f t="shared" si="6"/>
        <v>16.83</v>
      </c>
      <c r="AB13" s="70">
        <f t="shared" si="7"/>
        <v>78.83</v>
      </c>
      <c r="AC13" s="50"/>
      <c r="AD13" s="50"/>
      <c r="AE13" s="50"/>
      <c r="AF13" s="50"/>
      <c r="AG13" s="50"/>
    </row>
    <row r="14">
      <c r="A14" s="4"/>
      <c r="B14" s="67" t="s">
        <v>15</v>
      </c>
      <c r="C14" s="110" t="s">
        <v>251</v>
      </c>
      <c r="D14" s="97"/>
      <c r="E14" s="110" t="s">
        <v>251</v>
      </c>
      <c r="F14" s="97"/>
      <c r="G14" s="110">
        <v>0.0</v>
      </c>
      <c r="H14" s="110" t="s">
        <v>246</v>
      </c>
      <c r="I14" s="110" t="s">
        <v>246</v>
      </c>
      <c r="J14" s="110" t="s">
        <v>246</v>
      </c>
      <c r="K14" s="110" t="s">
        <v>246</v>
      </c>
      <c r="L14" s="110" t="s">
        <v>251</v>
      </c>
      <c r="M14" s="110" t="s">
        <v>251</v>
      </c>
      <c r="N14" s="110" t="s">
        <v>251</v>
      </c>
      <c r="O14" s="110" t="s">
        <v>251</v>
      </c>
      <c r="P14" s="110" t="s">
        <v>251</v>
      </c>
      <c r="Q14" s="110" t="s">
        <v>251</v>
      </c>
      <c r="R14" s="110">
        <v>8.0</v>
      </c>
      <c r="S14" s="110">
        <v>42609.0</v>
      </c>
      <c r="T14" s="110">
        <v>72841.51</v>
      </c>
      <c r="U14" s="71">
        <f t="shared" si="1"/>
        <v>24829631197</v>
      </c>
      <c r="V14" s="70">
        <f t="shared" si="2"/>
        <v>123</v>
      </c>
      <c r="W14" s="70">
        <f t="shared" si="3"/>
        <v>-0.2645191352</v>
      </c>
      <c r="X14" s="70" t="b">
        <v>0</v>
      </c>
      <c r="Y14" s="70">
        <f t="shared" si="4"/>
        <v>14</v>
      </c>
      <c r="Z14" s="70">
        <f t="shared" si="5"/>
        <v>0</v>
      </c>
      <c r="AA14" s="70">
        <f t="shared" si="6"/>
        <v>3.17</v>
      </c>
      <c r="AB14" s="70">
        <f t="shared" si="7"/>
        <v>59.17</v>
      </c>
      <c r="AC14" s="50"/>
      <c r="AD14" s="50"/>
      <c r="AE14" s="50"/>
      <c r="AF14" s="50"/>
      <c r="AG14" s="50"/>
    </row>
    <row r="15">
      <c r="A15" s="4"/>
      <c r="B15" s="67" t="s">
        <v>16</v>
      </c>
      <c r="C15" s="113" t="s">
        <v>245</v>
      </c>
      <c r="D15" s="114"/>
      <c r="E15" s="110" t="s">
        <v>251</v>
      </c>
      <c r="F15" s="97"/>
      <c r="G15" s="110">
        <v>1.0</v>
      </c>
      <c r="H15" s="110" t="s">
        <v>246</v>
      </c>
      <c r="I15" s="110" t="s">
        <v>246</v>
      </c>
      <c r="J15" s="110" t="s">
        <v>246</v>
      </c>
      <c r="K15" s="110" t="s">
        <v>246</v>
      </c>
      <c r="L15" s="110" t="s">
        <v>245</v>
      </c>
      <c r="M15" s="110" t="s">
        <v>251</v>
      </c>
      <c r="N15" s="110" t="s">
        <v>245</v>
      </c>
      <c r="O15" s="110" t="s">
        <v>245</v>
      </c>
      <c r="P15" s="110" t="s">
        <v>245</v>
      </c>
      <c r="Q15" s="110" t="s">
        <v>245</v>
      </c>
      <c r="R15" s="110">
        <v>12.2</v>
      </c>
      <c r="S15" s="110">
        <v>10603.0</v>
      </c>
      <c r="T15" s="110">
        <v>38872.31</v>
      </c>
      <c r="U15" s="71">
        <f t="shared" si="1"/>
        <v>5028389856</v>
      </c>
      <c r="V15" s="70">
        <f t="shared" si="2"/>
        <v>55</v>
      </c>
      <c r="W15" s="70">
        <f t="shared" si="3"/>
        <v>0.4088236839</v>
      </c>
      <c r="X15" s="70" t="b">
        <v>0</v>
      </c>
      <c r="Y15" s="70">
        <f t="shared" si="4"/>
        <v>19.1</v>
      </c>
      <c r="Z15" s="70">
        <f t="shared" si="5"/>
        <v>0.3</v>
      </c>
      <c r="AA15" s="70">
        <f t="shared" si="6"/>
        <v>12.55</v>
      </c>
      <c r="AB15" s="70">
        <f t="shared" si="7"/>
        <v>91.95</v>
      </c>
      <c r="AC15" s="50"/>
      <c r="AD15" s="50"/>
      <c r="AE15" s="50"/>
      <c r="AF15" s="50"/>
      <c r="AG15" s="50"/>
    </row>
    <row r="16">
      <c r="A16" s="4"/>
      <c r="B16" s="72" t="s">
        <v>17</v>
      </c>
      <c r="C16" s="110" t="s">
        <v>247</v>
      </c>
      <c r="D16" s="26" t="s">
        <v>248</v>
      </c>
      <c r="E16" s="97"/>
      <c r="F16" s="97"/>
      <c r="G16" s="110">
        <v>0.0</v>
      </c>
      <c r="H16" s="110" t="s">
        <v>247</v>
      </c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71" t="str">
        <f t="shared" si="1"/>
        <v>-</v>
      </c>
      <c r="V16" s="70" t="str">
        <f t="shared" si="2"/>
        <v>-</v>
      </c>
      <c r="W16" s="70" t="str">
        <f t="shared" si="3"/>
        <v>-</v>
      </c>
      <c r="X16" s="70" t="b">
        <v>0</v>
      </c>
      <c r="Y16" s="70">
        <f t="shared" si="4"/>
        <v>0</v>
      </c>
      <c r="Z16" s="70">
        <f t="shared" si="5"/>
        <v>0</v>
      </c>
      <c r="AA16" s="70">
        <f t="shared" si="6"/>
        <v>0</v>
      </c>
      <c r="AB16" s="70">
        <f t="shared" si="7"/>
        <v>0</v>
      </c>
      <c r="AC16" s="50"/>
      <c r="AD16" s="50"/>
      <c r="AE16" s="50"/>
      <c r="AF16" s="50"/>
      <c r="AG16" s="50"/>
    </row>
    <row r="17">
      <c r="A17" s="4"/>
      <c r="B17" s="67" t="s">
        <v>18</v>
      </c>
      <c r="C17" s="110" t="s">
        <v>245</v>
      </c>
      <c r="D17" s="97"/>
      <c r="E17" s="110" t="s">
        <v>245</v>
      </c>
      <c r="F17" s="97"/>
      <c r="G17" s="110">
        <v>0.0</v>
      </c>
      <c r="H17" s="110" t="s">
        <v>246</v>
      </c>
      <c r="I17" s="110" t="s">
        <v>246</v>
      </c>
      <c r="J17" s="110" t="s">
        <v>246</v>
      </c>
      <c r="K17" s="110" t="s">
        <v>246</v>
      </c>
      <c r="L17" s="110" t="s">
        <v>245</v>
      </c>
      <c r="M17" s="110" t="s">
        <v>245</v>
      </c>
      <c r="N17" s="110" t="s">
        <v>245</v>
      </c>
      <c r="O17" s="110" t="s">
        <v>245</v>
      </c>
      <c r="P17" s="110" t="s">
        <v>245</v>
      </c>
      <c r="Q17" s="110" t="s">
        <v>245</v>
      </c>
      <c r="R17" s="110">
        <v>18.3</v>
      </c>
      <c r="S17" s="110">
        <v>10603.0</v>
      </c>
      <c r="T17" s="110">
        <v>64665.22</v>
      </c>
      <c r="U17" s="71">
        <f t="shared" si="1"/>
        <v>12547309496</v>
      </c>
      <c r="V17" s="70">
        <f t="shared" si="2"/>
        <v>108</v>
      </c>
      <c r="W17" s="70">
        <f t="shared" si="3"/>
        <v>0.1531422112</v>
      </c>
      <c r="X17" s="70" t="b">
        <v>0</v>
      </c>
      <c r="Y17" s="70">
        <f t="shared" si="4"/>
        <v>20</v>
      </c>
      <c r="Z17" s="70">
        <f t="shared" si="5"/>
        <v>0</v>
      </c>
      <c r="AA17" s="70">
        <f t="shared" si="6"/>
        <v>5.24</v>
      </c>
      <c r="AB17" s="70">
        <f t="shared" si="7"/>
        <v>85.24</v>
      </c>
      <c r="AC17" s="50"/>
      <c r="AD17" s="50"/>
      <c r="AE17" s="50"/>
      <c r="AF17" s="50"/>
      <c r="AG17" s="50"/>
    </row>
    <row r="18">
      <c r="A18" s="4"/>
      <c r="B18" s="67" t="s">
        <v>19</v>
      </c>
      <c r="C18" s="110" t="s">
        <v>245</v>
      </c>
      <c r="D18" s="97"/>
      <c r="E18" s="110" t="s">
        <v>247</v>
      </c>
      <c r="F18" s="110" t="s">
        <v>267</v>
      </c>
      <c r="G18" s="110">
        <v>0.0</v>
      </c>
      <c r="H18" s="110" t="s">
        <v>246</v>
      </c>
      <c r="I18" s="110" t="s">
        <v>246</v>
      </c>
      <c r="J18" s="110" t="s">
        <v>246</v>
      </c>
      <c r="K18" s="110" t="s">
        <v>246</v>
      </c>
      <c r="L18" s="110" t="s">
        <v>245</v>
      </c>
      <c r="M18" s="110" t="s">
        <v>245</v>
      </c>
      <c r="N18" s="110" t="s">
        <v>245</v>
      </c>
      <c r="O18" s="110" t="s">
        <v>247</v>
      </c>
      <c r="P18" s="110" t="s">
        <v>251</v>
      </c>
      <c r="Q18" s="110" t="s">
        <v>247</v>
      </c>
      <c r="R18" s="110">
        <v>9.0</v>
      </c>
      <c r="S18" s="110">
        <v>32833.0</v>
      </c>
      <c r="T18" s="110">
        <v>61335.49</v>
      </c>
      <c r="U18" s="71">
        <f t="shared" si="1"/>
        <v>18124453289</v>
      </c>
      <c r="V18" s="70">
        <f t="shared" si="2"/>
        <v>116</v>
      </c>
      <c r="W18" s="70">
        <f t="shared" si="3"/>
        <v>-0.03650901617</v>
      </c>
      <c r="X18" s="70" t="b">
        <v>0</v>
      </c>
      <c r="Y18" s="70">
        <f t="shared" si="4"/>
        <v>11.1</v>
      </c>
      <c r="Z18" s="70">
        <f t="shared" si="5"/>
        <v>0</v>
      </c>
      <c r="AA18" s="70">
        <f t="shared" si="6"/>
        <v>4.14</v>
      </c>
      <c r="AB18" s="70">
        <f t="shared" si="7"/>
        <v>75.24</v>
      </c>
      <c r="AC18" s="50"/>
      <c r="AD18" s="50"/>
      <c r="AE18" s="50"/>
      <c r="AF18" s="50"/>
      <c r="AG18" s="50"/>
    </row>
    <row r="19">
      <c r="A19" s="4"/>
      <c r="B19" s="67" t="s">
        <v>20</v>
      </c>
      <c r="C19" s="110" t="s">
        <v>245</v>
      </c>
      <c r="D19" s="97"/>
      <c r="E19" s="110" t="s">
        <v>245</v>
      </c>
      <c r="F19" s="97"/>
      <c r="G19" s="110">
        <v>0.0</v>
      </c>
      <c r="H19" s="110" t="s">
        <v>246</v>
      </c>
      <c r="I19" s="110" t="s">
        <v>246</v>
      </c>
      <c r="J19" s="110" t="s">
        <v>246</v>
      </c>
      <c r="K19" s="110" t="s">
        <v>246</v>
      </c>
      <c r="L19" s="110" t="s">
        <v>245</v>
      </c>
      <c r="M19" s="110" t="s">
        <v>245</v>
      </c>
      <c r="N19" s="110" t="s">
        <v>245</v>
      </c>
      <c r="O19" s="110" t="s">
        <v>245</v>
      </c>
      <c r="P19" s="110" t="s">
        <v>245</v>
      </c>
      <c r="Q19" s="110" t="s">
        <v>245</v>
      </c>
      <c r="R19" s="110">
        <v>13.0</v>
      </c>
      <c r="S19" s="110">
        <v>11824.0</v>
      </c>
      <c r="T19" s="110">
        <v>44191.22</v>
      </c>
      <c r="U19" s="71">
        <f t="shared" si="1"/>
        <v>6792720809</v>
      </c>
      <c r="V19" s="70">
        <f t="shared" si="2"/>
        <v>77</v>
      </c>
      <c r="W19" s="70">
        <f t="shared" si="3"/>
        <v>0.3488274667</v>
      </c>
      <c r="X19" s="70" t="b">
        <v>0</v>
      </c>
      <c r="Y19" s="70">
        <f t="shared" si="4"/>
        <v>20</v>
      </c>
      <c r="Z19" s="70">
        <f t="shared" si="5"/>
        <v>0</v>
      </c>
      <c r="AA19" s="70">
        <f t="shared" si="6"/>
        <v>9.52</v>
      </c>
      <c r="AB19" s="70">
        <f t="shared" si="7"/>
        <v>89.52</v>
      </c>
      <c r="AC19" s="50"/>
      <c r="AD19" s="50"/>
      <c r="AE19" s="50"/>
      <c r="AF19" s="50"/>
      <c r="AG19" s="50"/>
    </row>
    <row r="20">
      <c r="A20" s="4"/>
      <c r="B20" s="67" t="s">
        <v>21</v>
      </c>
      <c r="C20" s="110" t="s">
        <v>245</v>
      </c>
      <c r="D20" s="97"/>
      <c r="E20" s="110" t="s">
        <v>245</v>
      </c>
      <c r="F20" s="97"/>
      <c r="G20" s="110">
        <v>0.0</v>
      </c>
      <c r="H20" s="110" t="s">
        <v>246</v>
      </c>
      <c r="I20" s="110" t="s">
        <v>246</v>
      </c>
      <c r="J20" s="110" t="s">
        <v>246</v>
      </c>
      <c r="K20" s="110" t="s">
        <v>246</v>
      </c>
      <c r="L20" s="110" t="s">
        <v>245</v>
      </c>
      <c r="M20" s="110" t="s">
        <v>245</v>
      </c>
      <c r="N20" s="110" t="s">
        <v>245</v>
      </c>
      <c r="O20" s="110" t="s">
        <v>245</v>
      </c>
      <c r="P20" s="110" t="s">
        <v>245</v>
      </c>
      <c r="Q20" s="110" t="s">
        <v>245</v>
      </c>
      <c r="R20" s="110">
        <v>4.7</v>
      </c>
      <c r="S20" s="110">
        <v>22427.0</v>
      </c>
      <c r="T20" s="110">
        <v>35346.33</v>
      </c>
      <c r="U20" s="71">
        <f t="shared" si="1"/>
        <v>3725747072</v>
      </c>
      <c r="V20" s="70">
        <f t="shared" si="2"/>
        <v>38</v>
      </c>
      <c r="W20" s="70">
        <f t="shared" si="3"/>
        <v>0.4531201575</v>
      </c>
      <c r="X20" s="70" t="b">
        <v>0</v>
      </c>
      <c r="Y20" s="70">
        <f t="shared" si="4"/>
        <v>20</v>
      </c>
      <c r="Z20" s="70">
        <f t="shared" si="5"/>
        <v>0</v>
      </c>
      <c r="AA20" s="70">
        <f t="shared" si="6"/>
        <v>14.9</v>
      </c>
      <c r="AB20" s="70">
        <f t="shared" si="7"/>
        <v>94.9</v>
      </c>
      <c r="AC20" s="50"/>
      <c r="AD20" s="50"/>
      <c r="AE20" s="50"/>
      <c r="AF20" s="50"/>
      <c r="AG20" s="50"/>
    </row>
    <row r="21">
      <c r="A21" s="4"/>
      <c r="B21" s="67" t="s">
        <v>22</v>
      </c>
      <c r="C21" s="110" t="s">
        <v>245</v>
      </c>
      <c r="D21" s="97"/>
      <c r="E21" s="110" t="s">
        <v>245</v>
      </c>
      <c r="F21" s="97"/>
      <c r="G21" s="110">
        <v>0.0</v>
      </c>
      <c r="H21" s="110" t="s">
        <v>246</v>
      </c>
      <c r="I21" s="110" t="s">
        <v>246</v>
      </c>
      <c r="J21" s="110" t="s">
        <v>246</v>
      </c>
      <c r="K21" s="110" t="s">
        <v>246</v>
      </c>
      <c r="L21" s="110" t="s">
        <v>245</v>
      </c>
      <c r="M21" s="110" t="s">
        <v>245</v>
      </c>
      <c r="N21" s="110" t="s">
        <v>245</v>
      </c>
      <c r="O21" s="110" t="s">
        <v>245</v>
      </c>
      <c r="P21" s="110" t="s">
        <v>245</v>
      </c>
      <c r="Q21" s="110" t="s">
        <v>245</v>
      </c>
      <c r="R21" s="110">
        <v>6.2</v>
      </c>
      <c r="S21" s="110">
        <v>31809.0</v>
      </c>
      <c r="T21" s="110">
        <v>67818.64</v>
      </c>
      <c r="U21" s="71">
        <f t="shared" si="1"/>
        <v>13374907343</v>
      </c>
      <c r="V21" s="70">
        <f t="shared" si="2"/>
        <v>111</v>
      </c>
      <c r="W21" s="70">
        <f t="shared" si="3"/>
        <v>0.1249996793</v>
      </c>
      <c r="X21" s="70" t="b">
        <v>0</v>
      </c>
      <c r="Y21" s="70">
        <f t="shared" si="4"/>
        <v>20</v>
      </c>
      <c r="Z21" s="70">
        <f t="shared" si="5"/>
        <v>0</v>
      </c>
      <c r="AA21" s="70">
        <f t="shared" si="6"/>
        <v>4.83</v>
      </c>
      <c r="AB21" s="70">
        <f t="shared" si="7"/>
        <v>84.83</v>
      </c>
      <c r="AC21" s="50"/>
      <c r="AD21" s="50"/>
      <c r="AE21" s="50"/>
      <c r="AF21" s="50"/>
      <c r="AG21" s="50"/>
    </row>
    <row r="22">
      <c r="A22" s="5"/>
      <c r="B22" s="115" t="s">
        <v>23</v>
      </c>
      <c r="C22" s="110" t="s">
        <v>247</v>
      </c>
      <c r="D22" s="26" t="s">
        <v>248</v>
      </c>
      <c r="E22" s="97"/>
      <c r="F22" s="97"/>
      <c r="G22" s="110">
        <v>0.0</v>
      </c>
      <c r="H22" s="110" t="s">
        <v>247</v>
      </c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71" t="str">
        <f t="shared" si="1"/>
        <v>-</v>
      </c>
      <c r="V22" s="70" t="str">
        <f t="shared" si="2"/>
        <v>-</v>
      </c>
      <c r="W22" s="70" t="str">
        <f t="shared" si="3"/>
        <v>-</v>
      </c>
      <c r="X22" s="70" t="b">
        <v>0</v>
      </c>
      <c r="Y22" s="70">
        <f t="shared" si="4"/>
        <v>0</v>
      </c>
      <c r="Z22" s="70">
        <f t="shared" si="5"/>
        <v>0</v>
      </c>
      <c r="AA22" s="70">
        <f t="shared" si="6"/>
        <v>0</v>
      </c>
      <c r="AB22" s="70">
        <f t="shared" si="7"/>
        <v>0</v>
      </c>
      <c r="AC22" s="50"/>
      <c r="AD22" s="50"/>
      <c r="AE22" s="50"/>
      <c r="AF22" s="50"/>
      <c r="AG22" s="50"/>
    </row>
    <row r="23">
      <c r="A23" s="6" t="s">
        <v>24</v>
      </c>
      <c r="B23" s="75" t="s">
        <v>25</v>
      </c>
      <c r="C23" s="110" t="s">
        <v>251</v>
      </c>
      <c r="D23" s="50"/>
      <c r="E23" s="110" t="s">
        <v>251</v>
      </c>
      <c r="F23" s="97"/>
      <c r="G23" s="110">
        <v>0.0</v>
      </c>
      <c r="H23" s="110" t="s">
        <v>246</v>
      </c>
      <c r="I23" s="110" t="s">
        <v>246</v>
      </c>
      <c r="J23" s="110" t="s">
        <v>246</v>
      </c>
      <c r="K23" s="110" t="s">
        <v>246</v>
      </c>
      <c r="L23" s="110" t="s">
        <v>251</v>
      </c>
      <c r="M23" s="110" t="s">
        <v>251</v>
      </c>
      <c r="N23" s="110" t="s">
        <v>251</v>
      </c>
      <c r="O23" s="110" t="s">
        <v>251</v>
      </c>
      <c r="P23" s="110" t="s">
        <v>251</v>
      </c>
      <c r="Q23" s="110" t="s">
        <v>251</v>
      </c>
      <c r="R23" s="110">
        <v>5.0</v>
      </c>
      <c r="S23" s="110">
        <v>43633.0</v>
      </c>
      <c r="T23" s="110">
        <v>31374.61</v>
      </c>
      <c r="U23" s="71">
        <f t="shared" si="1"/>
        <v>6844841791</v>
      </c>
      <c r="V23" s="70">
        <f t="shared" si="2"/>
        <v>78</v>
      </c>
      <c r="W23" s="70">
        <f t="shared" si="3"/>
        <v>0.3470550884</v>
      </c>
      <c r="X23" s="70" t="b">
        <v>0</v>
      </c>
      <c r="Y23" s="70">
        <f t="shared" si="4"/>
        <v>14</v>
      </c>
      <c r="Z23" s="70">
        <f t="shared" si="5"/>
        <v>0</v>
      </c>
      <c r="AA23" s="70">
        <f t="shared" si="6"/>
        <v>9.38</v>
      </c>
      <c r="AB23" s="70">
        <f t="shared" si="7"/>
        <v>65.38</v>
      </c>
      <c r="AC23" s="50"/>
      <c r="AD23" s="50"/>
      <c r="AE23" s="50"/>
      <c r="AF23" s="50"/>
      <c r="AG23" s="50"/>
    </row>
    <row r="24">
      <c r="A24" s="4"/>
      <c r="B24" s="75" t="s">
        <v>26</v>
      </c>
      <c r="C24" s="110" t="s">
        <v>245</v>
      </c>
      <c r="D24" s="97"/>
      <c r="E24" s="110" t="s">
        <v>245</v>
      </c>
      <c r="F24" s="97"/>
      <c r="G24" s="110">
        <v>0.0</v>
      </c>
      <c r="H24" s="110" t="s">
        <v>246</v>
      </c>
      <c r="I24" s="110" t="s">
        <v>246</v>
      </c>
      <c r="J24" s="110" t="s">
        <v>246</v>
      </c>
      <c r="K24" s="110" t="s">
        <v>246</v>
      </c>
      <c r="L24" s="110" t="s">
        <v>245</v>
      </c>
      <c r="M24" s="110" t="s">
        <v>245</v>
      </c>
      <c r="N24" s="110" t="s">
        <v>245</v>
      </c>
      <c r="O24" s="110" t="s">
        <v>245</v>
      </c>
      <c r="P24" s="110" t="s">
        <v>245</v>
      </c>
      <c r="Q24" s="110" t="s">
        <v>245</v>
      </c>
      <c r="R24" s="110">
        <v>4.8</v>
      </c>
      <c r="S24" s="110">
        <v>21206.0</v>
      </c>
      <c r="T24" s="110">
        <v>52573.75</v>
      </c>
      <c r="U24" s="71">
        <f t="shared" si="1"/>
        <v>5351418924</v>
      </c>
      <c r="V24" s="70">
        <f t="shared" si="2"/>
        <v>60</v>
      </c>
      <c r="W24" s="70">
        <f t="shared" si="3"/>
        <v>0.3978390542</v>
      </c>
      <c r="X24" s="70" t="b">
        <v>0</v>
      </c>
      <c r="Y24" s="70">
        <f t="shared" si="4"/>
        <v>20</v>
      </c>
      <c r="Z24" s="70">
        <f t="shared" si="5"/>
        <v>0</v>
      </c>
      <c r="AA24" s="70">
        <f t="shared" si="6"/>
        <v>11.86</v>
      </c>
      <c r="AB24" s="70">
        <f t="shared" si="7"/>
        <v>91.86</v>
      </c>
      <c r="AC24" s="50"/>
      <c r="AD24" s="50"/>
      <c r="AE24" s="50"/>
      <c r="AF24" s="50"/>
      <c r="AG24" s="50"/>
    </row>
    <row r="25">
      <c r="A25" s="4"/>
      <c r="B25" s="75" t="s">
        <v>27</v>
      </c>
      <c r="C25" s="110" t="s">
        <v>251</v>
      </c>
      <c r="D25" s="97"/>
      <c r="E25" s="110" t="s">
        <v>251</v>
      </c>
      <c r="F25" s="97"/>
      <c r="G25" s="110">
        <v>0.0</v>
      </c>
      <c r="H25" s="110" t="s">
        <v>246</v>
      </c>
      <c r="I25" s="110" t="s">
        <v>246</v>
      </c>
      <c r="J25" s="110" t="s">
        <v>246</v>
      </c>
      <c r="K25" s="110" t="s">
        <v>246</v>
      </c>
      <c r="L25" s="110" t="s">
        <v>251</v>
      </c>
      <c r="M25" s="110" t="s">
        <v>251</v>
      </c>
      <c r="N25" s="110" t="s">
        <v>251</v>
      </c>
      <c r="O25" s="110" t="s">
        <v>251</v>
      </c>
      <c r="P25" s="110" t="s">
        <v>251</v>
      </c>
      <c r="Q25" s="110" t="s">
        <v>245</v>
      </c>
      <c r="R25" s="110">
        <v>10.0</v>
      </c>
      <c r="S25" s="110">
        <v>21206.0</v>
      </c>
      <c r="T25" s="110">
        <v>91376.21</v>
      </c>
      <c r="U25" s="71">
        <f t="shared" si="1"/>
        <v>19377239093</v>
      </c>
      <c r="V25" s="70">
        <f t="shared" si="2"/>
        <v>120</v>
      </c>
      <c r="W25" s="70">
        <f t="shared" si="3"/>
        <v>-0.07911009913</v>
      </c>
      <c r="X25" s="70" t="b">
        <v>0</v>
      </c>
      <c r="Y25" s="70">
        <f t="shared" si="4"/>
        <v>15.5</v>
      </c>
      <c r="Z25" s="70">
        <f t="shared" si="5"/>
        <v>0</v>
      </c>
      <c r="AA25" s="70">
        <f t="shared" si="6"/>
        <v>3.59</v>
      </c>
      <c r="AB25" s="70">
        <f t="shared" si="7"/>
        <v>61.09</v>
      </c>
      <c r="AC25" s="50"/>
      <c r="AD25" s="50"/>
      <c r="AE25" s="50"/>
      <c r="AF25" s="50"/>
      <c r="AG25" s="50"/>
    </row>
    <row r="26">
      <c r="A26" s="4"/>
      <c r="B26" s="75" t="s">
        <v>28</v>
      </c>
      <c r="C26" s="110" t="s">
        <v>245</v>
      </c>
      <c r="D26" s="97"/>
      <c r="E26" s="110" t="s">
        <v>245</v>
      </c>
      <c r="F26" s="97"/>
      <c r="G26" s="110">
        <v>0.0</v>
      </c>
      <c r="H26" s="110" t="s">
        <v>246</v>
      </c>
      <c r="I26" s="110" t="s">
        <v>246</v>
      </c>
      <c r="J26" s="110" t="s">
        <v>246</v>
      </c>
      <c r="K26" s="110" t="s">
        <v>246</v>
      </c>
      <c r="L26" s="110" t="s">
        <v>245</v>
      </c>
      <c r="M26" s="110" t="s">
        <v>245</v>
      </c>
      <c r="N26" s="110" t="s">
        <v>245</v>
      </c>
      <c r="O26" s="110" t="s">
        <v>245</v>
      </c>
      <c r="P26" s="110" t="s">
        <v>245</v>
      </c>
      <c r="Q26" s="110" t="s">
        <v>245</v>
      </c>
      <c r="R26" s="110">
        <v>4.9</v>
      </c>
      <c r="S26" s="110">
        <v>31809.0</v>
      </c>
      <c r="T26" s="110">
        <v>66072.28</v>
      </c>
      <c r="U26" s="71">
        <f t="shared" si="1"/>
        <v>10298296457</v>
      </c>
      <c r="V26" s="70">
        <f t="shared" si="2"/>
        <v>100</v>
      </c>
      <c r="W26" s="70">
        <f t="shared" si="3"/>
        <v>0.2296200822</v>
      </c>
      <c r="X26" s="70" t="b">
        <v>0</v>
      </c>
      <c r="Y26" s="70">
        <f t="shared" si="4"/>
        <v>20</v>
      </c>
      <c r="Z26" s="70">
        <f t="shared" si="5"/>
        <v>0</v>
      </c>
      <c r="AA26" s="70">
        <f t="shared" si="6"/>
        <v>6.34</v>
      </c>
      <c r="AB26" s="70">
        <f t="shared" si="7"/>
        <v>86.34</v>
      </c>
      <c r="AC26" s="50"/>
      <c r="AD26" s="50"/>
      <c r="AE26" s="50"/>
      <c r="AF26" s="50"/>
      <c r="AG26" s="50"/>
    </row>
    <row r="27">
      <c r="A27" s="4"/>
      <c r="B27" s="75" t="s">
        <v>29</v>
      </c>
      <c r="C27" s="110" t="s">
        <v>247</v>
      </c>
      <c r="D27" s="110" t="s">
        <v>268</v>
      </c>
      <c r="E27" s="110" t="s">
        <v>247</v>
      </c>
      <c r="F27" s="110" t="s">
        <v>269</v>
      </c>
      <c r="G27" s="110">
        <v>0.0</v>
      </c>
      <c r="H27" s="110" t="s">
        <v>246</v>
      </c>
      <c r="I27" s="110" t="s">
        <v>247</v>
      </c>
      <c r="J27" s="97"/>
      <c r="K27" s="97"/>
      <c r="L27" s="110" t="s">
        <v>247</v>
      </c>
      <c r="M27" s="110" t="s">
        <v>247</v>
      </c>
      <c r="N27" s="110" t="s">
        <v>247</v>
      </c>
      <c r="O27" s="110" t="s">
        <v>247</v>
      </c>
      <c r="P27" s="110" t="s">
        <v>247</v>
      </c>
      <c r="Q27" s="110" t="s">
        <v>247</v>
      </c>
      <c r="R27" s="110">
        <v>15.0</v>
      </c>
      <c r="S27" s="97"/>
      <c r="T27" s="97"/>
      <c r="U27" s="71" t="str">
        <f t="shared" si="1"/>
        <v>-</v>
      </c>
      <c r="V27" s="70" t="str">
        <f t="shared" si="2"/>
        <v>-</v>
      </c>
      <c r="W27" s="70" t="str">
        <f t="shared" si="3"/>
        <v>-</v>
      </c>
      <c r="X27" s="70" t="b">
        <v>0</v>
      </c>
      <c r="Y27" s="70">
        <f t="shared" si="4"/>
        <v>0</v>
      </c>
      <c r="Z27" s="70">
        <f t="shared" si="5"/>
        <v>0</v>
      </c>
      <c r="AA27" s="70">
        <f t="shared" si="6"/>
        <v>0</v>
      </c>
      <c r="AB27" s="70">
        <f t="shared" si="7"/>
        <v>0</v>
      </c>
      <c r="AC27" s="50"/>
      <c r="AD27" s="50"/>
      <c r="AE27" s="50"/>
      <c r="AF27" s="50"/>
      <c r="AG27" s="50"/>
    </row>
    <row r="28">
      <c r="A28" s="4"/>
      <c r="B28" s="75" t="s">
        <v>31</v>
      </c>
      <c r="C28" s="110" t="s">
        <v>245</v>
      </c>
      <c r="D28" s="97"/>
      <c r="E28" s="110" t="s">
        <v>245</v>
      </c>
      <c r="F28" s="97"/>
      <c r="G28" s="110">
        <v>0.0</v>
      </c>
      <c r="H28" s="110" t="s">
        <v>246</v>
      </c>
      <c r="I28" s="110" t="s">
        <v>246</v>
      </c>
      <c r="J28" s="110" t="s">
        <v>246</v>
      </c>
      <c r="K28" s="110" t="s">
        <v>246</v>
      </c>
      <c r="L28" s="110" t="s">
        <v>245</v>
      </c>
      <c r="M28" s="110" t="s">
        <v>245</v>
      </c>
      <c r="N28" s="110" t="s">
        <v>245</v>
      </c>
      <c r="O28" s="110" t="s">
        <v>245</v>
      </c>
      <c r="P28" s="110" t="s">
        <v>245</v>
      </c>
      <c r="Q28" s="110" t="s">
        <v>245</v>
      </c>
      <c r="R28" s="110">
        <v>6.0</v>
      </c>
      <c r="S28" s="110">
        <v>43633.0</v>
      </c>
      <c r="T28" s="110">
        <v>61165.84</v>
      </c>
      <c r="U28" s="71">
        <f t="shared" si="1"/>
        <v>16013094580</v>
      </c>
      <c r="V28" s="70">
        <f t="shared" si="2"/>
        <v>113</v>
      </c>
      <c r="W28" s="70">
        <f t="shared" si="3"/>
        <v>0.03528790809</v>
      </c>
      <c r="X28" s="70" t="b">
        <v>0</v>
      </c>
      <c r="Y28" s="70">
        <f t="shared" si="4"/>
        <v>20</v>
      </c>
      <c r="Z28" s="70">
        <f t="shared" si="5"/>
        <v>0</v>
      </c>
      <c r="AA28" s="70">
        <f t="shared" si="6"/>
        <v>4.55</v>
      </c>
      <c r="AB28" s="70">
        <f t="shared" si="7"/>
        <v>84.55</v>
      </c>
      <c r="AC28" s="50"/>
      <c r="AD28" s="50"/>
      <c r="AE28" s="50"/>
      <c r="AF28" s="50"/>
      <c r="AG28" s="50"/>
    </row>
    <row r="29">
      <c r="A29" s="4"/>
      <c r="B29" s="75" t="s">
        <v>32</v>
      </c>
      <c r="C29" s="110" t="s">
        <v>251</v>
      </c>
      <c r="D29" s="97"/>
      <c r="E29" s="110" t="s">
        <v>245</v>
      </c>
      <c r="F29" s="97"/>
      <c r="G29" s="110">
        <v>0.0</v>
      </c>
      <c r="H29" s="110" t="s">
        <v>246</v>
      </c>
      <c r="I29" s="110" t="s">
        <v>246</v>
      </c>
      <c r="J29" s="110" t="s">
        <v>246</v>
      </c>
      <c r="K29" s="110" t="s">
        <v>246</v>
      </c>
      <c r="L29" s="110" t="s">
        <v>245</v>
      </c>
      <c r="M29" s="110" t="s">
        <v>245</v>
      </c>
      <c r="N29" s="110" t="s">
        <v>245</v>
      </c>
      <c r="O29" s="110" t="s">
        <v>245</v>
      </c>
      <c r="P29" s="110" t="s">
        <v>245</v>
      </c>
      <c r="Q29" s="110" t="s">
        <v>245</v>
      </c>
      <c r="R29" s="110">
        <v>3.1</v>
      </c>
      <c r="S29" s="110">
        <v>54236.0</v>
      </c>
      <c r="T29" s="110">
        <v>70975.4</v>
      </c>
      <c r="U29" s="71">
        <f t="shared" si="1"/>
        <v>11933207563</v>
      </c>
      <c r="V29" s="70">
        <f t="shared" si="2"/>
        <v>105</v>
      </c>
      <c r="W29" s="70">
        <f t="shared" si="3"/>
        <v>0.1740247973</v>
      </c>
      <c r="X29" s="70" t="b">
        <v>0</v>
      </c>
      <c r="Y29" s="70">
        <f t="shared" si="4"/>
        <v>20</v>
      </c>
      <c r="Z29" s="70">
        <f t="shared" si="5"/>
        <v>0</v>
      </c>
      <c r="AA29" s="70">
        <f t="shared" si="6"/>
        <v>5.66</v>
      </c>
      <c r="AB29" s="70">
        <f t="shared" si="7"/>
        <v>67.66</v>
      </c>
      <c r="AC29" s="50"/>
      <c r="AD29" s="50"/>
      <c r="AE29" s="50"/>
      <c r="AF29" s="50"/>
      <c r="AG29" s="50"/>
    </row>
    <row r="30">
      <c r="A30" s="4"/>
      <c r="B30" s="75" t="s">
        <v>33</v>
      </c>
      <c r="C30" s="110" t="s">
        <v>245</v>
      </c>
      <c r="D30" s="97"/>
      <c r="E30" s="110" t="s">
        <v>245</v>
      </c>
      <c r="F30" s="97"/>
      <c r="G30" s="110">
        <v>0.0</v>
      </c>
      <c r="H30" s="110" t="s">
        <v>246</v>
      </c>
      <c r="I30" s="110" t="s">
        <v>246</v>
      </c>
      <c r="J30" s="110" t="s">
        <v>246</v>
      </c>
      <c r="K30" s="110" t="s">
        <v>246</v>
      </c>
      <c r="L30" s="110" t="s">
        <v>245</v>
      </c>
      <c r="M30" s="110" t="s">
        <v>245</v>
      </c>
      <c r="N30" s="110" t="s">
        <v>245</v>
      </c>
      <c r="O30" s="110" t="s">
        <v>245</v>
      </c>
      <c r="P30" s="110" t="s">
        <v>245</v>
      </c>
      <c r="Q30" s="110" t="s">
        <v>245</v>
      </c>
      <c r="R30" s="110">
        <v>7.0</v>
      </c>
      <c r="S30" s="110">
        <v>21206.0</v>
      </c>
      <c r="T30" s="110">
        <v>58611.17</v>
      </c>
      <c r="U30" s="71">
        <f t="shared" si="1"/>
        <v>8700359297</v>
      </c>
      <c r="V30" s="70">
        <f t="shared" si="2"/>
        <v>89</v>
      </c>
      <c r="W30" s="70">
        <f t="shared" si="3"/>
        <v>0.283958065</v>
      </c>
      <c r="X30" s="70" t="b">
        <v>0</v>
      </c>
      <c r="Y30" s="70">
        <f t="shared" si="4"/>
        <v>20</v>
      </c>
      <c r="Z30" s="70">
        <f t="shared" si="5"/>
        <v>0</v>
      </c>
      <c r="AA30" s="70">
        <f t="shared" si="6"/>
        <v>7.86</v>
      </c>
      <c r="AB30" s="70">
        <f t="shared" si="7"/>
        <v>87.86</v>
      </c>
      <c r="AC30" s="50"/>
      <c r="AD30" s="50"/>
      <c r="AE30" s="50"/>
      <c r="AF30" s="50"/>
      <c r="AG30" s="50"/>
    </row>
    <row r="31">
      <c r="A31" s="4"/>
      <c r="B31" s="115" t="s">
        <v>34</v>
      </c>
      <c r="C31" s="110" t="s">
        <v>247</v>
      </c>
      <c r="D31" s="26" t="s">
        <v>248</v>
      </c>
      <c r="E31" s="97"/>
      <c r="F31" s="97"/>
      <c r="G31" s="110">
        <v>0.0</v>
      </c>
      <c r="H31" s="110" t="s">
        <v>247</v>
      </c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71" t="str">
        <f t="shared" si="1"/>
        <v>-</v>
      </c>
      <c r="V31" s="70" t="str">
        <f t="shared" si="2"/>
        <v>-</v>
      </c>
      <c r="W31" s="70" t="str">
        <f t="shared" si="3"/>
        <v>-</v>
      </c>
      <c r="X31" s="70" t="b">
        <v>0</v>
      </c>
      <c r="Y31" s="70">
        <f t="shared" si="4"/>
        <v>0</v>
      </c>
      <c r="Z31" s="70">
        <f t="shared" si="5"/>
        <v>0</v>
      </c>
      <c r="AA31" s="70">
        <f t="shared" si="6"/>
        <v>0</v>
      </c>
      <c r="AB31" s="70">
        <f t="shared" si="7"/>
        <v>0</v>
      </c>
      <c r="AC31" s="50"/>
      <c r="AD31" s="50"/>
      <c r="AE31" s="50"/>
      <c r="AF31" s="50"/>
      <c r="AG31" s="50"/>
    </row>
    <row r="32">
      <c r="A32" s="4"/>
      <c r="B32" s="75" t="s">
        <v>35</v>
      </c>
      <c r="C32" s="110" t="s">
        <v>245</v>
      </c>
      <c r="D32" s="97"/>
      <c r="E32" s="110" t="s">
        <v>251</v>
      </c>
      <c r="F32" s="97"/>
      <c r="G32" s="110">
        <v>1.0</v>
      </c>
      <c r="H32" s="110" t="s">
        <v>246</v>
      </c>
      <c r="I32" s="110" t="s">
        <v>246</v>
      </c>
      <c r="J32" s="110" t="s">
        <v>246</v>
      </c>
      <c r="K32" s="110" t="s">
        <v>246</v>
      </c>
      <c r="L32" s="110" t="s">
        <v>245</v>
      </c>
      <c r="M32" s="110" t="s">
        <v>251</v>
      </c>
      <c r="N32" s="110" t="s">
        <v>245</v>
      </c>
      <c r="O32" s="110" t="s">
        <v>245</v>
      </c>
      <c r="P32" s="110" t="s">
        <v>245</v>
      </c>
      <c r="Q32" s="110" t="s">
        <v>245</v>
      </c>
      <c r="R32" s="110">
        <v>8.2</v>
      </c>
      <c r="S32" s="110">
        <v>11824.0</v>
      </c>
      <c r="T32" s="110">
        <v>32622.01</v>
      </c>
      <c r="U32" s="71">
        <f t="shared" si="1"/>
        <v>3162925699</v>
      </c>
      <c r="V32" s="70">
        <f t="shared" si="2"/>
        <v>25</v>
      </c>
      <c r="W32" s="70">
        <f t="shared" si="3"/>
        <v>0.472258944</v>
      </c>
      <c r="X32" s="70" t="b">
        <v>0</v>
      </c>
      <c r="Y32" s="70">
        <f t="shared" si="4"/>
        <v>19.1</v>
      </c>
      <c r="Z32" s="70">
        <f t="shared" si="5"/>
        <v>0.3</v>
      </c>
      <c r="AA32" s="70">
        <f t="shared" si="6"/>
        <v>16.69</v>
      </c>
      <c r="AB32" s="70">
        <f t="shared" si="7"/>
        <v>96.09</v>
      </c>
      <c r="AC32" s="50"/>
      <c r="AD32" s="50"/>
      <c r="AE32" s="50"/>
      <c r="AF32" s="50"/>
      <c r="AG32" s="50"/>
    </row>
    <row r="33">
      <c r="A33" s="4"/>
      <c r="B33" s="75" t="s">
        <v>36</v>
      </c>
      <c r="C33" s="110" t="s">
        <v>245</v>
      </c>
      <c r="D33" s="97"/>
      <c r="E33" s="110" t="s">
        <v>245</v>
      </c>
      <c r="F33" s="97"/>
      <c r="G33" s="110">
        <v>0.0</v>
      </c>
      <c r="H33" s="110" t="s">
        <v>246</v>
      </c>
      <c r="I33" s="110" t="s">
        <v>246</v>
      </c>
      <c r="J33" s="110" t="s">
        <v>246</v>
      </c>
      <c r="K33" s="110" t="s">
        <v>246</v>
      </c>
      <c r="L33" s="110" t="s">
        <v>245</v>
      </c>
      <c r="M33" s="110" t="s">
        <v>245</v>
      </c>
      <c r="N33" s="110" t="s">
        <v>245</v>
      </c>
      <c r="O33" s="110" t="s">
        <v>245</v>
      </c>
      <c r="P33" s="110" t="s">
        <v>245</v>
      </c>
      <c r="Q33" s="110" t="s">
        <v>245</v>
      </c>
      <c r="R33" s="110">
        <v>10.6</v>
      </c>
      <c r="S33" s="110">
        <v>11627.0</v>
      </c>
      <c r="T33" s="110">
        <v>67336.32</v>
      </c>
      <c r="U33" s="71">
        <f t="shared" si="1"/>
        <v>8298945562</v>
      </c>
      <c r="V33" s="70">
        <f t="shared" si="2"/>
        <v>85</v>
      </c>
      <c r="W33" s="70">
        <f t="shared" si="3"/>
        <v>0.2976081717</v>
      </c>
      <c r="X33" s="70" t="b">
        <v>0</v>
      </c>
      <c r="Y33" s="70">
        <f t="shared" si="4"/>
        <v>20</v>
      </c>
      <c r="Z33" s="70">
        <f t="shared" si="5"/>
        <v>0</v>
      </c>
      <c r="AA33" s="70">
        <f t="shared" si="6"/>
        <v>8.41</v>
      </c>
      <c r="AB33" s="70">
        <f t="shared" si="7"/>
        <v>88.41</v>
      </c>
      <c r="AC33" s="50"/>
      <c r="AD33" s="50"/>
      <c r="AE33" s="50"/>
      <c r="AF33" s="50"/>
      <c r="AG33" s="50"/>
    </row>
    <row r="34">
      <c r="A34" s="4"/>
      <c r="B34" s="75" t="s">
        <v>37</v>
      </c>
      <c r="C34" s="110" t="s">
        <v>245</v>
      </c>
      <c r="D34" s="97"/>
      <c r="E34" s="110" t="s">
        <v>245</v>
      </c>
      <c r="F34" s="97"/>
      <c r="G34" s="110">
        <v>0.0</v>
      </c>
      <c r="H34" s="110" t="s">
        <v>246</v>
      </c>
      <c r="I34" s="110" t="s">
        <v>246</v>
      </c>
      <c r="J34" s="110" t="s">
        <v>246</v>
      </c>
      <c r="K34" s="110" t="s">
        <v>246</v>
      </c>
      <c r="L34" s="110" t="s">
        <v>245</v>
      </c>
      <c r="M34" s="110" t="s">
        <v>245</v>
      </c>
      <c r="N34" s="110" t="s">
        <v>245</v>
      </c>
      <c r="O34" s="110" t="s">
        <v>245</v>
      </c>
      <c r="P34" s="110" t="s">
        <v>245</v>
      </c>
      <c r="Q34" s="110" t="s">
        <v>245</v>
      </c>
      <c r="R34" s="110">
        <v>5.2</v>
      </c>
      <c r="S34" s="110">
        <v>37395.0</v>
      </c>
      <c r="T34" s="110">
        <v>44257.75</v>
      </c>
      <c r="U34" s="71">
        <f t="shared" si="1"/>
        <v>8606096519</v>
      </c>
      <c r="V34" s="70">
        <f t="shared" si="2"/>
        <v>88</v>
      </c>
      <c r="W34" s="70">
        <f t="shared" si="3"/>
        <v>0.2871634784</v>
      </c>
      <c r="X34" s="70" t="b">
        <v>0</v>
      </c>
      <c r="Y34" s="70">
        <f t="shared" si="4"/>
        <v>20</v>
      </c>
      <c r="Z34" s="70">
        <f t="shared" si="5"/>
        <v>0</v>
      </c>
      <c r="AA34" s="70">
        <f t="shared" si="6"/>
        <v>8</v>
      </c>
      <c r="AB34" s="70">
        <f t="shared" si="7"/>
        <v>88</v>
      </c>
      <c r="AC34" s="50"/>
      <c r="AD34" s="50"/>
      <c r="AE34" s="50"/>
      <c r="AF34" s="50"/>
      <c r="AG34" s="50"/>
    </row>
    <row r="35">
      <c r="A35" s="4"/>
      <c r="B35" s="75" t="s">
        <v>38</v>
      </c>
      <c r="C35" s="110" t="s">
        <v>245</v>
      </c>
      <c r="D35" s="97"/>
      <c r="E35" s="110" t="s">
        <v>245</v>
      </c>
      <c r="F35" s="97"/>
      <c r="G35" s="110">
        <v>0.0</v>
      </c>
      <c r="H35" s="110" t="s">
        <v>246</v>
      </c>
      <c r="I35" s="110" t="s">
        <v>246</v>
      </c>
      <c r="J35" s="110" t="s">
        <v>246</v>
      </c>
      <c r="K35" s="110" t="s">
        <v>246</v>
      </c>
      <c r="L35" s="110" t="s">
        <v>245</v>
      </c>
      <c r="M35" s="110" t="s">
        <v>245</v>
      </c>
      <c r="N35" s="110" t="s">
        <v>245</v>
      </c>
      <c r="O35" s="110" t="s">
        <v>245</v>
      </c>
      <c r="P35" s="110" t="s">
        <v>245</v>
      </c>
      <c r="Q35" s="110" t="s">
        <v>245</v>
      </c>
      <c r="R35" s="110">
        <v>5.5</v>
      </c>
      <c r="S35" s="110">
        <v>53015.0</v>
      </c>
      <c r="T35" s="110">
        <v>168804.8</v>
      </c>
      <c r="U35" s="71">
        <f t="shared" si="1"/>
        <v>49220525596</v>
      </c>
      <c r="V35" s="70">
        <f t="shared" si="2"/>
        <v>134</v>
      </c>
      <c r="W35" s="70">
        <f t="shared" si="3"/>
        <v>-1.093933479</v>
      </c>
      <c r="X35" s="70" t="b">
        <v>0</v>
      </c>
      <c r="Y35" s="70">
        <f t="shared" si="4"/>
        <v>20</v>
      </c>
      <c r="Z35" s="70">
        <f t="shared" si="5"/>
        <v>0</v>
      </c>
      <c r="AA35" s="70">
        <f t="shared" si="6"/>
        <v>1.66</v>
      </c>
      <c r="AB35" s="70">
        <f t="shared" si="7"/>
        <v>81.66</v>
      </c>
      <c r="AC35" s="50"/>
      <c r="AD35" s="50"/>
      <c r="AE35" s="50"/>
      <c r="AF35" s="50"/>
      <c r="AG35" s="50"/>
    </row>
    <row r="36">
      <c r="A36" s="4"/>
      <c r="B36" s="75" t="s">
        <v>39</v>
      </c>
      <c r="C36" s="110" t="s">
        <v>245</v>
      </c>
      <c r="D36" s="97"/>
      <c r="E36" s="110" t="s">
        <v>245</v>
      </c>
      <c r="F36" s="97"/>
      <c r="G36" s="110">
        <v>0.0</v>
      </c>
      <c r="H36" s="110" t="s">
        <v>246</v>
      </c>
      <c r="I36" s="110" t="s">
        <v>246</v>
      </c>
      <c r="J36" s="110" t="s">
        <v>246</v>
      </c>
      <c r="K36" s="110" t="s">
        <v>246</v>
      </c>
      <c r="L36" s="110" t="s">
        <v>245</v>
      </c>
      <c r="M36" s="110" t="s">
        <v>245</v>
      </c>
      <c r="N36" s="110" t="s">
        <v>245</v>
      </c>
      <c r="O36" s="110" t="s">
        <v>245</v>
      </c>
      <c r="P36" s="110" t="s">
        <v>245</v>
      </c>
      <c r="Q36" s="110" t="s">
        <v>245</v>
      </c>
      <c r="R36" s="110">
        <v>4.8</v>
      </c>
      <c r="S36" s="110">
        <v>33030.0</v>
      </c>
      <c r="T36" s="110">
        <v>40089.77</v>
      </c>
      <c r="U36" s="71">
        <f t="shared" si="1"/>
        <v>6355992495</v>
      </c>
      <c r="V36" s="70">
        <f t="shared" si="2"/>
        <v>72</v>
      </c>
      <c r="W36" s="70">
        <f t="shared" si="3"/>
        <v>0.3636784484</v>
      </c>
      <c r="X36" s="70" t="b">
        <v>0</v>
      </c>
      <c r="Y36" s="70">
        <f t="shared" si="4"/>
        <v>20</v>
      </c>
      <c r="Z36" s="70">
        <f t="shared" si="5"/>
        <v>0</v>
      </c>
      <c r="AA36" s="70">
        <f t="shared" si="6"/>
        <v>10.21</v>
      </c>
      <c r="AB36" s="70">
        <f t="shared" si="7"/>
        <v>90.21</v>
      </c>
      <c r="AC36" s="50"/>
      <c r="AD36" s="50"/>
      <c r="AE36" s="50"/>
      <c r="AF36" s="50"/>
      <c r="AG36" s="50"/>
    </row>
    <row r="37">
      <c r="A37" s="4"/>
      <c r="B37" s="115" t="s">
        <v>40</v>
      </c>
      <c r="C37" s="110" t="s">
        <v>247</v>
      </c>
      <c r="D37" s="26" t="s">
        <v>248</v>
      </c>
      <c r="E37" s="97"/>
      <c r="F37" s="97"/>
      <c r="G37" s="110">
        <v>0.0</v>
      </c>
      <c r="H37" s="110" t="s">
        <v>247</v>
      </c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71" t="str">
        <f t="shared" si="1"/>
        <v>-</v>
      </c>
      <c r="V37" s="70" t="str">
        <f t="shared" si="2"/>
        <v>-</v>
      </c>
      <c r="W37" s="70" t="str">
        <f t="shared" si="3"/>
        <v>-</v>
      </c>
      <c r="X37" s="70" t="b">
        <v>0</v>
      </c>
      <c r="Y37" s="70">
        <f t="shared" si="4"/>
        <v>0</v>
      </c>
      <c r="Z37" s="70">
        <f t="shared" si="5"/>
        <v>0</v>
      </c>
      <c r="AA37" s="70">
        <f t="shared" si="6"/>
        <v>0</v>
      </c>
      <c r="AB37" s="70">
        <f t="shared" si="7"/>
        <v>0</v>
      </c>
      <c r="AC37" s="50"/>
      <c r="AD37" s="50"/>
      <c r="AE37" s="50"/>
      <c r="AF37" s="50"/>
      <c r="AG37" s="50"/>
    </row>
    <row r="38">
      <c r="A38" s="4"/>
      <c r="B38" s="75" t="s">
        <v>41</v>
      </c>
      <c r="C38" s="110" t="s">
        <v>245</v>
      </c>
      <c r="D38" s="97"/>
      <c r="E38" s="110" t="s">
        <v>245</v>
      </c>
      <c r="F38" s="97"/>
      <c r="G38" s="110">
        <v>0.0</v>
      </c>
      <c r="H38" s="110" t="s">
        <v>246</v>
      </c>
      <c r="I38" s="110" t="s">
        <v>246</v>
      </c>
      <c r="J38" s="110" t="s">
        <v>246</v>
      </c>
      <c r="K38" s="110" t="s">
        <v>246</v>
      </c>
      <c r="L38" s="110" t="s">
        <v>245</v>
      </c>
      <c r="M38" s="110" t="s">
        <v>245</v>
      </c>
      <c r="N38" s="110" t="s">
        <v>245</v>
      </c>
      <c r="O38" s="110" t="s">
        <v>245</v>
      </c>
      <c r="P38" s="110" t="s">
        <v>245</v>
      </c>
      <c r="Q38" s="110" t="s">
        <v>245</v>
      </c>
      <c r="R38" s="110">
        <v>5.3</v>
      </c>
      <c r="S38" s="110">
        <v>22427.0</v>
      </c>
      <c r="T38" s="110">
        <v>49224.07</v>
      </c>
      <c r="U38" s="71">
        <f t="shared" si="1"/>
        <v>5850925555</v>
      </c>
      <c r="V38" s="70">
        <f t="shared" si="2"/>
        <v>67</v>
      </c>
      <c r="W38" s="70">
        <f t="shared" si="3"/>
        <v>0.3808532907</v>
      </c>
      <c r="X38" s="70" t="b">
        <v>0</v>
      </c>
      <c r="Y38" s="70">
        <f t="shared" si="4"/>
        <v>20</v>
      </c>
      <c r="Z38" s="70">
        <f t="shared" si="5"/>
        <v>0</v>
      </c>
      <c r="AA38" s="70">
        <f t="shared" si="6"/>
        <v>10.9</v>
      </c>
      <c r="AB38" s="70">
        <f t="shared" si="7"/>
        <v>90.9</v>
      </c>
      <c r="AC38" s="50"/>
      <c r="AD38" s="50"/>
      <c r="AE38" s="50"/>
      <c r="AF38" s="50"/>
      <c r="AG38" s="50"/>
    </row>
    <row r="39">
      <c r="A39" s="4"/>
      <c r="B39" s="75" t="s">
        <v>42</v>
      </c>
      <c r="C39" s="110" t="s">
        <v>251</v>
      </c>
      <c r="D39" s="97"/>
      <c r="E39" s="110" t="s">
        <v>245</v>
      </c>
      <c r="F39" s="97"/>
      <c r="G39" s="110">
        <v>0.0</v>
      </c>
      <c r="H39" s="110" t="s">
        <v>246</v>
      </c>
      <c r="I39" s="110" t="s">
        <v>246</v>
      </c>
      <c r="J39" s="110" t="s">
        <v>246</v>
      </c>
      <c r="K39" s="110" t="s">
        <v>246</v>
      </c>
      <c r="L39" s="110" t="s">
        <v>245</v>
      </c>
      <c r="M39" s="110" t="s">
        <v>245</v>
      </c>
      <c r="N39" s="110" t="s">
        <v>245</v>
      </c>
      <c r="O39" s="110" t="s">
        <v>245</v>
      </c>
      <c r="P39" s="110" t="s">
        <v>245</v>
      </c>
      <c r="Q39" s="110" t="s">
        <v>245</v>
      </c>
      <c r="R39" s="110">
        <v>3.9</v>
      </c>
      <c r="S39" s="110">
        <v>43436.0</v>
      </c>
      <c r="T39" s="110">
        <v>55427.8</v>
      </c>
      <c r="U39" s="71">
        <f t="shared" si="1"/>
        <v>9389491491</v>
      </c>
      <c r="V39" s="70">
        <f t="shared" si="2"/>
        <v>93</v>
      </c>
      <c r="W39" s="70">
        <f t="shared" si="3"/>
        <v>0.2605240688</v>
      </c>
      <c r="X39" s="70" t="b">
        <v>0</v>
      </c>
      <c r="Y39" s="70">
        <f t="shared" si="4"/>
        <v>20</v>
      </c>
      <c r="Z39" s="70">
        <f t="shared" si="5"/>
        <v>0</v>
      </c>
      <c r="AA39" s="70">
        <f t="shared" si="6"/>
        <v>7.31</v>
      </c>
      <c r="AB39" s="70">
        <f t="shared" si="7"/>
        <v>69.31</v>
      </c>
      <c r="AC39" s="50"/>
      <c r="AD39" s="50"/>
      <c r="AE39" s="50"/>
      <c r="AF39" s="50"/>
      <c r="AG39" s="50"/>
    </row>
    <row r="40">
      <c r="A40" s="4"/>
      <c r="B40" s="75" t="s">
        <v>43</v>
      </c>
      <c r="C40" s="116" t="s">
        <v>251</v>
      </c>
      <c r="D40" s="26"/>
      <c r="E40" s="110" t="s">
        <v>247</v>
      </c>
      <c r="F40" s="117" t="s">
        <v>270</v>
      </c>
      <c r="G40" s="110">
        <v>1.0</v>
      </c>
      <c r="H40" s="118" t="s">
        <v>271</v>
      </c>
      <c r="I40" s="110" t="s">
        <v>246</v>
      </c>
      <c r="J40" s="110" t="s">
        <v>247</v>
      </c>
      <c r="K40" s="97"/>
      <c r="L40" s="110" t="s">
        <v>245</v>
      </c>
      <c r="M40" s="110" t="s">
        <v>247</v>
      </c>
      <c r="N40" s="110" t="s">
        <v>245</v>
      </c>
      <c r="O40" s="110" t="s">
        <v>245</v>
      </c>
      <c r="P40" s="110" t="s">
        <v>245</v>
      </c>
      <c r="Q40" s="110" t="s">
        <v>245</v>
      </c>
      <c r="R40" s="110">
        <v>4.0</v>
      </c>
      <c r="S40" s="110">
        <v>106030.0</v>
      </c>
      <c r="T40" s="110">
        <v>49234.05</v>
      </c>
      <c r="U40" s="71">
        <f t="shared" si="1"/>
        <v>20881145286</v>
      </c>
      <c r="V40" s="70">
        <f t="shared" si="2"/>
        <v>122</v>
      </c>
      <c r="W40" s="70">
        <f t="shared" si="3"/>
        <v>-0.1302505513</v>
      </c>
      <c r="X40" s="70" t="b">
        <v>0</v>
      </c>
      <c r="Y40" s="70">
        <f t="shared" si="4"/>
        <v>17</v>
      </c>
      <c r="Z40" s="70">
        <f t="shared" si="5"/>
        <v>0</v>
      </c>
      <c r="AA40" s="70">
        <f t="shared" si="6"/>
        <v>3.31</v>
      </c>
      <c r="AB40" s="70">
        <f t="shared" si="7"/>
        <v>62.31</v>
      </c>
      <c r="AC40" s="50"/>
      <c r="AD40" s="50"/>
      <c r="AE40" s="50"/>
      <c r="AF40" s="50"/>
      <c r="AG40" s="50"/>
    </row>
    <row r="41">
      <c r="A41" s="4"/>
      <c r="B41" s="75" t="s">
        <v>44</v>
      </c>
      <c r="C41" s="110" t="s">
        <v>245</v>
      </c>
      <c r="D41" s="97"/>
      <c r="E41" s="110" t="s">
        <v>245</v>
      </c>
      <c r="F41" s="117" t="s">
        <v>272</v>
      </c>
      <c r="G41" s="110">
        <v>0.0</v>
      </c>
      <c r="H41" s="110" t="s">
        <v>246</v>
      </c>
      <c r="I41" s="110" t="s">
        <v>246</v>
      </c>
      <c r="J41" s="110" t="s">
        <v>246</v>
      </c>
      <c r="K41" s="110" t="s">
        <v>246</v>
      </c>
      <c r="L41" s="110" t="s">
        <v>245</v>
      </c>
      <c r="M41" s="110" t="s">
        <v>245</v>
      </c>
      <c r="N41" s="110" t="s">
        <v>245</v>
      </c>
      <c r="O41" s="110" t="s">
        <v>245</v>
      </c>
      <c r="P41" s="110" t="s">
        <v>245</v>
      </c>
      <c r="Q41" s="110" t="s">
        <v>245</v>
      </c>
      <c r="R41" s="110">
        <v>25.0</v>
      </c>
      <c r="S41" s="110">
        <v>22427.0</v>
      </c>
      <c r="T41" s="110">
        <v>80049.82</v>
      </c>
      <c r="U41" s="71">
        <f t="shared" si="1"/>
        <v>44881932829</v>
      </c>
      <c r="V41" s="70">
        <f t="shared" si="2"/>
        <v>131</v>
      </c>
      <c r="W41" s="70">
        <f t="shared" si="3"/>
        <v>-0.94639928</v>
      </c>
      <c r="X41" s="70" t="b">
        <v>0</v>
      </c>
      <c r="Y41" s="70">
        <f t="shared" si="4"/>
        <v>20</v>
      </c>
      <c r="Z41" s="70">
        <f t="shared" si="5"/>
        <v>0</v>
      </c>
      <c r="AA41" s="70">
        <f t="shared" si="6"/>
        <v>2.07</v>
      </c>
      <c r="AB41" s="70">
        <f t="shared" si="7"/>
        <v>82.07</v>
      </c>
      <c r="AC41" s="50"/>
      <c r="AD41" s="50"/>
      <c r="AE41" s="50"/>
      <c r="AF41" s="50"/>
      <c r="AG41" s="50"/>
    </row>
    <row r="42">
      <c r="A42" s="5"/>
      <c r="B42" s="75" t="s">
        <v>45</v>
      </c>
      <c r="C42" s="110" t="s">
        <v>251</v>
      </c>
      <c r="D42" s="97"/>
      <c r="E42" s="110" t="s">
        <v>245</v>
      </c>
      <c r="F42" s="97"/>
      <c r="G42" s="110">
        <v>0.0</v>
      </c>
      <c r="H42" s="110" t="s">
        <v>246</v>
      </c>
      <c r="I42" s="110" t="s">
        <v>246</v>
      </c>
      <c r="J42" s="110" t="s">
        <v>246</v>
      </c>
      <c r="K42" s="110" t="s">
        <v>246</v>
      </c>
      <c r="L42" s="110" t="s">
        <v>245</v>
      </c>
      <c r="M42" s="110" t="s">
        <v>245</v>
      </c>
      <c r="N42" s="110" t="s">
        <v>245</v>
      </c>
      <c r="O42" s="110" t="s">
        <v>245</v>
      </c>
      <c r="P42" s="110" t="s">
        <v>245</v>
      </c>
      <c r="Q42" s="110" t="s">
        <v>245</v>
      </c>
      <c r="R42" s="110">
        <v>3.5</v>
      </c>
      <c r="S42" s="110">
        <v>301311.0</v>
      </c>
      <c r="T42" s="110">
        <v>45505.15</v>
      </c>
      <c r="U42" s="71">
        <f t="shared" si="1"/>
        <v>47989207881</v>
      </c>
      <c r="V42" s="70">
        <f t="shared" si="2"/>
        <v>133</v>
      </c>
      <c r="W42" s="70">
        <f t="shared" si="3"/>
        <v>-1.05206242</v>
      </c>
      <c r="X42" s="70" t="b">
        <v>0</v>
      </c>
      <c r="Y42" s="70">
        <f t="shared" si="4"/>
        <v>20</v>
      </c>
      <c r="Z42" s="70">
        <f t="shared" si="5"/>
        <v>0</v>
      </c>
      <c r="AA42" s="70">
        <f t="shared" si="6"/>
        <v>1.79</v>
      </c>
      <c r="AB42" s="70">
        <f t="shared" si="7"/>
        <v>63.79</v>
      </c>
      <c r="AC42" s="50"/>
      <c r="AD42" s="50"/>
      <c r="AE42" s="50"/>
      <c r="AF42" s="50"/>
      <c r="AG42" s="50"/>
    </row>
    <row r="43">
      <c r="A43" s="9" t="s">
        <v>46</v>
      </c>
      <c r="B43" s="77" t="s">
        <v>47</v>
      </c>
      <c r="C43" s="110" t="s">
        <v>245</v>
      </c>
      <c r="D43" s="97"/>
      <c r="E43" s="110" t="s">
        <v>245</v>
      </c>
      <c r="F43" s="97"/>
      <c r="G43" s="110">
        <v>0.0</v>
      </c>
      <c r="H43" s="110" t="s">
        <v>246</v>
      </c>
      <c r="I43" s="110" t="s">
        <v>246</v>
      </c>
      <c r="J43" s="110" t="s">
        <v>246</v>
      </c>
      <c r="K43" s="110" t="s">
        <v>246</v>
      </c>
      <c r="L43" s="110" t="s">
        <v>245</v>
      </c>
      <c r="M43" s="110" t="s">
        <v>245</v>
      </c>
      <c r="N43" s="110" t="s">
        <v>245</v>
      </c>
      <c r="O43" s="110" t="s">
        <v>245</v>
      </c>
      <c r="P43" s="110" t="s">
        <v>245</v>
      </c>
      <c r="Q43" s="110" t="s">
        <v>245</v>
      </c>
      <c r="R43" s="110">
        <v>5.1</v>
      </c>
      <c r="S43" s="110">
        <v>22230.0</v>
      </c>
      <c r="T43" s="110">
        <v>43891.85</v>
      </c>
      <c r="U43" s="71">
        <f t="shared" si="1"/>
        <v>4976150710</v>
      </c>
      <c r="V43" s="70">
        <f t="shared" si="2"/>
        <v>54</v>
      </c>
      <c r="W43" s="70">
        <f t="shared" si="3"/>
        <v>0.4106000803</v>
      </c>
      <c r="X43" s="70" t="b">
        <v>0</v>
      </c>
      <c r="Y43" s="70">
        <f t="shared" si="4"/>
        <v>20</v>
      </c>
      <c r="Z43" s="70">
        <f t="shared" si="5"/>
        <v>0</v>
      </c>
      <c r="AA43" s="70">
        <f t="shared" si="6"/>
        <v>12.69</v>
      </c>
      <c r="AB43" s="70">
        <f t="shared" si="7"/>
        <v>92.69</v>
      </c>
      <c r="AC43" s="50"/>
      <c r="AD43" s="50"/>
      <c r="AE43" s="50"/>
      <c r="AF43" s="50"/>
      <c r="AG43" s="50"/>
    </row>
    <row r="44">
      <c r="A44" s="4"/>
      <c r="B44" s="77" t="s">
        <v>48</v>
      </c>
      <c r="C44" s="110" t="s">
        <v>245</v>
      </c>
      <c r="D44" s="97"/>
      <c r="E44" s="110" t="s">
        <v>245</v>
      </c>
      <c r="F44" s="97"/>
      <c r="G44" s="110">
        <v>0.0</v>
      </c>
      <c r="H44" s="110" t="s">
        <v>246</v>
      </c>
      <c r="I44" s="110" t="s">
        <v>246</v>
      </c>
      <c r="J44" s="110" t="s">
        <v>246</v>
      </c>
      <c r="K44" s="110" t="s">
        <v>246</v>
      </c>
      <c r="L44" s="110" t="s">
        <v>245</v>
      </c>
      <c r="M44" s="110" t="s">
        <v>245</v>
      </c>
      <c r="N44" s="110" t="s">
        <v>245</v>
      </c>
      <c r="O44" s="110" t="s">
        <v>245</v>
      </c>
      <c r="P44" s="110" t="s">
        <v>245</v>
      </c>
      <c r="Q44" s="110" t="s">
        <v>245</v>
      </c>
      <c r="R44" s="110">
        <v>4.7</v>
      </c>
      <c r="S44" s="110">
        <v>43633.0</v>
      </c>
      <c r="T44" s="110">
        <v>43249.85</v>
      </c>
      <c r="U44" s="71">
        <f t="shared" si="1"/>
        <v>8869467314</v>
      </c>
      <c r="V44" s="70">
        <f t="shared" si="2"/>
        <v>91</v>
      </c>
      <c r="W44" s="70">
        <f t="shared" si="3"/>
        <v>0.2782075332</v>
      </c>
      <c r="X44" s="70" t="b">
        <v>0</v>
      </c>
      <c r="Y44" s="70">
        <f t="shared" si="4"/>
        <v>20</v>
      </c>
      <c r="Z44" s="70">
        <f t="shared" si="5"/>
        <v>0</v>
      </c>
      <c r="AA44" s="70">
        <f t="shared" si="6"/>
        <v>7.59</v>
      </c>
      <c r="AB44" s="70">
        <f t="shared" si="7"/>
        <v>87.59</v>
      </c>
      <c r="AC44" s="50"/>
      <c r="AD44" s="50"/>
      <c r="AE44" s="50"/>
      <c r="AF44" s="50"/>
      <c r="AG44" s="50"/>
    </row>
    <row r="45">
      <c r="A45" s="4"/>
      <c r="B45" s="77" t="s">
        <v>49</v>
      </c>
      <c r="C45" s="110" t="s">
        <v>245</v>
      </c>
      <c r="D45" s="97"/>
      <c r="E45" s="110" t="s">
        <v>251</v>
      </c>
      <c r="F45" s="97"/>
      <c r="G45" s="110">
        <v>1.0</v>
      </c>
      <c r="H45" s="110" t="s">
        <v>246</v>
      </c>
      <c r="I45" s="110" t="s">
        <v>246</v>
      </c>
      <c r="J45" s="110" t="s">
        <v>246</v>
      </c>
      <c r="K45" s="110" t="s">
        <v>246</v>
      </c>
      <c r="L45" s="110" t="s">
        <v>245</v>
      </c>
      <c r="M45" s="110" t="s">
        <v>251</v>
      </c>
      <c r="N45" s="110" t="s">
        <v>245</v>
      </c>
      <c r="O45" s="110" t="s">
        <v>245</v>
      </c>
      <c r="P45" s="110" t="s">
        <v>245</v>
      </c>
      <c r="Q45" s="110" t="s">
        <v>245</v>
      </c>
      <c r="R45" s="110">
        <v>3.5</v>
      </c>
      <c r="S45" s="110">
        <v>84824.0</v>
      </c>
      <c r="T45" s="110">
        <v>41540.08</v>
      </c>
      <c r="U45" s="71">
        <f t="shared" si="1"/>
        <v>12332585111</v>
      </c>
      <c r="V45" s="70">
        <f t="shared" si="2"/>
        <v>107</v>
      </c>
      <c r="W45" s="70">
        <f t="shared" si="3"/>
        <v>0.1604439314</v>
      </c>
      <c r="X45" s="70" t="b">
        <v>0</v>
      </c>
      <c r="Y45" s="70">
        <f t="shared" si="4"/>
        <v>19.1</v>
      </c>
      <c r="Z45" s="70">
        <f t="shared" si="5"/>
        <v>0.3</v>
      </c>
      <c r="AA45" s="70">
        <f t="shared" si="6"/>
        <v>5.38</v>
      </c>
      <c r="AB45" s="70">
        <f t="shared" si="7"/>
        <v>84.78</v>
      </c>
      <c r="AC45" s="50"/>
      <c r="AD45" s="50"/>
      <c r="AE45" s="50"/>
      <c r="AF45" s="50"/>
      <c r="AG45" s="50"/>
    </row>
    <row r="46">
      <c r="A46" s="4"/>
      <c r="B46" s="77" t="s">
        <v>50</v>
      </c>
      <c r="C46" s="110" t="s">
        <v>245</v>
      </c>
      <c r="D46" s="97"/>
      <c r="E46" s="110" t="s">
        <v>245</v>
      </c>
      <c r="F46" s="97"/>
      <c r="G46" s="110">
        <v>0.0</v>
      </c>
      <c r="H46" s="110" t="s">
        <v>246</v>
      </c>
      <c r="I46" s="110" t="s">
        <v>246</v>
      </c>
      <c r="J46" s="110" t="s">
        <v>246</v>
      </c>
      <c r="K46" s="110" t="s">
        <v>246</v>
      </c>
      <c r="L46" s="110" t="s">
        <v>245</v>
      </c>
      <c r="M46" s="110" t="s">
        <v>245</v>
      </c>
      <c r="N46" s="110" t="s">
        <v>245</v>
      </c>
      <c r="O46" s="110" t="s">
        <v>245</v>
      </c>
      <c r="P46" s="110" t="s">
        <v>245</v>
      </c>
      <c r="Q46" s="110" t="s">
        <v>245</v>
      </c>
      <c r="R46" s="110">
        <v>4.9</v>
      </c>
      <c r="S46" s="110">
        <v>22427.0</v>
      </c>
      <c r="T46" s="110">
        <v>36014.93</v>
      </c>
      <c r="U46" s="71">
        <f t="shared" si="1"/>
        <v>3957763492</v>
      </c>
      <c r="V46" s="70">
        <f t="shared" si="2"/>
        <v>40</v>
      </c>
      <c r="W46" s="70">
        <f t="shared" si="3"/>
        <v>0.4452304203</v>
      </c>
      <c r="X46" s="70" t="b">
        <v>0</v>
      </c>
      <c r="Y46" s="70">
        <f t="shared" si="4"/>
        <v>20</v>
      </c>
      <c r="Z46" s="70">
        <f t="shared" si="5"/>
        <v>0</v>
      </c>
      <c r="AA46" s="70">
        <f t="shared" si="6"/>
        <v>14.62</v>
      </c>
      <c r="AB46" s="70">
        <f t="shared" si="7"/>
        <v>94.62</v>
      </c>
      <c r="AC46" s="50"/>
      <c r="AD46" s="50"/>
      <c r="AE46" s="50"/>
      <c r="AF46" s="50"/>
      <c r="AG46" s="50"/>
    </row>
    <row r="47">
      <c r="A47" s="4"/>
      <c r="B47" s="77" t="s">
        <v>51</v>
      </c>
      <c r="C47" s="110" t="s">
        <v>245</v>
      </c>
      <c r="D47" s="97"/>
      <c r="E47" s="110" t="s">
        <v>247</v>
      </c>
      <c r="F47" s="116" t="s">
        <v>273</v>
      </c>
      <c r="G47" s="110">
        <v>0.0</v>
      </c>
      <c r="H47" s="110" t="s">
        <v>246</v>
      </c>
      <c r="I47" s="110" t="s">
        <v>246</v>
      </c>
      <c r="J47" s="110" t="s">
        <v>246</v>
      </c>
      <c r="K47" s="110" t="s">
        <v>246</v>
      </c>
      <c r="L47" s="116" t="s">
        <v>245</v>
      </c>
      <c r="M47" s="116" t="s">
        <v>245</v>
      </c>
      <c r="N47" s="116" t="s">
        <v>245</v>
      </c>
      <c r="O47" s="116" t="s">
        <v>247</v>
      </c>
      <c r="P47" s="116" t="s">
        <v>247</v>
      </c>
      <c r="Q47" s="116" t="s">
        <v>245</v>
      </c>
      <c r="R47" s="110">
        <v>10.5</v>
      </c>
      <c r="S47" s="110">
        <v>45633.0</v>
      </c>
      <c r="T47" s="110">
        <v>136026.5</v>
      </c>
      <c r="U47" s="71">
        <f t="shared" si="1"/>
        <v>65176621382</v>
      </c>
      <c r="V47" s="70">
        <f t="shared" si="2"/>
        <v>135</v>
      </c>
      <c r="W47" s="70">
        <f t="shared" si="3"/>
        <v>-1.636521812</v>
      </c>
      <c r="X47" s="70" t="b">
        <v>0</v>
      </c>
      <c r="Y47" s="70">
        <f t="shared" si="4"/>
        <v>14</v>
      </c>
      <c r="Z47" s="70">
        <f t="shared" si="5"/>
        <v>0</v>
      </c>
      <c r="AA47" s="70">
        <f t="shared" si="6"/>
        <v>1.52</v>
      </c>
      <c r="AB47" s="70">
        <f t="shared" si="7"/>
        <v>75.52</v>
      </c>
      <c r="AC47" s="50"/>
      <c r="AD47" s="50"/>
      <c r="AE47" s="50"/>
      <c r="AF47" s="50"/>
      <c r="AG47" s="50"/>
    </row>
    <row r="48">
      <c r="A48" s="4"/>
      <c r="B48" s="77" t="s">
        <v>52</v>
      </c>
      <c r="C48" s="110" t="s">
        <v>245</v>
      </c>
      <c r="D48" s="97"/>
      <c r="E48" s="110" t="s">
        <v>247</v>
      </c>
      <c r="F48" s="110" t="s">
        <v>274</v>
      </c>
      <c r="G48" s="110">
        <v>0.0</v>
      </c>
      <c r="H48" s="110" t="s">
        <v>246</v>
      </c>
      <c r="I48" s="110" t="s">
        <v>246</v>
      </c>
      <c r="J48" s="110" t="s">
        <v>246</v>
      </c>
      <c r="K48" s="110" t="s">
        <v>246</v>
      </c>
      <c r="L48" s="110" t="s">
        <v>245</v>
      </c>
      <c r="M48" s="110" t="s">
        <v>245</v>
      </c>
      <c r="N48" s="110" t="s">
        <v>247</v>
      </c>
      <c r="O48" s="110" t="s">
        <v>247</v>
      </c>
      <c r="P48" s="110" t="s">
        <v>247</v>
      </c>
      <c r="Q48" s="110" t="s">
        <v>247</v>
      </c>
      <c r="R48" s="110">
        <v>40.0</v>
      </c>
      <c r="S48" s="110">
        <v>118971.0</v>
      </c>
      <c r="T48" s="110">
        <v>35925.12</v>
      </c>
      <c r="U48" s="71">
        <f t="shared" si="1"/>
        <v>170961898061</v>
      </c>
      <c r="V48" s="70">
        <f t="shared" si="2"/>
        <v>144</v>
      </c>
      <c r="W48" s="70">
        <f t="shared" si="3"/>
        <v>-5.233758732</v>
      </c>
      <c r="X48" s="70" t="b">
        <v>0</v>
      </c>
      <c r="Y48" s="70">
        <f t="shared" si="4"/>
        <v>6</v>
      </c>
      <c r="Z48" s="70">
        <f t="shared" si="5"/>
        <v>0</v>
      </c>
      <c r="AA48" s="70">
        <f t="shared" si="6"/>
        <v>0.28</v>
      </c>
      <c r="AB48" s="70">
        <f t="shared" si="7"/>
        <v>66.28</v>
      </c>
      <c r="AC48" s="50"/>
      <c r="AD48" s="50"/>
      <c r="AE48" s="50"/>
      <c r="AF48" s="50"/>
      <c r="AG48" s="50"/>
    </row>
    <row r="49">
      <c r="A49" s="4"/>
      <c r="B49" s="77" t="s">
        <v>53</v>
      </c>
      <c r="C49" s="110" t="s">
        <v>245</v>
      </c>
      <c r="D49" s="97"/>
      <c r="E49" s="110" t="s">
        <v>251</v>
      </c>
      <c r="F49" s="97"/>
      <c r="G49" s="110">
        <v>2.0</v>
      </c>
      <c r="H49" s="110" t="s">
        <v>246</v>
      </c>
      <c r="I49" s="110" t="s">
        <v>246</v>
      </c>
      <c r="J49" s="110" t="s">
        <v>246</v>
      </c>
      <c r="K49" s="110" t="s">
        <v>246</v>
      </c>
      <c r="L49" s="110" t="s">
        <v>245</v>
      </c>
      <c r="M49" s="110" t="s">
        <v>251</v>
      </c>
      <c r="N49" s="110" t="s">
        <v>245</v>
      </c>
      <c r="O49" s="110" t="s">
        <v>245</v>
      </c>
      <c r="P49" s="110" t="s">
        <v>251</v>
      </c>
      <c r="Q49" s="110" t="s">
        <v>245</v>
      </c>
      <c r="R49" s="110">
        <v>8.0</v>
      </c>
      <c r="S49" s="110">
        <v>22427.0</v>
      </c>
      <c r="T49" s="110">
        <v>46586.23</v>
      </c>
      <c r="U49" s="71">
        <f t="shared" si="1"/>
        <v>8358315042</v>
      </c>
      <c r="V49" s="70">
        <f t="shared" si="2"/>
        <v>86</v>
      </c>
      <c r="W49" s="70">
        <f t="shared" si="3"/>
        <v>0.2955893077</v>
      </c>
      <c r="X49" s="70" t="b">
        <v>0</v>
      </c>
      <c r="Y49" s="70">
        <f t="shared" si="4"/>
        <v>18.2</v>
      </c>
      <c r="Z49" s="70">
        <f t="shared" si="5"/>
        <v>0.6</v>
      </c>
      <c r="AA49" s="70">
        <f t="shared" si="6"/>
        <v>8.28</v>
      </c>
      <c r="AB49" s="70">
        <f t="shared" si="7"/>
        <v>87.08</v>
      </c>
      <c r="AC49" s="50"/>
      <c r="AD49" s="50"/>
      <c r="AE49" s="50"/>
      <c r="AF49" s="50"/>
      <c r="AG49" s="50"/>
    </row>
    <row r="50">
      <c r="A50" s="4"/>
      <c r="B50" s="77" t="s">
        <v>54</v>
      </c>
      <c r="C50" s="110" t="s">
        <v>245</v>
      </c>
      <c r="D50" s="97"/>
      <c r="E50" s="110" t="s">
        <v>247</v>
      </c>
      <c r="F50" s="110" t="s">
        <v>275</v>
      </c>
      <c r="G50" s="110">
        <v>1.0</v>
      </c>
      <c r="H50" s="110" t="s">
        <v>246</v>
      </c>
      <c r="I50" s="110" t="s">
        <v>246</v>
      </c>
      <c r="J50" s="110" t="s">
        <v>246</v>
      </c>
      <c r="K50" s="110" t="s">
        <v>246</v>
      </c>
      <c r="L50" s="110" t="s">
        <v>247</v>
      </c>
      <c r="M50" s="110" t="s">
        <v>245</v>
      </c>
      <c r="N50" s="110" t="s">
        <v>245</v>
      </c>
      <c r="O50" s="110" t="s">
        <v>245</v>
      </c>
      <c r="P50" s="110" t="s">
        <v>245</v>
      </c>
      <c r="Q50" s="110" t="s">
        <v>245</v>
      </c>
      <c r="R50" s="110">
        <v>9.6</v>
      </c>
      <c r="S50" s="110">
        <v>32006.0</v>
      </c>
      <c r="T50" s="110">
        <v>61771.25</v>
      </c>
      <c r="U50" s="71">
        <f t="shared" si="1"/>
        <v>18979686024</v>
      </c>
      <c r="V50" s="70">
        <f t="shared" si="2"/>
        <v>118</v>
      </c>
      <c r="W50" s="70">
        <f t="shared" si="3"/>
        <v>-0.06559127476</v>
      </c>
      <c r="X50" s="70" t="b">
        <v>0</v>
      </c>
      <c r="Y50" s="70">
        <f t="shared" si="4"/>
        <v>17</v>
      </c>
      <c r="Z50" s="70">
        <f t="shared" si="5"/>
        <v>0</v>
      </c>
      <c r="AA50" s="70">
        <f t="shared" si="6"/>
        <v>3.86</v>
      </c>
      <c r="AB50" s="70">
        <f t="shared" si="7"/>
        <v>80.86</v>
      </c>
      <c r="AC50" s="50"/>
      <c r="AD50" s="50"/>
      <c r="AE50" s="50"/>
      <c r="AF50" s="50"/>
      <c r="AG50" s="50"/>
    </row>
    <row r="51">
      <c r="A51" s="4"/>
      <c r="B51" s="115" t="s">
        <v>55</v>
      </c>
      <c r="C51" s="110" t="s">
        <v>247</v>
      </c>
      <c r="D51" s="26" t="s">
        <v>248</v>
      </c>
      <c r="E51" s="97"/>
      <c r="F51" s="97"/>
      <c r="G51" s="110">
        <v>0.0</v>
      </c>
      <c r="H51" s="110" t="s">
        <v>247</v>
      </c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71" t="str">
        <f t="shared" si="1"/>
        <v>-</v>
      </c>
      <c r="V51" s="70" t="str">
        <f t="shared" si="2"/>
        <v>-</v>
      </c>
      <c r="W51" s="70" t="str">
        <f t="shared" si="3"/>
        <v>-</v>
      </c>
      <c r="X51" s="70" t="b">
        <v>0</v>
      </c>
      <c r="Y51" s="70">
        <f t="shared" si="4"/>
        <v>0</v>
      </c>
      <c r="Z51" s="70">
        <f t="shared" si="5"/>
        <v>0</v>
      </c>
      <c r="AA51" s="70">
        <f t="shared" si="6"/>
        <v>0</v>
      </c>
      <c r="AB51" s="70">
        <f t="shared" si="7"/>
        <v>0</v>
      </c>
      <c r="AC51" s="50"/>
      <c r="AD51" s="50"/>
      <c r="AE51" s="50"/>
      <c r="AF51" s="50"/>
      <c r="AG51" s="50"/>
    </row>
    <row r="52">
      <c r="A52" s="4"/>
      <c r="B52" s="77" t="s">
        <v>56</v>
      </c>
      <c r="C52" s="110" t="s">
        <v>245</v>
      </c>
      <c r="D52" s="97"/>
      <c r="E52" s="110" t="s">
        <v>251</v>
      </c>
      <c r="F52" s="97"/>
      <c r="G52" s="110">
        <v>2.0</v>
      </c>
      <c r="H52" s="110" t="s">
        <v>246</v>
      </c>
      <c r="I52" s="110" t="s">
        <v>246</v>
      </c>
      <c r="J52" s="110" t="s">
        <v>246</v>
      </c>
      <c r="K52" s="110" t="s">
        <v>246</v>
      </c>
      <c r="L52" s="110" t="s">
        <v>245</v>
      </c>
      <c r="M52" s="110" t="s">
        <v>251</v>
      </c>
      <c r="N52" s="110" t="s">
        <v>245</v>
      </c>
      <c r="O52" s="110" t="s">
        <v>245</v>
      </c>
      <c r="P52" s="110" t="s">
        <v>251</v>
      </c>
      <c r="Q52" s="110" t="s">
        <v>245</v>
      </c>
      <c r="R52" s="110">
        <v>4.7</v>
      </c>
      <c r="S52" s="110">
        <v>22427.0</v>
      </c>
      <c r="T52" s="110">
        <v>37714.72</v>
      </c>
      <c r="U52" s="71">
        <f t="shared" si="1"/>
        <v>3975391720</v>
      </c>
      <c r="V52" s="70">
        <f t="shared" si="2"/>
        <v>41</v>
      </c>
      <c r="W52" s="70">
        <f t="shared" si="3"/>
        <v>0.444630971</v>
      </c>
      <c r="X52" s="70" t="b">
        <v>0</v>
      </c>
      <c r="Y52" s="70">
        <f t="shared" si="4"/>
        <v>18.2</v>
      </c>
      <c r="Z52" s="70">
        <f t="shared" si="5"/>
        <v>0.6</v>
      </c>
      <c r="AA52" s="70">
        <f t="shared" si="6"/>
        <v>14.48</v>
      </c>
      <c r="AB52" s="70">
        <f t="shared" si="7"/>
        <v>93.28</v>
      </c>
      <c r="AC52" s="50"/>
      <c r="AD52" s="50"/>
      <c r="AE52" s="50"/>
      <c r="AF52" s="50"/>
      <c r="AG52" s="50"/>
    </row>
    <row r="53">
      <c r="A53" s="4"/>
      <c r="B53" s="77" t="s">
        <v>57</v>
      </c>
      <c r="C53" s="110" t="s">
        <v>251</v>
      </c>
      <c r="D53" s="97"/>
      <c r="E53" s="110" t="s">
        <v>245</v>
      </c>
      <c r="F53" s="97"/>
      <c r="G53" s="110">
        <v>0.0</v>
      </c>
      <c r="H53" s="110" t="s">
        <v>246</v>
      </c>
      <c r="I53" s="110" t="s">
        <v>246</v>
      </c>
      <c r="J53" s="110" t="s">
        <v>246</v>
      </c>
      <c r="K53" s="110" t="s">
        <v>246</v>
      </c>
      <c r="L53" s="110" t="s">
        <v>245</v>
      </c>
      <c r="M53" s="110" t="s">
        <v>245</v>
      </c>
      <c r="N53" s="110" t="s">
        <v>245</v>
      </c>
      <c r="O53" s="110" t="s">
        <v>245</v>
      </c>
      <c r="P53" s="110" t="s">
        <v>245</v>
      </c>
      <c r="Q53" s="110" t="s">
        <v>245</v>
      </c>
      <c r="R53" s="110">
        <v>8.3</v>
      </c>
      <c r="S53" s="110">
        <v>11824.0</v>
      </c>
      <c r="T53" s="110">
        <v>31022.01</v>
      </c>
      <c r="U53" s="71">
        <f t="shared" si="1"/>
        <v>3044475244</v>
      </c>
      <c r="V53" s="70">
        <f t="shared" si="2"/>
        <v>23</v>
      </c>
      <c r="W53" s="70">
        <f t="shared" si="3"/>
        <v>0.4762868614</v>
      </c>
      <c r="X53" s="70" t="b">
        <v>0</v>
      </c>
      <c r="Y53" s="70">
        <f t="shared" si="4"/>
        <v>20</v>
      </c>
      <c r="Z53" s="70">
        <f t="shared" si="5"/>
        <v>0</v>
      </c>
      <c r="AA53" s="70">
        <f t="shared" si="6"/>
        <v>16.97</v>
      </c>
      <c r="AB53" s="70">
        <f t="shared" si="7"/>
        <v>78.97</v>
      </c>
      <c r="AC53" s="50"/>
      <c r="AD53" s="50"/>
      <c r="AE53" s="50"/>
      <c r="AF53" s="50"/>
      <c r="AG53" s="50"/>
    </row>
    <row r="54">
      <c r="A54" s="4"/>
      <c r="B54" s="77" t="s">
        <v>58</v>
      </c>
      <c r="C54" s="110" t="s">
        <v>245</v>
      </c>
      <c r="D54" s="97"/>
      <c r="E54" s="110" t="s">
        <v>245</v>
      </c>
      <c r="F54" s="97"/>
      <c r="G54" s="110">
        <v>0.0</v>
      </c>
      <c r="H54" s="110" t="s">
        <v>246</v>
      </c>
      <c r="I54" s="110" t="s">
        <v>246</v>
      </c>
      <c r="J54" s="110" t="s">
        <v>246</v>
      </c>
      <c r="K54" s="110" t="s">
        <v>246</v>
      </c>
      <c r="L54" s="110" t="s">
        <v>245</v>
      </c>
      <c r="M54" s="110" t="s">
        <v>245</v>
      </c>
      <c r="N54" s="110" t="s">
        <v>245</v>
      </c>
      <c r="O54" s="110" t="s">
        <v>245</v>
      </c>
      <c r="P54" s="110" t="s">
        <v>245</v>
      </c>
      <c r="Q54" s="110" t="s">
        <v>245</v>
      </c>
      <c r="R54" s="110">
        <v>4.0</v>
      </c>
      <c r="S54" s="110">
        <v>12612.0</v>
      </c>
      <c r="T54" s="110">
        <v>77727.99</v>
      </c>
      <c r="U54" s="71">
        <f t="shared" si="1"/>
        <v>3921221640</v>
      </c>
      <c r="V54" s="70">
        <f t="shared" si="2"/>
        <v>39</v>
      </c>
      <c r="W54" s="70">
        <f t="shared" si="3"/>
        <v>0.446473029</v>
      </c>
      <c r="X54" s="70" t="b">
        <v>0</v>
      </c>
      <c r="Y54" s="70">
        <f t="shared" si="4"/>
        <v>20</v>
      </c>
      <c r="Z54" s="70">
        <f t="shared" si="5"/>
        <v>0</v>
      </c>
      <c r="AA54" s="70">
        <f t="shared" si="6"/>
        <v>14.76</v>
      </c>
      <c r="AB54" s="70">
        <f t="shared" si="7"/>
        <v>94.76</v>
      </c>
      <c r="AC54" s="50"/>
      <c r="AD54" s="50"/>
      <c r="AE54" s="50"/>
      <c r="AF54" s="50"/>
      <c r="AG54" s="50"/>
    </row>
    <row r="55">
      <c r="A55" s="4"/>
      <c r="B55" s="77" t="s">
        <v>59</v>
      </c>
      <c r="C55" s="110" t="s">
        <v>251</v>
      </c>
      <c r="D55" s="97"/>
      <c r="E55" s="110" t="s">
        <v>245</v>
      </c>
      <c r="F55" s="97"/>
      <c r="G55" s="110">
        <v>0.0</v>
      </c>
      <c r="H55" s="110" t="s">
        <v>246</v>
      </c>
      <c r="I55" s="110" t="s">
        <v>246</v>
      </c>
      <c r="J55" s="110" t="s">
        <v>246</v>
      </c>
      <c r="K55" s="110" t="s">
        <v>246</v>
      </c>
      <c r="L55" s="110" t="s">
        <v>245</v>
      </c>
      <c r="M55" s="110" t="s">
        <v>245</v>
      </c>
      <c r="N55" s="110" t="s">
        <v>245</v>
      </c>
      <c r="O55" s="110" t="s">
        <v>245</v>
      </c>
      <c r="P55" s="110" t="s">
        <v>245</v>
      </c>
      <c r="Q55" s="110" t="s">
        <v>245</v>
      </c>
      <c r="R55" s="110">
        <v>6.3</v>
      </c>
      <c r="S55" s="110">
        <v>10603.0</v>
      </c>
      <c r="T55" s="110">
        <v>42847.36</v>
      </c>
      <c r="U55" s="71">
        <f t="shared" si="1"/>
        <v>2862156516</v>
      </c>
      <c r="V55" s="70">
        <f t="shared" si="2"/>
        <v>19</v>
      </c>
      <c r="W55" s="70">
        <f t="shared" si="3"/>
        <v>0.4824866245</v>
      </c>
      <c r="X55" s="70" t="b">
        <v>0</v>
      </c>
      <c r="Y55" s="70">
        <f t="shared" si="4"/>
        <v>20</v>
      </c>
      <c r="Z55" s="70">
        <f t="shared" si="5"/>
        <v>0</v>
      </c>
      <c r="AA55" s="70">
        <f t="shared" si="6"/>
        <v>17.52</v>
      </c>
      <c r="AB55" s="70">
        <f t="shared" si="7"/>
        <v>79.52</v>
      </c>
      <c r="AC55" s="50"/>
      <c r="AD55" s="50"/>
      <c r="AE55" s="50"/>
      <c r="AF55" s="50"/>
      <c r="AG55" s="50"/>
    </row>
    <row r="56">
      <c r="A56" s="4"/>
      <c r="B56" s="77" t="s">
        <v>60</v>
      </c>
      <c r="C56" s="110" t="s">
        <v>247</v>
      </c>
      <c r="D56" s="26" t="s">
        <v>248</v>
      </c>
      <c r="E56" s="97"/>
      <c r="F56" s="97"/>
      <c r="G56" s="110">
        <v>0.0</v>
      </c>
      <c r="H56" s="110" t="s">
        <v>247</v>
      </c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71" t="str">
        <f t="shared" si="1"/>
        <v>-</v>
      </c>
      <c r="V56" s="70" t="str">
        <f t="shared" si="2"/>
        <v>-</v>
      </c>
      <c r="W56" s="70" t="str">
        <f t="shared" si="3"/>
        <v>-</v>
      </c>
      <c r="X56" s="70" t="b">
        <v>0</v>
      </c>
      <c r="Y56" s="70">
        <f t="shared" si="4"/>
        <v>0</v>
      </c>
      <c r="Z56" s="70">
        <f t="shared" si="5"/>
        <v>0</v>
      </c>
      <c r="AA56" s="70">
        <f t="shared" si="6"/>
        <v>0</v>
      </c>
      <c r="AB56" s="70">
        <f t="shared" si="7"/>
        <v>0</v>
      </c>
      <c r="AC56" s="50"/>
      <c r="AD56" s="50"/>
      <c r="AE56" s="50"/>
      <c r="AF56" s="50"/>
      <c r="AG56" s="50"/>
    </row>
    <row r="57">
      <c r="A57" s="4"/>
      <c r="B57" s="77" t="s">
        <v>61</v>
      </c>
      <c r="C57" s="110" t="s">
        <v>245</v>
      </c>
      <c r="D57" s="97"/>
      <c r="E57" s="110" t="s">
        <v>251</v>
      </c>
      <c r="F57" s="97"/>
      <c r="G57" s="110">
        <v>1.0</v>
      </c>
      <c r="H57" s="110" t="s">
        <v>246</v>
      </c>
      <c r="I57" s="110" t="s">
        <v>246</v>
      </c>
      <c r="J57" s="110" t="s">
        <v>246</v>
      </c>
      <c r="K57" s="110" t="s">
        <v>246</v>
      </c>
      <c r="L57" s="110" t="s">
        <v>245</v>
      </c>
      <c r="M57" s="110" t="s">
        <v>251</v>
      </c>
      <c r="N57" s="110" t="s">
        <v>245</v>
      </c>
      <c r="O57" s="110" t="s">
        <v>245</v>
      </c>
      <c r="P57" s="110" t="s">
        <v>245</v>
      </c>
      <c r="Q57" s="110" t="s">
        <v>245</v>
      </c>
      <c r="R57" s="110">
        <v>7.3</v>
      </c>
      <c r="S57" s="110">
        <v>11824.0</v>
      </c>
      <c r="T57" s="110">
        <v>27316.4</v>
      </c>
      <c r="U57" s="71">
        <f t="shared" si="1"/>
        <v>2357820529</v>
      </c>
      <c r="V57" s="70">
        <f t="shared" si="2"/>
        <v>7</v>
      </c>
      <c r="W57" s="70">
        <f t="shared" si="3"/>
        <v>0.4996366107</v>
      </c>
      <c r="X57" s="70" t="b">
        <v>0</v>
      </c>
      <c r="Y57" s="70">
        <f t="shared" si="4"/>
        <v>19.1</v>
      </c>
      <c r="Z57" s="70">
        <f t="shared" si="5"/>
        <v>0.3</v>
      </c>
      <c r="AA57" s="70">
        <f t="shared" si="6"/>
        <v>19.17</v>
      </c>
      <c r="AB57" s="70">
        <f t="shared" si="7"/>
        <v>98.57</v>
      </c>
      <c r="AC57" s="50"/>
      <c r="AD57" s="50"/>
      <c r="AE57" s="50"/>
      <c r="AF57" s="50"/>
      <c r="AG57" s="50"/>
    </row>
    <row r="58">
      <c r="A58" s="4"/>
      <c r="B58" s="77" t="s">
        <v>62</v>
      </c>
      <c r="C58" s="110" t="s">
        <v>245</v>
      </c>
      <c r="D58" s="97"/>
      <c r="E58" s="110" t="s">
        <v>251</v>
      </c>
      <c r="F58" s="97"/>
      <c r="G58" s="110">
        <v>1.0</v>
      </c>
      <c r="H58" s="110" t="s">
        <v>246</v>
      </c>
      <c r="I58" s="110" t="s">
        <v>246</v>
      </c>
      <c r="J58" s="110" t="s">
        <v>246</v>
      </c>
      <c r="K58" s="110" t="s">
        <v>246</v>
      </c>
      <c r="L58" s="110" t="s">
        <v>245</v>
      </c>
      <c r="M58" s="110" t="s">
        <v>251</v>
      </c>
      <c r="N58" s="110" t="s">
        <v>245</v>
      </c>
      <c r="O58" s="110" t="s">
        <v>245</v>
      </c>
      <c r="P58" s="110" t="s">
        <v>245</v>
      </c>
      <c r="Q58" s="110" t="s">
        <v>245</v>
      </c>
      <c r="R58" s="110">
        <v>6.4</v>
      </c>
      <c r="S58" s="110">
        <v>22427.0</v>
      </c>
      <c r="T58" s="110">
        <v>32622.01</v>
      </c>
      <c r="U58" s="71">
        <f t="shared" si="1"/>
        <v>4682328437</v>
      </c>
      <c r="V58" s="70">
        <f t="shared" si="2"/>
        <v>49</v>
      </c>
      <c r="W58" s="70">
        <f t="shared" si="3"/>
        <v>0.4205915306</v>
      </c>
      <c r="X58" s="70" t="b">
        <v>0</v>
      </c>
      <c r="Y58" s="70">
        <f t="shared" si="4"/>
        <v>19.1</v>
      </c>
      <c r="Z58" s="70">
        <f t="shared" si="5"/>
        <v>0.3</v>
      </c>
      <c r="AA58" s="70">
        <f t="shared" si="6"/>
        <v>13.38</v>
      </c>
      <c r="AB58" s="70">
        <f t="shared" si="7"/>
        <v>92.78</v>
      </c>
      <c r="AC58" s="50"/>
      <c r="AD58" s="50"/>
      <c r="AE58" s="50"/>
      <c r="AF58" s="50"/>
      <c r="AG58" s="50"/>
    </row>
    <row r="59">
      <c r="A59" s="4"/>
      <c r="B59" s="77" t="s">
        <v>63</v>
      </c>
      <c r="C59" s="110" t="s">
        <v>251</v>
      </c>
      <c r="D59" s="97"/>
      <c r="E59" s="110" t="s">
        <v>245</v>
      </c>
      <c r="F59" s="97"/>
      <c r="G59" s="110">
        <v>0.0</v>
      </c>
      <c r="H59" s="110" t="s">
        <v>246</v>
      </c>
      <c r="I59" s="110" t="s">
        <v>246</v>
      </c>
      <c r="J59" s="110" t="s">
        <v>246</v>
      </c>
      <c r="K59" s="110" t="s">
        <v>246</v>
      </c>
      <c r="L59" s="110" t="s">
        <v>245</v>
      </c>
      <c r="M59" s="110" t="s">
        <v>245</v>
      </c>
      <c r="N59" s="110" t="s">
        <v>245</v>
      </c>
      <c r="O59" s="110" t="s">
        <v>245</v>
      </c>
      <c r="P59" s="110" t="s">
        <v>245</v>
      </c>
      <c r="Q59" s="110" t="s">
        <v>245</v>
      </c>
      <c r="R59" s="110">
        <v>5.1</v>
      </c>
      <c r="S59" s="110">
        <v>42609.0</v>
      </c>
      <c r="T59" s="110">
        <v>63936.74</v>
      </c>
      <c r="U59" s="71">
        <f t="shared" si="1"/>
        <v>13893830829</v>
      </c>
      <c r="V59" s="70">
        <f t="shared" si="2"/>
        <v>112</v>
      </c>
      <c r="W59" s="70">
        <f t="shared" si="3"/>
        <v>0.107353644</v>
      </c>
      <c r="X59" s="70" t="b">
        <v>0</v>
      </c>
      <c r="Y59" s="70">
        <f t="shared" si="4"/>
        <v>20</v>
      </c>
      <c r="Z59" s="70">
        <f t="shared" si="5"/>
        <v>0</v>
      </c>
      <c r="AA59" s="70">
        <f t="shared" si="6"/>
        <v>4.69</v>
      </c>
      <c r="AB59" s="70">
        <f t="shared" si="7"/>
        <v>66.69</v>
      </c>
      <c r="AC59" s="50"/>
      <c r="AD59" s="50"/>
      <c r="AE59" s="50"/>
      <c r="AF59" s="50"/>
      <c r="AG59" s="50"/>
    </row>
    <row r="60">
      <c r="A60" s="4"/>
      <c r="B60" s="77" t="s">
        <v>64</v>
      </c>
      <c r="C60" s="110" t="s">
        <v>245</v>
      </c>
      <c r="D60" s="97"/>
      <c r="E60" s="110" t="s">
        <v>251</v>
      </c>
      <c r="F60" s="97"/>
      <c r="G60" s="110">
        <v>1.0</v>
      </c>
      <c r="H60" s="110" t="s">
        <v>246</v>
      </c>
      <c r="I60" s="110" t="s">
        <v>246</v>
      </c>
      <c r="J60" s="110" t="s">
        <v>246</v>
      </c>
      <c r="K60" s="110" t="s">
        <v>246</v>
      </c>
      <c r="L60" s="110" t="s">
        <v>245</v>
      </c>
      <c r="M60" s="110" t="s">
        <v>251</v>
      </c>
      <c r="N60" s="110" t="s">
        <v>245</v>
      </c>
      <c r="O60" s="110" t="s">
        <v>245</v>
      </c>
      <c r="P60" s="110" t="s">
        <v>245</v>
      </c>
      <c r="Q60" s="110" t="s">
        <v>245</v>
      </c>
      <c r="R60" s="110">
        <v>6.2</v>
      </c>
      <c r="S60" s="110">
        <v>33030.0</v>
      </c>
      <c r="T60" s="110">
        <v>83492.64</v>
      </c>
      <c r="U60" s="71">
        <f t="shared" si="1"/>
        <v>17098123775</v>
      </c>
      <c r="V60" s="70">
        <f t="shared" si="2"/>
        <v>115</v>
      </c>
      <c r="W60" s="70">
        <f t="shared" si="3"/>
        <v>-0.001608597754</v>
      </c>
      <c r="X60" s="70" t="b">
        <v>0</v>
      </c>
      <c r="Y60" s="70">
        <f t="shared" si="4"/>
        <v>19.1</v>
      </c>
      <c r="Z60" s="70">
        <f t="shared" si="5"/>
        <v>0.3</v>
      </c>
      <c r="AA60" s="70">
        <f t="shared" si="6"/>
        <v>4.28</v>
      </c>
      <c r="AB60" s="70">
        <f t="shared" si="7"/>
        <v>83.68</v>
      </c>
      <c r="AC60" s="50"/>
      <c r="AD60" s="50"/>
      <c r="AE60" s="50"/>
      <c r="AF60" s="50"/>
      <c r="AG60" s="50"/>
    </row>
    <row r="61">
      <c r="A61" s="4"/>
      <c r="B61" s="77" t="s">
        <v>65</v>
      </c>
      <c r="C61" s="110" t="s">
        <v>245</v>
      </c>
      <c r="D61" s="97"/>
      <c r="E61" s="110" t="s">
        <v>251</v>
      </c>
      <c r="F61" s="97"/>
      <c r="G61" s="110">
        <v>1.0</v>
      </c>
      <c r="H61" s="110" t="s">
        <v>246</v>
      </c>
      <c r="I61" s="110" t="s">
        <v>246</v>
      </c>
      <c r="J61" s="110" t="s">
        <v>246</v>
      </c>
      <c r="K61" s="110" t="s">
        <v>246</v>
      </c>
      <c r="L61" s="110" t="s">
        <v>245</v>
      </c>
      <c r="M61" s="110" t="s">
        <v>251</v>
      </c>
      <c r="N61" s="110" t="s">
        <v>245</v>
      </c>
      <c r="O61" s="110" t="s">
        <v>245</v>
      </c>
      <c r="P61" s="110" t="s">
        <v>245</v>
      </c>
      <c r="Q61" s="110" t="s">
        <v>245</v>
      </c>
      <c r="R61" s="110">
        <v>7.4</v>
      </c>
      <c r="S61" s="110">
        <v>42412.0</v>
      </c>
      <c r="T61" s="110">
        <v>371482.4</v>
      </c>
      <c r="U61" s="71">
        <f t="shared" si="1"/>
        <v>116589305461</v>
      </c>
      <c r="V61" s="70">
        <f t="shared" si="2"/>
        <v>142</v>
      </c>
      <c r="W61" s="70">
        <f t="shared" si="3"/>
        <v>-3.384814307</v>
      </c>
      <c r="X61" s="70" t="b">
        <v>0</v>
      </c>
      <c r="Y61" s="70">
        <f t="shared" si="4"/>
        <v>19.1</v>
      </c>
      <c r="Z61" s="70">
        <f t="shared" si="5"/>
        <v>0.3</v>
      </c>
      <c r="AA61" s="70">
        <f t="shared" si="6"/>
        <v>0.55</v>
      </c>
      <c r="AB61" s="70">
        <f t="shared" si="7"/>
        <v>79.95</v>
      </c>
      <c r="AC61" s="50"/>
      <c r="AD61" s="50"/>
      <c r="AE61" s="50"/>
      <c r="AF61" s="50"/>
      <c r="AG61" s="50"/>
    </row>
    <row r="62">
      <c r="A62" s="5"/>
      <c r="B62" s="77" t="s">
        <v>66</v>
      </c>
      <c r="C62" s="110" t="s">
        <v>251</v>
      </c>
      <c r="D62" s="97"/>
      <c r="E62" s="110" t="s">
        <v>251</v>
      </c>
      <c r="F62" s="97"/>
      <c r="G62" s="110">
        <v>1.0</v>
      </c>
      <c r="H62" s="110" t="s">
        <v>246</v>
      </c>
      <c r="I62" s="110" t="s">
        <v>246</v>
      </c>
      <c r="J62" s="110" t="s">
        <v>246</v>
      </c>
      <c r="K62" s="110" t="s">
        <v>246</v>
      </c>
      <c r="L62" s="110" t="s">
        <v>245</v>
      </c>
      <c r="M62" s="110" t="s">
        <v>251</v>
      </c>
      <c r="N62" s="110" t="s">
        <v>245</v>
      </c>
      <c r="O62" s="110" t="s">
        <v>245</v>
      </c>
      <c r="P62" s="110" t="s">
        <v>245</v>
      </c>
      <c r="Q62" s="110" t="s">
        <v>245</v>
      </c>
      <c r="R62" s="110">
        <v>10.7</v>
      </c>
      <c r="S62" s="110">
        <v>11824.0</v>
      </c>
      <c r="T62" s="110">
        <v>70915.52</v>
      </c>
      <c r="U62" s="71">
        <f t="shared" si="1"/>
        <v>8972004661</v>
      </c>
      <c r="V62" s="70">
        <f t="shared" si="2"/>
        <v>92</v>
      </c>
      <c r="W62" s="70">
        <f t="shared" si="3"/>
        <v>0.2747207424</v>
      </c>
      <c r="X62" s="70" t="b">
        <v>0</v>
      </c>
      <c r="Y62" s="70">
        <f t="shared" si="4"/>
        <v>19.1</v>
      </c>
      <c r="Z62" s="70">
        <f t="shared" si="5"/>
        <v>0.3</v>
      </c>
      <c r="AA62" s="70">
        <f t="shared" si="6"/>
        <v>7.45</v>
      </c>
      <c r="AB62" s="70">
        <f t="shared" si="7"/>
        <v>68.85</v>
      </c>
      <c r="AC62" s="50"/>
      <c r="AD62" s="50"/>
      <c r="AE62" s="50"/>
      <c r="AF62" s="50"/>
      <c r="AG62" s="50"/>
    </row>
    <row r="63">
      <c r="A63" s="13" t="s">
        <v>67</v>
      </c>
      <c r="B63" s="79" t="s">
        <v>68</v>
      </c>
      <c r="C63" s="110" t="s">
        <v>245</v>
      </c>
      <c r="D63" s="97"/>
      <c r="E63" s="110" t="s">
        <v>245</v>
      </c>
      <c r="F63" s="97"/>
      <c r="G63" s="110">
        <v>0.0</v>
      </c>
      <c r="H63" s="110" t="s">
        <v>246</v>
      </c>
      <c r="I63" s="110" t="s">
        <v>246</v>
      </c>
      <c r="J63" s="110" t="s">
        <v>246</v>
      </c>
      <c r="K63" s="110" t="s">
        <v>246</v>
      </c>
      <c r="L63" s="110" t="s">
        <v>245</v>
      </c>
      <c r="M63" s="110" t="s">
        <v>245</v>
      </c>
      <c r="N63" s="110" t="s">
        <v>245</v>
      </c>
      <c r="O63" s="110" t="s">
        <v>245</v>
      </c>
      <c r="P63" s="110" t="s">
        <v>245</v>
      </c>
      <c r="Q63" s="110" t="s">
        <v>245</v>
      </c>
      <c r="R63" s="110">
        <v>3.6</v>
      </c>
      <c r="S63" s="110">
        <v>34054.0</v>
      </c>
      <c r="T63" s="110">
        <v>86243.57</v>
      </c>
      <c r="U63" s="71">
        <f t="shared" si="1"/>
        <v>10572978718</v>
      </c>
      <c r="V63" s="70">
        <f t="shared" si="2"/>
        <v>101</v>
      </c>
      <c r="W63" s="70">
        <f t="shared" si="3"/>
        <v>0.2202794896</v>
      </c>
      <c r="X63" s="70" t="b">
        <v>0</v>
      </c>
      <c r="Y63" s="70">
        <f t="shared" si="4"/>
        <v>20</v>
      </c>
      <c r="Z63" s="70">
        <f t="shared" si="5"/>
        <v>0</v>
      </c>
      <c r="AA63" s="70">
        <f t="shared" si="6"/>
        <v>6.21</v>
      </c>
      <c r="AB63" s="70">
        <f t="shared" si="7"/>
        <v>86.21</v>
      </c>
      <c r="AC63" s="50"/>
      <c r="AD63" s="50"/>
      <c r="AE63" s="50"/>
      <c r="AF63" s="50"/>
      <c r="AG63" s="50"/>
    </row>
    <row r="64">
      <c r="A64" s="4"/>
      <c r="B64" s="79" t="s">
        <v>69</v>
      </c>
      <c r="C64" s="110" t="s">
        <v>245</v>
      </c>
      <c r="D64" s="97"/>
      <c r="E64" s="110" t="s">
        <v>245</v>
      </c>
      <c r="F64" s="97"/>
      <c r="G64" s="110">
        <v>0.0</v>
      </c>
      <c r="H64" s="110" t="s">
        <v>246</v>
      </c>
      <c r="I64" s="110" t="s">
        <v>246</v>
      </c>
      <c r="J64" s="110" t="s">
        <v>246</v>
      </c>
      <c r="K64" s="110" t="s">
        <v>246</v>
      </c>
      <c r="L64" s="110" t="s">
        <v>245</v>
      </c>
      <c r="M64" s="110" t="s">
        <v>245</v>
      </c>
      <c r="N64" s="110" t="s">
        <v>245</v>
      </c>
      <c r="O64" s="110" t="s">
        <v>245</v>
      </c>
      <c r="P64" s="110" t="s">
        <v>245</v>
      </c>
      <c r="Q64" s="110" t="s">
        <v>245</v>
      </c>
      <c r="R64" s="110">
        <v>10.7</v>
      </c>
      <c r="S64" s="110">
        <v>12956.0</v>
      </c>
      <c r="T64" s="110">
        <v>48691.84</v>
      </c>
      <c r="U64" s="71">
        <f t="shared" si="1"/>
        <v>6750110826</v>
      </c>
      <c r="V64" s="70">
        <f t="shared" si="2"/>
        <v>76</v>
      </c>
      <c r="W64" s="70">
        <f t="shared" si="3"/>
        <v>0.3502764226</v>
      </c>
      <c r="X64" s="70" t="b">
        <v>0</v>
      </c>
      <c r="Y64" s="70">
        <f t="shared" si="4"/>
        <v>20</v>
      </c>
      <c r="Z64" s="70">
        <f t="shared" si="5"/>
        <v>0</v>
      </c>
      <c r="AA64" s="70">
        <f t="shared" si="6"/>
        <v>9.66</v>
      </c>
      <c r="AB64" s="70">
        <f t="shared" si="7"/>
        <v>89.66</v>
      </c>
      <c r="AC64" s="50"/>
      <c r="AD64" s="50"/>
      <c r="AE64" s="50"/>
      <c r="AF64" s="50"/>
      <c r="AG64" s="50"/>
    </row>
    <row r="65">
      <c r="A65" s="4"/>
      <c r="B65" s="115" t="s">
        <v>70</v>
      </c>
      <c r="C65" s="110" t="s">
        <v>247</v>
      </c>
      <c r="D65" s="26" t="s">
        <v>248</v>
      </c>
      <c r="E65" s="97"/>
      <c r="F65" s="97"/>
      <c r="G65" s="110">
        <v>0.0</v>
      </c>
      <c r="H65" s="110" t="s">
        <v>247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71" t="str">
        <f t="shared" si="1"/>
        <v>-</v>
      </c>
      <c r="V65" s="70" t="str">
        <f t="shared" si="2"/>
        <v>-</v>
      </c>
      <c r="W65" s="70" t="str">
        <f t="shared" si="3"/>
        <v>-</v>
      </c>
      <c r="X65" s="70" t="b">
        <v>0</v>
      </c>
      <c r="Y65" s="70">
        <f t="shared" si="4"/>
        <v>0</v>
      </c>
      <c r="Z65" s="70">
        <f t="shared" si="5"/>
        <v>0</v>
      </c>
      <c r="AA65" s="70">
        <f t="shared" si="6"/>
        <v>0</v>
      </c>
      <c r="AB65" s="70">
        <f t="shared" si="7"/>
        <v>0</v>
      </c>
      <c r="AC65" s="50"/>
      <c r="AD65" s="50"/>
      <c r="AE65" s="50"/>
      <c r="AF65" s="50"/>
      <c r="AG65" s="50"/>
    </row>
    <row r="66">
      <c r="A66" s="4"/>
      <c r="B66" s="72" t="s">
        <v>71</v>
      </c>
      <c r="C66" s="110" t="s">
        <v>247</v>
      </c>
      <c r="D66" s="26" t="s">
        <v>248</v>
      </c>
      <c r="E66" s="97"/>
      <c r="F66" s="97"/>
      <c r="G66" s="110">
        <v>0.0</v>
      </c>
      <c r="H66" s="110" t="s">
        <v>247</v>
      </c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71" t="str">
        <f t="shared" si="1"/>
        <v>-</v>
      </c>
      <c r="V66" s="70" t="str">
        <f t="shared" si="2"/>
        <v>-</v>
      </c>
      <c r="W66" s="70" t="str">
        <f t="shared" si="3"/>
        <v>-</v>
      </c>
      <c r="X66" s="70" t="b">
        <v>0</v>
      </c>
      <c r="Y66" s="70">
        <f t="shared" si="4"/>
        <v>0</v>
      </c>
      <c r="Z66" s="70">
        <f t="shared" si="5"/>
        <v>0</v>
      </c>
      <c r="AA66" s="70">
        <f t="shared" si="6"/>
        <v>0</v>
      </c>
      <c r="AB66" s="70">
        <f t="shared" si="7"/>
        <v>0</v>
      </c>
      <c r="AC66" s="50"/>
      <c r="AD66" s="50"/>
      <c r="AE66" s="50"/>
      <c r="AF66" s="50"/>
      <c r="AG66" s="50"/>
    </row>
    <row r="67">
      <c r="A67" s="4"/>
      <c r="B67" s="79" t="s">
        <v>72</v>
      </c>
      <c r="C67" s="110" t="s">
        <v>245</v>
      </c>
      <c r="D67" s="97"/>
      <c r="E67" s="110" t="s">
        <v>251</v>
      </c>
      <c r="F67" s="97"/>
      <c r="G67" s="110">
        <v>0.0</v>
      </c>
      <c r="H67" s="110" t="s">
        <v>246</v>
      </c>
      <c r="I67" s="110" t="s">
        <v>246</v>
      </c>
      <c r="J67" s="110" t="s">
        <v>246</v>
      </c>
      <c r="K67" s="110" t="s">
        <v>246</v>
      </c>
      <c r="L67" s="110" t="s">
        <v>245</v>
      </c>
      <c r="M67" s="110" t="s">
        <v>245</v>
      </c>
      <c r="N67" s="110" t="s">
        <v>245</v>
      </c>
      <c r="O67" s="110" t="s">
        <v>251</v>
      </c>
      <c r="P67" s="110" t="s">
        <v>245</v>
      </c>
      <c r="Q67" s="110" t="s">
        <v>245</v>
      </c>
      <c r="R67" s="110">
        <v>10.0</v>
      </c>
      <c r="S67" s="110">
        <v>54236.0</v>
      </c>
      <c r="T67" s="110">
        <v>180227.7</v>
      </c>
      <c r="U67" s="71">
        <f t="shared" si="1"/>
        <v>97748295372</v>
      </c>
      <c r="V67" s="70">
        <f t="shared" si="2"/>
        <v>140</v>
      </c>
      <c r="W67" s="70">
        <f t="shared" si="3"/>
        <v>-2.74412423</v>
      </c>
      <c r="X67" s="70" t="b">
        <v>0</v>
      </c>
      <c r="Y67" s="70">
        <f t="shared" si="4"/>
        <v>19.1</v>
      </c>
      <c r="Z67" s="70">
        <f t="shared" si="5"/>
        <v>0</v>
      </c>
      <c r="AA67" s="70">
        <f t="shared" si="6"/>
        <v>0.83</v>
      </c>
      <c r="AB67" s="70">
        <f t="shared" si="7"/>
        <v>79.93</v>
      </c>
      <c r="AC67" s="50"/>
      <c r="AD67" s="50"/>
      <c r="AE67" s="50"/>
      <c r="AF67" s="50"/>
      <c r="AG67" s="50"/>
    </row>
    <row r="68">
      <c r="A68" s="4"/>
      <c r="B68" s="115" t="s">
        <v>73</v>
      </c>
      <c r="C68" s="110" t="s">
        <v>247</v>
      </c>
      <c r="D68" s="26" t="s">
        <v>248</v>
      </c>
      <c r="E68" s="97"/>
      <c r="F68" s="97"/>
      <c r="G68" s="110">
        <v>0.0</v>
      </c>
      <c r="H68" s="110" t="s">
        <v>247</v>
      </c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71" t="str">
        <f t="shared" si="1"/>
        <v>-</v>
      </c>
      <c r="V68" s="70" t="str">
        <f t="shared" si="2"/>
        <v>-</v>
      </c>
      <c r="W68" s="70" t="str">
        <f t="shared" si="3"/>
        <v>-</v>
      </c>
      <c r="X68" s="70" t="b">
        <v>0</v>
      </c>
      <c r="Y68" s="70">
        <f t="shared" si="4"/>
        <v>0</v>
      </c>
      <c r="Z68" s="70">
        <f t="shared" si="5"/>
        <v>0</v>
      </c>
      <c r="AA68" s="70">
        <f t="shared" si="6"/>
        <v>0</v>
      </c>
      <c r="AB68" s="70">
        <f t="shared" si="7"/>
        <v>0</v>
      </c>
      <c r="AC68" s="50"/>
      <c r="AD68" s="50"/>
      <c r="AE68" s="50"/>
      <c r="AF68" s="50"/>
      <c r="AG68" s="50"/>
    </row>
    <row r="69">
      <c r="A69" s="4"/>
      <c r="B69" s="79" t="s">
        <v>74</v>
      </c>
      <c r="C69" s="110" t="s">
        <v>245</v>
      </c>
      <c r="D69" s="97"/>
      <c r="E69" s="110" t="s">
        <v>245</v>
      </c>
      <c r="F69" s="97"/>
      <c r="G69" s="110">
        <v>0.0</v>
      </c>
      <c r="H69" s="110" t="s">
        <v>246</v>
      </c>
      <c r="I69" s="110" t="s">
        <v>246</v>
      </c>
      <c r="J69" s="110" t="s">
        <v>246</v>
      </c>
      <c r="K69" s="110" t="s">
        <v>246</v>
      </c>
      <c r="L69" s="110" t="s">
        <v>245</v>
      </c>
      <c r="M69" s="110" t="s">
        <v>245</v>
      </c>
      <c r="N69" s="110" t="s">
        <v>245</v>
      </c>
      <c r="O69" s="110" t="s">
        <v>245</v>
      </c>
      <c r="P69" s="110" t="s">
        <v>245</v>
      </c>
      <c r="Q69" s="110" t="s">
        <v>245</v>
      </c>
      <c r="R69" s="110">
        <v>8.5</v>
      </c>
      <c r="S69" s="110">
        <v>21206.0</v>
      </c>
      <c r="T69" s="110">
        <v>154022.3</v>
      </c>
      <c r="U69" s="71">
        <f t="shared" si="1"/>
        <v>27762673597</v>
      </c>
      <c r="V69" s="70">
        <f t="shared" si="2"/>
        <v>125</v>
      </c>
      <c r="W69" s="70">
        <f t="shared" si="3"/>
        <v>-0.3642574802</v>
      </c>
      <c r="X69" s="70" t="b">
        <v>0</v>
      </c>
      <c r="Y69" s="70">
        <f t="shared" si="4"/>
        <v>20</v>
      </c>
      <c r="Z69" s="70">
        <f t="shared" si="5"/>
        <v>0</v>
      </c>
      <c r="AA69" s="70">
        <f t="shared" si="6"/>
        <v>2.9</v>
      </c>
      <c r="AB69" s="70">
        <f t="shared" si="7"/>
        <v>82.9</v>
      </c>
      <c r="AC69" s="50"/>
      <c r="AD69" s="50"/>
      <c r="AE69" s="50"/>
      <c r="AF69" s="50"/>
      <c r="AG69" s="50"/>
    </row>
    <row r="70">
      <c r="A70" s="4"/>
      <c r="B70" s="79" t="s">
        <v>75</v>
      </c>
      <c r="C70" s="110" t="s">
        <v>251</v>
      </c>
      <c r="D70" s="97"/>
      <c r="E70" s="110" t="s">
        <v>251</v>
      </c>
      <c r="F70" s="97"/>
      <c r="G70" s="110">
        <v>1.0</v>
      </c>
      <c r="H70" s="110" t="s">
        <v>246</v>
      </c>
      <c r="I70" s="110" t="s">
        <v>246</v>
      </c>
      <c r="J70" s="110" t="s">
        <v>246</v>
      </c>
      <c r="K70" s="110" t="s">
        <v>246</v>
      </c>
      <c r="L70" s="110" t="s">
        <v>245</v>
      </c>
      <c r="M70" s="110" t="s">
        <v>251</v>
      </c>
      <c r="N70" s="110" t="s">
        <v>245</v>
      </c>
      <c r="O70" s="110" t="s">
        <v>245</v>
      </c>
      <c r="P70" s="110" t="s">
        <v>245</v>
      </c>
      <c r="Q70" s="110" t="s">
        <v>245</v>
      </c>
      <c r="R70" s="110">
        <v>4.7</v>
      </c>
      <c r="S70" s="110">
        <v>45484.0</v>
      </c>
      <c r="T70" s="110">
        <v>61172.5</v>
      </c>
      <c r="U70" s="71">
        <f t="shared" si="1"/>
        <v>13077138953</v>
      </c>
      <c r="V70" s="70">
        <f t="shared" si="2"/>
        <v>110</v>
      </c>
      <c r="W70" s="70">
        <f t="shared" si="3"/>
        <v>0.1351253175</v>
      </c>
      <c r="X70" s="70" t="b">
        <v>0</v>
      </c>
      <c r="Y70" s="70">
        <f t="shared" si="4"/>
        <v>19.1</v>
      </c>
      <c r="Z70" s="70">
        <f t="shared" si="5"/>
        <v>0.3</v>
      </c>
      <c r="AA70" s="70">
        <f t="shared" si="6"/>
        <v>4.97</v>
      </c>
      <c r="AB70" s="70">
        <f t="shared" si="7"/>
        <v>66.37</v>
      </c>
      <c r="AC70" s="50"/>
      <c r="AD70" s="50"/>
      <c r="AE70" s="50"/>
      <c r="AF70" s="50"/>
      <c r="AG70" s="50"/>
    </row>
    <row r="71">
      <c r="A71" s="4"/>
      <c r="B71" s="79" t="s">
        <v>76</v>
      </c>
      <c r="C71" s="110" t="s">
        <v>245</v>
      </c>
      <c r="D71" s="97"/>
      <c r="E71" s="110" t="s">
        <v>245</v>
      </c>
      <c r="F71" s="97"/>
      <c r="G71" s="110">
        <v>0.0</v>
      </c>
      <c r="H71" s="110" t="s">
        <v>246</v>
      </c>
      <c r="I71" s="110" t="s">
        <v>246</v>
      </c>
      <c r="J71" s="110" t="s">
        <v>246</v>
      </c>
      <c r="K71" s="110" t="s">
        <v>246</v>
      </c>
      <c r="L71" s="110" t="s">
        <v>245</v>
      </c>
      <c r="M71" s="110" t="s">
        <v>245</v>
      </c>
      <c r="N71" s="110" t="s">
        <v>245</v>
      </c>
      <c r="O71" s="110" t="s">
        <v>245</v>
      </c>
      <c r="P71" s="110" t="s">
        <v>245</v>
      </c>
      <c r="Q71" s="110" t="s">
        <v>245</v>
      </c>
      <c r="R71" s="110">
        <v>3.0</v>
      </c>
      <c r="S71" s="110">
        <v>54236.0</v>
      </c>
      <c r="T71" s="110">
        <v>78017.39</v>
      </c>
      <c r="U71" s="71">
        <f t="shared" si="1"/>
        <v>12694053492</v>
      </c>
      <c r="V71" s="70">
        <f t="shared" si="2"/>
        <v>109</v>
      </c>
      <c r="W71" s="70">
        <f t="shared" si="3"/>
        <v>0.1481521697</v>
      </c>
      <c r="X71" s="70" t="b">
        <v>0</v>
      </c>
      <c r="Y71" s="70">
        <f t="shared" si="4"/>
        <v>20</v>
      </c>
      <c r="Z71" s="70">
        <f t="shared" si="5"/>
        <v>0</v>
      </c>
      <c r="AA71" s="70">
        <f t="shared" si="6"/>
        <v>5.1</v>
      </c>
      <c r="AB71" s="70">
        <f t="shared" si="7"/>
        <v>85.1</v>
      </c>
      <c r="AC71" s="50"/>
      <c r="AD71" s="50"/>
      <c r="AE71" s="50"/>
      <c r="AF71" s="50"/>
      <c r="AG71" s="50"/>
    </row>
    <row r="72">
      <c r="A72" s="4"/>
      <c r="B72" s="79" t="s">
        <v>77</v>
      </c>
      <c r="C72" s="110" t="s">
        <v>247</v>
      </c>
      <c r="D72" s="26" t="s">
        <v>248</v>
      </c>
      <c r="E72" s="97"/>
      <c r="F72" s="97"/>
      <c r="G72" s="110">
        <v>0.0</v>
      </c>
      <c r="H72" s="110" t="s">
        <v>247</v>
      </c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71" t="str">
        <f t="shared" si="1"/>
        <v>-</v>
      </c>
      <c r="V72" s="70" t="str">
        <f t="shared" si="2"/>
        <v>-</v>
      </c>
      <c r="W72" s="70" t="str">
        <f t="shared" si="3"/>
        <v>-</v>
      </c>
      <c r="X72" s="70" t="b">
        <v>0</v>
      </c>
      <c r="Y72" s="70">
        <f t="shared" si="4"/>
        <v>0</v>
      </c>
      <c r="Z72" s="70">
        <f t="shared" si="5"/>
        <v>0</v>
      </c>
      <c r="AA72" s="70">
        <f t="shared" si="6"/>
        <v>0</v>
      </c>
      <c r="AB72" s="70">
        <f t="shared" si="7"/>
        <v>0</v>
      </c>
      <c r="AC72" s="50"/>
      <c r="AD72" s="50"/>
      <c r="AE72" s="50"/>
      <c r="AF72" s="50"/>
      <c r="AG72" s="50"/>
    </row>
    <row r="73">
      <c r="A73" s="4"/>
      <c r="B73" s="79" t="s">
        <v>78</v>
      </c>
      <c r="C73" s="110" t="s">
        <v>245</v>
      </c>
      <c r="D73" s="97"/>
      <c r="E73" s="110" t="s">
        <v>251</v>
      </c>
      <c r="F73" s="97"/>
      <c r="G73" s="110">
        <v>2.0</v>
      </c>
      <c r="H73" s="110" t="s">
        <v>246</v>
      </c>
      <c r="I73" s="110" t="s">
        <v>246</v>
      </c>
      <c r="J73" s="110" t="s">
        <v>246</v>
      </c>
      <c r="K73" s="110" t="s">
        <v>246</v>
      </c>
      <c r="L73" s="110" t="s">
        <v>245</v>
      </c>
      <c r="M73" s="110" t="s">
        <v>251</v>
      </c>
      <c r="N73" s="110" t="s">
        <v>245</v>
      </c>
      <c r="O73" s="110" t="s">
        <v>245</v>
      </c>
      <c r="P73" s="110" t="s">
        <v>251</v>
      </c>
      <c r="Q73" s="110" t="s">
        <v>245</v>
      </c>
      <c r="R73" s="110">
        <v>3.1</v>
      </c>
      <c r="S73" s="110">
        <v>54236.0</v>
      </c>
      <c r="T73" s="110">
        <v>46892.26</v>
      </c>
      <c r="U73" s="71">
        <f t="shared" si="1"/>
        <v>7884070701</v>
      </c>
      <c r="V73" s="70">
        <f t="shared" si="2"/>
        <v>83</v>
      </c>
      <c r="W73" s="70">
        <f t="shared" si="3"/>
        <v>0.311716025</v>
      </c>
      <c r="X73" s="70" t="b">
        <v>0</v>
      </c>
      <c r="Y73" s="70">
        <f t="shared" si="4"/>
        <v>18.2</v>
      </c>
      <c r="Z73" s="70">
        <f t="shared" si="5"/>
        <v>0.6</v>
      </c>
      <c r="AA73" s="70">
        <f t="shared" si="6"/>
        <v>8.69</v>
      </c>
      <c r="AB73" s="70">
        <f t="shared" si="7"/>
        <v>87.49</v>
      </c>
      <c r="AC73" s="50"/>
      <c r="AD73" s="50"/>
      <c r="AE73" s="50"/>
      <c r="AF73" s="50"/>
      <c r="AG73" s="50"/>
    </row>
    <row r="74">
      <c r="A74" s="4"/>
      <c r="B74" s="79" t="s">
        <v>79</v>
      </c>
      <c r="C74" s="110" t="s">
        <v>245</v>
      </c>
      <c r="D74" s="97"/>
      <c r="E74" s="110" t="s">
        <v>251</v>
      </c>
      <c r="F74" s="97"/>
      <c r="G74" s="110">
        <v>1.0</v>
      </c>
      <c r="H74" s="110" t="s">
        <v>246</v>
      </c>
      <c r="I74" s="110" t="s">
        <v>246</v>
      </c>
      <c r="J74" s="110" t="s">
        <v>246</v>
      </c>
      <c r="K74" s="110" t="s">
        <v>246</v>
      </c>
      <c r="L74" s="110" t="s">
        <v>245</v>
      </c>
      <c r="M74" s="110" t="s">
        <v>251</v>
      </c>
      <c r="N74" s="110" t="s">
        <v>245</v>
      </c>
      <c r="O74" s="110" t="s">
        <v>245</v>
      </c>
      <c r="P74" s="110" t="s">
        <v>245</v>
      </c>
      <c r="Q74" s="110" t="s">
        <v>245</v>
      </c>
      <c r="R74" s="110">
        <v>8.0</v>
      </c>
      <c r="S74" s="110">
        <v>11824.0</v>
      </c>
      <c r="T74" s="110">
        <v>26168.79</v>
      </c>
      <c r="U74" s="71">
        <f t="shared" si="1"/>
        <v>2475358184</v>
      </c>
      <c r="V74" s="70">
        <f t="shared" si="2"/>
        <v>13</v>
      </c>
      <c r="W74" s="70">
        <f t="shared" si="3"/>
        <v>0.4956397332</v>
      </c>
      <c r="X74" s="70" t="b">
        <v>0</v>
      </c>
      <c r="Y74" s="70">
        <f t="shared" si="4"/>
        <v>19.1</v>
      </c>
      <c r="Z74" s="70">
        <f t="shared" si="5"/>
        <v>0.3</v>
      </c>
      <c r="AA74" s="70">
        <f t="shared" si="6"/>
        <v>18.34</v>
      </c>
      <c r="AB74" s="70">
        <f t="shared" si="7"/>
        <v>97.74</v>
      </c>
      <c r="AC74" s="50"/>
      <c r="AD74" s="50"/>
      <c r="AE74" s="50"/>
      <c r="AF74" s="50"/>
      <c r="AG74" s="50"/>
    </row>
    <row r="75">
      <c r="A75" s="4"/>
      <c r="B75" s="79" t="s">
        <v>80</v>
      </c>
      <c r="C75" s="110" t="s">
        <v>245</v>
      </c>
      <c r="D75" s="97"/>
      <c r="E75" s="110" t="s">
        <v>245</v>
      </c>
      <c r="F75" s="97"/>
      <c r="G75" s="110">
        <v>0.0</v>
      </c>
      <c r="H75" s="110" t="s">
        <v>246</v>
      </c>
      <c r="I75" s="110" t="s">
        <v>246</v>
      </c>
      <c r="J75" s="110" t="s">
        <v>246</v>
      </c>
      <c r="K75" s="110" t="s">
        <v>246</v>
      </c>
      <c r="L75" s="110" t="s">
        <v>245</v>
      </c>
      <c r="M75" s="110" t="s">
        <v>245</v>
      </c>
      <c r="N75" s="110" t="s">
        <v>245</v>
      </c>
      <c r="O75" s="110" t="s">
        <v>245</v>
      </c>
      <c r="P75" s="110" t="s">
        <v>245</v>
      </c>
      <c r="Q75" s="110" t="s">
        <v>245</v>
      </c>
      <c r="R75" s="110">
        <v>3.3</v>
      </c>
      <c r="S75" s="110">
        <v>32730.0</v>
      </c>
      <c r="T75" s="110">
        <v>29718.06</v>
      </c>
      <c r="U75" s="71">
        <f t="shared" si="1"/>
        <v>3209817943</v>
      </c>
      <c r="V75" s="70">
        <f t="shared" si="2"/>
        <v>27</v>
      </c>
      <c r="W75" s="70">
        <f t="shared" si="3"/>
        <v>0.4706643695</v>
      </c>
      <c r="X75" s="70" t="b">
        <v>0</v>
      </c>
      <c r="Y75" s="70">
        <f t="shared" si="4"/>
        <v>20</v>
      </c>
      <c r="Z75" s="70">
        <f t="shared" si="5"/>
        <v>0</v>
      </c>
      <c r="AA75" s="70">
        <f t="shared" si="6"/>
        <v>16.41</v>
      </c>
      <c r="AB75" s="70">
        <f t="shared" si="7"/>
        <v>96.41</v>
      </c>
      <c r="AC75" s="50"/>
      <c r="AD75" s="50"/>
      <c r="AE75" s="50"/>
      <c r="AF75" s="50"/>
      <c r="AG75" s="50"/>
    </row>
    <row r="76">
      <c r="A76" s="4"/>
      <c r="B76" s="79" t="s">
        <v>81</v>
      </c>
      <c r="C76" s="110" t="s">
        <v>251</v>
      </c>
      <c r="D76" s="97"/>
      <c r="E76" s="110" t="s">
        <v>245</v>
      </c>
      <c r="F76" s="97"/>
      <c r="G76" s="110">
        <v>0.0</v>
      </c>
      <c r="H76" s="110" t="s">
        <v>246</v>
      </c>
      <c r="I76" s="110" t="s">
        <v>246</v>
      </c>
      <c r="J76" s="110" t="s">
        <v>246</v>
      </c>
      <c r="K76" s="110" t="s">
        <v>246</v>
      </c>
      <c r="L76" s="110" t="s">
        <v>245</v>
      </c>
      <c r="M76" s="110" t="s">
        <v>245</v>
      </c>
      <c r="N76" s="110" t="s">
        <v>245</v>
      </c>
      <c r="O76" s="110" t="s">
        <v>245</v>
      </c>
      <c r="P76" s="110" t="s">
        <v>245</v>
      </c>
      <c r="Q76" s="110" t="s">
        <v>245</v>
      </c>
      <c r="R76" s="110">
        <v>6.3</v>
      </c>
      <c r="S76" s="110">
        <v>10618.0</v>
      </c>
      <c r="T76" s="110">
        <v>116001.5</v>
      </c>
      <c r="U76" s="71">
        <f t="shared" si="1"/>
        <v>7759734740</v>
      </c>
      <c r="V76" s="70">
        <f t="shared" si="2"/>
        <v>82</v>
      </c>
      <c r="W76" s="70">
        <f t="shared" si="3"/>
        <v>0.3159440794</v>
      </c>
      <c r="X76" s="70" t="b">
        <v>0</v>
      </c>
      <c r="Y76" s="70">
        <f t="shared" si="4"/>
        <v>20</v>
      </c>
      <c r="Z76" s="70">
        <f t="shared" si="5"/>
        <v>0</v>
      </c>
      <c r="AA76" s="70">
        <f t="shared" si="6"/>
        <v>8.83</v>
      </c>
      <c r="AB76" s="70">
        <f t="shared" si="7"/>
        <v>70.83</v>
      </c>
      <c r="AC76" s="50"/>
      <c r="AD76" s="50"/>
      <c r="AE76" s="50"/>
      <c r="AF76" s="50"/>
      <c r="AG76" s="50"/>
    </row>
    <row r="77">
      <c r="A77" s="4"/>
      <c r="B77" s="79" t="s">
        <v>82</v>
      </c>
      <c r="C77" s="110" t="s">
        <v>245</v>
      </c>
      <c r="D77" s="97"/>
      <c r="E77" s="110" t="s">
        <v>245</v>
      </c>
      <c r="F77" s="97"/>
      <c r="G77" s="110">
        <v>0.0</v>
      </c>
      <c r="H77" s="110" t="s">
        <v>246</v>
      </c>
      <c r="I77" s="110" t="s">
        <v>246</v>
      </c>
      <c r="J77" s="110" t="s">
        <v>246</v>
      </c>
      <c r="K77" s="110" t="s">
        <v>246</v>
      </c>
      <c r="L77" s="110" t="s">
        <v>245</v>
      </c>
      <c r="M77" s="110" t="s">
        <v>245</v>
      </c>
      <c r="N77" s="110" t="s">
        <v>245</v>
      </c>
      <c r="O77" s="110" t="s">
        <v>245</v>
      </c>
      <c r="P77" s="110" t="s">
        <v>245</v>
      </c>
      <c r="Q77" s="110" t="s">
        <v>245</v>
      </c>
      <c r="R77" s="110">
        <v>5.0</v>
      </c>
      <c r="S77" s="110">
        <v>22427.0</v>
      </c>
      <c r="T77" s="110">
        <v>58524.68</v>
      </c>
      <c r="U77" s="71">
        <f t="shared" si="1"/>
        <v>6562664992</v>
      </c>
      <c r="V77" s="70">
        <f t="shared" si="2"/>
        <v>73</v>
      </c>
      <c r="W77" s="70">
        <f t="shared" si="3"/>
        <v>0.3566505334</v>
      </c>
      <c r="X77" s="70" t="b">
        <v>0</v>
      </c>
      <c r="Y77" s="70">
        <f t="shared" si="4"/>
        <v>20</v>
      </c>
      <c r="Z77" s="70">
        <f t="shared" si="5"/>
        <v>0</v>
      </c>
      <c r="AA77" s="70">
        <f t="shared" si="6"/>
        <v>10.07</v>
      </c>
      <c r="AB77" s="70">
        <f t="shared" si="7"/>
        <v>90.07</v>
      </c>
      <c r="AC77" s="50"/>
      <c r="AD77" s="50"/>
      <c r="AE77" s="50"/>
      <c r="AF77" s="50"/>
      <c r="AG77" s="50"/>
    </row>
    <row r="78">
      <c r="A78" s="4"/>
      <c r="B78" s="79" t="s">
        <v>83</v>
      </c>
      <c r="C78" s="110" t="s">
        <v>245</v>
      </c>
      <c r="D78" s="97"/>
      <c r="E78" s="110" t="s">
        <v>245</v>
      </c>
      <c r="F78" s="97"/>
      <c r="G78" s="110">
        <v>0.0</v>
      </c>
      <c r="H78" s="110" t="s">
        <v>246</v>
      </c>
      <c r="I78" s="110" t="s">
        <v>246</v>
      </c>
      <c r="J78" s="110" t="s">
        <v>246</v>
      </c>
      <c r="K78" s="110" t="s">
        <v>246</v>
      </c>
      <c r="L78" s="110" t="s">
        <v>245</v>
      </c>
      <c r="M78" s="110" t="s">
        <v>245</v>
      </c>
      <c r="N78" s="110" t="s">
        <v>245</v>
      </c>
      <c r="O78" s="110" t="s">
        <v>245</v>
      </c>
      <c r="P78" s="110" t="s">
        <v>245</v>
      </c>
      <c r="Q78" s="110" t="s">
        <v>245</v>
      </c>
      <c r="R78" s="110">
        <v>6.0</v>
      </c>
      <c r="S78" s="110">
        <v>55457.0</v>
      </c>
      <c r="T78" s="110">
        <v>55165.02</v>
      </c>
      <c r="U78" s="71">
        <f t="shared" si="1"/>
        <v>18355719085</v>
      </c>
      <c r="V78" s="70">
        <f t="shared" si="2"/>
        <v>117</v>
      </c>
      <c r="W78" s="70">
        <f t="shared" si="3"/>
        <v>-0.04437322835</v>
      </c>
      <c r="X78" s="70" t="b">
        <v>0</v>
      </c>
      <c r="Y78" s="70">
        <f t="shared" si="4"/>
        <v>20</v>
      </c>
      <c r="Z78" s="70">
        <f t="shared" si="5"/>
        <v>0</v>
      </c>
      <c r="AA78" s="70">
        <f t="shared" si="6"/>
        <v>4</v>
      </c>
      <c r="AB78" s="70">
        <f t="shared" si="7"/>
        <v>84</v>
      </c>
      <c r="AC78" s="50"/>
      <c r="AD78" s="50"/>
      <c r="AE78" s="50"/>
      <c r="AF78" s="50"/>
      <c r="AG78" s="50"/>
    </row>
    <row r="79">
      <c r="A79" s="4"/>
      <c r="B79" s="79" t="s">
        <v>84</v>
      </c>
      <c r="C79" s="110" t="s">
        <v>245</v>
      </c>
      <c r="D79" s="97"/>
      <c r="E79" s="110" t="s">
        <v>245</v>
      </c>
      <c r="F79" s="97"/>
      <c r="G79" s="110">
        <v>0.0</v>
      </c>
      <c r="H79" s="110" t="s">
        <v>246</v>
      </c>
      <c r="I79" s="110" t="s">
        <v>246</v>
      </c>
      <c r="J79" s="110" t="s">
        <v>246</v>
      </c>
      <c r="K79" s="110" t="s">
        <v>246</v>
      </c>
      <c r="L79" s="110" t="s">
        <v>245</v>
      </c>
      <c r="M79" s="110" t="s">
        <v>245</v>
      </c>
      <c r="N79" s="110" t="s">
        <v>245</v>
      </c>
      <c r="O79" s="110" t="s">
        <v>245</v>
      </c>
      <c r="P79" s="110" t="s">
        <v>245</v>
      </c>
      <c r="Q79" s="110" t="s">
        <v>245</v>
      </c>
      <c r="R79" s="110">
        <v>4.7</v>
      </c>
      <c r="S79" s="110">
        <v>25460.0</v>
      </c>
      <c r="T79" s="110">
        <v>51326.35</v>
      </c>
      <c r="U79" s="71">
        <f t="shared" si="1"/>
        <v>6141813694</v>
      </c>
      <c r="V79" s="70">
        <f t="shared" si="2"/>
        <v>70</v>
      </c>
      <c r="W79" s="70">
        <f t="shared" si="3"/>
        <v>0.3709616159</v>
      </c>
      <c r="X79" s="70" t="b">
        <v>0</v>
      </c>
      <c r="Y79" s="70">
        <f t="shared" si="4"/>
        <v>20</v>
      </c>
      <c r="Z79" s="70">
        <f t="shared" si="5"/>
        <v>0</v>
      </c>
      <c r="AA79" s="70">
        <f t="shared" si="6"/>
        <v>10.48</v>
      </c>
      <c r="AB79" s="70">
        <f t="shared" si="7"/>
        <v>90.48</v>
      </c>
      <c r="AC79" s="50"/>
      <c r="AD79" s="50"/>
      <c r="AE79" s="50"/>
      <c r="AF79" s="50"/>
      <c r="AG79" s="50"/>
    </row>
    <row r="80">
      <c r="A80" s="4"/>
      <c r="B80" s="79" t="s">
        <v>85</v>
      </c>
      <c r="C80" s="110" t="s">
        <v>251</v>
      </c>
      <c r="D80" s="97"/>
      <c r="E80" s="110" t="s">
        <v>245</v>
      </c>
      <c r="F80" s="97"/>
      <c r="G80" s="110">
        <v>0.0</v>
      </c>
      <c r="H80" s="110" t="s">
        <v>246</v>
      </c>
      <c r="I80" s="110" t="s">
        <v>246</v>
      </c>
      <c r="J80" s="110" t="s">
        <v>246</v>
      </c>
      <c r="K80" s="110" t="s">
        <v>246</v>
      </c>
      <c r="L80" s="110" t="s">
        <v>245</v>
      </c>
      <c r="M80" s="110" t="s">
        <v>245</v>
      </c>
      <c r="N80" s="110" t="s">
        <v>245</v>
      </c>
      <c r="O80" s="110" t="s">
        <v>245</v>
      </c>
      <c r="P80" s="110" t="s">
        <v>245</v>
      </c>
      <c r="Q80" s="110" t="s">
        <v>245</v>
      </c>
      <c r="R80" s="110">
        <v>6.0</v>
      </c>
      <c r="S80" s="110">
        <v>22427.0</v>
      </c>
      <c r="T80" s="110">
        <v>53541.74</v>
      </c>
      <c r="U80" s="71">
        <f t="shared" si="1"/>
        <v>7204683618</v>
      </c>
      <c r="V80" s="70">
        <f t="shared" si="2"/>
        <v>80</v>
      </c>
      <c r="W80" s="70">
        <f t="shared" si="3"/>
        <v>0.3348186379</v>
      </c>
      <c r="X80" s="70" t="b">
        <v>0</v>
      </c>
      <c r="Y80" s="70">
        <f t="shared" si="4"/>
        <v>20</v>
      </c>
      <c r="Z80" s="70">
        <f t="shared" si="5"/>
        <v>0</v>
      </c>
      <c r="AA80" s="70">
        <f t="shared" si="6"/>
        <v>9.1</v>
      </c>
      <c r="AB80" s="70">
        <f t="shared" si="7"/>
        <v>71.1</v>
      </c>
      <c r="AC80" s="50"/>
      <c r="AD80" s="50"/>
      <c r="AE80" s="50"/>
      <c r="AF80" s="50"/>
      <c r="AG80" s="50"/>
    </row>
    <row r="81">
      <c r="A81" s="4"/>
      <c r="B81" s="79" t="s">
        <v>86</v>
      </c>
      <c r="C81" s="110" t="s">
        <v>245</v>
      </c>
      <c r="D81" s="97"/>
      <c r="E81" s="110" t="s">
        <v>245</v>
      </c>
      <c r="F81" s="97"/>
      <c r="G81" s="110">
        <v>0.0</v>
      </c>
      <c r="H81" s="110" t="s">
        <v>246</v>
      </c>
      <c r="I81" s="110" t="s">
        <v>246</v>
      </c>
      <c r="J81" s="110" t="s">
        <v>246</v>
      </c>
      <c r="K81" s="110" t="s">
        <v>246</v>
      </c>
      <c r="L81" s="110" t="s">
        <v>245</v>
      </c>
      <c r="M81" s="110" t="s">
        <v>245</v>
      </c>
      <c r="N81" s="110" t="s">
        <v>245</v>
      </c>
      <c r="O81" s="110" t="s">
        <v>245</v>
      </c>
      <c r="P81" s="110" t="s">
        <v>245</v>
      </c>
      <c r="Q81" s="110" t="s">
        <v>245</v>
      </c>
      <c r="R81" s="110">
        <v>7.9</v>
      </c>
      <c r="S81" s="110">
        <v>11824.0</v>
      </c>
      <c r="T81" s="110">
        <v>26897.27</v>
      </c>
      <c r="U81" s="71">
        <f t="shared" si="1"/>
        <v>2512463232</v>
      </c>
      <c r="V81" s="70">
        <f t="shared" si="2"/>
        <v>14</v>
      </c>
      <c r="W81" s="70">
        <f t="shared" si="3"/>
        <v>0.494377973</v>
      </c>
      <c r="X81" s="70" t="b">
        <v>0</v>
      </c>
      <c r="Y81" s="70">
        <f t="shared" si="4"/>
        <v>20</v>
      </c>
      <c r="Z81" s="70">
        <f t="shared" si="5"/>
        <v>0</v>
      </c>
      <c r="AA81" s="70">
        <f t="shared" si="6"/>
        <v>18.21</v>
      </c>
      <c r="AB81" s="70">
        <f t="shared" si="7"/>
        <v>98.21</v>
      </c>
      <c r="AC81" s="50"/>
      <c r="AD81" s="50"/>
      <c r="AE81" s="50"/>
      <c r="AF81" s="50"/>
      <c r="AG81" s="50"/>
    </row>
    <row r="82">
      <c r="A82" s="5"/>
      <c r="B82" s="79" t="s">
        <v>87</v>
      </c>
      <c r="C82" s="110" t="s">
        <v>245</v>
      </c>
      <c r="D82" s="97"/>
      <c r="E82" s="110" t="s">
        <v>245</v>
      </c>
      <c r="F82" s="97"/>
      <c r="G82" s="110">
        <v>0.0</v>
      </c>
      <c r="H82" s="110" t="s">
        <v>246</v>
      </c>
      <c r="I82" s="110" t="s">
        <v>246</v>
      </c>
      <c r="J82" s="110" t="s">
        <v>246</v>
      </c>
      <c r="K82" s="110" t="s">
        <v>246</v>
      </c>
      <c r="L82" s="110" t="s">
        <v>245</v>
      </c>
      <c r="M82" s="110" t="s">
        <v>245</v>
      </c>
      <c r="N82" s="110" t="s">
        <v>245</v>
      </c>
      <c r="O82" s="110" t="s">
        <v>245</v>
      </c>
      <c r="P82" s="110" t="s">
        <v>245</v>
      </c>
      <c r="Q82" s="110" t="s">
        <v>245</v>
      </c>
      <c r="R82" s="110">
        <v>10.4</v>
      </c>
      <c r="S82" s="110">
        <v>10800.0</v>
      </c>
      <c r="T82" s="110">
        <v>25992.49</v>
      </c>
      <c r="U82" s="71">
        <f t="shared" si="1"/>
        <v>2919476477</v>
      </c>
      <c r="V82" s="70">
        <f t="shared" si="2"/>
        <v>21</v>
      </c>
      <c r="W82" s="70">
        <f t="shared" si="3"/>
        <v>0.4805374546</v>
      </c>
      <c r="X82" s="70" t="b">
        <v>0</v>
      </c>
      <c r="Y82" s="70">
        <f t="shared" si="4"/>
        <v>20</v>
      </c>
      <c r="Z82" s="70">
        <f t="shared" si="5"/>
        <v>0</v>
      </c>
      <c r="AA82" s="70">
        <f t="shared" si="6"/>
        <v>17.24</v>
      </c>
      <c r="AB82" s="70">
        <f t="shared" si="7"/>
        <v>97.24</v>
      </c>
      <c r="AC82" s="50"/>
      <c r="AD82" s="50"/>
      <c r="AE82" s="50"/>
      <c r="AF82" s="50"/>
      <c r="AG82" s="50"/>
    </row>
    <row r="83">
      <c r="A83" s="15" t="s">
        <v>88</v>
      </c>
      <c r="B83" s="81" t="s">
        <v>89</v>
      </c>
      <c r="C83" s="110" t="s">
        <v>251</v>
      </c>
      <c r="D83" s="97"/>
      <c r="E83" s="110" t="s">
        <v>245</v>
      </c>
      <c r="F83" s="97"/>
      <c r="G83" s="110">
        <v>0.0</v>
      </c>
      <c r="H83" s="110" t="s">
        <v>246</v>
      </c>
      <c r="I83" s="110" t="s">
        <v>246</v>
      </c>
      <c r="J83" s="110" t="s">
        <v>246</v>
      </c>
      <c r="K83" s="110" t="s">
        <v>246</v>
      </c>
      <c r="L83" s="110" t="s">
        <v>245</v>
      </c>
      <c r="M83" s="110" t="s">
        <v>245</v>
      </c>
      <c r="N83" s="110" t="s">
        <v>245</v>
      </c>
      <c r="O83" s="110" t="s">
        <v>245</v>
      </c>
      <c r="P83" s="110" t="s">
        <v>245</v>
      </c>
      <c r="Q83" s="110" t="s">
        <v>245</v>
      </c>
      <c r="R83" s="110">
        <v>20.0</v>
      </c>
      <c r="S83" s="110">
        <v>31809.0</v>
      </c>
      <c r="T83" s="110">
        <v>120375.8</v>
      </c>
      <c r="U83" s="71">
        <f t="shared" si="1"/>
        <v>76580676444</v>
      </c>
      <c r="V83" s="70">
        <f t="shared" si="2"/>
        <v>137</v>
      </c>
      <c r="W83" s="70">
        <f t="shared" si="3"/>
        <v>-2.02431763</v>
      </c>
      <c r="X83" s="70" t="b">
        <v>0</v>
      </c>
      <c r="Y83" s="70">
        <f t="shared" si="4"/>
        <v>20</v>
      </c>
      <c r="Z83" s="70">
        <f t="shared" si="5"/>
        <v>0</v>
      </c>
      <c r="AA83" s="70">
        <f t="shared" si="6"/>
        <v>1.24</v>
      </c>
      <c r="AB83" s="70">
        <f t="shared" si="7"/>
        <v>63.24</v>
      </c>
      <c r="AC83" s="50"/>
      <c r="AD83" s="50"/>
      <c r="AE83" s="50"/>
      <c r="AF83" s="50"/>
      <c r="AG83" s="50"/>
    </row>
    <row r="84">
      <c r="A84" s="4"/>
      <c r="B84" s="81" t="s">
        <v>90</v>
      </c>
      <c r="C84" s="110" t="s">
        <v>245</v>
      </c>
      <c r="D84" s="97"/>
      <c r="E84" s="110" t="s">
        <v>245</v>
      </c>
      <c r="F84" s="97"/>
      <c r="G84" s="110">
        <v>0.0</v>
      </c>
      <c r="H84" s="110" t="s">
        <v>246</v>
      </c>
      <c r="I84" s="110" t="s">
        <v>246</v>
      </c>
      <c r="J84" s="110" t="s">
        <v>246</v>
      </c>
      <c r="K84" s="110" t="s">
        <v>246</v>
      </c>
      <c r="L84" s="110" t="s">
        <v>245</v>
      </c>
      <c r="M84" s="110" t="s">
        <v>245</v>
      </c>
      <c r="N84" s="110" t="s">
        <v>245</v>
      </c>
      <c r="O84" s="110" t="s">
        <v>245</v>
      </c>
      <c r="P84" s="110" t="s">
        <v>245</v>
      </c>
      <c r="Q84" s="110" t="s">
        <v>245</v>
      </c>
      <c r="R84" s="110">
        <v>6.2</v>
      </c>
      <c r="S84" s="110">
        <v>11824.0</v>
      </c>
      <c r="T84" s="110">
        <v>44387.48</v>
      </c>
      <c r="U84" s="71">
        <f t="shared" si="1"/>
        <v>3253992894</v>
      </c>
      <c r="V84" s="70">
        <f t="shared" si="2"/>
        <v>29</v>
      </c>
      <c r="W84" s="70">
        <f t="shared" si="3"/>
        <v>0.4691621967</v>
      </c>
      <c r="X84" s="70" t="b">
        <v>0</v>
      </c>
      <c r="Y84" s="70">
        <f t="shared" si="4"/>
        <v>20</v>
      </c>
      <c r="Z84" s="70">
        <f t="shared" si="5"/>
        <v>0</v>
      </c>
      <c r="AA84" s="70">
        <f t="shared" si="6"/>
        <v>16.14</v>
      </c>
      <c r="AB84" s="70">
        <f t="shared" si="7"/>
        <v>96.14</v>
      </c>
      <c r="AC84" s="50"/>
      <c r="AD84" s="50"/>
      <c r="AE84" s="50"/>
      <c r="AF84" s="50"/>
      <c r="AG84" s="50"/>
    </row>
    <row r="85">
      <c r="A85" s="4"/>
      <c r="B85" s="81" t="s">
        <v>91</v>
      </c>
      <c r="C85" s="110" t="s">
        <v>245</v>
      </c>
      <c r="D85" s="97"/>
      <c r="E85" s="110" t="s">
        <v>245</v>
      </c>
      <c r="F85" s="97"/>
      <c r="G85" s="110">
        <v>0.0</v>
      </c>
      <c r="H85" s="110" t="s">
        <v>246</v>
      </c>
      <c r="I85" s="110" t="s">
        <v>246</v>
      </c>
      <c r="J85" s="110" t="s">
        <v>246</v>
      </c>
      <c r="K85" s="110" t="s">
        <v>246</v>
      </c>
      <c r="L85" s="110" t="s">
        <v>245</v>
      </c>
      <c r="M85" s="110" t="s">
        <v>245</v>
      </c>
      <c r="N85" s="110" t="s">
        <v>245</v>
      </c>
      <c r="O85" s="110" t="s">
        <v>245</v>
      </c>
      <c r="P85" s="110" t="s">
        <v>245</v>
      </c>
      <c r="Q85" s="110" t="s">
        <v>245</v>
      </c>
      <c r="R85" s="110">
        <v>8.1</v>
      </c>
      <c r="S85" s="110">
        <v>10603.0</v>
      </c>
      <c r="T85" s="110">
        <v>63391.21</v>
      </c>
      <c r="U85" s="71">
        <f t="shared" si="1"/>
        <v>5444309697</v>
      </c>
      <c r="V85" s="70">
        <f t="shared" si="2"/>
        <v>61</v>
      </c>
      <c r="W85" s="70">
        <f t="shared" si="3"/>
        <v>0.394680296</v>
      </c>
      <c r="X85" s="70" t="b">
        <v>0</v>
      </c>
      <c r="Y85" s="70">
        <f t="shared" si="4"/>
        <v>20</v>
      </c>
      <c r="Z85" s="70">
        <f t="shared" si="5"/>
        <v>0</v>
      </c>
      <c r="AA85" s="70">
        <f t="shared" si="6"/>
        <v>11.72</v>
      </c>
      <c r="AB85" s="70">
        <f t="shared" si="7"/>
        <v>91.72</v>
      </c>
      <c r="AC85" s="50"/>
      <c r="AD85" s="50"/>
      <c r="AE85" s="50"/>
      <c r="AF85" s="50"/>
      <c r="AG85" s="50"/>
    </row>
    <row r="86">
      <c r="A86" s="4"/>
      <c r="B86" s="81" t="s">
        <v>92</v>
      </c>
      <c r="C86" s="110" t="s">
        <v>245</v>
      </c>
      <c r="D86" s="97"/>
      <c r="E86" s="110" t="s">
        <v>245</v>
      </c>
      <c r="F86" s="97"/>
      <c r="G86" s="110">
        <v>0.0</v>
      </c>
      <c r="H86" s="110" t="s">
        <v>246</v>
      </c>
      <c r="I86" s="110" t="s">
        <v>246</v>
      </c>
      <c r="J86" s="110" t="s">
        <v>246</v>
      </c>
      <c r="K86" s="110" t="s">
        <v>246</v>
      </c>
      <c r="L86" s="110" t="s">
        <v>245</v>
      </c>
      <c r="M86" s="110" t="s">
        <v>245</v>
      </c>
      <c r="N86" s="110" t="s">
        <v>245</v>
      </c>
      <c r="O86" s="110" t="s">
        <v>245</v>
      </c>
      <c r="P86" s="110" t="s">
        <v>245</v>
      </c>
      <c r="Q86" s="110" t="s">
        <v>245</v>
      </c>
      <c r="R86" s="110">
        <v>5.8</v>
      </c>
      <c r="S86" s="110">
        <v>11824.0</v>
      </c>
      <c r="T86" s="110">
        <v>30090.61</v>
      </c>
      <c r="U86" s="71">
        <f t="shared" si="1"/>
        <v>2063589961</v>
      </c>
      <c r="V86" s="70">
        <f t="shared" si="2"/>
        <v>1</v>
      </c>
      <c r="W86" s="70">
        <f t="shared" si="3"/>
        <v>0.509641945</v>
      </c>
      <c r="X86" s="70" t="b">
        <v>0</v>
      </c>
      <c r="Y86" s="70">
        <f t="shared" si="4"/>
        <v>20</v>
      </c>
      <c r="Z86" s="70">
        <f t="shared" si="5"/>
        <v>0</v>
      </c>
      <c r="AA86" s="70">
        <f t="shared" si="6"/>
        <v>20</v>
      </c>
      <c r="AB86" s="70">
        <f t="shared" si="7"/>
        <v>100</v>
      </c>
      <c r="AC86" s="50"/>
      <c r="AD86" s="50"/>
      <c r="AE86" s="50"/>
      <c r="AF86" s="50"/>
      <c r="AG86" s="50"/>
    </row>
    <row r="87">
      <c r="A87" s="4"/>
      <c r="B87" s="81" t="s">
        <v>93</v>
      </c>
      <c r="C87" s="110" t="s">
        <v>245</v>
      </c>
      <c r="D87" s="97"/>
      <c r="E87" s="110" t="s">
        <v>245</v>
      </c>
      <c r="F87" s="97"/>
      <c r="G87" s="110">
        <v>0.0</v>
      </c>
      <c r="H87" s="110" t="s">
        <v>246</v>
      </c>
      <c r="I87" s="110" t="s">
        <v>246</v>
      </c>
      <c r="J87" s="110" t="s">
        <v>246</v>
      </c>
      <c r="K87" s="110" t="s">
        <v>246</v>
      </c>
      <c r="L87" s="110" t="s">
        <v>245</v>
      </c>
      <c r="M87" s="110" t="s">
        <v>245</v>
      </c>
      <c r="N87" s="110" t="s">
        <v>245</v>
      </c>
      <c r="O87" s="110" t="s">
        <v>245</v>
      </c>
      <c r="P87" s="110" t="s">
        <v>245</v>
      </c>
      <c r="Q87" s="110" t="s">
        <v>245</v>
      </c>
      <c r="R87" s="110">
        <v>3.2</v>
      </c>
      <c r="S87" s="110">
        <v>22427.0</v>
      </c>
      <c r="T87" s="110">
        <v>36773.35</v>
      </c>
      <c r="U87" s="71">
        <f t="shared" si="1"/>
        <v>2639090945</v>
      </c>
      <c r="V87" s="70">
        <f t="shared" si="2"/>
        <v>16</v>
      </c>
      <c r="W87" s="70">
        <f t="shared" si="3"/>
        <v>0.4900719873</v>
      </c>
      <c r="X87" s="70" t="b">
        <v>0</v>
      </c>
      <c r="Y87" s="70">
        <f t="shared" si="4"/>
        <v>20</v>
      </c>
      <c r="Z87" s="70">
        <f t="shared" si="5"/>
        <v>0</v>
      </c>
      <c r="AA87" s="70">
        <f t="shared" si="6"/>
        <v>17.93</v>
      </c>
      <c r="AB87" s="70">
        <f t="shared" si="7"/>
        <v>97.93</v>
      </c>
      <c r="AC87" s="50"/>
      <c r="AD87" s="50"/>
      <c r="AE87" s="50"/>
      <c r="AF87" s="50"/>
      <c r="AG87" s="50"/>
    </row>
    <row r="88">
      <c r="A88" s="4"/>
      <c r="B88" s="81" t="s">
        <v>94</v>
      </c>
      <c r="C88" s="110" t="s">
        <v>245</v>
      </c>
      <c r="D88" s="97"/>
      <c r="E88" s="110" t="s">
        <v>245</v>
      </c>
      <c r="F88" s="97"/>
      <c r="G88" s="110">
        <v>0.0</v>
      </c>
      <c r="H88" s="110" t="s">
        <v>246</v>
      </c>
      <c r="I88" s="110" t="s">
        <v>246</v>
      </c>
      <c r="J88" s="110" t="s">
        <v>246</v>
      </c>
      <c r="K88" s="110" t="s">
        <v>246</v>
      </c>
      <c r="L88" s="110" t="s">
        <v>245</v>
      </c>
      <c r="M88" s="110" t="s">
        <v>245</v>
      </c>
      <c r="N88" s="110" t="s">
        <v>245</v>
      </c>
      <c r="O88" s="110" t="s">
        <v>245</v>
      </c>
      <c r="P88" s="110" t="s">
        <v>245</v>
      </c>
      <c r="Q88" s="110" t="s">
        <v>245</v>
      </c>
      <c r="R88" s="110">
        <v>4.4</v>
      </c>
      <c r="S88" s="110">
        <v>22427.0</v>
      </c>
      <c r="T88" s="110">
        <v>41413.68</v>
      </c>
      <c r="U88" s="71">
        <f t="shared" si="1"/>
        <v>4086652246</v>
      </c>
      <c r="V88" s="70">
        <f t="shared" si="2"/>
        <v>42</v>
      </c>
      <c r="W88" s="70">
        <f t="shared" si="3"/>
        <v>0.4408475478</v>
      </c>
      <c r="X88" s="70" t="b">
        <v>0</v>
      </c>
      <c r="Y88" s="70">
        <f t="shared" si="4"/>
        <v>20</v>
      </c>
      <c r="Z88" s="70">
        <f t="shared" si="5"/>
        <v>0</v>
      </c>
      <c r="AA88" s="70">
        <f t="shared" si="6"/>
        <v>14.34</v>
      </c>
      <c r="AB88" s="70">
        <f t="shared" si="7"/>
        <v>94.34</v>
      </c>
      <c r="AC88" s="50"/>
      <c r="AD88" s="50"/>
      <c r="AE88" s="50"/>
      <c r="AF88" s="50"/>
      <c r="AG88" s="50"/>
    </row>
    <row r="89">
      <c r="A89" s="4"/>
      <c r="B89" s="81" t="s">
        <v>95</v>
      </c>
      <c r="C89" s="110" t="s">
        <v>247</v>
      </c>
      <c r="D89" s="26" t="s">
        <v>276</v>
      </c>
      <c r="E89" s="110" t="s">
        <v>247</v>
      </c>
      <c r="F89" s="110" t="s">
        <v>269</v>
      </c>
      <c r="G89" s="110">
        <v>0.0</v>
      </c>
      <c r="H89" s="110" t="s">
        <v>246</v>
      </c>
      <c r="I89" s="110" t="s">
        <v>246</v>
      </c>
      <c r="J89" s="110" t="s">
        <v>247</v>
      </c>
      <c r="K89" s="97"/>
      <c r="L89" s="110" t="s">
        <v>247</v>
      </c>
      <c r="M89" s="110" t="s">
        <v>247</v>
      </c>
      <c r="N89" s="110" t="s">
        <v>247</v>
      </c>
      <c r="O89" s="110" t="s">
        <v>247</v>
      </c>
      <c r="P89" s="110" t="s">
        <v>247</v>
      </c>
      <c r="Q89" s="110" t="s">
        <v>247</v>
      </c>
      <c r="R89" s="110">
        <v>4.0</v>
      </c>
      <c r="S89" s="97"/>
      <c r="T89" s="97"/>
      <c r="U89" s="71" t="str">
        <f t="shared" si="1"/>
        <v>-</v>
      </c>
      <c r="V89" s="70" t="str">
        <f t="shared" si="2"/>
        <v>-</v>
      </c>
      <c r="W89" s="70" t="str">
        <f t="shared" si="3"/>
        <v>-</v>
      </c>
      <c r="X89" s="70" t="b">
        <v>0</v>
      </c>
      <c r="Y89" s="70">
        <f t="shared" si="4"/>
        <v>0</v>
      </c>
      <c r="Z89" s="70">
        <f t="shared" si="5"/>
        <v>0</v>
      </c>
      <c r="AA89" s="70">
        <f t="shared" si="6"/>
        <v>0</v>
      </c>
      <c r="AB89" s="70">
        <f t="shared" si="7"/>
        <v>0</v>
      </c>
      <c r="AC89" s="50"/>
      <c r="AD89" s="50"/>
      <c r="AE89" s="50"/>
      <c r="AF89" s="50"/>
      <c r="AG89" s="50"/>
    </row>
    <row r="90">
      <c r="A90" s="4"/>
      <c r="B90" s="81" t="s">
        <v>96</v>
      </c>
      <c r="C90" s="110" t="s">
        <v>245</v>
      </c>
      <c r="D90" s="97"/>
      <c r="E90" s="110" t="s">
        <v>251</v>
      </c>
      <c r="F90" s="97"/>
      <c r="G90" s="110">
        <v>1.0</v>
      </c>
      <c r="H90" s="110" t="s">
        <v>246</v>
      </c>
      <c r="I90" s="110" t="s">
        <v>246</v>
      </c>
      <c r="J90" s="110" t="s">
        <v>246</v>
      </c>
      <c r="K90" s="110" t="s">
        <v>246</v>
      </c>
      <c r="L90" s="110" t="s">
        <v>245</v>
      </c>
      <c r="M90" s="110" t="s">
        <v>251</v>
      </c>
      <c r="N90" s="110" t="s">
        <v>245</v>
      </c>
      <c r="O90" s="110" t="s">
        <v>245</v>
      </c>
      <c r="P90" s="110" t="s">
        <v>245</v>
      </c>
      <c r="Q90" s="110" t="s">
        <v>245</v>
      </c>
      <c r="R90" s="110">
        <v>7.8</v>
      </c>
      <c r="S90" s="110">
        <v>11824.0</v>
      </c>
      <c r="T90" s="110">
        <v>47248.19</v>
      </c>
      <c r="U90" s="71">
        <f t="shared" si="1"/>
        <v>4357568269</v>
      </c>
      <c r="V90" s="70">
        <f t="shared" si="2"/>
        <v>44</v>
      </c>
      <c r="W90" s="70">
        <f t="shared" si="3"/>
        <v>0.4316350264</v>
      </c>
      <c r="X90" s="70" t="b">
        <v>0</v>
      </c>
      <c r="Y90" s="70">
        <f t="shared" si="4"/>
        <v>19.1</v>
      </c>
      <c r="Z90" s="70">
        <f t="shared" si="5"/>
        <v>0.3</v>
      </c>
      <c r="AA90" s="70">
        <f t="shared" si="6"/>
        <v>14.07</v>
      </c>
      <c r="AB90" s="70">
        <f t="shared" si="7"/>
        <v>93.47</v>
      </c>
      <c r="AC90" s="50"/>
      <c r="AD90" s="50"/>
      <c r="AE90" s="50"/>
      <c r="AF90" s="50"/>
      <c r="AG90" s="50"/>
    </row>
    <row r="91">
      <c r="A91" s="4"/>
      <c r="B91" s="81" t="s">
        <v>97</v>
      </c>
      <c r="C91" s="110" t="s">
        <v>245</v>
      </c>
      <c r="D91" s="97"/>
      <c r="E91" s="110" t="s">
        <v>245</v>
      </c>
      <c r="F91" s="97"/>
      <c r="G91" s="110">
        <v>0.0</v>
      </c>
      <c r="H91" s="110" t="s">
        <v>246</v>
      </c>
      <c r="I91" s="110" t="s">
        <v>246</v>
      </c>
      <c r="J91" s="110" t="s">
        <v>246</v>
      </c>
      <c r="K91" s="110" t="s">
        <v>246</v>
      </c>
      <c r="L91" s="110" t="s">
        <v>245</v>
      </c>
      <c r="M91" s="110" t="s">
        <v>245</v>
      </c>
      <c r="N91" s="110" t="s">
        <v>245</v>
      </c>
      <c r="O91" s="110" t="s">
        <v>245</v>
      </c>
      <c r="P91" s="110" t="s">
        <v>245</v>
      </c>
      <c r="Q91" s="110" t="s">
        <v>245</v>
      </c>
      <c r="R91" s="110">
        <v>7.5</v>
      </c>
      <c r="S91" s="110">
        <v>11603.0</v>
      </c>
      <c r="T91" s="110">
        <v>48798.29</v>
      </c>
      <c r="U91" s="71">
        <f t="shared" si="1"/>
        <v>4246549192</v>
      </c>
      <c r="V91" s="70">
        <f t="shared" si="2"/>
        <v>43</v>
      </c>
      <c r="W91" s="70">
        <f t="shared" si="3"/>
        <v>0.4354102392</v>
      </c>
      <c r="X91" s="70" t="b">
        <v>0</v>
      </c>
      <c r="Y91" s="70">
        <f t="shared" si="4"/>
        <v>20</v>
      </c>
      <c r="Z91" s="70">
        <f t="shared" si="5"/>
        <v>0</v>
      </c>
      <c r="AA91" s="70">
        <f t="shared" si="6"/>
        <v>14.21</v>
      </c>
      <c r="AB91" s="70">
        <f t="shared" si="7"/>
        <v>94.21</v>
      </c>
      <c r="AC91" s="50"/>
      <c r="AD91" s="50"/>
      <c r="AE91" s="50"/>
      <c r="AF91" s="50"/>
      <c r="AG91" s="50"/>
    </row>
    <row r="92">
      <c r="A92" s="4"/>
      <c r="B92" s="81" t="s">
        <v>98</v>
      </c>
      <c r="C92" s="110" t="s">
        <v>245</v>
      </c>
      <c r="D92" s="97"/>
      <c r="E92" s="110" t="s">
        <v>245</v>
      </c>
      <c r="F92" s="97"/>
      <c r="G92" s="110">
        <v>0.0</v>
      </c>
      <c r="H92" s="110" t="s">
        <v>246</v>
      </c>
      <c r="I92" s="110" t="s">
        <v>246</v>
      </c>
      <c r="J92" s="110" t="s">
        <v>246</v>
      </c>
      <c r="K92" s="110" t="s">
        <v>246</v>
      </c>
      <c r="L92" s="110" t="s">
        <v>245</v>
      </c>
      <c r="M92" s="110" t="s">
        <v>245</v>
      </c>
      <c r="N92" s="110" t="s">
        <v>245</v>
      </c>
      <c r="O92" s="110" t="s">
        <v>245</v>
      </c>
      <c r="P92" s="110" t="s">
        <v>245</v>
      </c>
      <c r="Q92" s="110" t="s">
        <v>245</v>
      </c>
      <c r="R92" s="110">
        <v>4.5</v>
      </c>
      <c r="S92" s="110">
        <v>22230.0</v>
      </c>
      <c r="T92" s="110">
        <v>46020.74</v>
      </c>
      <c r="U92" s="71">
        <f t="shared" si="1"/>
        <v>4603684726</v>
      </c>
      <c r="V92" s="70">
        <f t="shared" si="2"/>
        <v>47</v>
      </c>
      <c r="W92" s="70">
        <f t="shared" si="3"/>
        <v>0.4232658163</v>
      </c>
      <c r="X92" s="70" t="b">
        <v>0</v>
      </c>
      <c r="Y92" s="70">
        <f t="shared" si="4"/>
        <v>20</v>
      </c>
      <c r="Z92" s="70">
        <f t="shared" si="5"/>
        <v>0</v>
      </c>
      <c r="AA92" s="70">
        <f t="shared" si="6"/>
        <v>13.66</v>
      </c>
      <c r="AB92" s="70">
        <f t="shared" si="7"/>
        <v>93.66</v>
      </c>
      <c r="AC92" s="50"/>
      <c r="AD92" s="50"/>
      <c r="AE92" s="50"/>
      <c r="AF92" s="50"/>
      <c r="AG92" s="50"/>
    </row>
    <row r="93">
      <c r="A93" s="4"/>
      <c r="B93" s="81" t="s">
        <v>99</v>
      </c>
      <c r="C93" s="110" t="s">
        <v>245</v>
      </c>
      <c r="D93" s="97"/>
      <c r="E93" s="110" t="s">
        <v>245</v>
      </c>
      <c r="F93" s="97"/>
      <c r="G93" s="110">
        <v>0.0</v>
      </c>
      <c r="H93" s="110" t="s">
        <v>246</v>
      </c>
      <c r="I93" s="110" t="s">
        <v>246</v>
      </c>
      <c r="J93" s="110" t="s">
        <v>246</v>
      </c>
      <c r="K93" s="110" t="s">
        <v>246</v>
      </c>
      <c r="L93" s="110" t="s">
        <v>245</v>
      </c>
      <c r="M93" s="110" t="s">
        <v>245</v>
      </c>
      <c r="N93" s="110" t="s">
        <v>245</v>
      </c>
      <c r="O93" s="110" t="s">
        <v>245</v>
      </c>
      <c r="P93" s="110" t="s">
        <v>245</v>
      </c>
      <c r="Q93" s="110" t="s">
        <v>245</v>
      </c>
      <c r="R93" s="110">
        <v>6.4</v>
      </c>
      <c r="S93" s="110">
        <v>11824.0</v>
      </c>
      <c r="T93" s="110">
        <v>32113.07</v>
      </c>
      <c r="U93" s="71">
        <f t="shared" si="1"/>
        <v>2430111614</v>
      </c>
      <c r="V93" s="70">
        <f t="shared" si="2"/>
        <v>11</v>
      </c>
      <c r="W93" s="70">
        <f t="shared" si="3"/>
        <v>0.4971783465</v>
      </c>
      <c r="X93" s="70" t="b">
        <v>0</v>
      </c>
      <c r="Y93" s="70">
        <f t="shared" si="4"/>
        <v>20</v>
      </c>
      <c r="Z93" s="70">
        <f t="shared" si="5"/>
        <v>0</v>
      </c>
      <c r="AA93" s="70">
        <f t="shared" si="6"/>
        <v>18.62</v>
      </c>
      <c r="AB93" s="70">
        <f t="shared" si="7"/>
        <v>98.62</v>
      </c>
      <c r="AC93" s="50"/>
      <c r="AD93" s="50"/>
      <c r="AE93" s="50"/>
      <c r="AF93" s="50"/>
      <c r="AG93" s="50"/>
    </row>
    <row r="94">
      <c r="A94" s="4"/>
      <c r="B94" s="81" t="s">
        <v>100</v>
      </c>
      <c r="C94" s="110" t="s">
        <v>245</v>
      </c>
      <c r="D94" s="97"/>
      <c r="E94" s="110" t="s">
        <v>245</v>
      </c>
      <c r="F94" s="97"/>
      <c r="G94" s="110">
        <v>0.0</v>
      </c>
      <c r="H94" s="110" t="s">
        <v>246</v>
      </c>
      <c r="I94" s="110" t="s">
        <v>246</v>
      </c>
      <c r="J94" s="110" t="s">
        <v>246</v>
      </c>
      <c r="K94" s="110" t="s">
        <v>246</v>
      </c>
      <c r="L94" s="110" t="s">
        <v>245</v>
      </c>
      <c r="M94" s="110" t="s">
        <v>245</v>
      </c>
      <c r="N94" s="110" t="s">
        <v>245</v>
      </c>
      <c r="O94" s="110" t="s">
        <v>245</v>
      </c>
      <c r="P94" s="110" t="s">
        <v>245</v>
      </c>
      <c r="Q94" s="110" t="s">
        <v>245</v>
      </c>
      <c r="R94" s="110">
        <v>3.3</v>
      </c>
      <c r="S94" s="110">
        <v>22427.0</v>
      </c>
      <c r="T94" s="110">
        <v>32349.24</v>
      </c>
      <c r="U94" s="71">
        <f t="shared" si="1"/>
        <v>2394138138</v>
      </c>
      <c r="V94" s="70">
        <f t="shared" si="2"/>
        <v>8</v>
      </c>
      <c r="W94" s="70">
        <f t="shared" si="3"/>
        <v>0.4984016274</v>
      </c>
      <c r="X94" s="70" t="b">
        <v>0</v>
      </c>
      <c r="Y94" s="70">
        <f t="shared" si="4"/>
        <v>20</v>
      </c>
      <c r="Z94" s="70">
        <f t="shared" si="5"/>
        <v>0</v>
      </c>
      <c r="AA94" s="70">
        <f t="shared" si="6"/>
        <v>19.03</v>
      </c>
      <c r="AB94" s="70">
        <f t="shared" si="7"/>
        <v>99.03</v>
      </c>
      <c r="AC94" s="50"/>
      <c r="AD94" s="50"/>
      <c r="AE94" s="50"/>
      <c r="AF94" s="50"/>
      <c r="AG94" s="50"/>
    </row>
    <row r="95">
      <c r="A95" s="4"/>
      <c r="B95" s="81" t="s">
        <v>101</v>
      </c>
      <c r="C95" s="110" t="s">
        <v>245</v>
      </c>
      <c r="D95" s="97"/>
      <c r="E95" s="110" t="s">
        <v>245</v>
      </c>
      <c r="F95" s="97"/>
      <c r="G95" s="110">
        <v>0.0</v>
      </c>
      <c r="H95" s="110" t="s">
        <v>246</v>
      </c>
      <c r="I95" s="110" t="s">
        <v>246</v>
      </c>
      <c r="J95" s="110" t="s">
        <v>246</v>
      </c>
      <c r="K95" s="110" t="s">
        <v>246</v>
      </c>
      <c r="L95" s="110" t="s">
        <v>245</v>
      </c>
      <c r="M95" s="110" t="s">
        <v>245</v>
      </c>
      <c r="N95" s="110" t="s">
        <v>245</v>
      </c>
      <c r="O95" s="110" t="s">
        <v>245</v>
      </c>
      <c r="P95" s="110" t="s">
        <v>245</v>
      </c>
      <c r="Q95" s="110" t="s">
        <v>245</v>
      </c>
      <c r="R95" s="110">
        <v>3.9</v>
      </c>
      <c r="S95" s="110">
        <v>33030.0</v>
      </c>
      <c r="T95" s="110">
        <v>28307.66</v>
      </c>
      <c r="U95" s="71">
        <f t="shared" si="1"/>
        <v>3646507838</v>
      </c>
      <c r="V95" s="70">
        <f t="shared" si="2"/>
        <v>37</v>
      </c>
      <c r="W95" s="70">
        <f t="shared" si="3"/>
        <v>0.4558146941</v>
      </c>
      <c r="X95" s="70" t="b">
        <v>0</v>
      </c>
      <c r="Y95" s="70">
        <f t="shared" si="4"/>
        <v>20</v>
      </c>
      <c r="Z95" s="70">
        <f t="shared" si="5"/>
        <v>0</v>
      </c>
      <c r="AA95" s="70">
        <f t="shared" si="6"/>
        <v>15.03</v>
      </c>
      <c r="AB95" s="70">
        <f t="shared" si="7"/>
        <v>95.03</v>
      </c>
      <c r="AC95" s="50"/>
      <c r="AD95" s="50"/>
      <c r="AE95" s="50"/>
      <c r="AF95" s="50"/>
      <c r="AG95" s="50"/>
    </row>
    <row r="96">
      <c r="A96" s="4"/>
      <c r="B96" s="81" t="s">
        <v>102</v>
      </c>
      <c r="C96" s="110" t="s">
        <v>245</v>
      </c>
      <c r="D96" s="97"/>
      <c r="E96" s="110" t="s">
        <v>245</v>
      </c>
      <c r="F96" s="97"/>
      <c r="G96" s="110">
        <v>0.0</v>
      </c>
      <c r="H96" s="110" t="s">
        <v>246</v>
      </c>
      <c r="I96" s="110" t="s">
        <v>246</v>
      </c>
      <c r="J96" s="110" t="s">
        <v>246</v>
      </c>
      <c r="K96" s="110" t="s">
        <v>246</v>
      </c>
      <c r="L96" s="110" t="s">
        <v>245</v>
      </c>
      <c r="M96" s="110" t="s">
        <v>245</v>
      </c>
      <c r="N96" s="110" t="s">
        <v>245</v>
      </c>
      <c r="O96" s="110" t="s">
        <v>245</v>
      </c>
      <c r="P96" s="110" t="s">
        <v>245</v>
      </c>
      <c r="Q96" s="110" t="s">
        <v>245</v>
      </c>
      <c r="R96" s="110">
        <v>6.0</v>
      </c>
      <c r="S96" s="110">
        <v>12809.0</v>
      </c>
      <c r="T96" s="110">
        <v>46596.21</v>
      </c>
      <c r="U96" s="71">
        <f t="shared" si="1"/>
        <v>3581105123</v>
      </c>
      <c r="V96" s="70">
        <f t="shared" si="2"/>
        <v>36</v>
      </c>
      <c r="W96" s="70">
        <f t="shared" si="3"/>
        <v>0.4580387187</v>
      </c>
      <c r="X96" s="70" t="b">
        <v>0</v>
      </c>
      <c r="Y96" s="70">
        <f t="shared" si="4"/>
        <v>20</v>
      </c>
      <c r="Z96" s="70">
        <f t="shared" si="5"/>
        <v>0</v>
      </c>
      <c r="AA96" s="70">
        <f t="shared" si="6"/>
        <v>15.17</v>
      </c>
      <c r="AB96" s="70">
        <f t="shared" si="7"/>
        <v>95.17</v>
      </c>
      <c r="AC96" s="50"/>
      <c r="AD96" s="50"/>
      <c r="AE96" s="50"/>
      <c r="AF96" s="50"/>
      <c r="AG96" s="50"/>
    </row>
    <row r="97">
      <c r="A97" s="4"/>
      <c r="B97" s="72" t="s">
        <v>103</v>
      </c>
      <c r="C97" s="110" t="s">
        <v>247</v>
      </c>
      <c r="D97" s="26" t="s">
        <v>248</v>
      </c>
      <c r="E97" s="97"/>
      <c r="F97" s="97"/>
      <c r="G97" s="110">
        <v>0.0</v>
      </c>
      <c r="H97" s="110" t="s">
        <v>247</v>
      </c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71" t="str">
        <f t="shared" si="1"/>
        <v>-</v>
      </c>
      <c r="V97" s="70" t="str">
        <f t="shared" si="2"/>
        <v>-</v>
      </c>
      <c r="W97" s="70" t="str">
        <f t="shared" si="3"/>
        <v>-</v>
      </c>
      <c r="X97" s="70" t="b">
        <v>0</v>
      </c>
      <c r="Y97" s="70">
        <f t="shared" si="4"/>
        <v>0</v>
      </c>
      <c r="Z97" s="70">
        <f t="shared" si="5"/>
        <v>0</v>
      </c>
      <c r="AA97" s="70">
        <f t="shared" si="6"/>
        <v>0</v>
      </c>
      <c r="AB97" s="70">
        <f t="shared" si="7"/>
        <v>0</v>
      </c>
      <c r="AC97" s="50"/>
      <c r="AD97" s="50"/>
      <c r="AE97" s="50"/>
      <c r="AF97" s="50"/>
      <c r="AG97" s="50"/>
    </row>
    <row r="98">
      <c r="A98" s="4"/>
      <c r="B98" s="81" t="s">
        <v>104</v>
      </c>
      <c r="C98" s="110" t="s">
        <v>245</v>
      </c>
      <c r="D98" s="97"/>
      <c r="E98" s="110" t="s">
        <v>245</v>
      </c>
      <c r="F98" s="97"/>
      <c r="G98" s="110">
        <v>0.0</v>
      </c>
      <c r="H98" s="110" t="s">
        <v>246</v>
      </c>
      <c r="I98" s="110" t="s">
        <v>246</v>
      </c>
      <c r="J98" s="110" t="s">
        <v>246</v>
      </c>
      <c r="K98" s="110" t="s">
        <v>246</v>
      </c>
      <c r="L98" s="110" t="s">
        <v>245</v>
      </c>
      <c r="M98" s="110" t="s">
        <v>245</v>
      </c>
      <c r="N98" s="110" t="s">
        <v>245</v>
      </c>
      <c r="O98" s="110" t="s">
        <v>245</v>
      </c>
      <c r="P98" s="110" t="s">
        <v>245</v>
      </c>
      <c r="Q98" s="110" t="s">
        <v>245</v>
      </c>
      <c r="R98" s="110">
        <v>9.0</v>
      </c>
      <c r="S98" s="110">
        <v>11772.0</v>
      </c>
      <c r="T98" s="110">
        <v>44001.62</v>
      </c>
      <c r="U98" s="71">
        <f t="shared" si="1"/>
        <v>4661883636</v>
      </c>
      <c r="V98" s="70">
        <f t="shared" si="2"/>
        <v>48</v>
      </c>
      <c r="W98" s="70">
        <f t="shared" si="3"/>
        <v>0.4212867577</v>
      </c>
      <c r="X98" s="70" t="b">
        <v>0</v>
      </c>
      <c r="Y98" s="70">
        <f t="shared" si="4"/>
        <v>20</v>
      </c>
      <c r="Z98" s="70">
        <f t="shared" si="5"/>
        <v>0</v>
      </c>
      <c r="AA98" s="70">
        <f t="shared" si="6"/>
        <v>13.52</v>
      </c>
      <c r="AB98" s="70">
        <f t="shared" si="7"/>
        <v>93.52</v>
      </c>
      <c r="AC98" s="50"/>
      <c r="AD98" s="50"/>
      <c r="AE98" s="50"/>
      <c r="AF98" s="50"/>
      <c r="AG98" s="50"/>
    </row>
    <row r="99">
      <c r="A99" s="4"/>
      <c r="B99" s="81" t="s">
        <v>105</v>
      </c>
      <c r="C99" s="110" t="s">
        <v>245</v>
      </c>
      <c r="D99" s="97"/>
      <c r="E99" s="110" t="s">
        <v>245</v>
      </c>
      <c r="F99" s="97"/>
      <c r="G99" s="110">
        <v>0.0</v>
      </c>
      <c r="H99" s="110" t="s">
        <v>246</v>
      </c>
      <c r="I99" s="110" t="s">
        <v>246</v>
      </c>
      <c r="J99" s="110" t="s">
        <v>246</v>
      </c>
      <c r="K99" s="110" t="s">
        <v>246</v>
      </c>
      <c r="L99" s="110" t="s">
        <v>245</v>
      </c>
      <c r="M99" s="110" t="s">
        <v>245</v>
      </c>
      <c r="N99" s="110" t="s">
        <v>245</v>
      </c>
      <c r="O99" s="110" t="s">
        <v>245</v>
      </c>
      <c r="P99" s="110" t="s">
        <v>245</v>
      </c>
      <c r="Q99" s="110" t="s">
        <v>245</v>
      </c>
      <c r="R99" s="110">
        <v>8.0</v>
      </c>
      <c r="S99" s="110">
        <v>22427.0</v>
      </c>
      <c r="T99" s="110">
        <v>66444.84</v>
      </c>
      <c r="U99" s="71">
        <f t="shared" si="1"/>
        <v>11921267413</v>
      </c>
      <c r="V99" s="70">
        <f t="shared" si="2"/>
        <v>104</v>
      </c>
      <c r="W99" s="70">
        <f t="shared" si="3"/>
        <v>0.1744308231</v>
      </c>
      <c r="X99" s="70" t="b">
        <v>0</v>
      </c>
      <c r="Y99" s="70">
        <f t="shared" si="4"/>
        <v>20</v>
      </c>
      <c r="Z99" s="70">
        <f t="shared" si="5"/>
        <v>0</v>
      </c>
      <c r="AA99" s="70">
        <f t="shared" si="6"/>
        <v>5.79</v>
      </c>
      <c r="AB99" s="70">
        <f t="shared" si="7"/>
        <v>85.79</v>
      </c>
      <c r="AC99" s="50"/>
      <c r="AD99" s="50"/>
      <c r="AE99" s="50"/>
      <c r="AF99" s="50"/>
      <c r="AG99" s="50"/>
    </row>
    <row r="100">
      <c r="A100" s="4"/>
      <c r="B100" s="81" t="s">
        <v>106</v>
      </c>
      <c r="C100" s="110" t="s">
        <v>245</v>
      </c>
      <c r="D100" s="97"/>
      <c r="E100" s="110" t="s">
        <v>245</v>
      </c>
      <c r="F100" s="97"/>
      <c r="G100" s="110">
        <v>0.0</v>
      </c>
      <c r="H100" s="110" t="s">
        <v>246</v>
      </c>
      <c r="I100" s="110" t="s">
        <v>246</v>
      </c>
      <c r="J100" s="110" t="s">
        <v>246</v>
      </c>
      <c r="K100" s="110" t="s">
        <v>246</v>
      </c>
      <c r="L100" s="110" t="s">
        <v>245</v>
      </c>
      <c r="M100" s="110" t="s">
        <v>245</v>
      </c>
      <c r="N100" s="110" t="s">
        <v>245</v>
      </c>
      <c r="O100" s="110" t="s">
        <v>245</v>
      </c>
      <c r="P100" s="110" t="s">
        <v>245</v>
      </c>
      <c r="Q100" s="110" t="s">
        <v>245</v>
      </c>
      <c r="R100" s="110">
        <v>3.5</v>
      </c>
      <c r="S100" s="110">
        <v>31809.0</v>
      </c>
      <c r="T100" s="110">
        <v>45871.06</v>
      </c>
      <c r="U100" s="71">
        <f t="shared" si="1"/>
        <v>5106893916</v>
      </c>
      <c r="V100" s="70">
        <f t="shared" si="2"/>
        <v>56</v>
      </c>
      <c r="W100" s="70">
        <f t="shared" si="3"/>
        <v>0.406154147</v>
      </c>
      <c r="X100" s="70" t="b">
        <v>0</v>
      </c>
      <c r="Y100" s="70">
        <f t="shared" si="4"/>
        <v>20</v>
      </c>
      <c r="Z100" s="70">
        <f t="shared" si="5"/>
        <v>0</v>
      </c>
      <c r="AA100" s="70">
        <f t="shared" si="6"/>
        <v>12.41</v>
      </c>
      <c r="AB100" s="70">
        <f t="shared" si="7"/>
        <v>92.41</v>
      </c>
      <c r="AC100" s="50"/>
      <c r="AD100" s="50"/>
      <c r="AE100" s="50"/>
      <c r="AF100" s="50"/>
      <c r="AG100" s="50"/>
    </row>
    <row r="101">
      <c r="A101" s="4"/>
      <c r="B101" s="81" t="s">
        <v>107</v>
      </c>
      <c r="C101" s="110" t="s">
        <v>247</v>
      </c>
      <c r="D101" s="26" t="s">
        <v>248</v>
      </c>
      <c r="E101" s="97"/>
      <c r="F101" s="97"/>
      <c r="G101" s="110">
        <v>0.0</v>
      </c>
      <c r="H101" s="110" t="s">
        <v>247</v>
      </c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71" t="str">
        <f t="shared" si="1"/>
        <v>-</v>
      </c>
      <c r="V101" s="70" t="str">
        <f t="shared" si="2"/>
        <v>-</v>
      </c>
      <c r="W101" s="70" t="str">
        <f t="shared" si="3"/>
        <v>-</v>
      </c>
      <c r="X101" s="70" t="b">
        <v>0</v>
      </c>
      <c r="Y101" s="70">
        <f t="shared" si="4"/>
        <v>0</v>
      </c>
      <c r="Z101" s="70">
        <f t="shared" si="5"/>
        <v>0</v>
      </c>
      <c r="AA101" s="70">
        <f t="shared" si="6"/>
        <v>0</v>
      </c>
      <c r="AB101" s="70">
        <f t="shared" si="7"/>
        <v>0</v>
      </c>
      <c r="AC101" s="50"/>
      <c r="AD101" s="50"/>
      <c r="AE101" s="50"/>
      <c r="AF101" s="50"/>
      <c r="AG101" s="50"/>
    </row>
    <row r="102">
      <c r="A102" s="5"/>
      <c r="B102" s="81" t="s">
        <v>108</v>
      </c>
      <c r="C102" s="110" t="s">
        <v>245</v>
      </c>
      <c r="D102" s="97"/>
      <c r="E102" s="110" t="s">
        <v>245</v>
      </c>
      <c r="F102" s="97"/>
      <c r="G102" s="110">
        <v>0.0</v>
      </c>
      <c r="H102" s="110" t="s">
        <v>246</v>
      </c>
      <c r="I102" s="110" t="s">
        <v>246</v>
      </c>
      <c r="J102" s="110" t="s">
        <v>246</v>
      </c>
      <c r="K102" s="110" t="s">
        <v>246</v>
      </c>
      <c r="L102" s="110" t="s">
        <v>245</v>
      </c>
      <c r="M102" s="110" t="s">
        <v>245</v>
      </c>
      <c r="N102" s="110" t="s">
        <v>245</v>
      </c>
      <c r="O102" s="110" t="s">
        <v>245</v>
      </c>
      <c r="P102" s="110" t="s">
        <v>245</v>
      </c>
      <c r="Q102" s="110" t="s">
        <v>245</v>
      </c>
      <c r="R102" s="110">
        <v>7.4</v>
      </c>
      <c r="S102" s="110">
        <v>11824.0</v>
      </c>
      <c r="T102" s="110">
        <v>34125.54</v>
      </c>
      <c r="U102" s="71">
        <f t="shared" si="1"/>
        <v>2985902849</v>
      </c>
      <c r="V102" s="70">
        <f t="shared" si="2"/>
        <v>22</v>
      </c>
      <c r="W102" s="70">
        <f t="shared" si="3"/>
        <v>0.4782786204</v>
      </c>
      <c r="X102" s="70" t="b">
        <v>0</v>
      </c>
      <c r="Y102" s="70">
        <f t="shared" si="4"/>
        <v>20</v>
      </c>
      <c r="Z102" s="70">
        <f t="shared" si="5"/>
        <v>0</v>
      </c>
      <c r="AA102" s="70">
        <f t="shared" si="6"/>
        <v>17.1</v>
      </c>
      <c r="AB102" s="70">
        <f t="shared" si="7"/>
        <v>97.1</v>
      </c>
      <c r="AC102" s="50"/>
      <c r="AD102" s="50"/>
      <c r="AE102" s="50"/>
      <c r="AF102" s="50"/>
      <c r="AG102" s="50"/>
    </row>
    <row r="103">
      <c r="A103" s="17" t="s">
        <v>109</v>
      </c>
      <c r="B103" s="83" t="s">
        <v>110</v>
      </c>
      <c r="C103" s="110" t="s">
        <v>245</v>
      </c>
      <c r="D103" s="97"/>
      <c r="E103" s="110" t="s">
        <v>245</v>
      </c>
      <c r="F103" s="97"/>
      <c r="G103" s="110">
        <v>0.0</v>
      </c>
      <c r="H103" s="110" t="s">
        <v>246</v>
      </c>
      <c r="I103" s="110" t="s">
        <v>246</v>
      </c>
      <c r="J103" s="110" t="s">
        <v>246</v>
      </c>
      <c r="K103" s="110" t="s">
        <v>246</v>
      </c>
      <c r="L103" s="110" t="s">
        <v>245</v>
      </c>
      <c r="M103" s="110" t="s">
        <v>245</v>
      </c>
      <c r="N103" s="110" t="s">
        <v>245</v>
      </c>
      <c r="O103" s="110" t="s">
        <v>245</v>
      </c>
      <c r="P103" s="110" t="s">
        <v>245</v>
      </c>
      <c r="Q103" s="110" t="s">
        <v>245</v>
      </c>
      <c r="R103" s="110">
        <v>5.9</v>
      </c>
      <c r="S103" s="110">
        <v>22427.0</v>
      </c>
      <c r="T103" s="110">
        <v>39341.33</v>
      </c>
      <c r="U103" s="71">
        <f t="shared" si="1"/>
        <v>5205617247</v>
      </c>
      <c r="V103" s="70">
        <f t="shared" si="2"/>
        <v>58</v>
      </c>
      <c r="W103" s="70">
        <f t="shared" si="3"/>
        <v>0.4027970521</v>
      </c>
      <c r="X103" s="70" t="b">
        <v>0</v>
      </c>
      <c r="Y103" s="70">
        <f t="shared" si="4"/>
        <v>20</v>
      </c>
      <c r="Z103" s="70">
        <f t="shared" si="5"/>
        <v>0</v>
      </c>
      <c r="AA103" s="70">
        <f t="shared" si="6"/>
        <v>12.14</v>
      </c>
      <c r="AB103" s="70">
        <f t="shared" si="7"/>
        <v>92.14</v>
      </c>
      <c r="AC103" s="50"/>
      <c r="AD103" s="50"/>
      <c r="AE103" s="50"/>
      <c r="AF103" s="50"/>
      <c r="AG103" s="50"/>
    </row>
    <row r="104">
      <c r="A104" s="4"/>
      <c r="B104" s="83" t="s">
        <v>111</v>
      </c>
      <c r="C104" s="110" t="s">
        <v>251</v>
      </c>
      <c r="D104" s="97"/>
      <c r="E104" s="110" t="s">
        <v>251</v>
      </c>
      <c r="F104" s="97"/>
      <c r="G104" s="110">
        <v>1.0</v>
      </c>
      <c r="H104" s="110" t="s">
        <v>246</v>
      </c>
      <c r="I104" s="110" t="s">
        <v>246</v>
      </c>
      <c r="J104" s="110" t="s">
        <v>246</v>
      </c>
      <c r="K104" s="110" t="s">
        <v>246</v>
      </c>
      <c r="L104" s="110" t="s">
        <v>245</v>
      </c>
      <c r="M104" s="110" t="s">
        <v>251</v>
      </c>
      <c r="N104" s="110" t="s">
        <v>245</v>
      </c>
      <c r="O104" s="110" t="s">
        <v>245</v>
      </c>
      <c r="P104" s="110" t="s">
        <v>245</v>
      </c>
      <c r="Q104" s="110" t="s">
        <v>245</v>
      </c>
      <c r="R104" s="110">
        <v>3.8</v>
      </c>
      <c r="S104" s="110">
        <v>22230.0</v>
      </c>
      <c r="T104" s="110">
        <v>51625.73</v>
      </c>
      <c r="U104" s="71">
        <f t="shared" si="1"/>
        <v>4361031916</v>
      </c>
      <c r="V104" s="70">
        <f t="shared" si="2"/>
        <v>45</v>
      </c>
      <c r="W104" s="70">
        <f t="shared" si="3"/>
        <v>0.4315172448</v>
      </c>
      <c r="X104" s="70" t="b">
        <v>0</v>
      </c>
      <c r="Y104" s="70">
        <f t="shared" si="4"/>
        <v>19.1</v>
      </c>
      <c r="Z104" s="70">
        <f t="shared" si="5"/>
        <v>0.3</v>
      </c>
      <c r="AA104" s="70">
        <f t="shared" si="6"/>
        <v>13.93</v>
      </c>
      <c r="AB104" s="70">
        <f t="shared" si="7"/>
        <v>75.33</v>
      </c>
      <c r="AC104" s="50"/>
      <c r="AD104" s="50"/>
      <c r="AE104" s="50"/>
      <c r="AF104" s="50"/>
      <c r="AG104" s="50"/>
    </row>
    <row r="105">
      <c r="A105" s="4"/>
      <c r="B105" s="83" t="s">
        <v>112</v>
      </c>
      <c r="C105" s="110" t="s">
        <v>245</v>
      </c>
      <c r="D105" s="97"/>
      <c r="E105" s="110" t="s">
        <v>245</v>
      </c>
      <c r="F105" s="97"/>
      <c r="G105" s="110">
        <v>0.0</v>
      </c>
      <c r="H105" s="110" t="s">
        <v>246</v>
      </c>
      <c r="I105" s="110" t="s">
        <v>246</v>
      </c>
      <c r="J105" s="110" t="s">
        <v>246</v>
      </c>
      <c r="K105" s="110" t="s">
        <v>246</v>
      </c>
      <c r="L105" s="110" t="s">
        <v>245</v>
      </c>
      <c r="M105" s="110" t="s">
        <v>245</v>
      </c>
      <c r="N105" s="110" t="s">
        <v>245</v>
      </c>
      <c r="O105" s="110" t="s">
        <v>245</v>
      </c>
      <c r="P105" s="110" t="s">
        <v>245</v>
      </c>
      <c r="Q105" s="110" t="s">
        <v>245</v>
      </c>
      <c r="R105" s="110">
        <v>12.0</v>
      </c>
      <c r="S105" s="110">
        <v>10603.0</v>
      </c>
      <c r="T105" s="110">
        <v>52184.56</v>
      </c>
      <c r="U105" s="71">
        <f t="shared" si="1"/>
        <v>6639754676</v>
      </c>
      <c r="V105" s="70">
        <f t="shared" si="2"/>
        <v>74</v>
      </c>
      <c r="W105" s="70">
        <f t="shared" si="3"/>
        <v>0.3540290924</v>
      </c>
      <c r="X105" s="70" t="b">
        <v>0</v>
      </c>
      <c r="Y105" s="70">
        <f t="shared" si="4"/>
        <v>20</v>
      </c>
      <c r="Z105" s="70">
        <f t="shared" si="5"/>
        <v>0</v>
      </c>
      <c r="AA105" s="70">
        <f t="shared" si="6"/>
        <v>9.93</v>
      </c>
      <c r="AB105" s="70">
        <f t="shared" si="7"/>
        <v>89.93</v>
      </c>
      <c r="AC105" s="50"/>
      <c r="AD105" s="50"/>
      <c r="AE105" s="50"/>
      <c r="AF105" s="50"/>
      <c r="AG105" s="50"/>
    </row>
    <row r="106">
      <c r="A106" s="4"/>
      <c r="B106" s="83" t="s">
        <v>113</v>
      </c>
      <c r="C106" s="110" t="s">
        <v>245</v>
      </c>
      <c r="D106" s="97"/>
      <c r="E106" s="110" t="s">
        <v>245</v>
      </c>
      <c r="F106" s="97"/>
      <c r="G106" s="110">
        <v>0.0</v>
      </c>
      <c r="H106" s="110" t="s">
        <v>246</v>
      </c>
      <c r="I106" s="110" t="s">
        <v>246</v>
      </c>
      <c r="J106" s="110" t="s">
        <v>246</v>
      </c>
      <c r="K106" s="110" t="s">
        <v>246</v>
      </c>
      <c r="L106" s="110" t="s">
        <v>245</v>
      </c>
      <c r="M106" s="110" t="s">
        <v>245</v>
      </c>
      <c r="N106" s="110" t="s">
        <v>245</v>
      </c>
      <c r="O106" s="110" t="s">
        <v>245</v>
      </c>
      <c r="P106" s="110" t="s">
        <v>245</v>
      </c>
      <c r="Q106" s="110" t="s">
        <v>245</v>
      </c>
      <c r="R106" s="110">
        <v>4.1</v>
      </c>
      <c r="S106" s="110">
        <v>22230.0</v>
      </c>
      <c r="T106" s="110">
        <v>53990.8</v>
      </c>
      <c r="U106" s="71">
        <f t="shared" si="1"/>
        <v>4920883484</v>
      </c>
      <c r="V106" s="70">
        <f t="shared" si="2"/>
        <v>53</v>
      </c>
      <c r="W106" s="70">
        <f t="shared" si="3"/>
        <v>0.4124794468</v>
      </c>
      <c r="X106" s="70" t="b">
        <v>0</v>
      </c>
      <c r="Y106" s="70">
        <f t="shared" si="4"/>
        <v>20</v>
      </c>
      <c r="Z106" s="70">
        <f t="shared" si="5"/>
        <v>0</v>
      </c>
      <c r="AA106" s="70">
        <f t="shared" si="6"/>
        <v>12.83</v>
      </c>
      <c r="AB106" s="70">
        <f t="shared" si="7"/>
        <v>92.83</v>
      </c>
      <c r="AC106" s="50"/>
      <c r="AD106" s="50"/>
      <c r="AE106" s="50"/>
      <c r="AF106" s="50"/>
      <c r="AG106" s="50"/>
    </row>
    <row r="107">
      <c r="A107" s="4"/>
      <c r="B107" s="83" t="s">
        <v>114</v>
      </c>
      <c r="C107" s="110" t="s">
        <v>245</v>
      </c>
      <c r="D107" s="97"/>
      <c r="E107" s="110" t="s">
        <v>245</v>
      </c>
      <c r="F107" s="97"/>
      <c r="G107" s="110">
        <v>0.0</v>
      </c>
      <c r="H107" s="110" t="s">
        <v>246</v>
      </c>
      <c r="I107" s="110" t="s">
        <v>246</v>
      </c>
      <c r="J107" s="110" t="s">
        <v>246</v>
      </c>
      <c r="K107" s="110" t="s">
        <v>246</v>
      </c>
      <c r="L107" s="110" t="s">
        <v>245</v>
      </c>
      <c r="M107" s="110" t="s">
        <v>245</v>
      </c>
      <c r="N107" s="110" t="s">
        <v>245</v>
      </c>
      <c r="O107" s="110" t="s">
        <v>245</v>
      </c>
      <c r="P107" s="110" t="s">
        <v>245</v>
      </c>
      <c r="Q107" s="110" t="s">
        <v>245</v>
      </c>
      <c r="R107" s="110">
        <v>9.7</v>
      </c>
      <c r="S107" s="110">
        <v>11824.0</v>
      </c>
      <c r="T107" s="110">
        <v>38180.42</v>
      </c>
      <c r="U107" s="71">
        <f t="shared" si="1"/>
        <v>4379019275</v>
      </c>
      <c r="V107" s="70">
        <f t="shared" si="2"/>
        <v>46</v>
      </c>
      <c r="W107" s="70">
        <f t="shared" si="3"/>
        <v>0.4309055832</v>
      </c>
      <c r="X107" s="70" t="b">
        <v>0</v>
      </c>
      <c r="Y107" s="70">
        <f t="shared" si="4"/>
        <v>20</v>
      </c>
      <c r="Z107" s="70">
        <f t="shared" si="5"/>
        <v>0</v>
      </c>
      <c r="AA107" s="70">
        <f t="shared" si="6"/>
        <v>13.79</v>
      </c>
      <c r="AB107" s="70">
        <f t="shared" si="7"/>
        <v>93.79</v>
      </c>
      <c r="AC107" s="50"/>
      <c r="AD107" s="50"/>
      <c r="AE107" s="50"/>
      <c r="AF107" s="50"/>
      <c r="AG107" s="50"/>
    </row>
    <row r="108">
      <c r="A108" s="4"/>
      <c r="B108" s="83" t="s">
        <v>115</v>
      </c>
      <c r="C108" s="110" t="s">
        <v>245</v>
      </c>
      <c r="D108" s="97"/>
      <c r="E108" s="110" t="s">
        <v>245</v>
      </c>
      <c r="F108" s="97"/>
      <c r="G108" s="110">
        <v>0.0</v>
      </c>
      <c r="H108" s="110" t="s">
        <v>246</v>
      </c>
      <c r="I108" s="110" t="s">
        <v>246</v>
      </c>
      <c r="J108" s="110" t="s">
        <v>246</v>
      </c>
      <c r="K108" s="110" t="s">
        <v>246</v>
      </c>
      <c r="L108" s="110" t="s">
        <v>245</v>
      </c>
      <c r="M108" s="110" t="s">
        <v>245</v>
      </c>
      <c r="N108" s="110" t="s">
        <v>245</v>
      </c>
      <c r="O108" s="110" t="s">
        <v>245</v>
      </c>
      <c r="P108" s="110" t="s">
        <v>245</v>
      </c>
      <c r="Q108" s="110" t="s">
        <v>245</v>
      </c>
      <c r="R108" s="110">
        <v>11.0</v>
      </c>
      <c r="S108" s="110">
        <v>10603.0</v>
      </c>
      <c r="T108" s="110">
        <v>49739.66</v>
      </c>
      <c r="U108" s="71">
        <f t="shared" si="1"/>
        <v>5801285765</v>
      </c>
      <c r="V108" s="70">
        <f t="shared" si="2"/>
        <v>66</v>
      </c>
      <c r="W108" s="70">
        <f t="shared" si="3"/>
        <v>0.3825412958</v>
      </c>
      <c r="X108" s="70" t="b">
        <v>0</v>
      </c>
      <c r="Y108" s="70">
        <f t="shared" si="4"/>
        <v>20</v>
      </c>
      <c r="Z108" s="70">
        <f t="shared" si="5"/>
        <v>0</v>
      </c>
      <c r="AA108" s="70">
        <f t="shared" si="6"/>
        <v>11.03</v>
      </c>
      <c r="AB108" s="70">
        <f t="shared" si="7"/>
        <v>91.03</v>
      </c>
      <c r="AC108" s="50"/>
      <c r="AD108" s="50"/>
      <c r="AE108" s="50"/>
      <c r="AF108" s="50"/>
      <c r="AG108" s="50"/>
    </row>
    <row r="109">
      <c r="A109" s="4"/>
      <c r="B109" s="83" t="s">
        <v>116</v>
      </c>
      <c r="C109" s="110" t="s">
        <v>245</v>
      </c>
      <c r="D109" s="97"/>
      <c r="E109" s="110" t="s">
        <v>245</v>
      </c>
      <c r="F109" s="97"/>
      <c r="G109" s="110">
        <v>0.0</v>
      </c>
      <c r="H109" s="110" t="s">
        <v>246</v>
      </c>
      <c r="I109" s="110" t="s">
        <v>246</v>
      </c>
      <c r="J109" s="110" t="s">
        <v>246</v>
      </c>
      <c r="K109" s="110" t="s">
        <v>246</v>
      </c>
      <c r="L109" s="110" t="s">
        <v>245</v>
      </c>
      <c r="M109" s="110" t="s">
        <v>245</v>
      </c>
      <c r="N109" s="110" t="s">
        <v>245</v>
      </c>
      <c r="O109" s="110" t="s">
        <v>245</v>
      </c>
      <c r="P109" s="110" t="s">
        <v>245</v>
      </c>
      <c r="Q109" s="110" t="s">
        <v>245</v>
      </c>
      <c r="R109" s="110">
        <v>14.0</v>
      </c>
      <c r="S109" s="110">
        <v>11824.0</v>
      </c>
      <c r="T109" s="110">
        <v>33200.8</v>
      </c>
      <c r="U109" s="71">
        <f t="shared" si="1"/>
        <v>5495927629</v>
      </c>
      <c r="V109" s="70">
        <f t="shared" si="2"/>
        <v>62</v>
      </c>
      <c r="W109" s="70">
        <f t="shared" si="3"/>
        <v>0.392925024</v>
      </c>
      <c r="X109" s="70" t="b">
        <v>0</v>
      </c>
      <c r="Y109" s="70">
        <f t="shared" si="4"/>
        <v>20</v>
      </c>
      <c r="Z109" s="70">
        <f t="shared" si="5"/>
        <v>0</v>
      </c>
      <c r="AA109" s="70">
        <f t="shared" si="6"/>
        <v>11.59</v>
      </c>
      <c r="AB109" s="70">
        <f t="shared" si="7"/>
        <v>91.59</v>
      </c>
      <c r="AC109" s="50"/>
      <c r="AD109" s="50"/>
      <c r="AE109" s="50"/>
      <c r="AF109" s="50"/>
      <c r="AG109" s="50"/>
    </row>
    <row r="110">
      <c r="A110" s="4"/>
      <c r="B110" s="83" t="s">
        <v>117</v>
      </c>
      <c r="C110" s="110" t="s">
        <v>245</v>
      </c>
      <c r="D110" s="97"/>
      <c r="E110" s="110" t="s">
        <v>251</v>
      </c>
      <c r="F110" s="97"/>
      <c r="G110" s="110">
        <v>1.0</v>
      </c>
      <c r="H110" s="110" t="s">
        <v>246</v>
      </c>
      <c r="I110" s="110" t="s">
        <v>246</v>
      </c>
      <c r="J110" s="110" t="s">
        <v>246</v>
      </c>
      <c r="K110" s="110" t="s">
        <v>246</v>
      </c>
      <c r="L110" s="110" t="s">
        <v>245</v>
      </c>
      <c r="M110" s="110" t="s">
        <v>251</v>
      </c>
      <c r="N110" s="110" t="s">
        <v>245</v>
      </c>
      <c r="O110" s="110" t="s">
        <v>245</v>
      </c>
      <c r="P110" s="110" t="s">
        <v>245</v>
      </c>
      <c r="Q110" s="110" t="s">
        <v>245</v>
      </c>
      <c r="R110" s="110">
        <v>6.1</v>
      </c>
      <c r="S110" s="110">
        <v>11824.0</v>
      </c>
      <c r="T110" s="110">
        <v>33250.7</v>
      </c>
      <c r="U110" s="71">
        <f t="shared" si="1"/>
        <v>2398253288</v>
      </c>
      <c r="V110" s="70">
        <f t="shared" si="2"/>
        <v>9</v>
      </c>
      <c r="W110" s="70">
        <f t="shared" si="3"/>
        <v>0.4982616914</v>
      </c>
      <c r="X110" s="70" t="b">
        <v>0</v>
      </c>
      <c r="Y110" s="70">
        <f t="shared" si="4"/>
        <v>19.1</v>
      </c>
      <c r="Z110" s="70">
        <f t="shared" si="5"/>
        <v>0.3</v>
      </c>
      <c r="AA110" s="70">
        <f t="shared" si="6"/>
        <v>18.9</v>
      </c>
      <c r="AB110" s="70">
        <f t="shared" si="7"/>
        <v>98.3</v>
      </c>
      <c r="AC110" s="50"/>
      <c r="AD110" s="50"/>
      <c r="AE110" s="50"/>
      <c r="AF110" s="50"/>
      <c r="AG110" s="50"/>
    </row>
    <row r="111">
      <c r="A111" s="4"/>
      <c r="B111" s="83" t="s">
        <v>118</v>
      </c>
      <c r="C111" s="110" t="s">
        <v>245</v>
      </c>
      <c r="D111" s="97"/>
      <c r="E111" s="110" t="s">
        <v>245</v>
      </c>
      <c r="F111" s="97"/>
      <c r="G111" s="110">
        <v>0.0</v>
      </c>
      <c r="H111" s="110" t="s">
        <v>246</v>
      </c>
      <c r="I111" s="110" t="s">
        <v>246</v>
      </c>
      <c r="J111" s="110" t="s">
        <v>246</v>
      </c>
      <c r="K111" s="110" t="s">
        <v>246</v>
      </c>
      <c r="L111" s="110" t="s">
        <v>245</v>
      </c>
      <c r="M111" s="110" t="s">
        <v>245</v>
      </c>
      <c r="N111" s="110" t="s">
        <v>245</v>
      </c>
      <c r="O111" s="110" t="s">
        <v>245</v>
      </c>
      <c r="P111" s="110" t="s">
        <v>245</v>
      </c>
      <c r="Q111" s="110" t="s">
        <v>245</v>
      </c>
      <c r="R111" s="110">
        <v>9.0</v>
      </c>
      <c r="S111" s="110">
        <v>11772.0</v>
      </c>
      <c r="T111" s="110">
        <v>32562.13</v>
      </c>
      <c r="U111" s="71">
        <f t="shared" si="1"/>
        <v>3449892549</v>
      </c>
      <c r="V111" s="70">
        <f t="shared" si="2"/>
        <v>34</v>
      </c>
      <c r="W111" s="70">
        <f t="shared" si="3"/>
        <v>0.462500613</v>
      </c>
      <c r="X111" s="70" t="b">
        <v>0</v>
      </c>
      <c r="Y111" s="70">
        <f t="shared" si="4"/>
        <v>20</v>
      </c>
      <c r="Z111" s="70">
        <f t="shared" si="5"/>
        <v>0</v>
      </c>
      <c r="AA111" s="70">
        <f t="shared" si="6"/>
        <v>15.45</v>
      </c>
      <c r="AB111" s="70">
        <f t="shared" si="7"/>
        <v>95.45</v>
      </c>
      <c r="AC111" s="50"/>
      <c r="AD111" s="50"/>
      <c r="AE111" s="50"/>
      <c r="AF111" s="50"/>
      <c r="AG111" s="50"/>
    </row>
    <row r="112">
      <c r="A112" s="4"/>
      <c r="B112" s="83" t="s">
        <v>119</v>
      </c>
      <c r="C112" s="110" t="s">
        <v>245</v>
      </c>
      <c r="D112" s="97"/>
      <c r="E112" s="110" t="s">
        <v>245</v>
      </c>
      <c r="F112" s="97"/>
      <c r="G112" s="110">
        <v>0.0</v>
      </c>
      <c r="H112" s="110" t="s">
        <v>246</v>
      </c>
      <c r="I112" s="110" t="s">
        <v>246</v>
      </c>
      <c r="J112" s="110" t="s">
        <v>246</v>
      </c>
      <c r="K112" s="110" t="s">
        <v>246</v>
      </c>
      <c r="L112" s="110" t="s">
        <v>245</v>
      </c>
      <c r="M112" s="110" t="s">
        <v>245</v>
      </c>
      <c r="N112" s="110" t="s">
        <v>245</v>
      </c>
      <c r="O112" s="110" t="s">
        <v>245</v>
      </c>
      <c r="P112" s="110" t="s">
        <v>245</v>
      </c>
      <c r="Q112" s="110" t="s">
        <v>245</v>
      </c>
      <c r="R112" s="110">
        <v>4.4</v>
      </c>
      <c r="S112" s="110">
        <v>22427.0</v>
      </c>
      <c r="T112" s="110">
        <v>47574.17</v>
      </c>
      <c r="U112" s="71">
        <f t="shared" si="1"/>
        <v>4694562007</v>
      </c>
      <c r="V112" s="70">
        <f t="shared" si="2"/>
        <v>50</v>
      </c>
      <c r="W112" s="70">
        <f t="shared" si="3"/>
        <v>0.420175527</v>
      </c>
      <c r="X112" s="70" t="b">
        <v>0</v>
      </c>
      <c r="Y112" s="70">
        <f t="shared" si="4"/>
        <v>20</v>
      </c>
      <c r="Z112" s="70">
        <f t="shared" si="5"/>
        <v>0</v>
      </c>
      <c r="AA112" s="70">
        <f t="shared" si="6"/>
        <v>13.24</v>
      </c>
      <c r="AB112" s="70">
        <f t="shared" si="7"/>
        <v>93.24</v>
      </c>
      <c r="AC112" s="50"/>
      <c r="AD112" s="50"/>
      <c r="AE112" s="50"/>
      <c r="AF112" s="50"/>
      <c r="AG112" s="50"/>
    </row>
    <row r="113">
      <c r="A113" s="4"/>
      <c r="B113" s="83" t="s">
        <v>120</v>
      </c>
      <c r="C113" s="110" t="s">
        <v>251</v>
      </c>
      <c r="D113" s="97"/>
      <c r="E113" s="110" t="s">
        <v>245</v>
      </c>
      <c r="F113" s="97"/>
      <c r="G113" s="110">
        <v>0.0</v>
      </c>
      <c r="H113" s="110" t="s">
        <v>246</v>
      </c>
      <c r="I113" s="110" t="s">
        <v>246</v>
      </c>
      <c r="J113" s="110" t="s">
        <v>246</v>
      </c>
      <c r="K113" s="110" t="s">
        <v>246</v>
      </c>
      <c r="L113" s="110" t="s">
        <v>245</v>
      </c>
      <c r="M113" s="110" t="s">
        <v>245</v>
      </c>
      <c r="N113" s="110" t="s">
        <v>245</v>
      </c>
      <c r="O113" s="110" t="s">
        <v>245</v>
      </c>
      <c r="P113" s="110" t="s">
        <v>245</v>
      </c>
      <c r="Q113" s="110" t="s">
        <v>245</v>
      </c>
      <c r="R113" s="110">
        <v>10.0</v>
      </c>
      <c r="S113" s="110">
        <v>10603.0</v>
      </c>
      <c r="T113" s="110">
        <v>52277.7</v>
      </c>
      <c r="U113" s="71">
        <f t="shared" si="1"/>
        <v>5543004531</v>
      </c>
      <c r="V113" s="70">
        <f t="shared" si="2"/>
        <v>63</v>
      </c>
      <c r="W113" s="70">
        <f t="shared" si="3"/>
        <v>0.3913241701</v>
      </c>
      <c r="X113" s="70" t="b">
        <v>0</v>
      </c>
      <c r="Y113" s="70">
        <f t="shared" si="4"/>
        <v>20</v>
      </c>
      <c r="Z113" s="70">
        <f t="shared" si="5"/>
        <v>0</v>
      </c>
      <c r="AA113" s="70">
        <f t="shared" si="6"/>
        <v>11.45</v>
      </c>
      <c r="AB113" s="70">
        <f t="shared" si="7"/>
        <v>73.45</v>
      </c>
      <c r="AC113" s="50"/>
      <c r="AD113" s="50"/>
      <c r="AE113" s="50"/>
      <c r="AF113" s="50"/>
      <c r="AG113" s="50"/>
    </row>
    <row r="114">
      <c r="A114" s="4"/>
      <c r="B114" s="83" t="s">
        <v>121</v>
      </c>
      <c r="C114" s="110" t="s">
        <v>245</v>
      </c>
      <c r="D114" s="97"/>
      <c r="E114" s="110" t="s">
        <v>245</v>
      </c>
      <c r="F114" s="97"/>
      <c r="G114" s="110">
        <v>0.0</v>
      </c>
      <c r="H114" s="110" t="s">
        <v>246</v>
      </c>
      <c r="I114" s="110" t="s">
        <v>246</v>
      </c>
      <c r="J114" s="110" t="s">
        <v>246</v>
      </c>
      <c r="K114" s="110" t="s">
        <v>246</v>
      </c>
      <c r="L114" s="110" t="s">
        <v>245</v>
      </c>
      <c r="M114" s="110" t="s">
        <v>245</v>
      </c>
      <c r="N114" s="110" t="s">
        <v>245</v>
      </c>
      <c r="O114" s="110" t="s">
        <v>245</v>
      </c>
      <c r="P114" s="110" t="s">
        <v>245</v>
      </c>
      <c r="Q114" s="110" t="s">
        <v>245</v>
      </c>
      <c r="R114" s="110">
        <v>9.9</v>
      </c>
      <c r="S114" s="110">
        <v>11824.0</v>
      </c>
      <c r="T114" s="110">
        <v>28869.83</v>
      </c>
      <c r="U114" s="71">
        <f t="shared" si="1"/>
        <v>3379433012</v>
      </c>
      <c r="V114" s="70">
        <f t="shared" si="2"/>
        <v>32</v>
      </c>
      <c r="W114" s="70">
        <f t="shared" si="3"/>
        <v>0.4648965952</v>
      </c>
      <c r="X114" s="70" t="b">
        <v>0</v>
      </c>
      <c r="Y114" s="70">
        <f t="shared" si="4"/>
        <v>20</v>
      </c>
      <c r="Z114" s="70">
        <f t="shared" si="5"/>
        <v>0</v>
      </c>
      <c r="AA114" s="70">
        <f t="shared" si="6"/>
        <v>15.72</v>
      </c>
      <c r="AB114" s="70">
        <f t="shared" si="7"/>
        <v>95.72</v>
      </c>
      <c r="AC114" s="50"/>
      <c r="AD114" s="50"/>
      <c r="AE114" s="50"/>
      <c r="AF114" s="50"/>
      <c r="AG114" s="50"/>
    </row>
    <row r="115">
      <c r="A115" s="4"/>
      <c r="B115" s="83" t="s">
        <v>122</v>
      </c>
      <c r="C115" s="110" t="s">
        <v>245</v>
      </c>
      <c r="D115" s="97"/>
      <c r="E115" s="110" t="s">
        <v>245</v>
      </c>
      <c r="F115" s="97"/>
      <c r="G115" s="110">
        <v>0.0</v>
      </c>
      <c r="H115" s="110" t="s">
        <v>246</v>
      </c>
      <c r="I115" s="110" t="s">
        <v>246</v>
      </c>
      <c r="J115" s="110" t="s">
        <v>246</v>
      </c>
      <c r="K115" s="110" t="s">
        <v>246</v>
      </c>
      <c r="L115" s="110" t="s">
        <v>245</v>
      </c>
      <c r="M115" s="110" t="s">
        <v>245</v>
      </c>
      <c r="N115" s="110" t="s">
        <v>245</v>
      </c>
      <c r="O115" s="110" t="s">
        <v>245</v>
      </c>
      <c r="P115" s="110" t="s">
        <v>245</v>
      </c>
      <c r="Q115" s="110" t="s">
        <v>245</v>
      </c>
      <c r="R115" s="110">
        <v>4.0</v>
      </c>
      <c r="S115" s="110">
        <v>22427.0</v>
      </c>
      <c r="T115" s="110">
        <v>36177.93</v>
      </c>
      <c r="U115" s="71">
        <f t="shared" si="1"/>
        <v>3245449744</v>
      </c>
      <c r="V115" s="70">
        <f t="shared" si="2"/>
        <v>28</v>
      </c>
      <c r="W115" s="70">
        <f t="shared" si="3"/>
        <v>0.4694527071</v>
      </c>
      <c r="X115" s="70" t="b">
        <v>0</v>
      </c>
      <c r="Y115" s="70">
        <f t="shared" si="4"/>
        <v>20</v>
      </c>
      <c r="Z115" s="70">
        <f t="shared" si="5"/>
        <v>0</v>
      </c>
      <c r="AA115" s="70">
        <f t="shared" si="6"/>
        <v>16.28</v>
      </c>
      <c r="AB115" s="70">
        <f t="shared" si="7"/>
        <v>96.28</v>
      </c>
      <c r="AC115" s="50"/>
      <c r="AD115" s="50"/>
      <c r="AE115" s="50"/>
      <c r="AF115" s="50"/>
      <c r="AG115" s="50"/>
    </row>
    <row r="116">
      <c r="A116" s="4"/>
      <c r="B116" s="83" t="s">
        <v>123</v>
      </c>
      <c r="C116" s="110" t="s">
        <v>245</v>
      </c>
      <c r="D116" s="97"/>
      <c r="E116" s="110" t="s">
        <v>245</v>
      </c>
      <c r="F116" s="97"/>
      <c r="G116" s="110">
        <v>0.0</v>
      </c>
      <c r="H116" s="110" t="s">
        <v>246</v>
      </c>
      <c r="I116" s="110" t="s">
        <v>246</v>
      </c>
      <c r="J116" s="110" t="s">
        <v>246</v>
      </c>
      <c r="K116" s="110" t="s">
        <v>246</v>
      </c>
      <c r="L116" s="110" t="s">
        <v>245</v>
      </c>
      <c r="M116" s="110" t="s">
        <v>245</v>
      </c>
      <c r="N116" s="110" t="s">
        <v>245</v>
      </c>
      <c r="O116" s="110" t="s">
        <v>245</v>
      </c>
      <c r="P116" s="110" t="s">
        <v>245</v>
      </c>
      <c r="Q116" s="110" t="s">
        <v>245</v>
      </c>
      <c r="R116" s="110">
        <v>6.8</v>
      </c>
      <c r="S116" s="110">
        <v>22427.0</v>
      </c>
      <c r="T116" s="110">
        <v>43672.31</v>
      </c>
      <c r="U116" s="71">
        <f t="shared" si="1"/>
        <v>6660184495</v>
      </c>
      <c r="V116" s="70">
        <f t="shared" si="2"/>
        <v>75</v>
      </c>
      <c r="W116" s="70">
        <f t="shared" si="3"/>
        <v>0.3533343747</v>
      </c>
      <c r="X116" s="70" t="b">
        <v>0</v>
      </c>
      <c r="Y116" s="70">
        <f t="shared" si="4"/>
        <v>20</v>
      </c>
      <c r="Z116" s="70">
        <f t="shared" si="5"/>
        <v>0</v>
      </c>
      <c r="AA116" s="70">
        <f t="shared" si="6"/>
        <v>9.79</v>
      </c>
      <c r="AB116" s="70">
        <f t="shared" si="7"/>
        <v>89.79</v>
      </c>
      <c r="AC116" s="50"/>
      <c r="AD116" s="50"/>
      <c r="AE116" s="50"/>
      <c r="AF116" s="50"/>
      <c r="AG116" s="50"/>
    </row>
    <row r="117">
      <c r="A117" s="4"/>
      <c r="B117" s="83" t="s">
        <v>124</v>
      </c>
      <c r="C117" s="110" t="s">
        <v>245</v>
      </c>
      <c r="D117" s="97"/>
      <c r="E117" s="110" t="s">
        <v>245</v>
      </c>
      <c r="F117" s="97"/>
      <c r="G117" s="110">
        <v>0.0</v>
      </c>
      <c r="H117" s="110" t="s">
        <v>246</v>
      </c>
      <c r="I117" s="110" t="s">
        <v>246</v>
      </c>
      <c r="J117" s="110" t="s">
        <v>246</v>
      </c>
      <c r="K117" s="110" t="s">
        <v>246</v>
      </c>
      <c r="L117" s="110" t="s">
        <v>245</v>
      </c>
      <c r="M117" s="110" t="s">
        <v>245</v>
      </c>
      <c r="N117" s="110" t="s">
        <v>245</v>
      </c>
      <c r="O117" s="110" t="s">
        <v>245</v>
      </c>
      <c r="P117" s="110" t="s">
        <v>245</v>
      </c>
      <c r="Q117" s="110" t="s">
        <v>245</v>
      </c>
      <c r="R117" s="110">
        <v>3.3</v>
      </c>
      <c r="S117" s="110">
        <v>22427.0</v>
      </c>
      <c r="T117" s="110">
        <v>44287.69</v>
      </c>
      <c r="U117" s="71">
        <f t="shared" si="1"/>
        <v>3277692078</v>
      </c>
      <c r="V117" s="70">
        <f t="shared" si="2"/>
        <v>30</v>
      </c>
      <c r="W117" s="70">
        <f t="shared" si="3"/>
        <v>0.468356304</v>
      </c>
      <c r="X117" s="70" t="b">
        <v>0</v>
      </c>
      <c r="Y117" s="70">
        <f t="shared" si="4"/>
        <v>20</v>
      </c>
      <c r="Z117" s="70">
        <f t="shared" si="5"/>
        <v>0</v>
      </c>
      <c r="AA117" s="70">
        <f t="shared" si="6"/>
        <v>16</v>
      </c>
      <c r="AB117" s="70">
        <f t="shared" si="7"/>
        <v>96</v>
      </c>
      <c r="AC117" s="50"/>
      <c r="AD117" s="50"/>
      <c r="AE117" s="50"/>
      <c r="AF117" s="50"/>
      <c r="AG117" s="50"/>
    </row>
    <row r="118">
      <c r="A118" s="5"/>
      <c r="B118" s="83" t="s">
        <v>125</v>
      </c>
      <c r="C118" s="110" t="s">
        <v>245</v>
      </c>
      <c r="D118" s="97"/>
      <c r="E118" s="110" t="s">
        <v>245</v>
      </c>
      <c r="F118" s="97"/>
      <c r="G118" s="110">
        <v>0.0</v>
      </c>
      <c r="H118" s="110" t="s">
        <v>246</v>
      </c>
      <c r="I118" s="110" t="s">
        <v>246</v>
      </c>
      <c r="J118" s="110" t="s">
        <v>246</v>
      </c>
      <c r="K118" s="110" t="s">
        <v>246</v>
      </c>
      <c r="L118" s="110" t="s">
        <v>245</v>
      </c>
      <c r="M118" s="110" t="s">
        <v>245</v>
      </c>
      <c r="N118" s="110" t="s">
        <v>245</v>
      </c>
      <c r="O118" s="110" t="s">
        <v>245</v>
      </c>
      <c r="P118" s="110" t="s">
        <v>245</v>
      </c>
      <c r="Q118" s="110" t="s">
        <v>245</v>
      </c>
      <c r="R118" s="110">
        <v>4.2</v>
      </c>
      <c r="S118" s="110">
        <v>22427.0</v>
      </c>
      <c r="T118" s="110">
        <v>30110.57</v>
      </c>
      <c r="U118" s="71">
        <f t="shared" si="1"/>
        <v>2836216964</v>
      </c>
      <c r="V118" s="70">
        <f t="shared" si="2"/>
        <v>18</v>
      </c>
      <c r="W118" s="70">
        <f t="shared" si="3"/>
        <v>0.4833687011</v>
      </c>
      <c r="X118" s="70" t="b">
        <v>0</v>
      </c>
      <c r="Y118" s="70">
        <f t="shared" si="4"/>
        <v>20</v>
      </c>
      <c r="Z118" s="70">
        <f t="shared" si="5"/>
        <v>0</v>
      </c>
      <c r="AA118" s="70">
        <f t="shared" si="6"/>
        <v>17.66</v>
      </c>
      <c r="AB118" s="70">
        <f t="shared" si="7"/>
        <v>97.66</v>
      </c>
      <c r="AC118" s="50"/>
      <c r="AD118" s="50"/>
      <c r="AE118" s="50"/>
      <c r="AF118" s="50"/>
      <c r="AG118" s="50"/>
    </row>
    <row r="119">
      <c r="A119" s="19" t="s">
        <v>126</v>
      </c>
      <c r="B119" s="85" t="s">
        <v>127</v>
      </c>
      <c r="C119" s="110" t="s">
        <v>247</v>
      </c>
      <c r="D119" s="26" t="s">
        <v>248</v>
      </c>
      <c r="E119" s="97"/>
      <c r="F119" s="97"/>
      <c r="G119" s="110">
        <v>0.0</v>
      </c>
      <c r="H119" s="110" t="s">
        <v>247</v>
      </c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71" t="str">
        <f t="shared" si="1"/>
        <v>-</v>
      </c>
      <c r="V119" s="70" t="str">
        <f t="shared" si="2"/>
        <v>-</v>
      </c>
      <c r="W119" s="70" t="str">
        <f t="shared" si="3"/>
        <v>-</v>
      </c>
      <c r="X119" s="70" t="b">
        <v>0</v>
      </c>
      <c r="Y119" s="70">
        <f t="shared" si="4"/>
        <v>0</v>
      </c>
      <c r="Z119" s="70">
        <f t="shared" si="5"/>
        <v>0</v>
      </c>
      <c r="AA119" s="70">
        <f t="shared" si="6"/>
        <v>0</v>
      </c>
      <c r="AB119" s="70">
        <f t="shared" si="7"/>
        <v>0</v>
      </c>
      <c r="AC119" s="50"/>
      <c r="AD119" s="50"/>
      <c r="AE119" s="50"/>
      <c r="AF119" s="50"/>
      <c r="AG119" s="50"/>
    </row>
    <row r="120">
      <c r="A120" s="4"/>
      <c r="B120" s="85" t="s">
        <v>128</v>
      </c>
      <c r="C120" s="110" t="s">
        <v>251</v>
      </c>
      <c r="D120" s="50"/>
      <c r="E120" s="110" t="s">
        <v>247</v>
      </c>
      <c r="F120" s="110" t="s">
        <v>277</v>
      </c>
      <c r="G120" s="110">
        <v>0.0</v>
      </c>
      <c r="H120" s="110" t="s">
        <v>246</v>
      </c>
      <c r="I120" s="110" t="s">
        <v>246</v>
      </c>
      <c r="J120" s="110" t="s">
        <v>246</v>
      </c>
      <c r="K120" s="110" t="s">
        <v>246</v>
      </c>
      <c r="L120" s="110" t="s">
        <v>251</v>
      </c>
      <c r="M120" s="110" t="s">
        <v>247</v>
      </c>
      <c r="N120" s="110" t="s">
        <v>251</v>
      </c>
      <c r="O120" s="110" t="s">
        <v>247</v>
      </c>
      <c r="P120" s="110" t="s">
        <v>251</v>
      </c>
      <c r="Q120" s="110" t="s">
        <v>251</v>
      </c>
      <c r="R120" s="110">
        <v>4.0</v>
      </c>
      <c r="S120" s="110">
        <v>34280.0</v>
      </c>
      <c r="T120" s="110">
        <v>71404.5</v>
      </c>
      <c r="U120" s="71">
        <f t="shared" si="1"/>
        <v>9790985040</v>
      </c>
      <c r="V120" s="70">
        <f t="shared" si="2"/>
        <v>96</v>
      </c>
      <c r="W120" s="70">
        <f t="shared" si="3"/>
        <v>0.2468712481</v>
      </c>
      <c r="X120" s="70" t="b">
        <v>0</v>
      </c>
      <c r="Y120" s="70">
        <f t="shared" si="4"/>
        <v>9.8</v>
      </c>
      <c r="Z120" s="70">
        <f t="shared" si="5"/>
        <v>0</v>
      </c>
      <c r="AA120" s="70">
        <f t="shared" si="6"/>
        <v>6.9</v>
      </c>
      <c r="AB120" s="70">
        <f t="shared" si="7"/>
        <v>58.7</v>
      </c>
      <c r="AC120" s="50"/>
      <c r="AD120" s="50"/>
      <c r="AE120" s="50"/>
      <c r="AF120" s="50"/>
      <c r="AG120" s="50"/>
    </row>
    <row r="121">
      <c r="A121" s="4"/>
      <c r="B121" s="85" t="s">
        <v>129</v>
      </c>
      <c r="C121" s="110" t="s">
        <v>245</v>
      </c>
      <c r="D121" s="97"/>
      <c r="E121" s="110" t="s">
        <v>245</v>
      </c>
      <c r="F121" s="97"/>
      <c r="G121" s="110">
        <v>0.0</v>
      </c>
      <c r="H121" s="110" t="s">
        <v>246</v>
      </c>
      <c r="I121" s="110" t="s">
        <v>246</v>
      </c>
      <c r="J121" s="110" t="s">
        <v>246</v>
      </c>
      <c r="K121" s="110" t="s">
        <v>246</v>
      </c>
      <c r="L121" s="110" t="s">
        <v>245</v>
      </c>
      <c r="M121" s="110" t="s">
        <v>245</v>
      </c>
      <c r="N121" s="110" t="s">
        <v>245</v>
      </c>
      <c r="O121" s="110" t="s">
        <v>245</v>
      </c>
      <c r="P121" s="110" t="s">
        <v>245</v>
      </c>
      <c r="Q121" s="110" t="s">
        <v>245</v>
      </c>
      <c r="R121" s="110">
        <v>12.0</v>
      </c>
      <c r="S121" s="110">
        <v>10603.0</v>
      </c>
      <c r="T121" s="110">
        <v>47830.31</v>
      </c>
      <c r="U121" s="71">
        <f t="shared" si="1"/>
        <v>6085737323</v>
      </c>
      <c r="V121" s="70">
        <f t="shared" si="2"/>
        <v>69</v>
      </c>
      <c r="W121" s="70">
        <f t="shared" si="3"/>
        <v>0.3728684975</v>
      </c>
      <c r="X121" s="70" t="b">
        <v>0</v>
      </c>
      <c r="Y121" s="70">
        <f t="shared" si="4"/>
        <v>20</v>
      </c>
      <c r="Z121" s="70">
        <f t="shared" si="5"/>
        <v>0</v>
      </c>
      <c r="AA121" s="70">
        <f t="shared" si="6"/>
        <v>10.62</v>
      </c>
      <c r="AB121" s="70">
        <f t="shared" si="7"/>
        <v>90.62</v>
      </c>
      <c r="AC121" s="50"/>
      <c r="AD121" s="50"/>
      <c r="AE121" s="50"/>
      <c r="AF121" s="50"/>
      <c r="AG121" s="50"/>
    </row>
    <row r="122">
      <c r="A122" s="4"/>
      <c r="B122" s="85" t="s">
        <v>130</v>
      </c>
      <c r="C122" s="110" t="s">
        <v>245</v>
      </c>
      <c r="D122" s="97"/>
      <c r="E122" s="110" t="s">
        <v>245</v>
      </c>
      <c r="F122" s="97"/>
      <c r="G122" s="110">
        <v>0.0</v>
      </c>
      <c r="H122" s="110" t="s">
        <v>246</v>
      </c>
      <c r="I122" s="110" t="s">
        <v>246</v>
      </c>
      <c r="J122" s="110" t="s">
        <v>246</v>
      </c>
      <c r="K122" s="110" t="s">
        <v>246</v>
      </c>
      <c r="L122" s="110" t="s">
        <v>245</v>
      </c>
      <c r="M122" s="110" t="s">
        <v>245</v>
      </c>
      <c r="N122" s="110" t="s">
        <v>245</v>
      </c>
      <c r="O122" s="110" t="s">
        <v>245</v>
      </c>
      <c r="P122" s="110" t="s">
        <v>245</v>
      </c>
      <c r="Q122" s="110" t="s">
        <v>245</v>
      </c>
      <c r="R122" s="110">
        <v>3.6</v>
      </c>
      <c r="S122" s="110">
        <v>74221.0</v>
      </c>
      <c r="T122" s="110">
        <v>119391.2</v>
      </c>
      <c r="U122" s="71">
        <f t="shared" si="1"/>
        <v>31900803319</v>
      </c>
      <c r="V122" s="70">
        <f t="shared" si="2"/>
        <v>127</v>
      </c>
      <c r="W122" s="70">
        <f t="shared" si="3"/>
        <v>-0.5049749172</v>
      </c>
      <c r="X122" s="70" t="b">
        <v>0</v>
      </c>
      <c r="Y122" s="70">
        <f t="shared" si="4"/>
        <v>20</v>
      </c>
      <c r="Z122" s="70">
        <f t="shared" si="5"/>
        <v>0</v>
      </c>
      <c r="AA122" s="70">
        <f t="shared" si="6"/>
        <v>2.62</v>
      </c>
      <c r="AB122" s="70">
        <f t="shared" si="7"/>
        <v>82.62</v>
      </c>
      <c r="AC122" s="50"/>
      <c r="AD122" s="50"/>
      <c r="AE122" s="50"/>
      <c r="AF122" s="50"/>
      <c r="AG122" s="50"/>
    </row>
    <row r="123">
      <c r="A123" s="4"/>
      <c r="B123" s="85" t="s">
        <v>131</v>
      </c>
      <c r="C123" s="110" t="s">
        <v>245</v>
      </c>
      <c r="D123" s="97"/>
      <c r="E123" s="110" t="s">
        <v>251</v>
      </c>
      <c r="F123" s="97"/>
      <c r="G123" s="110">
        <v>1.0</v>
      </c>
      <c r="H123" s="110" t="s">
        <v>246</v>
      </c>
      <c r="I123" s="110" t="s">
        <v>246</v>
      </c>
      <c r="J123" s="110" t="s">
        <v>246</v>
      </c>
      <c r="K123" s="110" t="s">
        <v>246</v>
      </c>
      <c r="L123" s="110" t="s">
        <v>245</v>
      </c>
      <c r="M123" s="110" t="s">
        <v>245</v>
      </c>
      <c r="N123" s="110" t="s">
        <v>245</v>
      </c>
      <c r="O123" s="110" t="s">
        <v>245</v>
      </c>
      <c r="P123" s="110" t="s">
        <v>251</v>
      </c>
      <c r="Q123" s="110" t="s">
        <v>245</v>
      </c>
      <c r="R123" s="110">
        <v>4.5</v>
      </c>
      <c r="S123" s="110">
        <v>32688.0</v>
      </c>
      <c r="T123" s="110">
        <v>59798.69</v>
      </c>
      <c r="U123" s="71">
        <f t="shared" si="1"/>
        <v>8796148104</v>
      </c>
      <c r="V123" s="70">
        <f t="shared" si="2"/>
        <v>90</v>
      </c>
      <c r="W123" s="70">
        <f t="shared" si="3"/>
        <v>0.2807007588</v>
      </c>
      <c r="X123" s="70" t="b">
        <v>0</v>
      </c>
      <c r="Y123" s="70">
        <f t="shared" si="4"/>
        <v>19.1</v>
      </c>
      <c r="Z123" s="70">
        <f t="shared" si="5"/>
        <v>0.3</v>
      </c>
      <c r="AA123" s="70">
        <f t="shared" si="6"/>
        <v>7.72</v>
      </c>
      <c r="AB123" s="70">
        <f t="shared" si="7"/>
        <v>87.12</v>
      </c>
      <c r="AC123" s="50"/>
      <c r="AD123" s="50"/>
      <c r="AE123" s="50"/>
      <c r="AF123" s="50"/>
      <c r="AG123" s="50"/>
    </row>
    <row r="124">
      <c r="A124" s="4"/>
      <c r="B124" s="85" t="s">
        <v>132</v>
      </c>
      <c r="C124" s="110" t="s">
        <v>245</v>
      </c>
      <c r="D124" s="97"/>
      <c r="E124" s="110" t="s">
        <v>245</v>
      </c>
      <c r="F124" s="97"/>
      <c r="G124" s="110">
        <v>0.0</v>
      </c>
      <c r="H124" s="110" t="s">
        <v>246</v>
      </c>
      <c r="I124" s="110" t="s">
        <v>246</v>
      </c>
      <c r="J124" s="110" t="s">
        <v>246</v>
      </c>
      <c r="K124" s="110" t="s">
        <v>246</v>
      </c>
      <c r="L124" s="110" t="s">
        <v>245</v>
      </c>
      <c r="M124" s="110" t="s">
        <v>245</v>
      </c>
      <c r="N124" s="110" t="s">
        <v>245</v>
      </c>
      <c r="O124" s="110" t="s">
        <v>245</v>
      </c>
      <c r="P124" s="110" t="s">
        <v>245</v>
      </c>
      <c r="Q124" s="110" t="s">
        <v>245</v>
      </c>
      <c r="R124" s="110">
        <v>40.0</v>
      </c>
      <c r="S124" s="110">
        <v>64618.0</v>
      </c>
      <c r="T124" s="110">
        <v>49942.57</v>
      </c>
      <c r="U124" s="71">
        <f t="shared" si="1"/>
        <v>129087559530</v>
      </c>
      <c r="V124" s="70">
        <f t="shared" si="2"/>
        <v>143</v>
      </c>
      <c r="W124" s="70">
        <f t="shared" si="3"/>
        <v>-3.809818451</v>
      </c>
      <c r="X124" s="70" t="b">
        <v>0</v>
      </c>
      <c r="Y124" s="70">
        <f t="shared" si="4"/>
        <v>20</v>
      </c>
      <c r="Z124" s="70">
        <f t="shared" si="5"/>
        <v>0</v>
      </c>
      <c r="AA124" s="70">
        <f t="shared" si="6"/>
        <v>0.41</v>
      </c>
      <c r="AB124" s="70">
        <f t="shared" si="7"/>
        <v>80.41</v>
      </c>
      <c r="AC124" s="50"/>
      <c r="AD124" s="50"/>
      <c r="AE124" s="50"/>
      <c r="AF124" s="50"/>
      <c r="AG124" s="50"/>
    </row>
    <row r="125">
      <c r="A125" s="4"/>
      <c r="B125" s="85" t="s">
        <v>133</v>
      </c>
      <c r="C125" s="110" t="s">
        <v>245</v>
      </c>
      <c r="D125" s="97"/>
      <c r="E125" s="110" t="s">
        <v>245</v>
      </c>
      <c r="F125" s="97"/>
      <c r="G125" s="110">
        <v>0.0</v>
      </c>
      <c r="H125" s="110" t="s">
        <v>246</v>
      </c>
      <c r="I125" s="110" t="s">
        <v>246</v>
      </c>
      <c r="J125" s="110" t="s">
        <v>246</v>
      </c>
      <c r="K125" s="110" t="s">
        <v>246</v>
      </c>
      <c r="L125" s="110" t="s">
        <v>245</v>
      </c>
      <c r="M125" s="110" t="s">
        <v>245</v>
      </c>
      <c r="N125" s="110" t="s">
        <v>245</v>
      </c>
      <c r="O125" s="110" t="s">
        <v>245</v>
      </c>
      <c r="P125" s="110" t="s">
        <v>245</v>
      </c>
      <c r="Q125" s="110" t="s">
        <v>245</v>
      </c>
      <c r="R125" s="110">
        <v>5.4</v>
      </c>
      <c r="S125" s="110">
        <v>53015.0</v>
      </c>
      <c r="T125" s="110">
        <v>154062.2</v>
      </c>
      <c r="U125" s="71">
        <f t="shared" si="1"/>
        <v>44105080678</v>
      </c>
      <c r="V125" s="70">
        <f t="shared" si="2"/>
        <v>130</v>
      </c>
      <c r="W125" s="70">
        <f t="shared" si="3"/>
        <v>-0.9199823595</v>
      </c>
      <c r="X125" s="70" t="b">
        <v>0</v>
      </c>
      <c r="Y125" s="70">
        <f t="shared" si="4"/>
        <v>20</v>
      </c>
      <c r="Z125" s="70">
        <f t="shared" si="5"/>
        <v>0</v>
      </c>
      <c r="AA125" s="70">
        <f t="shared" si="6"/>
        <v>2.21</v>
      </c>
      <c r="AB125" s="70">
        <f t="shared" si="7"/>
        <v>82.21</v>
      </c>
      <c r="AC125" s="50"/>
      <c r="AD125" s="50"/>
      <c r="AE125" s="50"/>
      <c r="AF125" s="50"/>
      <c r="AG125" s="50"/>
    </row>
    <row r="126">
      <c r="A126" s="4"/>
      <c r="B126" s="85" t="s">
        <v>134</v>
      </c>
      <c r="C126" s="110" t="s">
        <v>245</v>
      </c>
      <c r="D126" s="97"/>
      <c r="E126" s="110" t="s">
        <v>245</v>
      </c>
      <c r="F126" s="97"/>
      <c r="G126" s="110">
        <v>0.0</v>
      </c>
      <c r="H126" s="110" t="s">
        <v>246</v>
      </c>
      <c r="I126" s="110" t="s">
        <v>246</v>
      </c>
      <c r="J126" s="110" t="s">
        <v>246</v>
      </c>
      <c r="K126" s="110" t="s">
        <v>246</v>
      </c>
      <c r="L126" s="110" t="s">
        <v>245</v>
      </c>
      <c r="M126" s="110" t="s">
        <v>245</v>
      </c>
      <c r="N126" s="110" t="s">
        <v>245</v>
      </c>
      <c r="O126" s="110" t="s">
        <v>245</v>
      </c>
      <c r="P126" s="110" t="s">
        <v>245</v>
      </c>
      <c r="Q126" s="110" t="s">
        <v>245</v>
      </c>
      <c r="R126" s="110">
        <v>11.0</v>
      </c>
      <c r="S126" s="110">
        <v>11824.0</v>
      </c>
      <c r="T126" s="110">
        <v>78160.42</v>
      </c>
      <c r="U126" s="71">
        <f t="shared" si="1"/>
        <v>10165856867</v>
      </c>
      <c r="V126" s="70">
        <f t="shared" si="2"/>
        <v>99</v>
      </c>
      <c r="W126" s="70">
        <f t="shared" si="3"/>
        <v>0.2341237012</v>
      </c>
      <c r="X126" s="70" t="b">
        <v>0</v>
      </c>
      <c r="Y126" s="70">
        <f t="shared" si="4"/>
        <v>20</v>
      </c>
      <c r="Z126" s="70">
        <f t="shared" si="5"/>
        <v>0</v>
      </c>
      <c r="AA126" s="70">
        <f t="shared" si="6"/>
        <v>6.48</v>
      </c>
      <c r="AB126" s="70">
        <f t="shared" si="7"/>
        <v>86.48</v>
      </c>
      <c r="AC126" s="50"/>
      <c r="AD126" s="50"/>
      <c r="AE126" s="50"/>
      <c r="AF126" s="50"/>
      <c r="AG126" s="50"/>
    </row>
    <row r="127">
      <c r="A127" s="4"/>
      <c r="B127" s="85" t="s">
        <v>135</v>
      </c>
      <c r="C127" s="110" t="s">
        <v>245</v>
      </c>
      <c r="D127" s="97"/>
      <c r="E127" s="110" t="s">
        <v>245</v>
      </c>
      <c r="F127" s="97"/>
      <c r="G127" s="110">
        <v>0.0</v>
      </c>
      <c r="H127" s="110" t="s">
        <v>246</v>
      </c>
      <c r="I127" s="110" t="s">
        <v>246</v>
      </c>
      <c r="J127" s="110" t="s">
        <v>246</v>
      </c>
      <c r="K127" s="110" t="s">
        <v>246</v>
      </c>
      <c r="L127" s="110" t="s">
        <v>245</v>
      </c>
      <c r="M127" s="110" t="s">
        <v>245</v>
      </c>
      <c r="N127" s="110" t="s">
        <v>245</v>
      </c>
      <c r="O127" s="110" t="s">
        <v>245</v>
      </c>
      <c r="P127" s="110" t="s">
        <v>245</v>
      </c>
      <c r="Q127" s="110" t="s">
        <v>245</v>
      </c>
      <c r="R127" s="110">
        <v>7.6</v>
      </c>
      <c r="S127" s="110">
        <v>11824.0</v>
      </c>
      <c r="T127" s="110">
        <v>26065.67</v>
      </c>
      <c r="U127" s="71">
        <f t="shared" si="1"/>
        <v>2342323664</v>
      </c>
      <c r="V127" s="70">
        <f t="shared" si="2"/>
        <v>5</v>
      </c>
      <c r="W127" s="70">
        <f t="shared" si="3"/>
        <v>0.5001635828</v>
      </c>
      <c r="X127" s="70" t="b">
        <v>0</v>
      </c>
      <c r="Y127" s="70">
        <f t="shared" si="4"/>
        <v>20</v>
      </c>
      <c r="Z127" s="70">
        <f t="shared" si="5"/>
        <v>0</v>
      </c>
      <c r="AA127" s="70">
        <f t="shared" si="6"/>
        <v>19.45</v>
      </c>
      <c r="AB127" s="70">
        <f t="shared" si="7"/>
        <v>99.45</v>
      </c>
      <c r="AC127" s="50"/>
      <c r="AD127" s="50"/>
      <c r="AE127" s="50"/>
      <c r="AF127" s="50"/>
      <c r="AG127" s="50"/>
    </row>
    <row r="128">
      <c r="A128" s="4"/>
      <c r="B128" s="85" t="s">
        <v>136</v>
      </c>
      <c r="C128" s="110" t="s">
        <v>251</v>
      </c>
      <c r="D128" s="97"/>
      <c r="E128" s="110" t="s">
        <v>245</v>
      </c>
      <c r="F128" s="97"/>
      <c r="G128" s="110">
        <v>0.0</v>
      </c>
      <c r="H128" s="110" t="s">
        <v>246</v>
      </c>
      <c r="I128" s="110" t="s">
        <v>246</v>
      </c>
      <c r="J128" s="110" t="s">
        <v>246</v>
      </c>
      <c r="K128" s="110" t="s">
        <v>246</v>
      </c>
      <c r="L128" s="110" t="s">
        <v>245</v>
      </c>
      <c r="M128" s="110" t="s">
        <v>245</v>
      </c>
      <c r="N128" s="110" t="s">
        <v>245</v>
      </c>
      <c r="O128" s="110" t="s">
        <v>245</v>
      </c>
      <c r="P128" s="110" t="s">
        <v>245</v>
      </c>
      <c r="Q128" s="110" t="s">
        <v>245</v>
      </c>
      <c r="R128" s="110">
        <v>7.2</v>
      </c>
      <c r="S128" s="110">
        <v>11824.0</v>
      </c>
      <c r="T128" s="110">
        <v>34035.73</v>
      </c>
      <c r="U128" s="71">
        <f t="shared" si="1"/>
        <v>2897556995</v>
      </c>
      <c r="V128" s="70">
        <f t="shared" si="2"/>
        <v>20</v>
      </c>
      <c r="W128" s="70">
        <f t="shared" si="3"/>
        <v>0.4812828283</v>
      </c>
      <c r="X128" s="70" t="b">
        <v>0</v>
      </c>
      <c r="Y128" s="70">
        <f t="shared" si="4"/>
        <v>20</v>
      </c>
      <c r="Z128" s="70">
        <f t="shared" si="5"/>
        <v>0</v>
      </c>
      <c r="AA128" s="70">
        <f t="shared" si="6"/>
        <v>17.38</v>
      </c>
      <c r="AB128" s="70">
        <f t="shared" si="7"/>
        <v>79.38</v>
      </c>
      <c r="AC128" s="50"/>
      <c r="AD128" s="50"/>
      <c r="AE128" s="50"/>
      <c r="AF128" s="50"/>
      <c r="AG128" s="50"/>
    </row>
    <row r="129">
      <c r="A129" s="4"/>
      <c r="B129" s="85" t="s">
        <v>137</v>
      </c>
      <c r="C129" s="110" t="s">
        <v>247</v>
      </c>
      <c r="D129" s="26" t="s">
        <v>248</v>
      </c>
      <c r="E129" s="97"/>
      <c r="F129" s="97"/>
      <c r="G129" s="110">
        <v>0.0</v>
      </c>
      <c r="H129" s="110" t="s">
        <v>247</v>
      </c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71" t="str">
        <f t="shared" si="1"/>
        <v>-</v>
      </c>
      <c r="V129" s="70" t="str">
        <f t="shared" si="2"/>
        <v>-</v>
      </c>
      <c r="W129" s="70" t="str">
        <f t="shared" si="3"/>
        <v>-</v>
      </c>
      <c r="X129" s="70" t="b">
        <v>0</v>
      </c>
      <c r="Y129" s="70">
        <f t="shared" si="4"/>
        <v>0</v>
      </c>
      <c r="Z129" s="70">
        <f t="shared" si="5"/>
        <v>0</v>
      </c>
      <c r="AA129" s="70">
        <f t="shared" si="6"/>
        <v>0</v>
      </c>
      <c r="AB129" s="70">
        <f t="shared" si="7"/>
        <v>0</v>
      </c>
      <c r="AC129" s="50"/>
      <c r="AD129" s="50"/>
      <c r="AE129" s="50"/>
      <c r="AF129" s="50"/>
      <c r="AG129" s="50"/>
    </row>
    <row r="130">
      <c r="A130" s="4"/>
      <c r="B130" s="85" t="s">
        <v>138</v>
      </c>
      <c r="C130" s="110" t="s">
        <v>247</v>
      </c>
      <c r="D130" s="26" t="s">
        <v>268</v>
      </c>
      <c r="E130" s="110" t="s">
        <v>247</v>
      </c>
      <c r="F130" s="110" t="s">
        <v>278</v>
      </c>
      <c r="G130" s="110">
        <v>0.0</v>
      </c>
      <c r="H130" s="110" t="s">
        <v>246</v>
      </c>
      <c r="I130" s="110" t="s">
        <v>247</v>
      </c>
      <c r="J130" s="97"/>
      <c r="K130" s="97"/>
      <c r="L130" s="110" t="s">
        <v>251</v>
      </c>
      <c r="M130" s="110" t="s">
        <v>247</v>
      </c>
      <c r="N130" s="110" t="s">
        <v>247</v>
      </c>
      <c r="O130" s="110" t="s">
        <v>251</v>
      </c>
      <c r="P130" s="110" t="s">
        <v>247</v>
      </c>
      <c r="Q130" s="110" t="s">
        <v>247</v>
      </c>
      <c r="R130" s="110">
        <v>40.0</v>
      </c>
      <c r="S130" s="97"/>
      <c r="T130" s="97"/>
      <c r="U130" s="71" t="str">
        <f t="shared" si="1"/>
        <v>-</v>
      </c>
      <c r="V130" s="70" t="str">
        <f t="shared" si="2"/>
        <v>-</v>
      </c>
      <c r="W130" s="70" t="str">
        <f t="shared" si="3"/>
        <v>-</v>
      </c>
      <c r="X130" s="70" t="b">
        <v>0</v>
      </c>
      <c r="Y130" s="70">
        <f t="shared" si="4"/>
        <v>4.2</v>
      </c>
      <c r="Z130" s="70">
        <f t="shared" si="5"/>
        <v>0</v>
      </c>
      <c r="AA130" s="70">
        <f t="shared" si="6"/>
        <v>0</v>
      </c>
      <c r="AB130" s="70">
        <f t="shared" si="7"/>
        <v>4.2</v>
      </c>
      <c r="AC130" s="50"/>
      <c r="AD130" s="50"/>
      <c r="AE130" s="50"/>
      <c r="AF130" s="50"/>
      <c r="AG130" s="50"/>
    </row>
    <row r="131">
      <c r="A131" s="4"/>
      <c r="B131" s="85" t="s">
        <v>139</v>
      </c>
      <c r="C131" s="110" t="s">
        <v>251</v>
      </c>
      <c r="D131" s="97"/>
      <c r="E131" s="110" t="s">
        <v>251</v>
      </c>
      <c r="F131" s="97"/>
      <c r="G131" s="110">
        <v>2.0</v>
      </c>
      <c r="H131" s="110" t="s">
        <v>246</v>
      </c>
      <c r="I131" s="110" t="s">
        <v>246</v>
      </c>
      <c r="J131" s="110" t="s">
        <v>246</v>
      </c>
      <c r="K131" s="110" t="s">
        <v>246</v>
      </c>
      <c r="L131" s="110" t="s">
        <v>245</v>
      </c>
      <c r="M131" s="110" t="s">
        <v>251</v>
      </c>
      <c r="N131" s="110" t="s">
        <v>245</v>
      </c>
      <c r="O131" s="110" t="s">
        <v>245</v>
      </c>
      <c r="P131" s="110" t="s">
        <v>251</v>
      </c>
      <c r="Q131" s="110" t="s">
        <v>245</v>
      </c>
      <c r="R131" s="110">
        <v>13.0</v>
      </c>
      <c r="S131" s="110">
        <v>21206.0</v>
      </c>
      <c r="T131" s="110">
        <v>102898.9</v>
      </c>
      <c r="U131" s="71">
        <f t="shared" si="1"/>
        <v>28366962954</v>
      </c>
      <c r="V131" s="70">
        <f t="shared" si="2"/>
        <v>126</v>
      </c>
      <c r="W131" s="70">
        <f t="shared" si="3"/>
        <v>-0.3848063888</v>
      </c>
      <c r="X131" s="70" t="b">
        <v>0</v>
      </c>
      <c r="Y131" s="70">
        <f t="shared" si="4"/>
        <v>18.2</v>
      </c>
      <c r="Z131" s="70">
        <f t="shared" si="5"/>
        <v>0.6</v>
      </c>
      <c r="AA131" s="70">
        <f t="shared" si="6"/>
        <v>2.76</v>
      </c>
      <c r="AB131" s="70">
        <f t="shared" si="7"/>
        <v>63.56</v>
      </c>
      <c r="AC131" s="50"/>
      <c r="AD131" s="50"/>
      <c r="AE131" s="50"/>
      <c r="AF131" s="50"/>
      <c r="AG131" s="50"/>
    </row>
    <row r="132">
      <c r="A132" s="4"/>
      <c r="B132" s="85" t="s">
        <v>140</v>
      </c>
      <c r="C132" s="110" t="s">
        <v>245</v>
      </c>
      <c r="D132" s="97"/>
      <c r="E132" s="110" t="s">
        <v>245</v>
      </c>
      <c r="F132" s="97"/>
      <c r="G132" s="110">
        <v>0.0</v>
      </c>
      <c r="H132" s="110" t="s">
        <v>246</v>
      </c>
      <c r="I132" s="110" t="s">
        <v>246</v>
      </c>
      <c r="J132" s="110" t="s">
        <v>246</v>
      </c>
      <c r="K132" s="110" t="s">
        <v>246</v>
      </c>
      <c r="L132" s="110" t="s">
        <v>245</v>
      </c>
      <c r="M132" s="110" t="s">
        <v>245</v>
      </c>
      <c r="N132" s="110" t="s">
        <v>245</v>
      </c>
      <c r="O132" s="110" t="s">
        <v>245</v>
      </c>
      <c r="P132" s="110" t="s">
        <v>245</v>
      </c>
      <c r="Q132" s="110" t="s">
        <v>245</v>
      </c>
      <c r="R132" s="110">
        <v>10.0</v>
      </c>
      <c r="S132" s="110">
        <v>11824.0</v>
      </c>
      <c r="T132" s="110">
        <v>47268.14</v>
      </c>
      <c r="U132" s="71">
        <f t="shared" si="1"/>
        <v>5588984874</v>
      </c>
      <c r="V132" s="70">
        <f t="shared" si="2"/>
        <v>64</v>
      </c>
      <c r="W132" s="70">
        <f t="shared" si="3"/>
        <v>0.3897606048</v>
      </c>
      <c r="X132" s="70" t="b">
        <v>0</v>
      </c>
      <c r="Y132" s="70">
        <f t="shared" si="4"/>
        <v>20</v>
      </c>
      <c r="Z132" s="70">
        <f t="shared" si="5"/>
        <v>0</v>
      </c>
      <c r="AA132" s="70">
        <f t="shared" si="6"/>
        <v>11.31</v>
      </c>
      <c r="AB132" s="70">
        <f t="shared" si="7"/>
        <v>91.31</v>
      </c>
      <c r="AC132" s="50"/>
      <c r="AD132" s="50"/>
      <c r="AE132" s="50"/>
      <c r="AF132" s="50"/>
      <c r="AG132" s="50"/>
    </row>
    <row r="133">
      <c r="A133" s="4"/>
      <c r="B133" s="85" t="s">
        <v>141</v>
      </c>
      <c r="C133" s="110" t="s">
        <v>245</v>
      </c>
      <c r="D133" s="97"/>
      <c r="E133" s="110" t="s">
        <v>251</v>
      </c>
      <c r="F133" s="97"/>
      <c r="G133" s="110">
        <v>1.0</v>
      </c>
      <c r="H133" s="110" t="s">
        <v>246</v>
      </c>
      <c r="I133" s="110" t="s">
        <v>246</v>
      </c>
      <c r="J133" s="110" t="s">
        <v>246</v>
      </c>
      <c r="K133" s="110" t="s">
        <v>246</v>
      </c>
      <c r="L133" s="110" t="s">
        <v>251</v>
      </c>
      <c r="M133" s="110" t="s">
        <v>245</v>
      </c>
      <c r="N133" s="110" t="s">
        <v>245</v>
      </c>
      <c r="O133" s="110" t="s">
        <v>245</v>
      </c>
      <c r="P133" s="110" t="s">
        <v>245</v>
      </c>
      <c r="Q133" s="110" t="s">
        <v>245</v>
      </c>
      <c r="R133" s="110">
        <v>4.4</v>
      </c>
      <c r="S133" s="110">
        <v>33030.0</v>
      </c>
      <c r="T133" s="110">
        <v>43289.77</v>
      </c>
      <c r="U133" s="71">
        <f t="shared" si="1"/>
        <v>6291388854</v>
      </c>
      <c r="V133" s="70">
        <f t="shared" si="2"/>
        <v>71</v>
      </c>
      <c r="W133" s="70">
        <f t="shared" si="3"/>
        <v>0.3658753005</v>
      </c>
      <c r="X133" s="70" t="b">
        <v>0</v>
      </c>
      <c r="Y133" s="70">
        <f t="shared" si="4"/>
        <v>19.1</v>
      </c>
      <c r="Z133" s="70">
        <f t="shared" si="5"/>
        <v>0.3</v>
      </c>
      <c r="AA133" s="70">
        <f t="shared" si="6"/>
        <v>10.34</v>
      </c>
      <c r="AB133" s="70">
        <f t="shared" si="7"/>
        <v>89.74</v>
      </c>
      <c r="AC133" s="50"/>
      <c r="AD133" s="50"/>
      <c r="AE133" s="50"/>
      <c r="AF133" s="50"/>
      <c r="AG133" s="50"/>
    </row>
    <row r="134">
      <c r="A134" s="5"/>
      <c r="B134" s="85" t="s">
        <v>142</v>
      </c>
      <c r="C134" s="110" t="s">
        <v>247</v>
      </c>
      <c r="D134" s="26" t="s">
        <v>248</v>
      </c>
      <c r="E134" s="97"/>
      <c r="F134" s="97"/>
      <c r="G134" s="110">
        <v>0.0</v>
      </c>
      <c r="H134" s="110" t="s">
        <v>247</v>
      </c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71" t="str">
        <f t="shared" si="1"/>
        <v>-</v>
      </c>
      <c r="V134" s="70" t="str">
        <f t="shared" si="2"/>
        <v>-</v>
      </c>
      <c r="W134" s="70" t="str">
        <f t="shared" si="3"/>
        <v>-</v>
      </c>
      <c r="X134" s="70" t="b">
        <v>0</v>
      </c>
      <c r="Y134" s="70">
        <f t="shared" si="4"/>
        <v>0</v>
      </c>
      <c r="Z134" s="70">
        <f t="shared" si="5"/>
        <v>0</v>
      </c>
      <c r="AA134" s="70">
        <f t="shared" si="6"/>
        <v>0</v>
      </c>
      <c r="AB134" s="70">
        <f t="shared" si="7"/>
        <v>0</v>
      </c>
      <c r="AC134" s="50"/>
      <c r="AD134" s="50"/>
      <c r="AE134" s="50"/>
      <c r="AF134" s="50"/>
      <c r="AG134" s="50"/>
    </row>
    <row r="135">
      <c r="A135" s="119" t="s">
        <v>143</v>
      </c>
      <c r="B135" s="87" t="s">
        <v>144</v>
      </c>
      <c r="C135" s="110" t="s">
        <v>245</v>
      </c>
      <c r="D135" s="97"/>
      <c r="E135" s="110" t="s">
        <v>245</v>
      </c>
      <c r="F135" s="97"/>
      <c r="G135" s="110">
        <v>0.0</v>
      </c>
      <c r="H135" s="110" t="s">
        <v>246</v>
      </c>
      <c r="I135" s="110" t="s">
        <v>246</v>
      </c>
      <c r="J135" s="110" t="s">
        <v>246</v>
      </c>
      <c r="K135" s="110" t="s">
        <v>246</v>
      </c>
      <c r="L135" s="110" t="s">
        <v>245</v>
      </c>
      <c r="M135" s="110" t="s">
        <v>245</v>
      </c>
      <c r="N135" s="110" t="s">
        <v>245</v>
      </c>
      <c r="O135" s="110" t="s">
        <v>245</v>
      </c>
      <c r="P135" s="110" t="s">
        <v>245</v>
      </c>
      <c r="Q135" s="110" t="s">
        <v>245</v>
      </c>
      <c r="R135" s="110">
        <v>3.5</v>
      </c>
      <c r="S135" s="110">
        <v>22427.0</v>
      </c>
      <c r="T135" s="110">
        <v>62000.77</v>
      </c>
      <c r="U135" s="71">
        <f t="shared" si="1"/>
        <v>4866719441</v>
      </c>
      <c r="V135" s="70">
        <f t="shared" si="2"/>
        <v>51</v>
      </c>
      <c r="W135" s="70">
        <f t="shared" si="3"/>
        <v>0.4143212995</v>
      </c>
      <c r="X135" s="70" t="b">
        <v>0</v>
      </c>
      <c r="Y135" s="70">
        <f t="shared" si="4"/>
        <v>20</v>
      </c>
      <c r="Z135" s="70">
        <f t="shared" si="5"/>
        <v>0</v>
      </c>
      <c r="AA135" s="70">
        <f t="shared" si="6"/>
        <v>13.1</v>
      </c>
      <c r="AB135" s="70">
        <f t="shared" si="7"/>
        <v>93.1</v>
      </c>
      <c r="AC135" s="50"/>
      <c r="AD135" s="50"/>
      <c r="AE135" s="50"/>
      <c r="AF135" s="50"/>
      <c r="AG135" s="50"/>
    </row>
    <row r="136">
      <c r="A136" s="4"/>
      <c r="B136" s="88" t="s">
        <v>145</v>
      </c>
      <c r="C136" s="110" t="s">
        <v>247</v>
      </c>
      <c r="D136" s="26" t="s">
        <v>248</v>
      </c>
      <c r="E136" s="97"/>
      <c r="F136" s="97"/>
      <c r="G136" s="110">
        <v>0.0</v>
      </c>
      <c r="H136" s="110" t="s">
        <v>247</v>
      </c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71" t="str">
        <f t="shared" si="1"/>
        <v>-</v>
      </c>
      <c r="V136" s="70" t="str">
        <f t="shared" si="2"/>
        <v>-</v>
      </c>
      <c r="W136" s="70" t="str">
        <f t="shared" si="3"/>
        <v>-</v>
      </c>
      <c r="X136" s="70" t="b">
        <v>0</v>
      </c>
      <c r="Y136" s="70">
        <f t="shared" si="4"/>
        <v>0</v>
      </c>
      <c r="Z136" s="70">
        <f t="shared" si="5"/>
        <v>0</v>
      </c>
      <c r="AA136" s="70">
        <f t="shared" si="6"/>
        <v>0</v>
      </c>
      <c r="AB136" s="70">
        <f t="shared" si="7"/>
        <v>0</v>
      </c>
      <c r="AC136" s="50"/>
      <c r="AD136" s="50"/>
      <c r="AE136" s="50"/>
      <c r="AF136" s="50"/>
      <c r="AG136" s="50"/>
    </row>
    <row r="137">
      <c r="A137" s="4"/>
      <c r="B137" s="87" t="s">
        <v>146</v>
      </c>
      <c r="C137" s="110" t="s">
        <v>245</v>
      </c>
      <c r="D137" s="97"/>
      <c r="E137" s="110" t="s">
        <v>245</v>
      </c>
      <c r="F137" s="97"/>
      <c r="G137" s="110">
        <v>0.0</v>
      </c>
      <c r="H137" s="110" t="s">
        <v>246</v>
      </c>
      <c r="I137" s="110" t="s">
        <v>246</v>
      </c>
      <c r="J137" s="110" t="s">
        <v>246</v>
      </c>
      <c r="K137" s="110" t="s">
        <v>246</v>
      </c>
      <c r="L137" s="110" t="s">
        <v>245</v>
      </c>
      <c r="M137" s="110" t="s">
        <v>245</v>
      </c>
      <c r="N137" s="110" t="s">
        <v>245</v>
      </c>
      <c r="O137" s="110" t="s">
        <v>245</v>
      </c>
      <c r="P137" s="110" t="s">
        <v>245</v>
      </c>
      <c r="Q137" s="110" t="s">
        <v>245</v>
      </c>
      <c r="R137" s="110">
        <v>11.0</v>
      </c>
      <c r="S137" s="110">
        <v>271487.0</v>
      </c>
      <c r="T137" s="110">
        <v>60350.88</v>
      </c>
      <c r="U137" s="71">
        <f t="shared" si="1"/>
        <v>180229272944</v>
      </c>
      <c r="V137" s="70">
        <f t="shared" si="2"/>
        <v>145</v>
      </c>
      <c r="W137" s="70">
        <f t="shared" si="3"/>
        <v>-5.548896567</v>
      </c>
      <c r="X137" s="70" t="b">
        <v>0</v>
      </c>
      <c r="Y137" s="70">
        <f t="shared" si="4"/>
        <v>20</v>
      </c>
      <c r="Z137" s="70">
        <f t="shared" si="5"/>
        <v>0</v>
      </c>
      <c r="AA137" s="70">
        <f t="shared" si="6"/>
        <v>0.14</v>
      </c>
      <c r="AB137" s="70">
        <f t="shared" si="7"/>
        <v>80.14</v>
      </c>
      <c r="AC137" s="50"/>
      <c r="AD137" s="50"/>
      <c r="AE137" s="50"/>
      <c r="AF137" s="50"/>
      <c r="AG137" s="50"/>
    </row>
    <row r="138">
      <c r="A138" s="4"/>
      <c r="B138" s="88" t="s">
        <v>148</v>
      </c>
      <c r="C138" s="110" t="s">
        <v>247</v>
      </c>
      <c r="D138" s="26" t="s">
        <v>248</v>
      </c>
      <c r="E138" s="97"/>
      <c r="F138" s="97"/>
      <c r="G138" s="110">
        <v>0.0</v>
      </c>
      <c r="H138" s="110" t="s">
        <v>247</v>
      </c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71" t="str">
        <f t="shared" si="1"/>
        <v>-</v>
      </c>
      <c r="V138" s="70" t="str">
        <f t="shared" si="2"/>
        <v>-</v>
      </c>
      <c r="W138" s="70" t="str">
        <f t="shared" si="3"/>
        <v>-</v>
      </c>
      <c r="X138" s="70" t="b">
        <v>0</v>
      </c>
      <c r="Y138" s="70">
        <f t="shared" si="4"/>
        <v>0</v>
      </c>
      <c r="Z138" s="70">
        <f t="shared" si="5"/>
        <v>0</v>
      </c>
      <c r="AA138" s="70">
        <f t="shared" si="6"/>
        <v>0</v>
      </c>
      <c r="AB138" s="70">
        <f t="shared" si="7"/>
        <v>0</v>
      </c>
      <c r="AC138" s="50"/>
      <c r="AD138" s="50"/>
      <c r="AE138" s="50"/>
      <c r="AF138" s="50"/>
      <c r="AG138" s="50"/>
    </row>
    <row r="139">
      <c r="A139" s="4"/>
      <c r="B139" s="88" t="s">
        <v>149</v>
      </c>
      <c r="C139" s="110" t="s">
        <v>247</v>
      </c>
      <c r="D139" s="26" t="s">
        <v>248</v>
      </c>
      <c r="E139" s="97"/>
      <c r="F139" s="97"/>
      <c r="G139" s="110">
        <v>0.0</v>
      </c>
      <c r="H139" s="110" t="s">
        <v>247</v>
      </c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71" t="str">
        <f t="shared" si="1"/>
        <v>-</v>
      </c>
      <c r="V139" s="70" t="str">
        <f t="shared" si="2"/>
        <v>-</v>
      </c>
      <c r="W139" s="70" t="str">
        <f t="shared" si="3"/>
        <v>-</v>
      </c>
      <c r="X139" s="70" t="b">
        <v>0</v>
      </c>
      <c r="Y139" s="70">
        <f t="shared" si="4"/>
        <v>0</v>
      </c>
      <c r="Z139" s="70">
        <f t="shared" si="5"/>
        <v>0</v>
      </c>
      <c r="AA139" s="70">
        <f t="shared" si="6"/>
        <v>0</v>
      </c>
      <c r="AB139" s="70">
        <f t="shared" si="7"/>
        <v>0</v>
      </c>
      <c r="AC139" s="50"/>
      <c r="AD139" s="50"/>
      <c r="AE139" s="50"/>
      <c r="AF139" s="50"/>
      <c r="AG139" s="50"/>
    </row>
    <row r="140">
      <c r="A140" s="4"/>
      <c r="B140" s="87" t="s">
        <v>150</v>
      </c>
      <c r="C140" s="110" t="s">
        <v>245</v>
      </c>
      <c r="D140" s="97"/>
      <c r="E140" s="110" t="s">
        <v>251</v>
      </c>
      <c r="F140" s="97"/>
      <c r="G140" s="110">
        <v>1.0</v>
      </c>
      <c r="H140" s="110" t="s">
        <v>246</v>
      </c>
      <c r="I140" s="110" t="s">
        <v>246</v>
      </c>
      <c r="J140" s="110" t="s">
        <v>246</v>
      </c>
      <c r="K140" s="110" t="s">
        <v>246</v>
      </c>
      <c r="L140" s="110" t="s">
        <v>245</v>
      </c>
      <c r="M140" s="110" t="s">
        <v>245</v>
      </c>
      <c r="N140" s="110" t="s">
        <v>245</v>
      </c>
      <c r="O140" s="110" t="s">
        <v>245</v>
      </c>
      <c r="P140" s="110" t="s">
        <v>251</v>
      </c>
      <c r="Q140" s="110" t="s">
        <v>245</v>
      </c>
      <c r="R140" s="110">
        <v>14.0</v>
      </c>
      <c r="S140" s="110">
        <v>21206.0</v>
      </c>
      <c r="T140" s="110">
        <v>233543.2</v>
      </c>
      <c r="U140" s="71">
        <f t="shared" si="1"/>
        <v>69335239389</v>
      </c>
      <c r="V140" s="70">
        <f t="shared" si="2"/>
        <v>136</v>
      </c>
      <c r="W140" s="70">
        <f t="shared" si="3"/>
        <v>-1.777935955</v>
      </c>
      <c r="X140" s="70" t="b">
        <v>0</v>
      </c>
      <c r="Y140" s="70">
        <f t="shared" si="4"/>
        <v>19.1</v>
      </c>
      <c r="Z140" s="70">
        <f t="shared" si="5"/>
        <v>0.3</v>
      </c>
      <c r="AA140" s="70">
        <f t="shared" si="6"/>
        <v>1.38</v>
      </c>
      <c r="AB140" s="70">
        <f t="shared" si="7"/>
        <v>80.78</v>
      </c>
      <c r="AC140" s="50"/>
      <c r="AD140" s="50"/>
      <c r="AE140" s="50"/>
      <c r="AF140" s="50"/>
      <c r="AG140" s="50"/>
    </row>
    <row r="141">
      <c r="A141" s="4"/>
      <c r="B141" s="87" t="s">
        <v>151</v>
      </c>
      <c r="C141" s="110" t="s">
        <v>251</v>
      </c>
      <c r="D141" s="97"/>
      <c r="E141" s="110" t="s">
        <v>245</v>
      </c>
      <c r="F141" s="97"/>
      <c r="G141" s="110">
        <v>0.0</v>
      </c>
      <c r="H141" s="110" t="s">
        <v>246</v>
      </c>
      <c r="I141" s="110" t="s">
        <v>246</v>
      </c>
      <c r="J141" s="110" t="s">
        <v>246</v>
      </c>
      <c r="K141" s="110" t="s">
        <v>246</v>
      </c>
      <c r="L141" s="110" t="s">
        <v>245</v>
      </c>
      <c r="M141" s="110" t="s">
        <v>245</v>
      </c>
      <c r="N141" s="110" t="s">
        <v>245</v>
      </c>
      <c r="O141" s="110" t="s">
        <v>245</v>
      </c>
      <c r="P141" s="110" t="s">
        <v>245</v>
      </c>
      <c r="Q141" s="110" t="s">
        <v>245</v>
      </c>
      <c r="R141" s="110">
        <v>8.0</v>
      </c>
      <c r="S141" s="110">
        <v>22427.0</v>
      </c>
      <c r="T141" s="110">
        <v>47497.67</v>
      </c>
      <c r="U141" s="71">
        <f t="shared" si="1"/>
        <v>8521841961</v>
      </c>
      <c r="V141" s="70">
        <f t="shared" si="2"/>
        <v>87</v>
      </c>
      <c r="W141" s="70">
        <f t="shared" si="3"/>
        <v>0.2900285615</v>
      </c>
      <c r="X141" s="70" t="b">
        <v>0</v>
      </c>
      <c r="Y141" s="70">
        <f t="shared" si="4"/>
        <v>20</v>
      </c>
      <c r="Z141" s="70">
        <f t="shared" si="5"/>
        <v>0</v>
      </c>
      <c r="AA141" s="70">
        <f t="shared" si="6"/>
        <v>8.14</v>
      </c>
      <c r="AB141" s="70">
        <f t="shared" si="7"/>
        <v>70.14</v>
      </c>
      <c r="AC141" s="50"/>
      <c r="AD141" s="50"/>
      <c r="AE141" s="50"/>
      <c r="AF141" s="50"/>
      <c r="AG141" s="50"/>
    </row>
    <row r="142">
      <c r="A142" s="4"/>
      <c r="B142" s="87" t="s">
        <v>152</v>
      </c>
      <c r="C142" s="110" t="s">
        <v>245</v>
      </c>
      <c r="D142" s="97"/>
      <c r="E142" s="110" t="s">
        <v>245</v>
      </c>
      <c r="F142" s="97"/>
      <c r="G142" s="110">
        <v>0.0</v>
      </c>
      <c r="H142" s="110" t="s">
        <v>246</v>
      </c>
      <c r="I142" s="110" t="s">
        <v>246</v>
      </c>
      <c r="J142" s="110" t="s">
        <v>246</v>
      </c>
      <c r="K142" s="110" t="s">
        <v>246</v>
      </c>
      <c r="L142" s="110" t="s">
        <v>245</v>
      </c>
      <c r="M142" s="110" t="s">
        <v>245</v>
      </c>
      <c r="N142" s="110" t="s">
        <v>245</v>
      </c>
      <c r="O142" s="110" t="s">
        <v>245</v>
      </c>
      <c r="P142" s="110" t="s">
        <v>245</v>
      </c>
      <c r="Q142" s="110" t="s">
        <v>245</v>
      </c>
      <c r="R142" s="110">
        <v>7.3</v>
      </c>
      <c r="S142" s="110">
        <v>11824.0</v>
      </c>
      <c r="T142" s="110">
        <v>28314.32</v>
      </c>
      <c r="U142" s="71">
        <f t="shared" si="1"/>
        <v>2443956194</v>
      </c>
      <c r="V142" s="70">
        <f t="shared" si="2"/>
        <v>12</v>
      </c>
      <c r="W142" s="70">
        <f t="shared" si="3"/>
        <v>0.4967075604</v>
      </c>
      <c r="X142" s="70" t="b">
        <v>0</v>
      </c>
      <c r="Y142" s="70">
        <f t="shared" si="4"/>
        <v>20</v>
      </c>
      <c r="Z142" s="70">
        <f t="shared" si="5"/>
        <v>0</v>
      </c>
      <c r="AA142" s="70">
        <f t="shared" si="6"/>
        <v>18.48</v>
      </c>
      <c r="AB142" s="70">
        <f t="shared" si="7"/>
        <v>98.48</v>
      </c>
      <c r="AC142" s="50"/>
      <c r="AD142" s="50"/>
      <c r="AE142" s="50"/>
      <c r="AF142" s="50"/>
      <c r="AG142" s="50"/>
    </row>
    <row r="143">
      <c r="A143" s="4"/>
      <c r="B143" s="87" t="s">
        <v>153</v>
      </c>
      <c r="C143" s="110" t="s">
        <v>245</v>
      </c>
      <c r="D143" s="97"/>
      <c r="E143" s="110" t="s">
        <v>245</v>
      </c>
      <c r="F143" s="97"/>
      <c r="G143" s="110">
        <v>0.0</v>
      </c>
      <c r="H143" s="110" t="s">
        <v>246</v>
      </c>
      <c r="I143" s="110" t="s">
        <v>246</v>
      </c>
      <c r="J143" s="110" t="s">
        <v>246</v>
      </c>
      <c r="K143" s="110" t="s">
        <v>246</v>
      </c>
      <c r="L143" s="110" t="s">
        <v>245</v>
      </c>
      <c r="M143" s="110" t="s">
        <v>245</v>
      </c>
      <c r="N143" s="110" t="s">
        <v>245</v>
      </c>
      <c r="O143" s="110" t="s">
        <v>245</v>
      </c>
      <c r="P143" s="110" t="s">
        <v>245</v>
      </c>
      <c r="Q143" s="110" t="s">
        <v>245</v>
      </c>
      <c r="R143" s="110">
        <v>9.3</v>
      </c>
      <c r="S143" s="110">
        <v>11824.0</v>
      </c>
      <c r="T143" s="110">
        <v>30706.0</v>
      </c>
      <c r="U143" s="71">
        <f t="shared" si="1"/>
        <v>3376530019</v>
      </c>
      <c r="V143" s="70">
        <f t="shared" si="2"/>
        <v>31</v>
      </c>
      <c r="W143" s="70">
        <f t="shared" si="3"/>
        <v>0.4649953118</v>
      </c>
      <c r="X143" s="70" t="b">
        <v>0</v>
      </c>
      <c r="Y143" s="70">
        <f t="shared" si="4"/>
        <v>20</v>
      </c>
      <c r="Z143" s="70">
        <f t="shared" si="5"/>
        <v>0</v>
      </c>
      <c r="AA143" s="70">
        <f t="shared" si="6"/>
        <v>15.86</v>
      </c>
      <c r="AB143" s="70">
        <f t="shared" si="7"/>
        <v>95.86</v>
      </c>
      <c r="AC143" s="50"/>
      <c r="AD143" s="50"/>
      <c r="AE143" s="50"/>
      <c r="AF143" s="50"/>
      <c r="AG143" s="50"/>
    </row>
    <row r="144">
      <c r="A144" s="4"/>
      <c r="B144" s="87" t="s">
        <v>154</v>
      </c>
      <c r="C144" s="110" t="s">
        <v>245</v>
      </c>
      <c r="D144" s="97"/>
      <c r="E144" s="110" t="s">
        <v>245</v>
      </c>
      <c r="F144" s="97"/>
      <c r="G144" s="110">
        <v>0.0</v>
      </c>
      <c r="H144" s="110" t="s">
        <v>246</v>
      </c>
      <c r="I144" s="110" t="s">
        <v>246</v>
      </c>
      <c r="J144" s="110" t="s">
        <v>246</v>
      </c>
      <c r="K144" s="110" t="s">
        <v>246</v>
      </c>
      <c r="L144" s="110" t="s">
        <v>245</v>
      </c>
      <c r="M144" s="110" t="s">
        <v>245</v>
      </c>
      <c r="N144" s="110" t="s">
        <v>245</v>
      </c>
      <c r="O144" s="110" t="s">
        <v>245</v>
      </c>
      <c r="P144" s="110" t="s">
        <v>245</v>
      </c>
      <c r="Q144" s="110" t="s">
        <v>245</v>
      </c>
      <c r="R144" s="110">
        <v>7.0</v>
      </c>
      <c r="S144" s="110">
        <v>21206.0</v>
      </c>
      <c r="T144" s="110">
        <v>67156.69</v>
      </c>
      <c r="U144" s="71">
        <f t="shared" si="1"/>
        <v>9968873377</v>
      </c>
      <c r="V144" s="70">
        <f t="shared" si="2"/>
        <v>97</v>
      </c>
      <c r="W144" s="70">
        <f t="shared" si="3"/>
        <v>0.2408221407</v>
      </c>
      <c r="X144" s="70" t="b">
        <v>0</v>
      </c>
      <c r="Y144" s="70">
        <f t="shared" si="4"/>
        <v>20</v>
      </c>
      <c r="Z144" s="70">
        <f t="shared" si="5"/>
        <v>0</v>
      </c>
      <c r="AA144" s="70">
        <f t="shared" si="6"/>
        <v>6.76</v>
      </c>
      <c r="AB144" s="70">
        <f t="shared" si="7"/>
        <v>86.76</v>
      </c>
      <c r="AC144" s="50"/>
      <c r="AD144" s="50"/>
      <c r="AE144" s="50"/>
      <c r="AF144" s="50"/>
      <c r="AG144" s="50"/>
    </row>
    <row r="145">
      <c r="A145" s="4"/>
      <c r="B145" s="87" t="s">
        <v>155</v>
      </c>
      <c r="C145" s="110" t="s">
        <v>245</v>
      </c>
      <c r="D145" s="97"/>
      <c r="E145" s="110" t="s">
        <v>245</v>
      </c>
      <c r="F145" s="97"/>
      <c r="G145" s="110">
        <v>0.0</v>
      </c>
      <c r="H145" s="110" t="s">
        <v>246</v>
      </c>
      <c r="I145" s="110" t="s">
        <v>246</v>
      </c>
      <c r="J145" s="110" t="s">
        <v>246</v>
      </c>
      <c r="K145" s="110" t="s">
        <v>246</v>
      </c>
      <c r="L145" s="110" t="s">
        <v>245</v>
      </c>
      <c r="M145" s="110" t="s">
        <v>245</v>
      </c>
      <c r="N145" s="110" t="s">
        <v>245</v>
      </c>
      <c r="O145" s="110" t="s">
        <v>245</v>
      </c>
      <c r="P145" s="110" t="s">
        <v>245</v>
      </c>
      <c r="Q145" s="110" t="s">
        <v>245</v>
      </c>
      <c r="R145" s="110">
        <v>4.6</v>
      </c>
      <c r="S145" s="110">
        <v>32006.0</v>
      </c>
      <c r="T145" s="110">
        <v>35143.42</v>
      </c>
      <c r="U145" s="71">
        <f t="shared" si="1"/>
        <v>5174081382</v>
      </c>
      <c r="V145" s="70">
        <f t="shared" si="2"/>
        <v>57</v>
      </c>
      <c r="W145" s="70">
        <f t="shared" si="3"/>
        <v>0.4038694317</v>
      </c>
      <c r="X145" s="70" t="b">
        <v>0</v>
      </c>
      <c r="Y145" s="70">
        <f t="shared" si="4"/>
        <v>20</v>
      </c>
      <c r="Z145" s="70">
        <f t="shared" si="5"/>
        <v>0</v>
      </c>
      <c r="AA145" s="70">
        <f t="shared" si="6"/>
        <v>12.28</v>
      </c>
      <c r="AB145" s="70">
        <f t="shared" si="7"/>
        <v>92.28</v>
      </c>
      <c r="AC145" s="50"/>
      <c r="AD145" s="50"/>
      <c r="AE145" s="50"/>
      <c r="AF145" s="50"/>
      <c r="AG145" s="50"/>
    </row>
    <row r="146">
      <c r="A146" s="4"/>
      <c r="B146" s="88" t="s">
        <v>156</v>
      </c>
      <c r="C146" s="110" t="s">
        <v>247</v>
      </c>
      <c r="D146" s="26" t="s">
        <v>248</v>
      </c>
      <c r="E146" s="97"/>
      <c r="F146" s="97"/>
      <c r="G146" s="110">
        <v>0.0</v>
      </c>
      <c r="H146" s="110" t="s">
        <v>247</v>
      </c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71" t="str">
        <f t="shared" si="1"/>
        <v>-</v>
      </c>
      <c r="V146" s="70" t="str">
        <f t="shared" si="2"/>
        <v>-</v>
      </c>
      <c r="W146" s="70" t="str">
        <f t="shared" si="3"/>
        <v>-</v>
      </c>
      <c r="X146" s="70" t="b">
        <v>0</v>
      </c>
      <c r="Y146" s="70">
        <f t="shared" si="4"/>
        <v>0</v>
      </c>
      <c r="Z146" s="70">
        <f t="shared" si="5"/>
        <v>0</v>
      </c>
      <c r="AA146" s="70">
        <f t="shared" si="6"/>
        <v>0</v>
      </c>
      <c r="AB146" s="70">
        <f t="shared" si="7"/>
        <v>0</v>
      </c>
      <c r="AC146" s="50"/>
      <c r="AD146" s="50"/>
      <c r="AE146" s="50"/>
      <c r="AF146" s="50"/>
      <c r="AG146" s="50"/>
    </row>
    <row r="147">
      <c r="A147" s="4"/>
      <c r="B147" s="87" t="s">
        <v>157</v>
      </c>
      <c r="C147" s="110" t="s">
        <v>245</v>
      </c>
      <c r="D147" s="97"/>
      <c r="E147" s="110" t="s">
        <v>245</v>
      </c>
      <c r="F147" s="97"/>
      <c r="G147" s="110">
        <v>0.0</v>
      </c>
      <c r="H147" s="110" t="s">
        <v>246</v>
      </c>
      <c r="I147" s="110" t="s">
        <v>246</v>
      </c>
      <c r="J147" s="110" t="s">
        <v>246</v>
      </c>
      <c r="K147" s="110" t="s">
        <v>246</v>
      </c>
      <c r="L147" s="110" t="s">
        <v>245</v>
      </c>
      <c r="M147" s="110" t="s">
        <v>245</v>
      </c>
      <c r="N147" s="110" t="s">
        <v>245</v>
      </c>
      <c r="O147" s="110" t="s">
        <v>245</v>
      </c>
      <c r="P147" s="110" t="s">
        <v>245</v>
      </c>
      <c r="Q147" s="110" t="s">
        <v>245</v>
      </c>
      <c r="R147" s="110">
        <v>7.3</v>
      </c>
      <c r="S147" s="110">
        <v>11824.0</v>
      </c>
      <c r="T147" s="110">
        <v>27299.77</v>
      </c>
      <c r="U147" s="71">
        <f t="shared" si="1"/>
        <v>2356385108</v>
      </c>
      <c r="V147" s="70">
        <f t="shared" si="2"/>
        <v>6</v>
      </c>
      <c r="W147" s="70">
        <f t="shared" si="3"/>
        <v>0.4996854223</v>
      </c>
      <c r="X147" s="70" t="b">
        <v>0</v>
      </c>
      <c r="Y147" s="70">
        <f t="shared" si="4"/>
        <v>20</v>
      </c>
      <c r="Z147" s="70">
        <f t="shared" si="5"/>
        <v>0</v>
      </c>
      <c r="AA147" s="70">
        <f t="shared" si="6"/>
        <v>19.31</v>
      </c>
      <c r="AB147" s="70">
        <f t="shared" si="7"/>
        <v>99.31</v>
      </c>
      <c r="AC147" s="50"/>
      <c r="AD147" s="50"/>
      <c r="AE147" s="50"/>
      <c r="AF147" s="50"/>
      <c r="AG147" s="50"/>
    </row>
    <row r="148">
      <c r="A148" s="4"/>
      <c r="B148" s="87" t="s">
        <v>158</v>
      </c>
      <c r="C148" s="110" t="s">
        <v>245</v>
      </c>
      <c r="D148" s="97"/>
      <c r="E148" s="110" t="s">
        <v>251</v>
      </c>
      <c r="F148" s="97"/>
      <c r="G148" s="110">
        <v>1.0</v>
      </c>
      <c r="H148" s="110" t="s">
        <v>246</v>
      </c>
      <c r="I148" s="110" t="s">
        <v>246</v>
      </c>
      <c r="J148" s="110" t="s">
        <v>246</v>
      </c>
      <c r="K148" s="110" t="s">
        <v>246</v>
      </c>
      <c r="L148" s="110" t="s">
        <v>245</v>
      </c>
      <c r="M148" s="110" t="s">
        <v>251</v>
      </c>
      <c r="N148" s="110" t="s">
        <v>245</v>
      </c>
      <c r="O148" s="110" t="s">
        <v>245</v>
      </c>
      <c r="P148" s="110" t="s">
        <v>245</v>
      </c>
      <c r="Q148" s="110" t="s">
        <v>245</v>
      </c>
      <c r="R148" s="110">
        <v>4.5</v>
      </c>
      <c r="S148" s="110">
        <v>69593.0</v>
      </c>
      <c r="T148" s="110">
        <v>31095.19</v>
      </c>
      <c r="U148" s="71">
        <f t="shared" si="1"/>
        <v>9738034010</v>
      </c>
      <c r="V148" s="70">
        <f t="shared" si="2"/>
        <v>95</v>
      </c>
      <c r="W148" s="70">
        <f t="shared" si="3"/>
        <v>0.2486718522</v>
      </c>
      <c r="X148" s="70" t="b">
        <v>0</v>
      </c>
      <c r="Y148" s="70">
        <f t="shared" si="4"/>
        <v>19.1</v>
      </c>
      <c r="Z148" s="70">
        <f t="shared" si="5"/>
        <v>0.3</v>
      </c>
      <c r="AA148" s="70">
        <f t="shared" si="6"/>
        <v>7.03</v>
      </c>
      <c r="AB148" s="70">
        <f t="shared" si="7"/>
        <v>86.43</v>
      </c>
      <c r="AC148" s="50"/>
      <c r="AD148" s="50"/>
      <c r="AE148" s="50"/>
      <c r="AF148" s="50"/>
      <c r="AG148" s="50"/>
    </row>
    <row r="149">
      <c r="A149" s="89"/>
      <c r="B149" s="87" t="s">
        <v>159</v>
      </c>
      <c r="C149" s="120" t="s">
        <v>245</v>
      </c>
      <c r="D149" s="121"/>
      <c r="E149" s="120" t="s">
        <v>245</v>
      </c>
      <c r="F149" s="121"/>
      <c r="G149" s="120">
        <v>0.0</v>
      </c>
      <c r="H149" s="120" t="s">
        <v>246</v>
      </c>
      <c r="I149" s="120" t="s">
        <v>246</v>
      </c>
      <c r="J149" s="120" t="s">
        <v>246</v>
      </c>
      <c r="K149" s="120" t="s">
        <v>246</v>
      </c>
      <c r="L149" s="120" t="s">
        <v>245</v>
      </c>
      <c r="M149" s="120" t="s">
        <v>245</v>
      </c>
      <c r="N149" s="120" t="s">
        <v>245</v>
      </c>
      <c r="O149" s="120" t="s">
        <v>245</v>
      </c>
      <c r="P149" s="120" t="s">
        <v>245</v>
      </c>
      <c r="Q149" s="120" t="s">
        <v>245</v>
      </c>
      <c r="R149" s="120">
        <v>5.0</v>
      </c>
      <c r="S149" s="120">
        <v>100632.0</v>
      </c>
      <c r="T149" s="120">
        <v>93511.76</v>
      </c>
      <c r="U149" s="71">
        <f t="shared" si="1"/>
        <v>47051377162</v>
      </c>
      <c r="V149" s="70">
        <f t="shared" si="2"/>
        <v>132</v>
      </c>
      <c r="W149" s="70">
        <f t="shared" si="3"/>
        <v>-1.020171411</v>
      </c>
      <c r="X149" s="70" t="b">
        <v>0</v>
      </c>
      <c r="Y149" s="70">
        <f t="shared" si="4"/>
        <v>20</v>
      </c>
      <c r="Z149" s="70">
        <f t="shared" si="5"/>
        <v>0</v>
      </c>
      <c r="AA149" s="70">
        <f t="shared" si="6"/>
        <v>1.93</v>
      </c>
      <c r="AB149" s="70">
        <f t="shared" si="7"/>
        <v>81.93</v>
      </c>
      <c r="AC149" s="50"/>
      <c r="AD149" s="50"/>
      <c r="AE149" s="50"/>
      <c r="AF149" s="50"/>
      <c r="AG149" s="50"/>
    </row>
    <row r="150">
      <c r="A150" s="93"/>
      <c r="B150" s="87" t="s">
        <v>160</v>
      </c>
      <c r="C150" s="122" t="s">
        <v>245</v>
      </c>
      <c r="D150" s="123"/>
      <c r="E150" s="122" t="s">
        <v>245</v>
      </c>
      <c r="F150" s="123"/>
      <c r="G150" s="122">
        <v>0.0</v>
      </c>
      <c r="H150" s="122" t="s">
        <v>246</v>
      </c>
      <c r="I150" s="122" t="s">
        <v>246</v>
      </c>
      <c r="J150" s="122" t="s">
        <v>246</v>
      </c>
      <c r="K150" s="122" t="s">
        <v>246</v>
      </c>
      <c r="L150" s="122" t="s">
        <v>245</v>
      </c>
      <c r="M150" s="122" t="s">
        <v>245</v>
      </c>
      <c r="N150" s="122" t="s">
        <v>245</v>
      </c>
      <c r="O150" s="122" t="s">
        <v>245</v>
      </c>
      <c r="P150" s="122" t="s">
        <v>245</v>
      </c>
      <c r="Q150" s="122" t="s">
        <v>245</v>
      </c>
      <c r="R150" s="122">
        <v>4.7</v>
      </c>
      <c r="S150" s="122">
        <v>21206.0</v>
      </c>
      <c r="T150" s="122">
        <v>52976.25</v>
      </c>
      <c r="U150" s="71">
        <f t="shared" si="1"/>
        <v>5280047480</v>
      </c>
      <c r="V150" s="70">
        <f t="shared" si="2"/>
        <v>59</v>
      </c>
      <c r="W150" s="70">
        <f t="shared" si="3"/>
        <v>0.400266046</v>
      </c>
      <c r="X150" s="70" t="b">
        <v>0</v>
      </c>
      <c r="Y150" s="70">
        <f t="shared" si="4"/>
        <v>20</v>
      </c>
      <c r="Z150" s="70">
        <f t="shared" si="5"/>
        <v>0</v>
      </c>
      <c r="AA150" s="70">
        <f t="shared" si="6"/>
        <v>12</v>
      </c>
      <c r="AB150" s="70">
        <f t="shared" si="7"/>
        <v>92</v>
      </c>
      <c r="AC150" s="50"/>
      <c r="AD150" s="50"/>
      <c r="AE150" s="50"/>
      <c r="AF150" s="50"/>
      <c r="AG150" s="50"/>
    </row>
    <row r="151">
      <c r="A151" s="89"/>
      <c r="B151" s="87" t="s">
        <v>161</v>
      </c>
      <c r="C151" s="120" t="s">
        <v>251</v>
      </c>
      <c r="D151" s="121"/>
      <c r="E151" s="120" t="s">
        <v>245</v>
      </c>
      <c r="F151" s="121"/>
      <c r="G151" s="120">
        <v>0.0</v>
      </c>
      <c r="H151" s="120" t="s">
        <v>246</v>
      </c>
      <c r="I151" s="120" t="s">
        <v>246</v>
      </c>
      <c r="J151" s="120" t="s">
        <v>246</v>
      </c>
      <c r="K151" s="120" t="s">
        <v>246</v>
      </c>
      <c r="L151" s="120" t="s">
        <v>245</v>
      </c>
      <c r="M151" s="120" t="s">
        <v>245</v>
      </c>
      <c r="N151" s="120" t="s">
        <v>245</v>
      </c>
      <c r="O151" s="120" t="s">
        <v>245</v>
      </c>
      <c r="P151" s="120" t="s">
        <v>245</v>
      </c>
      <c r="Q151" s="120" t="s">
        <v>245</v>
      </c>
      <c r="R151" s="120">
        <v>3.3</v>
      </c>
      <c r="S151" s="120">
        <v>33030.0</v>
      </c>
      <c r="T151" s="120">
        <v>44903.07</v>
      </c>
      <c r="U151" s="71">
        <f t="shared" si="1"/>
        <v>4894389727</v>
      </c>
      <c r="V151" s="70">
        <f t="shared" si="2"/>
        <v>52</v>
      </c>
      <c r="W151" s="70">
        <f t="shared" si="3"/>
        <v>0.4133803692</v>
      </c>
      <c r="X151" s="70" t="b">
        <v>0</v>
      </c>
      <c r="Y151" s="70">
        <f t="shared" si="4"/>
        <v>20</v>
      </c>
      <c r="Z151" s="70">
        <f t="shared" si="5"/>
        <v>0</v>
      </c>
      <c r="AA151" s="70">
        <f t="shared" si="6"/>
        <v>12.97</v>
      </c>
      <c r="AB151" s="70">
        <f t="shared" si="7"/>
        <v>74.97</v>
      </c>
      <c r="AC151" s="50"/>
      <c r="AD151" s="50"/>
      <c r="AE151" s="50"/>
      <c r="AF151" s="50"/>
      <c r="AG151" s="50"/>
    </row>
    <row r="152">
      <c r="A152" s="93"/>
      <c r="B152" s="87" t="s">
        <v>162</v>
      </c>
      <c r="C152" s="122" t="s">
        <v>245</v>
      </c>
      <c r="D152" s="123"/>
      <c r="E152" s="122" t="s">
        <v>245</v>
      </c>
      <c r="F152" s="123"/>
      <c r="G152" s="122">
        <v>0.0</v>
      </c>
      <c r="H152" s="122" t="s">
        <v>246</v>
      </c>
      <c r="I152" s="122" t="s">
        <v>246</v>
      </c>
      <c r="J152" s="122" t="s">
        <v>246</v>
      </c>
      <c r="K152" s="122" t="s">
        <v>246</v>
      </c>
      <c r="L152" s="122" t="s">
        <v>245</v>
      </c>
      <c r="M152" s="122" t="s">
        <v>245</v>
      </c>
      <c r="N152" s="122" t="s">
        <v>245</v>
      </c>
      <c r="O152" s="122" t="s">
        <v>245</v>
      </c>
      <c r="P152" s="122" t="s">
        <v>245</v>
      </c>
      <c r="Q152" s="122" t="s">
        <v>245</v>
      </c>
      <c r="R152" s="122">
        <v>7.0</v>
      </c>
      <c r="S152" s="122">
        <v>11824.0</v>
      </c>
      <c r="T152" s="122">
        <v>25869.41</v>
      </c>
      <c r="U152" s="71">
        <f t="shared" si="1"/>
        <v>2141159327</v>
      </c>
      <c r="V152" s="70">
        <f t="shared" si="2"/>
        <v>2</v>
      </c>
      <c r="W152" s="70">
        <f t="shared" si="3"/>
        <v>0.5070041924</v>
      </c>
      <c r="X152" s="70" t="b">
        <v>0</v>
      </c>
      <c r="Y152" s="70">
        <f t="shared" si="4"/>
        <v>20</v>
      </c>
      <c r="Z152" s="70">
        <f t="shared" si="5"/>
        <v>0</v>
      </c>
      <c r="AA152" s="70">
        <f t="shared" si="6"/>
        <v>19.86</v>
      </c>
      <c r="AB152" s="70">
        <f t="shared" si="7"/>
        <v>99.86</v>
      </c>
      <c r="AC152" s="50"/>
      <c r="AD152" s="50"/>
      <c r="AE152" s="50"/>
      <c r="AF152" s="50"/>
      <c r="AG152" s="50"/>
    </row>
    <row r="153">
      <c r="A153" s="89"/>
      <c r="B153" s="87" t="s">
        <v>163</v>
      </c>
      <c r="C153" s="120" t="s">
        <v>247</v>
      </c>
      <c r="D153" s="124" t="s">
        <v>248</v>
      </c>
      <c r="E153" s="121"/>
      <c r="F153" s="121"/>
      <c r="G153" s="120">
        <v>0.0</v>
      </c>
      <c r="H153" s="120" t="s">
        <v>247</v>
      </c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71" t="str">
        <f t="shared" si="1"/>
        <v>-</v>
      </c>
      <c r="V153" s="70" t="str">
        <f t="shared" si="2"/>
        <v>-</v>
      </c>
      <c r="W153" s="70" t="str">
        <f t="shared" si="3"/>
        <v>-</v>
      </c>
      <c r="X153" s="70" t="b">
        <v>0</v>
      </c>
      <c r="Y153" s="70">
        <f t="shared" si="4"/>
        <v>0</v>
      </c>
      <c r="Z153" s="70">
        <f t="shared" si="5"/>
        <v>0</v>
      </c>
      <c r="AA153" s="70">
        <f t="shared" si="6"/>
        <v>0</v>
      </c>
      <c r="AB153" s="70">
        <f t="shared" si="7"/>
        <v>0</v>
      </c>
      <c r="AC153" s="50"/>
      <c r="AD153" s="50"/>
      <c r="AE153" s="50"/>
      <c r="AF153" s="50"/>
      <c r="AG153" s="50"/>
    </row>
    <row r="154">
      <c r="A154" s="93"/>
      <c r="B154" s="88" t="s">
        <v>164</v>
      </c>
      <c r="C154" s="122" t="s">
        <v>247</v>
      </c>
      <c r="D154" s="125" t="s">
        <v>248</v>
      </c>
      <c r="E154" s="123"/>
      <c r="F154" s="123"/>
      <c r="G154" s="122">
        <v>0.0</v>
      </c>
      <c r="H154" s="122" t="s">
        <v>247</v>
      </c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71" t="str">
        <f t="shared" si="1"/>
        <v>-</v>
      </c>
      <c r="V154" s="70" t="str">
        <f t="shared" si="2"/>
        <v>-</v>
      </c>
      <c r="W154" s="70" t="str">
        <f t="shared" si="3"/>
        <v>-</v>
      </c>
      <c r="X154" s="70" t="b">
        <v>0</v>
      </c>
      <c r="Y154" s="70">
        <f t="shared" si="4"/>
        <v>0</v>
      </c>
      <c r="Z154" s="70">
        <f t="shared" si="5"/>
        <v>0</v>
      </c>
      <c r="AA154" s="70">
        <f t="shared" si="6"/>
        <v>0</v>
      </c>
      <c r="AB154" s="70">
        <f t="shared" si="7"/>
        <v>0</v>
      </c>
      <c r="AC154" s="50"/>
      <c r="AD154" s="50"/>
      <c r="AE154" s="50"/>
      <c r="AF154" s="50"/>
      <c r="AG154" s="50"/>
    </row>
    <row r="155">
      <c r="A155" s="89"/>
      <c r="B155" s="87" t="s">
        <v>165</v>
      </c>
      <c r="C155" s="120" t="s">
        <v>245</v>
      </c>
      <c r="D155" s="121"/>
      <c r="E155" s="120" t="s">
        <v>247</v>
      </c>
      <c r="F155" s="120" t="s">
        <v>279</v>
      </c>
      <c r="G155" s="120">
        <v>0.0</v>
      </c>
      <c r="H155" s="120" t="s">
        <v>246</v>
      </c>
      <c r="I155" s="120" t="s">
        <v>246</v>
      </c>
      <c r="J155" s="120" t="s">
        <v>246</v>
      </c>
      <c r="K155" s="120" t="s">
        <v>246</v>
      </c>
      <c r="L155" s="120" t="s">
        <v>245</v>
      </c>
      <c r="M155" s="120" t="s">
        <v>247</v>
      </c>
      <c r="N155" s="120" t="s">
        <v>247</v>
      </c>
      <c r="O155" s="120" t="s">
        <v>247</v>
      </c>
      <c r="P155" s="120" t="s">
        <v>247</v>
      </c>
      <c r="Q155" s="120" t="s">
        <v>247</v>
      </c>
      <c r="R155" s="120">
        <v>4.5</v>
      </c>
      <c r="S155" s="120">
        <v>172854.0</v>
      </c>
      <c r="T155" s="120">
        <v>129107.6</v>
      </c>
      <c r="U155" s="71">
        <f t="shared" si="1"/>
        <v>100425442907</v>
      </c>
      <c r="V155" s="70">
        <f t="shared" si="2"/>
        <v>141</v>
      </c>
      <c r="W155" s="70">
        <f t="shared" si="3"/>
        <v>-2.835160849</v>
      </c>
      <c r="X155" s="70" t="b">
        <v>0</v>
      </c>
      <c r="Y155" s="70">
        <f t="shared" si="4"/>
        <v>3</v>
      </c>
      <c r="Z155" s="70">
        <f t="shared" si="5"/>
        <v>0</v>
      </c>
      <c r="AA155" s="70">
        <f t="shared" si="6"/>
        <v>0.69</v>
      </c>
      <c r="AB155" s="70">
        <f t="shared" si="7"/>
        <v>63.69</v>
      </c>
      <c r="AC155" s="50"/>
      <c r="AD155" s="50"/>
      <c r="AE155" s="50"/>
      <c r="AF155" s="50"/>
      <c r="AG155" s="50"/>
    </row>
    <row r="156">
      <c r="A156" s="93"/>
      <c r="B156" s="87" t="s">
        <v>166</v>
      </c>
      <c r="C156" s="122" t="s">
        <v>245</v>
      </c>
      <c r="D156" s="123"/>
      <c r="E156" s="122" t="s">
        <v>251</v>
      </c>
      <c r="F156" s="123"/>
      <c r="G156" s="122">
        <v>1.0</v>
      </c>
      <c r="H156" s="122" t="s">
        <v>246</v>
      </c>
      <c r="I156" s="122" t="s">
        <v>246</v>
      </c>
      <c r="J156" s="122" t="s">
        <v>246</v>
      </c>
      <c r="K156" s="122" t="s">
        <v>246</v>
      </c>
      <c r="L156" s="122" t="s">
        <v>245</v>
      </c>
      <c r="M156" s="122" t="s">
        <v>251</v>
      </c>
      <c r="N156" s="122" t="s">
        <v>245</v>
      </c>
      <c r="O156" s="122" t="s">
        <v>245</v>
      </c>
      <c r="P156" s="122" t="s">
        <v>245</v>
      </c>
      <c r="Q156" s="122" t="s">
        <v>245</v>
      </c>
      <c r="R156" s="122">
        <v>7.4</v>
      </c>
      <c r="S156" s="122">
        <v>11824.0</v>
      </c>
      <c r="T156" s="122">
        <v>29388.74</v>
      </c>
      <c r="U156" s="71">
        <f t="shared" si="1"/>
        <v>2571444217</v>
      </c>
      <c r="V156" s="70">
        <f t="shared" si="2"/>
        <v>15</v>
      </c>
      <c r="W156" s="70">
        <f t="shared" si="3"/>
        <v>0.4923723198</v>
      </c>
      <c r="X156" s="70" t="b">
        <v>0</v>
      </c>
      <c r="Y156" s="70">
        <f t="shared" si="4"/>
        <v>19.1</v>
      </c>
      <c r="Z156" s="70">
        <f t="shared" si="5"/>
        <v>0.3</v>
      </c>
      <c r="AA156" s="70">
        <f t="shared" si="6"/>
        <v>18.07</v>
      </c>
      <c r="AB156" s="70">
        <f t="shared" si="7"/>
        <v>97.47</v>
      </c>
      <c r="AC156" s="50"/>
      <c r="AD156" s="50"/>
      <c r="AE156" s="50"/>
      <c r="AF156" s="50"/>
      <c r="AG156" s="50"/>
    </row>
    <row r="157">
      <c r="A157" s="89"/>
      <c r="B157" s="87" t="s">
        <v>167</v>
      </c>
      <c r="C157" s="120" t="s">
        <v>245</v>
      </c>
      <c r="D157" s="121"/>
      <c r="E157" s="120" t="s">
        <v>245</v>
      </c>
      <c r="F157" s="121"/>
      <c r="G157" s="120">
        <v>0.0</v>
      </c>
      <c r="H157" s="120" t="s">
        <v>246</v>
      </c>
      <c r="I157" s="120" t="s">
        <v>246</v>
      </c>
      <c r="J157" s="120" t="s">
        <v>246</v>
      </c>
      <c r="K157" s="120" t="s">
        <v>246</v>
      </c>
      <c r="L157" s="120" t="s">
        <v>245</v>
      </c>
      <c r="M157" s="120" t="s">
        <v>245</v>
      </c>
      <c r="N157" s="120" t="s">
        <v>245</v>
      </c>
      <c r="O157" s="120" t="s">
        <v>245</v>
      </c>
      <c r="P157" s="120" t="s">
        <v>245</v>
      </c>
      <c r="Q157" s="120" t="s">
        <v>245</v>
      </c>
      <c r="R157" s="120">
        <v>4.7</v>
      </c>
      <c r="S157" s="120">
        <v>33030.0</v>
      </c>
      <c r="T157" s="120">
        <v>36088.11</v>
      </c>
      <c r="U157" s="71">
        <f t="shared" si="1"/>
        <v>5602354285</v>
      </c>
      <c r="V157" s="70">
        <f t="shared" si="2"/>
        <v>65</v>
      </c>
      <c r="W157" s="70">
        <f t="shared" si="3"/>
        <v>0.3893059769</v>
      </c>
      <c r="X157" s="70" t="b">
        <v>0</v>
      </c>
      <c r="Y157" s="70">
        <f t="shared" si="4"/>
        <v>20</v>
      </c>
      <c r="Z157" s="70">
        <f t="shared" si="5"/>
        <v>0</v>
      </c>
      <c r="AA157" s="70">
        <f t="shared" si="6"/>
        <v>11.17</v>
      </c>
      <c r="AB157" s="70">
        <f t="shared" si="7"/>
        <v>91.17</v>
      </c>
      <c r="AC157" s="50"/>
      <c r="AD157" s="50"/>
      <c r="AE157" s="50"/>
      <c r="AF157" s="50"/>
      <c r="AG157" s="50"/>
    </row>
    <row r="158">
      <c r="A158" s="93"/>
      <c r="B158" s="87" t="s">
        <v>168</v>
      </c>
      <c r="C158" s="122" t="s">
        <v>245</v>
      </c>
      <c r="D158" s="123"/>
      <c r="E158" s="122" t="s">
        <v>245</v>
      </c>
      <c r="F158" s="123"/>
      <c r="G158" s="122">
        <v>0.0</v>
      </c>
      <c r="H158" s="122" t="s">
        <v>246</v>
      </c>
      <c r="I158" s="122" t="s">
        <v>246</v>
      </c>
      <c r="J158" s="122" t="s">
        <v>246</v>
      </c>
      <c r="K158" s="122" t="s">
        <v>246</v>
      </c>
      <c r="L158" s="122" t="s">
        <v>245</v>
      </c>
      <c r="M158" s="122" t="s">
        <v>245</v>
      </c>
      <c r="N158" s="122" t="s">
        <v>245</v>
      </c>
      <c r="O158" s="122" t="s">
        <v>245</v>
      </c>
      <c r="P158" s="122" t="s">
        <v>245</v>
      </c>
      <c r="Q158" s="122" t="s">
        <v>245</v>
      </c>
      <c r="R158" s="122">
        <v>5.3</v>
      </c>
      <c r="S158" s="122">
        <v>33030.0</v>
      </c>
      <c r="T158" s="122">
        <v>55121.77</v>
      </c>
      <c r="U158" s="71">
        <f t="shared" si="1"/>
        <v>9649561934</v>
      </c>
      <c r="V158" s="70">
        <f t="shared" si="2"/>
        <v>94</v>
      </c>
      <c r="W158" s="70">
        <f t="shared" si="3"/>
        <v>0.2516803523</v>
      </c>
      <c r="X158" s="70" t="b">
        <v>0</v>
      </c>
      <c r="Y158" s="70">
        <f t="shared" si="4"/>
        <v>20</v>
      </c>
      <c r="Z158" s="70">
        <f t="shared" si="5"/>
        <v>0</v>
      </c>
      <c r="AA158" s="70">
        <f t="shared" si="6"/>
        <v>7.17</v>
      </c>
      <c r="AB158" s="70">
        <f t="shared" si="7"/>
        <v>87.17</v>
      </c>
      <c r="AC158" s="50"/>
      <c r="AD158" s="50"/>
      <c r="AE158" s="50"/>
      <c r="AF158" s="50"/>
      <c r="AG158" s="50"/>
    </row>
    <row r="159">
      <c r="A159" s="89"/>
      <c r="B159" s="87" t="s">
        <v>169</v>
      </c>
      <c r="C159" s="120" t="s">
        <v>245</v>
      </c>
      <c r="D159" s="121"/>
      <c r="E159" s="120" t="s">
        <v>245</v>
      </c>
      <c r="F159" s="121"/>
      <c r="G159" s="120">
        <v>0.0</v>
      </c>
      <c r="H159" s="120" t="s">
        <v>246</v>
      </c>
      <c r="I159" s="120" t="s">
        <v>246</v>
      </c>
      <c r="J159" s="120" t="s">
        <v>246</v>
      </c>
      <c r="K159" s="120" t="s">
        <v>246</v>
      </c>
      <c r="L159" s="120" t="s">
        <v>245</v>
      </c>
      <c r="M159" s="120" t="s">
        <v>245</v>
      </c>
      <c r="N159" s="120" t="s">
        <v>245</v>
      </c>
      <c r="O159" s="120" t="s">
        <v>245</v>
      </c>
      <c r="P159" s="120" t="s">
        <v>245</v>
      </c>
      <c r="Q159" s="120" t="s">
        <v>245</v>
      </c>
      <c r="R159" s="120">
        <v>13.5</v>
      </c>
      <c r="S159" s="120">
        <v>10603.0</v>
      </c>
      <c r="T159" s="120">
        <v>74910.53</v>
      </c>
      <c r="U159" s="71">
        <f t="shared" si="1"/>
        <v>10722730719</v>
      </c>
      <c r="V159" s="70">
        <f t="shared" si="2"/>
        <v>102</v>
      </c>
      <c r="W159" s="70">
        <f t="shared" si="3"/>
        <v>0.2151871606</v>
      </c>
      <c r="X159" s="70" t="b">
        <v>0</v>
      </c>
      <c r="Y159" s="70">
        <f t="shared" si="4"/>
        <v>20</v>
      </c>
      <c r="Z159" s="70">
        <f t="shared" si="5"/>
        <v>0</v>
      </c>
      <c r="AA159" s="70">
        <f t="shared" si="6"/>
        <v>6.07</v>
      </c>
      <c r="AB159" s="70">
        <f t="shared" si="7"/>
        <v>86.07</v>
      </c>
      <c r="AC159" s="50"/>
      <c r="AD159" s="50"/>
      <c r="AE159" s="50"/>
      <c r="AF159" s="50"/>
      <c r="AG159" s="50"/>
    </row>
    <row r="160">
      <c r="A160" s="93"/>
      <c r="B160" s="87" t="s">
        <v>170</v>
      </c>
      <c r="C160" s="122" t="s">
        <v>245</v>
      </c>
      <c r="D160" s="123"/>
      <c r="E160" s="122" t="s">
        <v>245</v>
      </c>
      <c r="F160" s="123"/>
      <c r="G160" s="122">
        <v>0.0</v>
      </c>
      <c r="H160" s="122" t="s">
        <v>246</v>
      </c>
      <c r="I160" s="122" t="s">
        <v>246</v>
      </c>
      <c r="J160" s="122" t="s">
        <v>246</v>
      </c>
      <c r="K160" s="122" t="s">
        <v>246</v>
      </c>
      <c r="L160" s="122" t="s">
        <v>245</v>
      </c>
      <c r="M160" s="122" t="s">
        <v>245</v>
      </c>
      <c r="N160" s="122" t="s">
        <v>245</v>
      </c>
      <c r="O160" s="122" t="s">
        <v>245</v>
      </c>
      <c r="P160" s="122" t="s">
        <v>245</v>
      </c>
      <c r="Q160" s="122" t="s">
        <v>245</v>
      </c>
      <c r="R160" s="122">
        <v>15.1</v>
      </c>
      <c r="S160" s="122">
        <v>21206.0</v>
      </c>
      <c r="T160" s="122">
        <v>99895.12</v>
      </c>
      <c r="U160" s="71">
        <f t="shared" si="1"/>
        <v>31987476312</v>
      </c>
      <c r="V160" s="70">
        <f t="shared" si="2"/>
        <v>128</v>
      </c>
      <c r="W160" s="70">
        <f t="shared" si="3"/>
        <v>-0.5079222394</v>
      </c>
      <c r="X160" s="70" t="b">
        <v>0</v>
      </c>
      <c r="Y160" s="70">
        <f t="shared" si="4"/>
        <v>20</v>
      </c>
      <c r="Z160" s="70">
        <f t="shared" si="5"/>
        <v>0</v>
      </c>
      <c r="AA160" s="70">
        <f t="shared" si="6"/>
        <v>2.48</v>
      </c>
      <c r="AB160" s="70">
        <f t="shared" si="7"/>
        <v>82.48</v>
      </c>
      <c r="AC160" s="50"/>
      <c r="AD160" s="50"/>
      <c r="AE160" s="50"/>
      <c r="AF160" s="50"/>
      <c r="AG160" s="50"/>
    </row>
    <row r="161">
      <c r="A161" s="89"/>
      <c r="B161" s="87" t="s">
        <v>171</v>
      </c>
      <c r="C161" s="120" t="s">
        <v>245</v>
      </c>
      <c r="D161" s="121"/>
      <c r="E161" s="120" t="s">
        <v>245</v>
      </c>
      <c r="F161" s="121"/>
      <c r="G161" s="120">
        <v>0.0</v>
      </c>
      <c r="H161" s="120" t="s">
        <v>246</v>
      </c>
      <c r="I161" s="120" t="s">
        <v>246</v>
      </c>
      <c r="J161" s="120" t="s">
        <v>246</v>
      </c>
      <c r="K161" s="120" t="s">
        <v>246</v>
      </c>
      <c r="L161" s="120" t="s">
        <v>245</v>
      </c>
      <c r="M161" s="120" t="s">
        <v>245</v>
      </c>
      <c r="N161" s="120" t="s">
        <v>245</v>
      </c>
      <c r="O161" s="120" t="s">
        <v>245</v>
      </c>
      <c r="P161" s="120" t="s">
        <v>245</v>
      </c>
      <c r="Q161" s="120" t="s">
        <v>245</v>
      </c>
      <c r="R161" s="120">
        <v>7.3</v>
      </c>
      <c r="S161" s="120">
        <v>11824.0</v>
      </c>
      <c r="T161" s="120">
        <v>41436.97</v>
      </c>
      <c r="U161" s="71">
        <f t="shared" si="1"/>
        <v>3576640353</v>
      </c>
      <c r="V161" s="70">
        <f t="shared" si="2"/>
        <v>35</v>
      </c>
      <c r="W161" s="70">
        <f t="shared" si="3"/>
        <v>0.4581905436</v>
      </c>
      <c r="X161" s="70" t="b">
        <v>0</v>
      </c>
      <c r="Y161" s="70">
        <f t="shared" si="4"/>
        <v>20</v>
      </c>
      <c r="Z161" s="70">
        <f t="shared" si="5"/>
        <v>0</v>
      </c>
      <c r="AA161" s="70">
        <f t="shared" si="6"/>
        <v>15.31</v>
      </c>
      <c r="AB161" s="70">
        <f t="shared" si="7"/>
        <v>95.31</v>
      </c>
      <c r="AC161" s="50"/>
      <c r="AD161" s="50"/>
      <c r="AE161" s="50"/>
      <c r="AF161" s="50"/>
      <c r="AG161" s="50"/>
    </row>
    <row r="162">
      <c r="A162" s="93"/>
      <c r="B162" s="87" t="s">
        <v>172</v>
      </c>
      <c r="C162" s="122" t="s">
        <v>245</v>
      </c>
      <c r="D162" s="123"/>
      <c r="E162" s="122" t="s">
        <v>245</v>
      </c>
      <c r="F162" s="123"/>
      <c r="G162" s="122">
        <v>0.0</v>
      </c>
      <c r="H162" s="122" t="s">
        <v>246</v>
      </c>
      <c r="I162" s="122" t="s">
        <v>246</v>
      </c>
      <c r="J162" s="122" t="s">
        <v>246</v>
      </c>
      <c r="K162" s="122" t="s">
        <v>246</v>
      </c>
      <c r="L162" s="122" t="s">
        <v>245</v>
      </c>
      <c r="M162" s="122" t="s">
        <v>245</v>
      </c>
      <c r="N162" s="122" t="s">
        <v>245</v>
      </c>
      <c r="O162" s="122" t="s">
        <v>245</v>
      </c>
      <c r="P162" s="122" t="s">
        <v>245</v>
      </c>
      <c r="Q162" s="122" t="s">
        <v>245</v>
      </c>
      <c r="R162" s="122">
        <v>7.1</v>
      </c>
      <c r="S162" s="122">
        <v>11824.0</v>
      </c>
      <c r="T162" s="122">
        <v>27329.7</v>
      </c>
      <c r="U162" s="71">
        <f t="shared" si="1"/>
        <v>2294339247</v>
      </c>
      <c r="V162" s="70">
        <f t="shared" si="2"/>
        <v>4</v>
      </c>
      <c r="W162" s="70">
        <f t="shared" si="3"/>
        <v>0.5017952968</v>
      </c>
      <c r="X162" s="70" t="b">
        <v>0</v>
      </c>
      <c r="Y162" s="70">
        <f t="shared" si="4"/>
        <v>20</v>
      </c>
      <c r="Z162" s="70">
        <f t="shared" si="5"/>
        <v>0</v>
      </c>
      <c r="AA162" s="70">
        <f t="shared" si="6"/>
        <v>19.59</v>
      </c>
      <c r="AB162" s="70">
        <f t="shared" si="7"/>
        <v>99.59</v>
      </c>
      <c r="AC162" s="50"/>
      <c r="AD162" s="50"/>
      <c r="AE162" s="50"/>
      <c r="AF162" s="50"/>
      <c r="AG162" s="50"/>
    </row>
    <row r="163">
      <c r="A163" s="89"/>
      <c r="B163" s="87" t="s">
        <v>173</v>
      </c>
      <c r="C163" s="120" t="s">
        <v>245</v>
      </c>
      <c r="D163" s="121"/>
      <c r="E163" s="120" t="s">
        <v>245</v>
      </c>
      <c r="F163" s="121"/>
      <c r="G163" s="120">
        <v>0.0</v>
      </c>
      <c r="H163" s="120" t="s">
        <v>246</v>
      </c>
      <c r="I163" s="120" t="s">
        <v>246</v>
      </c>
      <c r="J163" s="120" t="s">
        <v>246</v>
      </c>
      <c r="K163" s="120" t="s">
        <v>246</v>
      </c>
      <c r="L163" s="120" t="s">
        <v>245</v>
      </c>
      <c r="M163" s="120" t="s">
        <v>245</v>
      </c>
      <c r="N163" s="120" t="s">
        <v>245</v>
      </c>
      <c r="O163" s="120" t="s">
        <v>245</v>
      </c>
      <c r="P163" s="120" t="s">
        <v>245</v>
      </c>
      <c r="Q163" s="120" t="s">
        <v>245</v>
      </c>
      <c r="R163" s="120">
        <v>7.7</v>
      </c>
      <c r="S163" s="120">
        <v>21403.0</v>
      </c>
      <c r="T163" s="120">
        <v>74015.73</v>
      </c>
      <c r="U163" s="71">
        <f t="shared" si="1"/>
        <v>12198021753</v>
      </c>
      <c r="V163" s="70">
        <f t="shared" si="2"/>
        <v>106</v>
      </c>
      <c r="W163" s="70">
        <f t="shared" si="3"/>
        <v>0.1650197693</v>
      </c>
      <c r="X163" s="70" t="b">
        <v>0</v>
      </c>
      <c r="Y163" s="70">
        <f t="shared" si="4"/>
        <v>20</v>
      </c>
      <c r="Z163" s="70">
        <f t="shared" si="5"/>
        <v>0</v>
      </c>
      <c r="AA163" s="70">
        <f t="shared" si="6"/>
        <v>5.52</v>
      </c>
      <c r="AB163" s="70">
        <f t="shared" si="7"/>
        <v>85.52</v>
      </c>
      <c r="AC163" s="50"/>
      <c r="AD163" s="50"/>
      <c r="AE163" s="50"/>
      <c r="AF163" s="50"/>
      <c r="AG163" s="50"/>
    </row>
    <row r="164">
      <c r="A164" s="93"/>
      <c r="B164" s="87" t="s">
        <v>174</v>
      </c>
      <c r="C164" s="122" t="s">
        <v>251</v>
      </c>
      <c r="D164" s="123"/>
      <c r="E164" s="122" t="s">
        <v>245</v>
      </c>
      <c r="F164" s="123"/>
      <c r="G164" s="122">
        <v>0.0</v>
      </c>
      <c r="H164" s="122" t="s">
        <v>246</v>
      </c>
      <c r="I164" s="122" t="s">
        <v>246</v>
      </c>
      <c r="J164" s="122" t="s">
        <v>246</v>
      </c>
      <c r="K164" s="122" t="s">
        <v>246</v>
      </c>
      <c r="L164" s="122" t="s">
        <v>245</v>
      </c>
      <c r="M164" s="122" t="s">
        <v>245</v>
      </c>
      <c r="N164" s="122" t="s">
        <v>245</v>
      </c>
      <c r="O164" s="122" t="s">
        <v>245</v>
      </c>
      <c r="P164" s="122" t="s">
        <v>245</v>
      </c>
      <c r="Q164" s="122" t="s">
        <v>245</v>
      </c>
      <c r="R164" s="122">
        <v>5.2</v>
      </c>
      <c r="S164" s="122">
        <v>42412.0</v>
      </c>
      <c r="T164" s="122">
        <v>117920.9</v>
      </c>
      <c r="U164" s="71">
        <f t="shared" si="1"/>
        <v>26006558296</v>
      </c>
      <c r="V164" s="70">
        <f t="shared" si="2"/>
        <v>124</v>
      </c>
      <c r="W164" s="70">
        <f t="shared" si="3"/>
        <v>-0.3045406368</v>
      </c>
      <c r="X164" s="70" t="b">
        <v>0</v>
      </c>
      <c r="Y164" s="70">
        <f t="shared" si="4"/>
        <v>20</v>
      </c>
      <c r="Z164" s="70">
        <f t="shared" si="5"/>
        <v>0</v>
      </c>
      <c r="AA164" s="70">
        <f t="shared" si="6"/>
        <v>3.03</v>
      </c>
      <c r="AB164" s="70">
        <f t="shared" si="7"/>
        <v>65.03</v>
      </c>
      <c r="AC164" s="50"/>
      <c r="AD164" s="50"/>
      <c r="AE164" s="50"/>
      <c r="AF164" s="50"/>
      <c r="AG164" s="50"/>
    </row>
    <row r="165">
      <c r="A165" s="89"/>
      <c r="B165" s="87" t="s">
        <v>175</v>
      </c>
      <c r="C165" s="120" t="s">
        <v>245</v>
      </c>
      <c r="D165" s="121"/>
      <c r="E165" s="120" t="s">
        <v>245</v>
      </c>
      <c r="F165" s="121"/>
      <c r="G165" s="120">
        <v>0.0</v>
      </c>
      <c r="H165" s="120" t="s">
        <v>246</v>
      </c>
      <c r="I165" s="120" t="s">
        <v>246</v>
      </c>
      <c r="J165" s="120" t="s">
        <v>246</v>
      </c>
      <c r="K165" s="120" t="s">
        <v>246</v>
      </c>
      <c r="L165" s="120" t="s">
        <v>245</v>
      </c>
      <c r="M165" s="120" t="s">
        <v>245</v>
      </c>
      <c r="N165" s="120" t="s">
        <v>245</v>
      </c>
      <c r="O165" s="120" t="s">
        <v>245</v>
      </c>
      <c r="P165" s="120" t="s">
        <v>245</v>
      </c>
      <c r="Q165" s="120" t="s">
        <v>245</v>
      </c>
      <c r="R165" s="120">
        <v>9.2</v>
      </c>
      <c r="S165" s="120">
        <v>11824.0</v>
      </c>
      <c r="T165" s="120">
        <v>31527.62</v>
      </c>
      <c r="U165" s="71">
        <f t="shared" si="1"/>
        <v>3429599726</v>
      </c>
      <c r="V165" s="70">
        <f t="shared" si="2"/>
        <v>33</v>
      </c>
      <c r="W165" s="70">
        <f t="shared" si="3"/>
        <v>0.4631906721</v>
      </c>
      <c r="X165" s="70" t="b">
        <v>0</v>
      </c>
      <c r="Y165" s="70">
        <f t="shared" si="4"/>
        <v>20</v>
      </c>
      <c r="Z165" s="70">
        <f t="shared" si="5"/>
        <v>0</v>
      </c>
      <c r="AA165" s="70">
        <f t="shared" si="6"/>
        <v>15.59</v>
      </c>
      <c r="AB165" s="70">
        <f t="shared" si="7"/>
        <v>95.59</v>
      </c>
      <c r="AC165" s="50"/>
      <c r="AD165" s="50"/>
      <c r="AE165" s="50"/>
      <c r="AF165" s="50"/>
      <c r="AG165" s="50"/>
    </row>
    <row r="166">
      <c r="A166" s="93"/>
      <c r="B166" s="87" t="s">
        <v>176</v>
      </c>
      <c r="C166" s="122" t="s">
        <v>245</v>
      </c>
      <c r="D166" s="123"/>
      <c r="E166" s="122" t="s">
        <v>245</v>
      </c>
      <c r="F166" s="123"/>
      <c r="G166" s="122">
        <v>0.0</v>
      </c>
      <c r="H166" s="122" t="s">
        <v>246</v>
      </c>
      <c r="I166" s="122" t="s">
        <v>246</v>
      </c>
      <c r="J166" s="122" t="s">
        <v>246</v>
      </c>
      <c r="K166" s="122" t="s">
        <v>246</v>
      </c>
      <c r="L166" s="122" t="s">
        <v>245</v>
      </c>
      <c r="M166" s="122" t="s">
        <v>245</v>
      </c>
      <c r="N166" s="122" t="s">
        <v>245</v>
      </c>
      <c r="O166" s="122" t="s">
        <v>245</v>
      </c>
      <c r="P166" s="122" t="s">
        <v>245</v>
      </c>
      <c r="Q166" s="122" t="s">
        <v>245</v>
      </c>
      <c r="R166" s="122">
        <v>6.1</v>
      </c>
      <c r="S166" s="122">
        <v>107147.0</v>
      </c>
      <c r="T166" s="122">
        <v>128628.6</v>
      </c>
      <c r="U166" s="71">
        <f t="shared" si="1"/>
        <v>84071228486</v>
      </c>
      <c r="V166" s="70">
        <f t="shared" si="2"/>
        <v>138</v>
      </c>
      <c r="W166" s="70">
        <f t="shared" si="3"/>
        <v>-2.27903446</v>
      </c>
      <c r="X166" s="70" t="b">
        <v>0</v>
      </c>
      <c r="Y166" s="70">
        <f t="shared" si="4"/>
        <v>20</v>
      </c>
      <c r="Z166" s="70">
        <f t="shared" si="5"/>
        <v>0</v>
      </c>
      <c r="AA166" s="70">
        <f t="shared" si="6"/>
        <v>1.1</v>
      </c>
      <c r="AB166" s="70">
        <f t="shared" si="7"/>
        <v>81.1</v>
      </c>
      <c r="AC166" s="50"/>
      <c r="AD166" s="50"/>
      <c r="AE166" s="50"/>
      <c r="AF166" s="50"/>
      <c r="AG166" s="50"/>
    </row>
    <row r="167">
      <c r="A167" s="89"/>
      <c r="B167" s="87" t="s">
        <v>177</v>
      </c>
      <c r="C167" s="120" t="s">
        <v>245</v>
      </c>
      <c r="D167" s="121"/>
      <c r="E167" s="120" t="s">
        <v>245</v>
      </c>
      <c r="F167" s="121"/>
      <c r="G167" s="120">
        <v>0.0</v>
      </c>
      <c r="H167" s="120" t="s">
        <v>246</v>
      </c>
      <c r="I167" s="120" t="s">
        <v>246</v>
      </c>
      <c r="J167" s="120" t="s">
        <v>246</v>
      </c>
      <c r="K167" s="120" t="s">
        <v>246</v>
      </c>
      <c r="L167" s="120" t="s">
        <v>245</v>
      </c>
      <c r="M167" s="120" t="s">
        <v>245</v>
      </c>
      <c r="N167" s="120" t="s">
        <v>245</v>
      </c>
      <c r="O167" s="120" t="s">
        <v>245</v>
      </c>
      <c r="P167" s="120" t="s">
        <v>245</v>
      </c>
      <c r="Q167" s="120" t="s">
        <v>245</v>
      </c>
      <c r="R167" s="120">
        <v>12.2</v>
      </c>
      <c r="S167" s="120">
        <v>22427.0</v>
      </c>
      <c r="T167" s="120">
        <v>42591.23</v>
      </c>
      <c r="U167" s="71">
        <f t="shared" si="1"/>
        <v>11653360886</v>
      </c>
      <c r="V167" s="70">
        <f t="shared" si="2"/>
        <v>103</v>
      </c>
      <c r="W167" s="70">
        <f t="shared" si="3"/>
        <v>0.1835410063</v>
      </c>
      <c r="X167" s="70" t="b">
        <v>0</v>
      </c>
      <c r="Y167" s="70">
        <f t="shared" si="4"/>
        <v>20</v>
      </c>
      <c r="Z167" s="70">
        <f t="shared" si="5"/>
        <v>0</v>
      </c>
      <c r="AA167" s="70">
        <f t="shared" si="6"/>
        <v>5.93</v>
      </c>
      <c r="AB167" s="70">
        <f t="shared" si="7"/>
        <v>85.93</v>
      </c>
      <c r="AC167" s="50"/>
      <c r="AD167" s="50"/>
      <c r="AE167" s="50"/>
      <c r="AF167" s="50"/>
      <c r="AG167" s="50"/>
    </row>
    <row r="168">
      <c r="A168" s="93"/>
      <c r="B168" s="87" t="s">
        <v>178</v>
      </c>
      <c r="C168" s="122" t="s">
        <v>251</v>
      </c>
      <c r="D168" s="123"/>
      <c r="E168" s="122" t="s">
        <v>245</v>
      </c>
      <c r="F168" s="123"/>
      <c r="G168" s="122">
        <v>0.0</v>
      </c>
      <c r="H168" s="122" t="s">
        <v>246</v>
      </c>
      <c r="I168" s="122" t="s">
        <v>246</v>
      </c>
      <c r="J168" s="122" t="s">
        <v>246</v>
      </c>
      <c r="K168" s="122" t="s">
        <v>246</v>
      </c>
      <c r="L168" s="122" t="s">
        <v>245</v>
      </c>
      <c r="M168" s="122" t="s">
        <v>245</v>
      </c>
      <c r="N168" s="122" t="s">
        <v>245</v>
      </c>
      <c r="O168" s="122" t="s">
        <v>245</v>
      </c>
      <c r="P168" s="122" t="s">
        <v>245</v>
      </c>
      <c r="Q168" s="122" t="s">
        <v>245</v>
      </c>
      <c r="R168" s="122">
        <v>12.0</v>
      </c>
      <c r="S168" s="122">
        <v>11627.0</v>
      </c>
      <c r="T168" s="122">
        <v>118017.3</v>
      </c>
      <c r="U168" s="71">
        <f t="shared" si="1"/>
        <v>16466245765</v>
      </c>
      <c r="V168" s="70">
        <f t="shared" si="2"/>
        <v>114</v>
      </c>
      <c r="W168" s="70">
        <f t="shared" si="3"/>
        <v>0.01987846526</v>
      </c>
      <c r="X168" s="70" t="b">
        <v>0</v>
      </c>
      <c r="Y168" s="70">
        <f t="shared" si="4"/>
        <v>20</v>
      </c>
      <c r="Z168" s="70">
        <f t="shared" si="5"/>
        <v>0</v>
      </c>
      <c r="AA168" s="70">
        <f t="shared" si="6"/>
        <v>4.41</v>
      </c>
      <c r="AB168" s="70">
        <f t="shared" si="7"/>
        <v>66.41</v>
      </c>
      <c r="AC168" s="50"/>
      <c r="AD168" s="50"/>
      <c r="AE168" s="50"/>
      <c r="AF168" s="50"/>
      <c r="AG168" s="50"/>
    </row>
    <row r="169">
      <c r="A169" s="89"/>
      <c r="B169" s="87" t="s">
        <v>179</v>
      </c>
      <c r="C169" s="120" t="s">
        <v>245</v>
      </c>
      <c r="D169" s="121"/>
      <c r="E169" s="120" t="s">
        <v>247</v>
      </c>
      <c r="F169" s="120" t="s">
        <v>280</v>
      </c>
      <c r="G169" s="120">
        <v>0.0</v>
      </c>
      <c r="H169" s="120" t="s">
        <v>246</v>
      </c>
      <c r="I169" s="120" t="s">
        <v>246</v>
      </c>
      <c r="J169" s="120" t="s">
        <v>246</v>
      </c>
      <c r="K169" s="120" t="s">
        <v>246</v>
      </c>
      <c r="L169" s="120" t="s">
        <v>245</v>
      </c>
      <c r="M169" s="120" t="s">
        <v>245</v>
      </c>
      <c r="N169" s="120" t="s">
        <v>245</v>
      </c>
      <c r="O169" s="120" t="s">
        <v>247</v>
      </c>
      <c r="P169" s="120" t="s">
        <v>247</v>
      </c>
      <c r="Q169" s="120" t="s">
        <v>247</v>
      </c>
      <c r="R169" s="120">
        <v>3.5</v>
      </c>
      <c r="S169" s="120">
        <v>74221.0</v>
      </c>
      <c r="T169" s="120">
        <v>163269.7</v>
      </c>
      <c r="U169" s="71">
        <f t="shared" si="1"/>
        <v>42413141413</v>
      </c>
      <c r="V169" s="70">
        <f t="shared" si="2"/>
        <v>129</v>
      </c>
      <c r="W169" s="70">
        <f t="shared" si="3"/>
        <v>-0.8624478275</v>
      </c>
      <c r="X169" s="70" t="b">
        <v>0</v>
      </c>
      <c r="Y169" s="70">
        <f t="shared" si="4"/>
        <v>9</v>
      </c>
      <c r="Z169" s="70">
        <f t="shared" si="5"/>
        <v>0</v>
      </c>
      <c r="AA169" s="70">
        <f t="shared" si="6"/>
        <v>2.34</v>
      </c>
      <c r="AB169" s="70">
        <f t="shared" si="7"/>
        <v>71.34</v>
      </c>
      <c r="AC169" s="50"/>
      <c r="AD169" s="50"/>
      <c r="AE169" s="50"/>
      <c r="AF169" s="50"/>
      <c r="AG169" s="50"/>
    </row>
    <row r="170">
      <c r="A170" s="93"/>
      <c r="B170" s="88" t="s">
        <v>180</v>
      </c>
      <c r="C170" s="122" t="s">
        <v>247</v>
      </c>
      <c r="D170" s="125" t="s">
        <v>248</v>
      </c>
      <c r="E170" s="123"/>
      <c r="F170" s="123"/>
      <c r="G170" s="122">
        <v>0.0</v>
      </c>
      <c r="H170" s="122" t="s">
        <v>247</v>
      </c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71" t="str">
        <f t="shared" si="1"/>
        <v>-</v>
      </c>
      <c r="V170" s="70" t="str">
        <f t="shared" si="2"/>
        <v>-</v>
      </c>
      <c r="W170" s="70" t="str">
        <f t="shared" si="3"/>
        <v>-</v>
      </c>
      <c r="X170" s="70" t="b">
        <v>0</v>
      </c>
      <c r="Y170" s="70">
        <f t="shared" si="4"/>
        <v>0</v>
      </c>
      <c r="Z170" s="70">
        <f t="shared" si="5"/>
        <v>0</v>
      </c>
      <c r="AA170" s="70">
        <f t="shared" si="6"/>
        <v>0</v>
      </c>
      <c r="AB170" s="70">
        <f t="shared" si="7"/>
        <v>0</v>
      </c>
      <c r="AC170" s="50"/>
      <c r="AD170" s="50"/>
      <c r="AE170" s="50"/>
      <c r="AF170" s="50"/>
      <c r="AG170" s="50"/>
    </row>
    <row r="171">
      <c r="A171" s="4"/>
      <c r="B171" s="87" t="s">
        <v>181</v>
      </c>
      <c r="C171" s="110" t="s">
        <v>245</v>
      </c>
      <c r="D171" s="97"/>
      <c r="E171" s="110" t="s">
        <v>245</v>
      </c>
      <c r="F171" s="97"/>
      <c r="G171" s="110">
        <v>0.0</v>
      </c>
      <c r="H171" s="110" t="s">
        <v>246</v>
      </c>
      <c r="I171" s="110" t="s">
        <v>246</v>
      </c>
      <c r="J171" s="110" t="s">
        <v>246</v>
      </c>
      <c r="K171" s="110" t="s">
        <v>246</v>
      </c>
      <c r="L171" s="110" t="s">
        <v>245</v>
      </c>
      <c r="M171" s="110" t="s">
        <v>245</v>
      </c>
      <c r="N171" s="110" t="s">
        <v>245</v>
      </c>
      <c r="O171" s="110" t="s">
        <v>245</v>
      </c>
      <c r="P171" s="110" t="s">
        <v>245</v>
      </c>
      <c r="Q171" s="110" t="s">
        <v>245</v>
      </c>
      <c r="R171" s="110">
        <v>4.2</v>
      </c>
      <c r="S171" s="110">
        <v>23451.0</v>
      </c>
      <c r="T171" s="110">
        <v>27506.0</v>
      </c>
      <c r="U171" s="71">
        <f t="shared" si="1"/>
        <v>2709181465</v>
      </c>
      <c r="V171" s="70">
        <f t="shared" si="2"/>
        <v>17</v>
      </c>
      <c r="W171" s="70">
        <f t="shared" si="3"/>
        <v>0.4876885535</v>
      </c>
      <c r="X171" s="70" t="b">
        <v>0</v>
      </c>
      <c r="Y171" s="70">
        <f t="shared" si="4"/>
        <v>20</v>
      </c>
      <c r="Z171" s="70">
        <f t="shared" si="5"/>
        <v>0</v>
      </c>
      <c r="AA171" s="70">
        <f t="shared" si="6"/>
        <v>17.79</v>
      </c>
      <c r="AB171" s="70">
        <f t="shared" si="7"/>
        <v>97.79</v>
      </c>
      <c r="AC171" s="50"/>
      <c r="AD171" s="50"/>
      <c r="AE171" s="50"/>
      <c r="AF171" s="50"/>
      <c r="AG171" s="50"/>
    </row>
    <row r="172">
      <c r="A172" s="4"/>
      <c r="B172" s="87" t="s">
        <v>182</v>
      </c>
      <c r="C172" s="110" t="s">
        <v>245</v>
      </c>
      <c r="D172" s="97"/>
      <c r="E172" s="110" t="s">
        <v>245</v>
      </c>
      <c r="F172" s="97"/>
      <c r="G172" s="110">
        <v>0.0</v>
      </c>
      <c r="H172" s="110" t="s">
        <v>246</v>
      </c>
      <c r="I172" s="110" t="s">
        <v>246</v>
      </c>
      <c r="J172" s="110" t="s">
        <v>246</v>
      </c>
      <c r="K172" s="110" t="s">
        <v>246</v>
      </c>
      <c r="L172" s="110" t="s">
        <v>245</v>
      </c>
      <c r="M172" s="110" t="s">
        <v>245</v>
      </c>
      <c r="N172" s="110" t="s">
        <v>245</v>
      </c>
      <c r="O172" s="110" t="s">
        <v>245</v>
      </c>
      <c r="P172" s="110" t="s">
        <v>245</v>
      </c>
      <c r="Q172" s="110" t="s">
        <v>245</v>
      </c>
      <c r="R172" s="110">
        <v>6.5</v>
      </c>
      <c r="S172" s="110">
        <v>11824.0</v>
      </c>
      <c r="T172" s="110">
        <v>29225.75</v>
      </c>
      <c r="U172" s="71">
        <f t="shared" si="1"/>
        <v>2246174242</v>
      </c>
      <c r="V172" s="70">
        <f t="shared" si="2"/>
        <v>3</v>
      </c>
      <c r="W172" s="70">
        <f t="shared" si="3"/>
        <v>0.5034331517</v>
      </c>
      <c r="X172" s="70" t="b">
        <v>0</v>
      </c>
      <c r="Y172" s="70">
        <f t="shared" si="4"/>
        <v>20</v>
      </c>
      <c r="Z172" s="70">
        <f t="shared" si="5"/>
        <v>0</v>
      </c>
      <c r="AA172" s="70">
        <f t="shared" si="6"/>
        <v>19.72</v>
      </c>
      <c r="AB172" s="70">
        <f t="shared" si="7"/>
        <v>99.72</v>
      </c>
      <c r="AC172" s="50"/>
      <c r="AD172" s="50"/>
      <c r="AE172" s="50"/>
      <c r="AF172" s="50"/>
      <c r="AG172" s="50"/>
    </row>
    <row r="173">
      <c r="A173" s="4"/>
      <c r="B173" s="87" t="s">
        <v>184</v>
      </c>
      <c r="C173" s="110" t="s">
        <v>245</v>
      </c>
      <c r="D173" s="97"/>
      <c r="E173" s="110" t="s">
        <v>245</v>
      </c>
      <c r="F173" s="97"/>
      <c r="G173" s="110">
        <v>0.0</v>
      </c>
      <c r="H173" s="110" t="s">
        <v>246</v>
      </c>
      <c r="I173" s="110" t="s">
        <v>246</v>
      </c>
      <c r="J173" s="110" t="s">
        <v>246</v>
      </c>
      <c r="K173" s="110" t="s">
        <v>246</v>
      </c>
      <c r="L173" s="110" t="s">
        <v>245</v>
      </c>
      <c r="M173" s="110" t="s">
        <v>245</v>
      </c>
      <c r="N173" s="110" t="s">
        <v>245</v>
      </c>
      <c r="O173" s="110" t="s">
        <v>245</v>
      </c>
      <c r="P173" s="110" t="s">
        <v>245</v>
      </c>
      <c r="Q173" s="110" t="s">
        <v>245</v>
      </c>
      <c r="R173" s="110">
        <v>5.2</v>
      </c>
      <c r="S173" s="110">
        <v>22427.0</v>
      </c>
      <c r="T173" s="110">
        <v>51971.67</v>
      </c>
      <c r="U173" s="71">
        <f t="shared" si="1"/>
        <v>6060956944</v>
      </c>
      <c r="V173" s="70">
        <f t="shared" si="2"/>
        <v>68</v>
      </c>
      <c r="W173" s="70">
        <f t="shared" si="3"/>
        <v>0.3737111563</v>
      </c>
      <c r="X173" s="70" t="b">
        <v>0</v>
      </c>
      <c r="Y173" s="70">
        <f t="shared" si="4"/>
        <v>20</v>
      </c>
      <c r="Z173" s="70">
        <f t="shared" si="5"/>
        <v>0</v>
      </c>
      <c r="AA173" s="70">
        <f t="shared" si="6"/>
        <v>10.76</v>
      </c>
      <c r="AB173" s="70">
        <f t="shared" si="7"/>
        <v>90.76</v>
      </c>
      <c r="AC173" s="50"/>
      <c r="AD173" s="50"/>
      <c r="AE173" s="50"/>
      <c r="AF173" s="50"/>
      <c r="AG173" s="50"/>
    </row>
    <row r="174">
      <c r="A174" s="4"/>
      <c r="B174" s="87" t="s">
        <v>185</v>
      </c>
      <c r="C174" s="110" t="s">
        <v>245</v>
      </c>
      <c r="D174" s="97"/>
      <c r="E174" s="110" t="s">
        <v>251</v>
      </c>
      <c r="F174" s="97"/>
      <c r="G174" s="110">
        <v>1.0</v>
      </c>
      <c r="H174" s="110" t="s">
        <v>246</v>
      </c>
      <c r="I174" s="110" t="s">
        <v>246</v>
      </c>
      <c r="J174" s="110" t="s">
        <v>246</v>
      </c>
      <c r="K174" s="110" t="s">
        <v>246</v>
      </c>
      <c r="L174" s="110" t="s">
        <v>245</v>
      </c>
      <c r="M174" s="110" t="s">
        <v>251</v>
      </c>
      <c r="N174" s="110" t="s">
        <v>245</v>
      </c>
      <c r="O174" s="110" t="s">
        <v>245</v>
      </c>
      <c r="P174" s="110" t="s">
        <v>245</v>
      </c>
      <c r="Q174" s="110" t="s">
        <v>245</v>
      </c>
      <c r="R174" s="110">
        <v>3.5</v>
      </c>
      <c r="S174" s="110">
        <v>118599.0</v>
      </c>
      <c r="T174" s="110">
        <v>46073.97</v>
      </c>
      <c r="U174" s="71">
        <f t="shared" si="1"/>
        <v>19125143688</v>
      </c>
      <c r="V174" s="70">
        <f t="shared" si="2"/>
        <v>119</v>
      </c>
      <c r="W174" s="70">
        <f t="shared" si="3"/>
        <v>-0.07053757444</v>
      </c>
      <c r="X174" s="70" t="b">
        <v>0</v>
      </c>
      <c r="Y174" s="70">
        <f t="shared" si="4"/>
        <v>19.1</v>
      </c>
      <c r="Z174" s="70">
        <f t="shared" si="5"/>
        <v>0.3</v>
      </c>
      <c r="AA174" s="70">
        <f t="shared" si="6"/>
        <v>3.72</v>
      </c>
      <c r="AB174" s="70">
        <f t="shared" si="7"/>
        <v>83.12</v>
      </c>
      <c r="AC174" s="50"/>
      <c r="AD174" s="50"/>
      <c r="AE174" s="50"/>
      <c r="AF174" s="50"/>
      <c r="AG174" s="50"/>
    </row>
    <row r="175">
      <c r="A175" s="5"/>
      <c r="B175" s="126" t="s">
        <v>186</v>
      </c>
      <c r="C175" s="110" t="s">
        <v>245</v>
      </c>
      <c r="D175" s="97"/>
      <c r="E175" s="110" t="s">
        <v>251</v>
      </c>
      <c r="F175" s="110" t="s">
        <v>281</v>
      </c>
      <c r="G175" s="110">
        <v>0.0</v>
      </c>
      <c r="H175" s="110" t="s">
        <v>246</v>
      </c>
      <c r="I175" s="110" t="s">
        <v>246</v>
      </c>
      <c r="J175" s="110" t="s">
        <v>246</v>
      </c>
      <c r="K175" s="110" t="s">
        <v>246</v>
      </c>
      <c r="L175" s="110" t="s">
        <v>245</v>
      </c>
      <c r="M175" s="110" t="s">
        <v>251</v>
      </c>
      <c r="N175" s="110" t="s">
        <v>251</v>
      </c>
      <c r="O175" s="110" t="s">
        <v>251</v>
      </c>
      <c r="P175" s="110" t="s">
        <v>251</v>
      </c>
      <c r="Q175" s="110" t="s">
        <v>245</v>
      </c>
      <c r="R175" s="110">
        <v>6.8</v>
      </c>
      <c r="S175" s="110">
        <v>22427.0</v>
      </c>
      <c r="T175" s="110">
        <v>48512.22</v>
      </c>
      <c r="U175" s="71">
        <f t="shared" si="1"/>
        <v>7398288194</v>
      </c>
      <c r="V175" s="70">
        <f t="shared" si="2"/>
        <v>81</v>
      </c>
      <c r="W175" s="70">
        <f t="shared" si="3"/>
        <v>0.3282350986</v>
      </c>
      <c r="X175" s="70" t="b">
        <v>0</v>
      </c>
      <c r="Y175" s="70">
        <f t="shared" si="4"/>
        <v>16.4</v>
      </c>
      <c r="Z175" s="70">
        <f t="shared" si="5"/>
        <v>0</v>
      </c>
      <c r="AA175" s="70">
        <f t="shared" si="6"/>
        <v>8.97</v>
      </c>
      <c r="AB175" s="70">
        <f t="shared" si="7"/>
        <v>85.37</v>
      </c>
      <c r="AC175" s="50"/>
      <c r="AD175" s="50"/>
      <c r="AE175" s="50"/>
      <c r="AF175" s="50"/>
      <c r="AG175" s="50"/>
    </row>
    <row r="176">
      <c r="A176" s="50"/>
      <c r="B176" s="50" t="s">
        <v>245</v>
      </c>
      <c r="C176" s="99">
        <f>COUNTIF(C2:C175,"1st_demo")/157</f>
        <v>0.7579617834</v>
      </c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49">
        <f>AVERAGEIF(AB3:AB175, "&lt;&gt;0")</f>
        <v>85.49931507</v>
      </c>
      <c r="AC176" s="50"/>
      <c r="AD176" s="50"/>
      <c r="AE176" s="50"/>
      <c r="AF176" s="50"/>
      <c r="AG176" s="50"/>
      <c r="AH176" s="50"/>
      <c r="AI176" s="50"/>
      <c r="AJ176" s="50"/>
      <c r="AK176" s="50"/>
    </row>
    <row r="177">
      <c r="A177" s="50"/>
      <c r="B177" s="50" t="s">
        <v>250</v>
      </c>
      <c r="C177" s="99">
        <f>(COUNTIF(C2:C175,"1st_demo")+COUNTIF(C2:C175,"2nd_demo"))/157</f>
        <v>0.923566879</v>
      </c>
      <c r="F177" s="50"/>
      <c r="G177" s="99">
        <f>COUNTIF(E2:E175,"1st_demo")/157</f>
        <v>0.6878980892</v>
      </c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</row>
    <row r="178">
      <c r="A178" s="50"/>
      <c r="B178" s="127"/>
      <c r="C178" s="128"/>
      <c r="F178" s="50"/>
      <c r="G178" s="99">
        <f>(COUNTIF(E2:E175,"1st_demo")+COUNTIF(E2:E175,"2nd_demo"))/157</f>
        <v>0.8662420382</v>
      </c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</row>
    <row r="182">
      <c r="A182" s="50"/>
      <c r="B182" s="50"/>
      <c r="C182" s="50"/>
      <c r="D182" s="50" t="s">
        <v>282</v>
      </c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</row>
    <row r="999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</row>
    <row r="1000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</row>
  </sheetData>
  <mergeCells count="14">
    <mergeCell ref="A23:A42"/>
    <mergeCell ref="A43:A62"/>
    <mergeCell ref="A63:A82"/>
    <mergeCell ref="A83:A102"/>
    <mergeCell ref="A103:A118"/>
    <mergeCell ref="A119:A134"/>
    <mergeCell ref="A135:A175"/>
    <mergeCell ref="A1:A2"/>
    <mergeCell ref="B1:B2"/>
    <mergeCell ref="C1:G1"/>
    <mergeCell ref="H1:Q1"/>
    <mergeCell ref="R1:W1"/>
    <mergeCell ref="Y1:AB1"/>
    <mergeCell ref="A3:A22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0</v>
      </c>
      <c r="B1" s="129" t="s">
        <v>2</v>
      </c>
      <c r="C1" s="53" t="s">
        <v>225</v>
      </c>
      <c r="D1" s="54"/>
      <c r="E1" s="55" t="s">
        <v>226</v>
      </c>
      <c r="F1" s="56"/>
      <c r="G1" s="56"/>
      <c r="H1" s="54"/>
      <c r="I1" s="57" t="s">
        <v>227</v>
      </c>
      <c r="J1" s="56"/>
      <c r="K1" s="56"/>
      <c r="L1" s="56"/>
      <c r="M1" s="56"/>
      <c r="N1" s="54"/>
      <c r="O1" s="58" t="s">
        <v>228</v>
      </c>
      <c r="P1" s="59" t="s">
        <v>229</v>
      </c>
      <c r="Q1" s="54"/>
    </row>
    <row r="2">
      <c r="C2" s="60" t="s">
        <v>230</v>
      </c>
      <c r="D2" s="61" t="s">
        <v>231</v>
      </c>
      <c r="E2" s="62" t="s">
        <v>232</v>
      </c>
      <c r="F2" s="62" t="s">
        <v>233</v>
      </c>
      <c r="G2" s="62" t="s">
        <v>234</v>
      </c>
      <c r="H2" s="62" t="s">
        <v>235</v>
      </c>
      <c r="I2" s="130" t="s">
        <v>236</v>
      </c>
      <c r="J2" s="130" t="s">
        <v>237</v>
      </c>
      <c r="K2" s="130" t="s">
        <v>238</v>
      </c>
      <c r="L2" s="130" t="s">
        <v>239</v>
      </c>
      <c r="M2" s="130" t="s">
        <v>240</v>
      </c>
      <c r="N2" s="63" t="s">
        <v>241</v>
      </c>
      <c r="O2" s="64" t="s">
        <v>242</v>
      </c>
      <c r="P2" s="65" t="s">
        <v>243</v>
      </c>
      <c r="Q2" s="65" t="s">
        <v>283</v>
      </c>
    </row>
    <row r="3">
      <c r="A3" s="2" t="s">
        <v>3</v>
      </c>
      <c r="B3" s="3" t="s">
        <v>4</v>
      </c>
      <c r="C3" s="131" t="s">
        <v>245</v>
      </c>
      <c r="D3" s="50"/>
      <c r="E3" s="132" t="s">
        <v>246</v>
      </c>
      <c r="F3" s="132" t="s">
        <v>246</v>
      </c>
      <c r="G3" s="132" t="s">
        <v>246</v>
      </c>
      <c r="H3" s="132" t="s">
        <v>246</v>
      </c>
      <c r="I3" s="132">
        <v>50.0</v>
      </c>
      <c r="J3" s="132">
        <v>2074955.0</v>
      </c>
      <c r="K3" s="132">
        <v>3250000.0</v>
      </c>
      <c r="L3" s="132">
        <f t="shared" ref="L3:L175" si="1">IF(AND(OR(C3="1st_demo",C3="2nd_demo"),NOT(OR(0,J3=""))),(J3*K3),"-")</f>
        <v>6743603750000</v>
      </c>
      <c r="M3" s="132">
        <f t="shared" ref="M3:M175" si="2">IF(L3&lt;&gt;"-",RANK(L3,$L$3:$L$175,1),"-")</f>
        <v>117</v>
      </c>
      <c r="N3" s="133">
        <f>IF(L3&lt;&gt;"-", -(L3- AVERAGE($L$3:$L$175))/_xlfn.STDEV.P($L$3:$L$175),"-")</f>
        <v>-0.4531128912</v>
      </c>
      <c r="O3" s="133" t="b">
        <v>0</v>
      </c>
      <c r="P3" s="133">
        <f t="shared" ref="P3:P175" si="3">IF(M3&lt;&gt;"-",ROUND(30*(COUNTIF(C:C, "1st_demo") + COUNTIF(C:C, "2nd_demo") + 1 - M3) / (COUNTIF(C:C, "1st_demo") + COUNTIF(C:C, "2nd_demo")), 2), 0)
</f>
        <v>5.32</v>
      </c>
      <c r="Q3" s="133">
        <f t="shared" ref="Q3:Q34" si="4">ROUND(IF(O3=FALSE,IFS(C3="1st_demo",70+P3,C3="2nd_demo",(70+P3)*0.7,TRUE,0),IFS(C3="1st_demo",70+P3,C3="2nd_demo",(70+P3)*0.7,TRUE,0)-5), 2)</f>
        <v>75.32</v>
      </c>
    </row>
    <row r="4">
      <c r="A4" s="4"/>
      <c r="B4" s="3" t="s">
        <v>5</v>
      </c>
      <c r="C4" s="131" t="s">
        <v>245</v>
      </c>
      <c r="D4" s="50"/>
      <c r="E4" s="132" t="s">
        <v>246</v>
      </c>
      <c r="F4" s="132" t="s">
        <v>246</v>
      </c>
      <c r="G4" s="132" t="s">
        <v>246</v>
      </c>
      <c r="H4" s="132" t="s">
        <v>246</v>
      </c>
      <c r="I4" s="132">
        <v>32.0</v>
      </c>
      <c r="J4" s="132">
        <v>2947922.0</v>
      </c>
      <c r="K4" s="132">
        <v>1408000.0</v>
      </c>
      <c r="L4" s="132">
        <f t="shared" si="1"/>
        <v>4150674176000</v>
      </c>
      <c r="M4" s="132">
        <f t="shared" si="2"/>
        <v>105</v>
      </c>
      <c r="N4" s="133">
        <f t="shared" ref="N4:N175" si="5">IF(L4&lt;&gt;"-", -(L4- AVERAGE($N$3:$N$175))/_xlfn.STDEV.P($N$3:$N$175),"-")</f>
        <v>-12.58407252</v>
      </c>
      <c r="O4" s="133" t="b">
        <v>0</v>
      </c>
      <c r="P4" s="133">
        <f t="shared" si="3"/>
        <v>7.87</v>
      </c>
      <c r="Q4" s="133">
        <f t="shared" si="4"/>
        <v>77.87</v>
      </c>
    </row>
    <row r="5">
      <c r="A5" s="4"/>
      <c r="B5" s="3" t="s">
        <v>6</v>
      </c>
      <c r="C5" s="131" t="s">
        <v>251</v>
      </c>
      <c r="E5" s="132" t="s">
        <v>246</v>
      </c>
      <c r="F5" s="132" t="s">
        <v>246</v>
      </c>
      <c r="G5" s="133" t="s">
        <v>246</v>
      </c>
      <c r="H5" s="133" t="s">
        <v>246</v>
      </c>
      <c r="I5" s="132">
        <v>32.0</v>
      </c>
      <c r="J5" s="132">
        <v>2614444.0</v>
      </c>
      <c r="K5" s="132">
        <v>576000.0</v>
      </c>
      <c r="L5" s="132">
        <f t="shared" si="1"/>
        <v>1505919744000</v>
      </c>
      <c r="M5" s="132">
        <f t="shared" si="2"/>
        <v>65</v>
      </c>
      <c r="N5" s="133">
        <f t="shared" si="5"/>
        <v>-5.024312169</v>
      </c>
      <c r="O5" s="133" t="b">
        <v>0</v>
      </c>
      <c r="P5" s="133">
        <f t="shared" si="3"/>
        <v>16.38</v>
      </c>
      <c r="Q5" s="133">
        <f t="shared" si="4"/>
        <v>60.47</v>
      </c>
    </row>
    <row r="6">
      <c r="A6" s="4"/>
      <c r="B6" s="3" t="s">
        <v>7</v>
      </c>
      <c r="C6" s="131" t="s">
        <v>251</v>
      </c>
      <c r="E6" s="132" t="s">
        <v>246</v>
      </c>
      <c r="F6" s="132" t="s">
        <v>246</v>
      </c>
      <c r="G6" s="133" t="s">
        <v>246</v>
      </c>
      <c r="H6" s="133" t="s">
        <v>246</v>
      </c>
      <c r="I6" s="132">
        <v>35.0</v>
      </c>
      <c r="J6" s="132">
        <v>4694319.0</v>
      </c>
      <c r="K6" s="132">
        <v>9205000.0</v>
      </c>
      <c r="L6" s="132">
        <f t="shared" si="1"/>
        <v>43211206395000</v>
      </c>
      <c r="M6" s="132">
        <f t="shared" si="2"/>
        <v>141</v>
      </c>
      <c r="N6" s="133">
        <f t="shared" si="5"/>
        <v>-124.2346134</v>
      </c>
      <c r="O6" s="133" t="b">
        <v>0</v>
      </c>
      <c r="P6" s="133">
        <f t="shared" si="3"/>
        <v>0.21</v>
      </c>
      <c r="Q6" s="133">
        <f t="shared" si="4"/>
        <v>49.15</v>
      </c>
    </row>
    <row r="7">
      <c r="A7" s="4"/>
      <c r="B7" s="3" t="s">
        <v>8</v>
      </c>
      <c r="C7" s="131" t="s">
        <v>245</v>
      </c>
      <c r="D7" s="50"/>
      <c r="E7" s="132" t="s">
        <v>246</v>
      </c>
      <c r="F7" s="132" t="s">
        <v>246</v>
      </c>
      <c r="G7" s="132" t="s">
        <v>246</v>
      </c>
      <c r="H7" s="132" t="s">
        <v>246</v>
      </c>
      <c r="I7" s="132">
        <v>31.5</v>
      </c>
      <c r="J7" s="132">
        <v>2890452.0</v>
      </c>
      <c r="K7" s="132">
        <v>315000.0</v>
      </c>
      <c r="L7" s="132">
        <f t="shared" si="1"/>
        <v>910492380000</v>
      </c>
      <c r="M7" s="132">
        <f t="shared" si="2"/>
        <v>23</v>
      </c>
      <c r="N7" s="133">
        <f t="shared" si="5"/>
        <v>-3.322343878</v>
      </c>
      <c r="O7" s="133" t="b">
        <v>0</v>
      </c>
      <c r="P7" s="133">
        <f t="shared" si="3"/>
        <v>25.32</v>
      </c>
      <c r="Q7" s="133">
        <f t="shared" si="4"/>
        <v>95.32</v>
      </c>
    </row>
    <row r="8">
      <c r="A8" s="4"/>
      <c r="B8" s="3" t="s">
        <v>9</v>
      </c>
      <c r="C8" s="131" t="s">
        <v>245</v>
      </c>
      <c r="D8" s="50"/>
      <c r="E8" s="132" t="s">
        <v>246</v>
      </c>
      <c r="F8" s="132" t="s">
        <v>246</v>
      </c>
      <c r="G8" s="132" t="s">
        <v>246</v>
      </c>
      <c r="H8" s="132" t="s">
        <v>246</v>
      </c>
      <c r="I8" s="132">
        <v>26.0</v>
      </c>
      <c r="J8" s="132">
        <v>2358670.0</v>
      </c>
      <c r="K8" s="132">
        <v>1248000.0</v>
      </c>
      <c r="L8" s="132">
        <f t="shared" si="1"/>
        <v>2943620160000</v>
      </c>
      <c r="M8" s="132">
        <f t="shared" si="2"/>
        <v>90</v>
      </c>
      <c r="N8" s="133">
        <f t="shared" si="5"/>
        <v>-9.133831932</v>
      </c>
      <c r="O8" s="133" t="b">
        <v>0</v>
      </c>
      <c r="P8" s="133">
        <f t="shared" si="3"/>
        <v>11.06</v>
      </c>
      <c r="Q8" s="133">
        <f t="shared" si="4"/>
        <v>81.06</v>
      </c>
    </row>
    <row r="9">
      <c r="A9" s="4"/>
      <c r="B9" s="134" t="s">
        <v>10</v>
      </c>
      <c r="C9" s="131" t="s">
        <v>247</v>
      </c>
      <c r="D9" s="131" t="s">
        <v>248</v>
      </c>
      <c r="E9" s="132" t="s">
        <v>247</v>
      </c>
      <c r="F9" s="26"/>
      <c r="G9" s="26"/>
      <c r="H9" s="26"/>
      <c r="I9" s="30"/>
      <c r="J9" s="30"/>
      <c r="K9" s="30"/>
      <c r="L9" s="132" t="str">
        <f t="shared" si="1"/>
        <v>-</v>
      </c>
      <c r="M9" s="132" t="str">
        <f t="shared" si="2"/>
        <v>-</v>
      </c>
      <c r="N9" s="133" t="str">
        <f t="shared" si="5"/>
        <v>-</v>
      </c>
      <c r="O9" s="133" t="b">
        <v>0</v>
      </c>
      <c r="P9" s="133">
        <f t="shared" si="3"/>
        <v>0</v>
      </c>
      <c r="Q9" s="133">
        <f t="shared" si="4"/>
        <v>0</v>
      </c>
    </row>
    <row r="10">
      <c r="A10" s="4"/>
      <c r="B10" s="3" t="s">
        <v>11</v>
      </c>
      <c r="C10" s="131" t="s">
        <v>245</v>
      </c>
      <c r="D10" s="50"/>
      <c r="E10" s="132" t="s">
        <v>246</v>
      </c>
      <c r="F10" s="132" t="s">
        <v>246</v>
      </c>
      <c r="G10" s="132" t="s">
        <v>246</v>
      </c>
      <c r="H10" s="132" t="s">
        <v>246</v>
      </c>
      <c r="I10" s="132">
        <v>18.8</v>
      </c>
      <c r="J10" s="132">
        <v>2054957.0</v>
      </c>
      <c r="K10" s="132">
        <v>1203200.0</v>
      </c>
      <c r="L10" s="132">
        <f t="shared" si="1"/>
        <v>2472524262400</v>
      </c>
      <c r="M10" s="132">
        <f t="shared" si="2"/>
        <v>79</v>
      </c>
      <c r="N10" s="133">
        <f t="shared" si="5"/>
        <v>-7.787252436</v>
      </c>
      <c r="O10" s="133" t="b">
        <v>0</v>
      </c>
      <c r="P10" s="133">
        <f t="shared" si="3"/>
        <v>13.4</v>
      </c>
      <c r="Q10" s="133">
        <f t="shared" si="4"/>
        <v>83.4</v>
      </c>
    </row>
    <row r="11">
      <c r="A11" s="4"/>
      <c r="B11" s="3" t="s">
        <v>12</v>
      </c>
      <c r="C11" s="131" t="s">
        <v>245</v>
      </c>
      <c r="D11" s="50"/>
      <c r="E11" s="132" t="s">
        <v>246</v>
      </c>
      <c r="F11" s="132" t="s">
        <v>246</v>
      </c>
      <c r="G11" s="132" t="s">
        <v>246</v>
      </c>
      <c r="H11" s="132" t="s">
        <v>246</v>
      </c>
      <c r="I11" s="132">
        <v>17.5</v>
      </c>
      <c r="J11" s="132">
        <v>2374128.0</v>
      </c>
      <c r="K11" s="132">
        <v>1085000.0</v>
      </c>
      <c r="L11" s="132">
        <f t="shared" si="1"/>
        <v>2575928880000</v>
      </c>
      <c r="M11" s="132">
        <f t="shared" si="2"/>
        <v>81</v>
      </c>
      <c r="N11" s="133">
        <f t="shared" si="5"/>
        <v>-8.082823971</v>
      </c>
      <c r="O11" s="133" t="b">
        <v>0</v>
      </c>
      <c r="P11" s="133">
        <f t="shared" si="3"/>
        <v>12.98</v>
      </c>
      <c r="Q11" s="133">
        <f t="shared" si="4"/>
        <v>82.98</v>
      </c>
    </row>
    <row r="12">
      <c r="A12" s="4"/>
      <c r="B12" s="3" t="s">
        <v>13</v>
      </c>
      <c r="C12" s="131" t="s">
        <v>247</v>
      </c>
      <c r="D12" s="131" t="s">
        <v>248</v>
      </c>
      <c r="E12" s="132" t="s">
        <v>247</v>
      </c>
      <c r="F12" s="26"/>
      <c r="G12" s="26"/>
      <c r="H12" s="26"/>
      <c r="I12" s="30"/>
      <c r="J12" s="30"/>
      <c r="K12" s="30"/>
      <c r="L12" s="132" t="str">
        <f t="shared" si="1"/>
        <v>-</v>
      </c>
      <c r="M12" s="132" t="str">
        <f t="shared" si="2"/>
        <v>-</v>
      </c>
      <c r="N12" s="133" t="str">
        <f t="shared" si="5"/>
        <v>-</v>
      </c>
      <c r="O12" s="133" t="b">
        <v>0</v>
      </c>
      <c r="P12" s="133">
        <f t="shared" si="3"/>
        <v>0</v>
      </c>
      <c r="Q12" s="133">
        <f t="shared" si="4"/>
        <v>0</v>
      </c>
    </row>
    <row r="13">
      <c r="A13" s="4"/>
      <c r="B13" s="3" t="s">
        <v>14</v>
      </c>
      <c r="C13" s="131" t="s">
        <v>245</v>
      </c>
      <c r="D13" s="127"/>
      <c r="E13" s="132" t="s">
        <v>246</v>
      </c>
      <c r="F13" s="132" t="s">
        <v>246</v>
      </c>
      <c r="G13" s="132" t="s">
        <v>246</v>
      </c>
      <c r="H13" s="132" t="s">
        <v>246</v>
      </c>
      <c r="I13" s="133">
        <v>30.0</v>
      </c>
      <c r="J13" s="133">
        <v>2996830.0</v>
      </c>
      <c r="K13" s="133">
        <v>1800000.0</v>
      </c>
      <c r="L13" s="133">
        <f t="shared" si="1"/>
        <v>5394294000000</v>
      </c>
      <c r="M13" s="132">
        <f t="shared" si="2"/>
        <v>111</v>
      </c>
      <c r="N13" s="133">
        <f t="shared" si="5"/>
        <v>-16.13883274</v>
      </c>
      <c r="O13" s="133" t="b">
        <v>0</v>
      </c>
      <c r="P13" s="133">
        <f t="shared" si="3"/>
        <v>6.6</v>
      </c>
      <c r="Q13" s="133">
        <f t="shared" si="4"/>
        <v>76.6</v>
      </c>
    </row>
    <row r="14">
      <c r="A14" s="4"/>
      <c r="B14" s="3" t="s">
        <v>15</v>
      </c>
      <c r="C14" s="131" t="s">
        <v>245</v>
      </c>
      <c r="D14" s="50"/>
      <c r="E14" s="132" t="s">
        <v>246</v>
      </c>
      <c r="F14" s="132" t="s">
        <v>246</v>
      </c>
      <c r="G14" s="132" t="s">
        <v>246</v>
      </c>
      <c r="H14" s="132" t="s">
        <v>246</v>
      </c>
      <c r="I14" s="133">
        <v>19.0</v>
      </c>
      <c r="J14" s="133">
        <v>2830680.0</v>
      </c>
      <c r="K14" s="133">
        <v>551000.0</v>
      </c>
      <c r="L14" s="133">
        <f t="shared" si="1"/>
        <v>1559704680000</v>
      </c>
      <c r="M14" s="132">
        <f t="shared" si="2"/>
        <v>67</v>
      </c>
      <c r="N14" s="133">
        <f t="shared" si="5"/>
        <v>-5.178050914</v>
      </c>
      <c r="O14" s="133" t="b">
        <v>0</v>
      </c>
      <c r="P14" s="133">
        <f t="shared" si="3"/>
        <v>15.96</v>
      </c>
      <c r="Q14" s="133">
        <f t="shared" si="4"/>
        <v>85.96</v>
      </c>
    </row>
    <row r="15">
      <c r="A15" s="4"/>
      <c r="B15" s="3" t="s">
        <v>16</v>
      </c>
      <c r="C15" s="131" t="s">
        <v>245</v>
      </c>
      <c r="D15" s="50"/>
      <c r="E15" s="132" t="s">
        <v>246</v>
      </c>
      <c r="F15" s="132" t="s">
        <v>246</v>
      </c>
      <c r="G15" s="132" t="s">
        <v>246</v>
      </c>
      <c r="H15" s="132" t="s">
        <v>246</v>
      </c>
      <c r="I15" s="133">
        <v>36.0</v>
      </c>
      <c r="J15" s="133">
        <v>1714926.0</v>
      </c>
      <c r="K15" s="133">
        <v>504000.0</v>
      </c>
      <c r="L15" s="133">
        <f t="shared" si="1"/>
        <v>864322704000</v>
      </c>
      <c r="M15" s="132">
        <f t="shared" si="2"/>
        <v>16</v>
      </c>
      <c r="N15" s="133">
        <f t="shared" si="5"/>
        <v>-3.190372576</v>
      </c>
      <c r="O15" s="133" t="b">
        <v>0</v>
      </c>
      <c r="P15" s="133">
        <f t="shared" si="3"/>
        <v>26.81</v>
      </c>
      <c r="Q15" s="133">
        <f t="shared" si="4"/>
        <v>96.81</v>
      </c>
    </row>
    <row r="16">
      <c r="A16" s="4"/>
      <c r="B16" s="134" t="s">
        <v>17</v>
      </c>
      <c r="C16" s="131" t="s">
        <v>247</v>
      </c>
      <c r="D16" s="131" t="s">
        <v>248</v>
      </c>
      <c r="E16" s="132" t="s">
        <v>247</v>
      </c>
      <c r="F16" s="26"/>
      <c r="G16" s="26"/>
      <c r="H16" s="26"/>
      <c r="I16" s="26"/>
      <c r="J16" s="26"/>
      <c r="K16" s="26"/>
      <c r="L16" s="133" t="str">
        <f t="shared" si="1"/>
        <v>-</v>
      </c>
      <c r="M16" s="132" t="str">
        <f t="shared" si="2"/>
        <v>-</v>
      </c>
      <c r="N16" s="133" t="str">
        <f t="shared" si="5"/>
        <v>-</v>
      </c>
      <c r="O16" s="133" t="b">
        <v>0</v>
      </c>
      <c r="P16" s="133">
        <f t="shared" si="3"/>
        <v>0</v>
      </c>
      <c r="Q16" s="133">
        <f t="shared" si="4"/>
        <v>0</v>
      </c>
    </row>
    <row r="17">
      <c r="A17" s="4"/>
      <c r="B17" s="3" t="s">
        <v>18</v>
      </c>
      <c r="C17" s="131" t="s">
        <v>245</v>
      </c>
      <c r="D17" s="50"/>
      <c r="E17" s="132" t="s">
        <v>246</v>
      </c>
      <c r="F17" s="132" t="s">
        <v>246</v>
      </c>
      <c r="G17" s="132" t="s">
        <v>246</v>
      </c>
      <c r="H17" s="132" t="s">
        <v>246</v>
      </c>
      <c r="I17" s="133">
        <v>26.0</v>
      </c>
      <c r="J17" s="133">
        <v>3121264.0</v>
      </c>
      <c r="K17" s="133">
        <v>312000.0</v>
      </c>
      <c r="L17" s="133">
        <f t="shared" si="1"/>
        <v>973834368000</v>
      </c>
      <c r="M17" s="132">
        <f t="shared" si="2"/>
        <v>33</v>
      </c>
      <c r="N17" s="133">
        <f t="shared" si="5"/>
        <v>-3.50340048</v>
      </c>
      <c r="O17" s="133" t="b">
        <v>0</v>
      </c>
      <c r="P17" s="133">
        <f t="shared" si="3"/>
        <v>23.19</v>
      </c>
      <c r="Q17" s="133">
        <f t="shared" si="4"/>
        <v>93.19</v>
      </c>
    </row>
    <row r="18">
      <c r="A18" s="4"/>
      <c r="B18" s="3" t="s">
        <v>19</v>
      </c>
      <c r="C18" s="131" t="s">
        <v>245</v>
      </c>
      <c r="D18" s="50"/>
      <c r="E18" s="132" t="s">
        <v>246</v>
      </c>
      <c r="F18" s="132" t="s">
        <v>246</v>
      </c>
      <c r="G18" s="132" t="s">
        <v>246</v>
      </c>
      <c r="H18" s="132" t="s">
        <v>246</v>
      </c>
      <c r="I18" s="133">
        <v>40.0</v>
      </c>
      <c r="J18" s="133">
        <v>4294466.0</v>
      </c>
      <c r="K18" s="133">
        <v>4558400.0</v>
      </c>
      <c r="L18" s="133">
        <f t="shared" si="1"/>
        <v>19575893814400</v>
      </c>
      <c r="M18" s="132">
        <f t="shared" si="2"/>
        <v>137</v>
      </c>
      <c r="N18" s="133">
        <f t="shared" si="5"/>
        <v>-56.67548701</v>
      </c>
      <c r="O18" s="133" t="b">
        <v>0</v>
      </c>
      <c r="P18" s="133">
        <f t="shared" si="3"/>
        <v>1.06</v>
      </c>
      <c r="Q18" s="133">
        <f t="shared" si="4"/>
        <v>71.06</v>
      </c>
    </row>
    <row r="19">
      <c r="A19" s="4"/>
      <c r="B19" s="3" t="s">
        <v>20</v>
      </c>
      <c r="C19" s="131" t="s">
        <v>245</v>
      </c>
      <c r="D19" s="50"/>
      <c r="E19" s="132" t="s">
        <v>246</v>
      </c>
      <c r="F19" s="132" t="s">
        <v>246</v>
      </c>
      <c r="G19" s="132" t="s">
        <v>246</v>
      </c>
      <c r="H19" s="132" t="s">
        <v>246</v>
      </c>
      <c r="I19" s="133">
        <v>20.0</v>
      </c>
      <c r="J19" s="133">
        <v>2610652.0</v>
      </c>
      <c r="K19" s="133">
        <v>400000.0</v>
      </c>
      <c r="L19" s="133">
        <f t="shared" si="1"/>
        <v>1044260800000</v>
      </c>
      <c r="M19" s="132">
        <f t="shared" si="2"/>
        <v>36</v>
      </c>
      <c r="N19" s="133">
        <f t="shared" si="5"/>
        <v>-3.704707241</v>
      </c>
      <c r="O19" s="133" t="b">
        <v>0</v>
      </c>
      <c r="P19" s="133">
        <f t="shared" si="3"/>
        <v>22.55</v>
      </c>
      <c r="Q19" s="133">
        <f t="shared" si="4"/>
        <v>92.55</v>
      </c>
    </row>
    <row r="20">
      <c r="A20" s="4"/>
      <c r="B20" s="3" t="s">
        <v>21</v>
      </c>
      <c r="C20" s="131" t="s">
        <v>245</v>
      </c>
      <c r="D20" s="50"/>
      <c r="E20" s="132" t="s">
        <v>246</v>
      </c>
      <c r="F20" s="132" t="s">
        <v>246</v>
      </c>
      <c r="G20" s="132" t="s">
        <v>246</v>
      </c>
      <c r="H20" s="132" t="s">
        <v>246</v>
      </c>
      <c r="I20" s="133">
        <v>46.5</v>
      </c>
      <c r="J20" s="133">
        <v>3354438.0</v>
      </c>
      <c r="K20" s="133">
        <v>325500.0</v>
      </c>
      <c r="L20" s="133">
        <f t="shared" si="1"/>
        <v>1091869569000</v>
      </c>
      <c r="M20" s="132">
        <f t="shared" si="2"/>
        <v>40</v>
      </c>
      <c r="N20" s="133">
        <f t="shared" si="5"/>
        <v>-3.840792043</v>
      </c>
      <c r="O20" s="133" t="b">
        <v>0</v>
      </c>
      <c r="P20" s="133">
        <f t="shared" si="3"/>
        <v>21.7</v>
      </c>
      <c r="Q20" s="133">
        <f t="shared" si="4"/>
        <v>91.7</v>
      </c>
    </row>
    <row r="21">
      <c r="A21" s="4"/>
      <c r="B21" s="3" t="s">
        <v>22</v>
      </c>
      <c r="C21" s="131" t="s">
        <v>245</v>
      </c>
      <c r="D21" s="50"/>
      <c r="E21" s="132" t="s">
        <v>246</v>
      </c>
      <c r="F21" s="132" t="s">
        <v>246</v>
      </c>
      <c r="G21" s="132" t="s">
        <v>246</v>
      </c>
      <c r="H21" s="132" t="s">
        <v>246</v>
      </c>
      <c r="I21" s="133">
        <v>22.5</v>
      </c>
      <c r="J21" s="133">
        <v>2612152.0</v>
      </c>
      <c r="K21" s="133">
        <v>1485000.0</v>
      </c>
      <c r="L21" s="133">
        <f t="shared" si="1"/>
        <v>3879045720000</v>
      </c>
      <c r="M21" s="132">
        <f t="shared" si="2"/>
        <v>103</v>
      </c>
      <c r="N21" s="133">
        <f t="shared" si="5"/>
        <v>-11.80765033</v>
      </c>
      <c r="O21" s="133" t="b">
        <v>0</v>
      </c>
      <c r="P21" s="133">
        <f t="shared" si="3"/>
        <v>8.3</v>
      </c>
      <c r="Q21" s="133">
        <f t="shared" si="4"/>
        <v>78.3</v>
      </c>
    </row>
    <row r="22">
      <c r="A22" s="5"/>
      <c r="B22" s="135" t="s">
        <v>23</v>
      </c>
      <c r="C22" s="131" t="s">
        <v>247</v>
      </c>
      <c r="D22" s="131" t="s">
        <v>248</v>
      </c>
      <c r="E22" s="132" t="s">
        <v>247</v>
      </c>
      <c r="F22" s="26"/>
      <c r="G22" s="26"/>
      <c r="H22" s="26"/>
      <c r="I22" s="26"/>
      <c r="J22" s="26"/>
      <c r="K22" s="26"/>
      <c r="L22" s="133" t="str">
        <f t="shared" si="1"/>
        <v>-</v>
      </c>
      <c r="M22" s="132" t="str">
        <f t="shared" si="2"/>
        <v>-</v>
      </c>
      <c r="N22" s="133" t="str">
        <f t="shared" si="5"/>
        <v>-</v>
      </c>
      <c r="O22" s="133" t="b">
        <v>0</v>
      </c>
      <c r="P22" s="133">
        <f t="shared" si="3"/>
        <v>0</v>
      </c>
      <c r="Q22" s="133">
        <f t="shared" si="4"/>
        <v>0</v>
      </c>
    </row>
    <row r="23">
      <c r="A23" s="6" t="s">
        <v>24</v>
      </c>
      <c r="B23" s="7" t="s">
        <v>25</v>
      </c>
      <c r="C23" s="136" t="s">
        <v>284</v>
      </c>
      <c r="D23" s="131"/>
      <c r="E23" s="132" t="s">
        <v>246</v>
      </c>
      <c r="F23" s="132" t="s">
        <v>246</v>
      </c>
      <c r="G23" s="132" t="s">
        <v>246</v>
      </c>
      <c r="H23" s="132" t="s">
        <v>246</v>
      </c>
      <c r="I23" s="26"/>
      <c r="J23" s="26"/>
      <c r="K23" s="26"/>
      <c r="L23" s="133" t="str">
        <f t="shared" si="1"/>
        <v>-</v>
      </c>
      <c r="M23" s="132" t="str">
        <f t="shared" si="2"/>
        <v>-</v>
      </c>
      <c r="N23" s="133" t="str">
        <f t="shared" si="5"/>
        <v>-</v>
      </c>
      <c r="O23" s="133" t="b">
        <v>0</v>
      </c>
      <c r="P23" s="133">
        <f t="shared" si="3"/>
        <v>0</v>
      </c>
      <c r="Q23" s="133">
        <f t="shared" si="4"/>
        <v>0</v>
      </c>
    </row>
    <row r="24">
      <c r="A24" s="4"/>
      <c r="B24" s="7" t="s">
        <v>26</v>
      </c>
      <c r="C24" s="131" t="s">
        <v>245</v>
      </c>
      <c r="D24" s="50"/>
      <c r="E24" s="132" t="s">
        <v>246</v>
      </c>
      <c r="F24" s="132" t="s">
        <v>246</v>
      </c>
      <c r="G24" s="132" t="s">
        <v>246</v>
      </c>
      <c r="H24" s="132" t="s">
        <v>246</v>
      </c>
      <c r="I24" s="133">
        <v>17.5</v>
      </c>
      <c r="J24" s="133">
        <v>4455084.0</v>
      </c>
      <c r="K24" s="133">
        <v>595000.0</v>
      </c>
      <c r="L24" s="133">
        <f t="shared" si="1"/>
        <v>2650774980000</v>
      </c>
      <c r="M24" s="132">
        <f t="shared" si="2"/>
        <v>84</v>
      </c>
      <c r="N24" s="133">
        <f t="shared" si="5"/>
        <v>-8.296763902</v>
      </c>
      <c r="O24" s="133" t="b">
        <v>0</v>
      </c>
      <c r="P24" s="133">
        <f t="shared" si="3"/>
        <v>12.34</v>
      </c>
      <c r="Q24" s="133">
        <f t="shared" si="4"/>
        <v>82.34</v>
      </c>
    </row>
    <row r="25">
      <c r="A25" s="4"/>
      <c r="B25" s="7" t="s">
        <v>27</v>
      </c>
      <c r="C25" s="131" t="s">
        <v>247</v>
      </c>
      <c r="D25" s="131" t="s">
        <v>248</v>
      </c>
      <c r="E25" s="132" t="s">
        <v>247</v>
      </c>
      <c r="F25" s="26"/>
      <c r="G25" s="26"/>
      <c r="H25" s="26"/>
      <c r="I25" s="26"/>
      <c r="J25" s="26"/>
      <c r="K25" s="26"/>
      <c r="L25" s="133" t="str">
        <f t="shared" si="1"/>
        <v>-</v>
      </c>
      <c r="M25" s="132" t="str">
        <f t="shared" si="2"/>
        <v>-</v>
      </c>
      <c r="N25" s="133" t="str">
        <f t="shared" si="5"/>
        <v>-</v>
      </c>
      <c r="O25" s="133" t="b">
        <v>0</v>
      </c>
      <c r="P25" s="133">
        <f t="shared" si="3"/>
        <v>0</v>
      </c>
      <c r="Q25" s="133">
        <f t="shared" si="4"/>
        <v>0</v>
      </c>
    </row>
    <row r="26">
      <c r="A26" s="4"/>
      <c r="B26" s="7" t="s">
        <v>28</v>
      </c>
      <c r="C26" s="131" t="s">
        <v>245</v>
      </c>
      <c r="D26" s="50"/>
      <c r="E26" s="132" t="s">
        <v>246</v>
      </c>
      <c r="F26" s="132" t="s">
        <v>246</v>
      </c>
      <c r="G26" s="132" t="s">
        <v>246</v>
      </c>
      <c r="H26" s="132" t="s">
        <v>246</v>
      </c>
      <c r="I26" s="133">
        <v>22.0</v>
      </c>
      <c r="J26" s="133">
        <v>2494833.295</v>
      </c>
      <c r="K26" s="133">
        <v>352000.0</v>
      </c>
      <c r="L26" s="133">
        <f t="shared" si="1"/>
        <v>878181319840</v>
      </c>
      <c r="M26" s="132">
        <f t="shared" si="2"/>
        <v>19</v>
      </c>
      <c r="N26" s="133">
        <f t="shared" si="5"/>
        <v>-3.229986013</v>
      </c>
      <c r="O26" s="133" t="b">
        <v>0</v>
      </c>
      <c r="P26" s="133">
        <f t="shared" si="3"/>
        <v>26.17</v>
      </c>
      <c r="Q26" s="133">
        <f t="shared" si="4"/>
        <v>96.17</v>
      </c>
    </row>
    <row r="27">
      <c r="A27" s="4"/>
      <c r="B27" s="7" t="s">
        <v>29</v>
      </c>
      <c r="C27" s="131" t="s">
        <v>247</v>
      </c>
      <c r="D27" s="131" t="s">
        <v>268</v>
      </c>
      <c r="E27" s="132" t="s">
        <v>246</v>
      </c>
      <c r="F27" s="133" t="s">
        <v>247</v>
      </c>
      <c r="G27" s="26"/>
      <c r="H27" s="26"/>
      <c r="I27" s="26"/>
      <c r="J27" s="26"/>
      <c r="K27" s="26"/>
      <c r="L27" s="133" t="str">
        <f t="shared" si="1"/>
        <v>-</v>
      </c>
      <c r="M27" s="132" t="str">
        <f t="shared" si="2"/>
        <v>-</v>
      </c>
      <c r="N27" s="133" t="str">
        <f t="shared" si="5"/>
        <v>-</v>
      </c>
      <c r="O27" s="133" t="b">
        <v>0</v>
      </c>
      <c r="P27" s="133">
        <f t="shared" si="3"/>
        <v>0</v>
      </c>
      <c r="Q27" s="133">
        <f t="shared" si="4"/>
        <v>0</v>
      </c>
    </row>
    <row r="28">
      <c r="A28" s="4"/>
      <c r="B28" s="7" t="s">
        <v>31</v>
      </c>
      <c r="C28" s="131" t="s">
        <v>251</v>
      </c>
      <c r="E28" s="132" t="s">
        <v>246</v>
      </c>
      <c r="F28" s="132" t="s">
        <v>246</v>
      </c>
      <c r="G28" s="133" t="s">
        <v>246</v>
      </c>
      <c r="H28" s="133" t="s">
        <v>246</v>
      </c>
      <c r="I28" s="133">
        <v>18.0</v>
      </c>
      <c r="J28" s="133">
        <v>2546246.0</v>
      </c>
      <c r="K28" s="133">
        <v>1350000.0</v>
      </c>
      <c r="L28" s="133">
        <f t="shared" si="1"/>
        <v>3437432100000</v>
      </c>
      <c r="M28" s="132">
        <f t="shared" si="2"/>
        <v>97</v>
      </c>
      <c r="N28" s="133">
        <f t="shared" si="5"/>
        <v>-10.54534291</v>
      </c>
      <c r="O28" s="133" t="b">
        <v>0</v>
      </c>
      <c r="P28" s="133">
        <f t="shared" si="3"/>
        <v>9.57</v>
      </c>
      <c r="Q28" s="133">
        <f t="shared" si="4"/>
        <v>55.7</v>
      </c>
    </row>
    <row r="29">
      <c r="A29" s="4"/>
      <c r="B29" s="7" t="s">
        <v>32</v>
      </c>
      <c r="C29" s="131" t="s">
        <v>245</v>
      </c>
      <c r="D29" s="50"/>
      <c r="E29" s="132" t="s">
        <v>246</v>
      </c>
      <c r="F29" s="132" t="s">
        <v>246</v>
      </c>
      <c r="G29" s="132" t="s">
        <v>246</v>
      </c>
      <c r="H29" s="132" t="s">
        <v>246</v>
      </c>
      <c r="I29" s="133">
        <v>40.0</v>
      </c>
      <c r="J29" s="133">
        <v>4082757.0</v>
      </c>
      <c r="K29" s="133">
        <v>2840000.0</v>
      </c>
      <c r="L29" s="133">
        <f t="shared" si="1"/>
        <v>11595029880000</v>
      </c>
      <c r="M29" s="132">
        <f t="shared" si="2"/>
        <v>128</v>
      </c>
      <c r="N29" s="133">
        <f t="shared" si="5"/>
        <v>-33.86300278</v>
      </c>
      <c r="O29" s="133" t="b">
        <v>0</v>
      </c>
      <c r="P29" s="133">
        <f t="shared" si="3"/>
        <v>2.98</v>
      </c>
      <c r="Q29" s="133">
        <f t="shared" si="4"/>
        <v>72.98</v>
      </c>
    </row>
    <row r="30">
      <c r="A30" s="4"/>
      <c r="B30" s="7" t="s">
        <v>33</v>
      </c>
      <c r="C30" s="131" t="s">
        <v>251</v>
      </c>
      <c r="E30" s="132" t="s">
        <v>246</v>
      </c>
      <c r="F30" s="132" t="s">
        <v>246</v>
      </c>
      <c r="G30" s="132" t="s">
        <v>246</v>
      </c>
      <c r="H30" s="133" t="s">
        <v>246</v>
      </c>
      <c r="I30" s="133">
        <v>33.8</v>
      </c>
      <c r="J30" s="133">
        <v>2716651.0</v>
      </c>
      <c r="K30" s="133">
        <v>540800.0</v>
      </c>
      <c r="L30" s="133">
        <f t="shared" si="1"/>
        <v>1469164860800</v>
      </c>
      <c r="M30" s="132">
        <f t="shared" si="2"/>
        <v>64</v>
      </c>
      <c r="N30" s="133">
        <f t="shared" si="5"/>
        <v>-4.91925209</v>
      </c>
      <c r="O30" s="133" t="b">
        <v>0</v>
      </c>
      <c r="P30" s="133">
        <f t="shared" si="3"/>
        <v>16.6</v>
      </c>
      <c r="Q30" s="133">
        <f t="shared" si="4"/>
        <v>60.62</v>
      </c>
    </row>
    <row r="31">
      <c r="A31" s="4"/>
      <c r="B31" s="135" t="s">
        <v>34</v>
      </c>
      <c r="C31" s="131" t="s">
        <v>247</v>
      </c>
      <c r="D31" s="131" t="s">
        <v>248</v>
      </c>
      <c r="E31" s="132" t="s">
        <v>247</v>
      </c>
      <c r="F31" s="26"/>
      <c r="G31" s="26"/>
      <c r="H31" s="26"/>
      <c r="I31" s="26"/>
      <c r="J31" s="26"/>
      <c r="K31" s="26"/>
      <c r="L31" s="133" t="str">
        <f t="shared" si="1"/>
        <v>-</v>
      </c>
      <c r="M31" s="132" t="str">
        <f t="shared" si="2"/>
        <v>-</v>
      </c>
      <c r="N31" s="133" t="str">
        <f t="shared" si="5"/>
        <v>-</v>
      </c>
      <c r="O31" s="133" t="b">
        <v>0</v>
      </c>
      <c r="P31" s="133">
        <f t="shared" si="3"/>
        <v>0</v>
      </c>
      <c r="Q31" s="133">
        <f t="shared" si="4"/>
        <v>0</v>
      </c>
    </row>
    <row r="32">
      <c r="A32" s="4"/>
      <c r="B32" s="7" t="s">
        <v>35</v>
      </c>
      <c r="C32" s="131" t="s">
        <v>245</v>
      </c>
      <c r="D32" s="50"/>
      <c r="E32" s="132" t="s">
        <v>246</v>
      </c>
      <c r="F32" s="132" t="s">
        <v>246</v>
      </c>
      <c r="G32" s="132" t="s">
        <v>246</v>
      </c>
      <c r="H32" s="132" t="s">
        <v>246</v>
      </c>
      <c r="I32" s="133">
        <v>36.0</v>
      </c>
      <c r="J32" s="133">
        <v>4250174.599</v>
      </c>
      <c r="K32" s="133">
        <v>2736000.0</v>
      </c>
      <c r="L32" s="133">
        <f t="shared" si="1"/>
        <v>11628477702864</v>
      </c>
      <c r="M32" s="132">
        <f t="shared" si="2"/>
        <v>129</v>
      </c>
      <c r="N32" s="133">
        <f t="shared" si="5"/>
        <v>-33.95860997</v>
      </c>
      <c r="O32" s="133" t="b">
        <v>0</v>
      </c>
      <c r="P32" s="133">
        <f t="shared" si="3"/>
        <v>2.77</v>
      </c>
      <c r="Q32" s="133">
        <f t="shared" si="4"/>
        <v>72.77</v>
      </c>
    </row>
    <row r="33">
      <c r="A33" s="4"/>
      <c r="B33" s="7" t="s">
        <v>36</v>
      </c>
      <c r="C33" s="131" t="s">
        <v>245</v>
      </c>
      <c r="D33" s="50"/>
      <c r="E33" s="132" t="s">
        <v>246</v>
      </c>
      <c r="F33" s="132" t="s">
        <v>246</v>
      </c>
      <c r="G33" s="132" t="s">
        <v>246</v>
      </c>
      <c r="H33" s="132" t="s">
        <v>246</v>
      </c>
      <c r="I33" s="133">
        <v>24.0</v>
      </c>
      <c r="J33" s="133">
        <v>1971571.0</v>
      </c>
      <c r="K33" s="133">
        <v>480000.0</v>
      </c>
      <c r="L33" s="133">
        <f t="shared" si="1"/>
        <v>946354080000</v>
      </c>
      <c r="M33" s="132">
        <f t="shared" si="2"/>
        <v>26</v>
      </c>
      <c r="N33" s="133">
        <f t="shared" si="5"/>
        <v>-3.424850884</v>
      </c>
      <c r="O33" s="133" t="b">
        <v>0</v>
      </c>
      <c r="P33" s="133">
        <f t="shared" si="3"/>
        <v>24.68</v>
      </c>
      <c r="Q33" s="133">
        <f t="shared" si="4"/>
        <v>94.68</v>
      </c>
    </row>
    <row r="34">
      <c r="A34" s="4"/>
      <c r="B34" s="7" t="s">
        <v>37</v>
      </c>
      <c r="C34" s="131" t="s">
        <v>245</v>
      </c>
      <c r="D34" s="50"/>
      <c r="E34" s="132" t="s">
        <v>246</v>
      </c>
      <c r="F34" s="132" t="s">
        <v>246</v>
      </c>
      <c r="G34" s="132" t="s">
        <v>246</v>
      </c>
      <c r="H34" s="132" t="s">
        <v>246</v>
      </c>
      <c r="I34" s="133">
        <v>20.0</v>
      </c>
      <c r="J34" s="133">
        <v>3167664.0</v>
      </c>
      <c r="K34" s="133">
        <v>820000.0</v>
      </c>
      <c r="L34" s="133">
        <f t="shared" si="1"/>
        <v>2597484480000</v>
      </c>
      <c r="M34" s="132">
        <f t="shared" si="2"/>
        <v>83</v>
      </c>
      <c r="N34" s="133">
        <f t="shared" si="5"/>
        <v>-8.144438452</v>
      </c>
      <c r="O34" s="133" t="b">
        <v>0</v>
      </c>
      <c r="P34" s="133">
        <f t="shared" si="3"/>
        <v>12.55</v>
      </c>
      <c r="Q34" s="133">
        <f t="shared" si="4"/>
        <v>82.55</v>
      </c>
    </row>
    <row r="35">
      <c r="A35" s="4"/>
      <c r="B35" s="7" t="s">
        <v>38</v>
      </c>
      <c r="C35" s="136" t="s">
        <v>285</v>
      </c>
      <c r="D35" s="131" t="s">
        <v>286</v>
      </c>
      <c r="E35" s="132" t="s">
        <v>246</v>
      </c>
      <c r="F35" s="132" t="s">
        <v>246</v>
      </c>
      <c r="G35" s="133" t="s">
        <v>247</v>
      </c>
      <c r="H35" s="26"/>
      <c r="I35" s="26"/>
      <c r="J35" s="26"/>
      <c r="K35" s="26"/>
      <c r="L35" s="133" t="str">
        <f t="shared" si="1"/>
        <v>-</v>
      </c>
      <c r="M35" s="132" t="str">
        <f t="shared" si="2"/>
        <v>-</v>
      </c>
      <c r="N35" s="133" t="str">
        <f t="shared" si="5"/>
        <v>-</v>
      </c>
      <c r="O35" s="133" t="b">
        <v>0</v>
      </c>
      <c r="P35" s="133">
        <f t="shared" si="3"/>
        <v>0</v>
      </c>
      <c r="Q35" s="137">
        <v>30.0</v>
      </c>
    </row>
    <row r="36">
      <c r="A36" s="4"/>
      <c r="B36" s="7" t="s">
        <v>39</v>
      </c>
      <c r="C36" s="131" t="s">
        <v>245</v>
      </c>
      <c r="D36" s="50"/>
      <c r="E36" s="132" t="s">
        <v>246</v>
      </c>
      <c r="F36" s="132" t="s">
        <v>246</v>
      </c>
      <c r="G36" s="132" t="s">
        <v>246</v>
      </c>
      <c r="H36" s="132" t="s">
        <v>246</v>
      </c>
      <c r="I36" s="133">
        <v>40.2</v>
      </c>
      <c r="J36" s="133">
        <v>3116434.0</v>
      </c>
      <c r="K36" s="133">
        <v>1005000.0</v>
      </c>
      <c r="L36" s="133">
        <f t="shared" si="1"/>
        <v>3132016170000</v>
      </c>
      <c r="M36" s="132">
        <f t="shared" si="2"/>
        <v>93</v>
      </c>
      <c r="N36" s="133">
        <f t="shared" si="5"/>
        <v>-9.67234268</v>
      </c>
      <c r="O36" s="133" t="b">
        <v>0</v>
      </c>
      <c r="P36" s="133">
        <f t="shared" si="3"/>
        <v>10.43</v>
      </c>
      <c r="Q36" s="133">
        <f t="shared" ref="Q36:Q175" si="6">ROUND(IF(O36=FALSE,IFS(C36="1st_demo",70+P36,C36="2nd_demo",(70+P36)*0.7,TRUE,0),IFS(C36="1st_demo",70+P36,C36="2nd_demo",(70+P36)*0.7,TRUE,0)-5), 2)</f>
        <v>80.43</v>
      </c>
    </row>
    <row r="37">
      <c r="A37" s="4"/>
      <c r="B37" s="135" t="s">
        <v>40</v>
      </c>
      <c r="C37" s="131" t="s">
        <v>247</v>
      </c>
      <c r="D37" s="131" t="s">
        <v>248</v>
      </c>
      <c r="E37" s="132" t="s">
        <v>247</v>
      </c>
      <c r="F37" s="26"/>
      <c r="G37" s="26"/>
      <c r="H37" s="26"/>
      <c r="I37" s="26"/>
      <c r="J37" s="26"/>
      <c r="K37" s="26"/>
      <c r="L37" s="133" t="str">
        <f t="shared" si="1"/>
        <v>-</v>
      </c>
      <c r="M37" s="132" t="str">
        <f t="shared" si="2"/>
        <v>-</v>
      </c>
      <c r="N37" s="133" t="str">
        <f t="shared" si="5"/>
        <v>-</v>
      </c>
      <c r="O37" s="133" t="b">
        <v>0</v>
      </c>
      <c r="P37" s="133">
        <f t="shared" si="3"/>
        <v>0</v>
      </c>
      <c r="Q37" s="133">
        <f t="shared" si="6"/>
        <v>0</v>
      </c>
    </row>
    <row r="38">
      <c r="A38" s="4"/>
      <c r="B38" s="7" t="s">
        <v>41</v>
      </c>
      <c r="C38" s="131" t="s">
        <v>245</v>
      </c>
      <c r="D38" s="50"/>
      <c r="E38" s="132" t="s">
        <v>246</v>
      </c>
      <c r="F38" s="132" t="s">
        <v>246</v>
      </c>
      <c r="G38" s="132" t="s">
        <v>246</v>
      </c>
      <c r="H38" s="132" t="s">
        <v>246</v>
      </c>
      <c r="I38" s="133">
        <v>20.0</v>
      </c>
      <c r="J38" s="133">
        <v>2259078.0</v>
      </c>
      <c r="K38" s="133">
        <v>1280000.0</v>
      </c>
      <c r="L38" s="133">
        <f t="shared" si="1"/>
        <v>2891619840000</v>
      </c>
      <c r="M38" s="132">
        <f t="shared" si="2"/>
        <v>88</v>
      </c>
      <c r="N38" s="133">
        <f t="shared" si="5"/>
        <v>-8.985194329</v>
      </c>
      <c r="O38" s="133" t="b">
        <v>0</v>
      </c>
      <c r="P38" s="133">
        <f t="shared" si="3"/>
        <v>11.49</v>
      </c>
      <c r="Q38" s="133">
        <f t="shared" si="6"/>
        <v>81.49</v>
      </c>
    </row>
    <row r="39">
      <c r="A39" s="4"/>
      <c r="B39" s="7" t="s">
        <v>42</v>
      </c>
      <c r="C39" s="131" t="s">
        <v>245</v>
      </c>
      <c r="D39" s="50"/>
      <c r="E39" s="132" t="s">
        <v>246</v>
      </c>
      <c r="F39" s="132" t="s">
        <v>246</v>
      </c>
      <c r="G39" s="132" t="s">
        <v>246</v>
      </c>
      <c r="H39" s="132" t="s">
        <v>246</v>
      </c>
      <c r="I39" s="133">
        <v>41.0</v>
      </c>
      <c r="J39" s="133">
        <v>3494043.933</v>
      </c>
      <c r="K39" s="133">
        <v>1968000.0</v>
      </c>
      <c r="L39" s="133">
        <f t="shared" si="1"/>
        <v>6876278460144</v>
      </c>
      <c r="M39" s="132">
        <f t="shared" si="2"/>
        <v>118</v>
      </c>
      <c r="N39" s="133">
        <f t="shared" si="5"/>
        <v>-20.37493392</v>
      </c>
      <c r="O39" s="133" t="b">
        <v>0</v>
      </c>
      <c r="P39" s="133">
        <f t="shared" si="3"/>
        <v>5.11</v>
      </c>
      <c r="Q39" s="133">
        <f t="shared" si="6"/>
        <v>75.11</v>
      </c>
    </row>
    <row r="40">
      <c r="A40" s="4"/>
      <c r="B40" s="7" t="s">
        <v>43</v>
      </c>
      <c r="C40" s="131" t="s">
        <v>251</v>
      </c>
      <c r="E40" s="132" t="s">
        <v>246</v>
      </c>
      <c r="F40" s="132" t="s">
        <v>246</v>
      </c>
      <c r="G40" s="133" t="s">
        <v>246</v>
      </c>
      <c r="H40" s="133" t="s">
        <v>246</v>
      </c>
      <c r="I40" s="133">
        <v>25.0</v>
      </c>
      <c r="J40" s="133">
        <v>3515526.0</v>
      </c>
      <c r="K40" s="133">
        <v>1050000.0</v>
      </c>
      <c r="L40" s="133">
        <f t="shared" si="1"/>
        <v>3691302300000</v>
      </c>
      <c r="M40" s="132">
        <f t="shared" si="2"/>
        <v>98</v>
      </c>
      <c r="N40" s="133">
        <f t="shared" si="5"/>
        <v>-11.27100495</v>
      </c>
      <c r="O40" s="133" t="b">
        <v>0</v>
      </c>
      <c r="P40" s="133">
        <f t="shared" si="3"/>
        <v>9.36</v>
      </c>
      <c r="Q40" s="133">
        <f t="shared" si="6"/>
        <v>55.55</v>
      </c>
    </row>
    <row r="41">
      <c r="A41" s="4"/>
      <c r="B41" s="7" t="s">
        <v>44</v>
      </c>
      <c r="C41" s="131" t="s">
        <v>251</v>
      </c>
      <c r="E41" s="132" t="s">
        <v>246</v>
      </c>
      <c r="F41" s="132" t="s">
        <v>246</v>
      </c>
      <c r="G41" s="133" t="s">
        <v>246</v>
      </c>
      <c r="H41" s="133" t="s">
        <v>246</v>
      </c>
      <c r="I41" s="133">
        <v>50.0</v>
      </c>
      <c r="J41" s="133">
        <v>3611213.0</v>
      </c>
      <c r="K41" s="133">
        <v>900000.0</v>
      </c>
      <c r="L41" s="133">
        <f t="shared" si="1"/>
        <v>3250091700000</v>
      </c>
      <c r="M41" s="132">
        <f t="shared" si="2"/>
        <v>95</v>
      </c>
      <c r="N41" s="133">
        <f t="shared" si="5"/>
        <v>-10.00984952</v>
      </c>
      <c r="O41" s="133" t="b">
        <v>0</v>
      </c>
      <c r="P41" s="133">
        <f t="shared" si="3"/>
        <v>10</v>
      </c>
      <c r="Q41" s="133">
        <f t="shared" si="6"/>
        <v>56</v>
      </c>
    </row>
    <row r="42">
      <c r="A42" s="5"/>
      <c r="B42" s="7" t="s">
        <v>45</v>
      </c>
      <c r="C42" s="131" t="s">
        <v>247</v>
      </c>
      <c r="D42" s="131" t="s">
        <v>248</v>
      </c>
      <c r="E42" s="132" t="s">
        <v>247</v>
      </c>
      <c r="F42" s="26"/>
      <c r="G42" s="26"/>
      <c r="H42" s="26"/>
      <c r="I42" s="26"/>
      <c r="J42" s="26"/>
      <c r="K42" s="26"/>
      <c r="L42" s="133" t="str">
        <f t="shared" si="1"/>
        <v>-</v>
      </c>
      <c r="M42" s="132" t="str">
        <f t="shared" si="2"/>
        <v>-</v>
      </c>
      <c r="N42" s="133" t="str">
        <f t="shared" si="5"/>
        <v>-</v>
      </c>
      <c r="O42" s="133" t="b">
        <v>0</v>
      </c>
      <c r="P42" s="133">
        <f t="shared" si="3"/>
        <v>0</v>
      </c>
      <c r="Q42" s="133">
        <f t="shared" si="6"/>
        <v>0</v>
      </c>
    </row>
    <row r="43">
      <c r="A43" s="9" t="s">
        <v>46</v>
      </c>
      <c r="B43" s="10" t="s">
        <v>47</v>
      </c>
      <c r="C43" s="131" t="s">
        <v>245</v>
      </c>
      <c r="D43" s="50"/>
      <c r="E43" s="132" t="s">
        <v>246</v>
      </c>
      <c r="F43" s="132" t="s">
        <v>246</v>
      </c>
      <c r="G43" s="132" t="s">
        <v>246</v>
      </c>
      <c r="H43" s="132" t="s">
        <v>246</v>
      </c>
      <c r="I43" s="133">
        <v>32.5</v>
      </c>
      <c r="J43" s="133">
        <v>2665055.0</v>
      </c>
      <c r="K43" s="133">
        <v>357500.0</v>
      </c>
      <c r="L43" s="133">
        <f t="shared" si="1"/>
        <v>952757162500</v>
      </c>
      <c r="M43" s="132">
        <f t="shared" si="2"/>
        <v>28</v>
      </c>
      <c r="N43" s="133">
        <f t="shared" si="5"/>
        <v>-3.443153441</v>
      </c>
      <c r="O43" s="133" t="b">
        <v>0</v>
      </c>
      <c r="P43" s="133">
        <f t="shared" si="3"/>
        <v>24.26</v>
      </c>
      <c r="Q43" s="133">
        <f t="shared" si="6"/>
        <v>94.26</v>
      </c>
    </row>
    <row r="44">
      <c r="A44" s="4"/>
      <c r="B44" s="10" t="s">
        <v>48</v>
      </c>
      <c r="C44" s="131" t="s">
        <v>245</v>
      </c>
      <c r="D44" s="50"/>
      <c r="E44" s="132" t="s">
        <v>246</v>
      </c>
      <c r="F44" s="132" t="s">
        <v>246</v>
      </c>
      <c r="G44" s="132" t="s">
        <v>246</v>
      </c>
      <c r="H44" s="132" t="s">
        <v>246</v>
      </c>
      <c r="I44" s="133">
        <v>18.0</v>
      </c>
      <c r="J44" s="133">
        <v>2402902.0</v>
      </c>
      <c r="K44" s="133">
        <v>882000.0</v>
      </c>
      <c r="L44" s="133">
        <f t="shared" si="1"/>
        <v>2119359564000</v>
      </c>
      <c r="M44" s="132">
        <f t="shared" si="2"/>
        <v>72</v>
      </c>
      <c r="N44" s="133">
        <f t="shared" si="5"/>
        <v>-6.777767225</v>
      </c>
      <c r="O44" s="133" t="b">
        <v>0</v>
      </c>
      <c r="P44" s="133">
        <f t="shared" si="3"/>
        <v>14.89</v>
      </c>
      <c r="Q44" s="133">
        <f t="shared" si="6"/>
        <v>84.89</v>
      </c>
    </row>
    <row r="45">
      <c r="A45" s="4"/>
      <c r="B45" s="10" t="s">
        <v>49</v>
      </c>
      <c r="C45" s="131" t="s">
        <v>245</v>
      </c>
      <c r="D45" s="50"/>
      <c r="E45" s="132" t="s">
        <v>246</v>
      </c>
      <c r="F45" s="132" t="s">
        <v>246</v>
      </c>
      <c r="G45" s="132" t="s">
        <v>246</v>
      </c>
      <c r="H45" s="132" t="s">
        <v>246</v>
      </c>
      <c r="I45" s="133">
        <v>20.0</v>
      </c>
      <c r="J45" s="133">
        <v>4363332.0</v>
      </c>
      <c r="K45" s="133">
        <v>2100000.0</v>
      </c>
      <c r="L45" s="133">
        <f t="shared" si="1"/>
        <v>9162997200000</v>
      </c>
      <c r="M45" s="132">
        <f t="shared" si="2"/>
        <v>124</v>
      </c>
      <c r="N45" s="133">
        <f t="shared" si="5"/>
        <v>-26.91128583</v>
      </c>
      <c r="O45" s="133" t="b">
        <v>0</v>
      </c>
      <c r="P45" s="133">
        <f t="shared" si="3"/>
        <v>3.83</v>
      </c>
      <c r="Q45" s="133">
        <f t="shared" si="6"/>
        <v>73.83</v>
      </c>
    </row>
    <row r="46">
      <c r="A46" s="4"/>
      <c r="B46" s="10" t="s">
        <v>50</v>
      </c>
      <c r="C46" s="131" t="s">
        <v>251</v>
      </c>
      <c r="E46" s="132" t="s">
        <v>246</v>
      </c>
      <c r="F46" s="132" t="s">
        <v>246</v>
      </c>
      <c r="G46" s="133" t="s">
        <v>246</v>
      </c>
      <c r="H46" s="133" t="s">
        <v>246</v>
      </c>
      <c r="I46" s="133">
        <v>19.0</v>
      </c>
      <c r="J46" s="133">
        <v>2623525.0</v>
      </c>
      <c r="K46" s="133">
        <v>342000.0</v>
      </c>
      <c r="L46" s="133">
        <f t="shared" si="1"/>
        <v>897245550000</v>
      </c>
      <c r="M46" s="132">
        <f t="shared" si="2"/>
        <v>22</v>
      </c>
      <c r="N46" s="133">
        <f t="shared" si="5"/>
        <v>-3.284479168</v>
      </c>
      <c r="O46" s="133" t="b">
        <v>0</v>
      </c>
      <c r="P46" s="133">
        <f t="shared" si="3"/>
        <v>25.53</v>
      </c>
      <c r="Q46" s="133">
        <f t="shared" si="6"/>
        <v>66.87</v>
      </c>
    </row>
    <row r="47">
      <c r="A47" s="4"/>
      <c r="B47" s="10" t="s">
        <v>51</v>
      </c>
      <c r="C47" s="131" t="s">
        <v>251</v>
      </c>
      <c r="E47" s="132" t="s">
        <v>246</v>
      </c>
      <c r="F47" s="132" t="s">
        <v>246</v>
      </c>
      <c r="G47" s="133" t="s">
        <v>246</v>
      </c>
      <c r="H47" s="133" t="s">
        <v>246</v>
      </c>
      <c r="I47" s="133">
        <v>49.0</v>
      </c>
      <c r="J47" s="133">
        <v>4716110.0</v>
      </c>
      <c r="K47" s="133">
        <v>2303000.0</v>
      </c>
      <c r="L47" s="133">
        <f t="shared" si="1"/>
        <v>10861201330000</v>
      </c>
      <c r="M47" s="132">
        <f t="shared" si="2"/>
        <v>126</v>
      </c>
      <c r="N47" s="133">
        <f t="shared" si="5"/>
        <v>-31.76542884</v>
      </c>
      <c r="O47" s="133" t="b">
        <v>0</v>
      </c>
      <c r="P47" s="133">
        <f t="shared" si="3"/>
        <v>3.4</v>
      </c>
      <c r="Q47" s="133">
        <f t="shared" si="6"/>
        <v>51.38</v>
      </c>
    </row>
    <row r="48">
      <c r="A48" s="4"/>
      <c r="B48" s="10" t="s">
        <v>52</v>
      </c>
      <c r="C48" s="131" t="s">
        <v>245</v>
      </c>
      <c r="D48" s="127"/>
      <c r="E48" s="132" t="s">
        <v>246</v>
      </c>
      <c r="F48" s="132" t="s">
        <v>246</v>
      </c>
      <c r="G48" s="132" t="s">
        <v>246</v>
      </c>
      <c r="H48" s="132" t="s">
        <v>246</v>
      </c>
      <c r="I48" s="133">
        <v>40.0</v>
      </c>
      <c r="J48" s="133">
        <v>3518071.0</v>
      </c>
      <c r="K48" s="133">
        <v>5600000.0</v>
      </c>
      <c r="L48" s="133">
        <f t="shared" si="1"/>
        <v>19701197600000</v>
      </c>
      <c r="M48" s="132">
        <f t="shared" si="2"/>
        <v>138</v>
      </c>
      <c r="N48" s="133">
        <f t="shared" si="5"/>
        <v>-57.03365508</v>
      </c>
      <c r="O48" s="133" t="b">
        <v>0</v>
      </c>
      <c r="P48" s="133">
        <f t="shared" si="3"/>
        <v>0.85</v>
      </c>
      <c r="Q48" s="133">
        <f t="shared" si="6"/>
        <v>70.85</v>
      </c>
    </row>
    <row r="49">
      <c r="A49" s="4"/>
      <c r="B49" s="10" t="s">
        <v>53</v>
      </c>
      <c r="C49" s="131" t="s">
        <v>245</v>
      </c>
      <c r="D49" s="50"/>
      <c r="E49" s="132" t="s">
        <v>246</v>
      </c>
      <c r="F49" s="132" t="s">
        <v>246</v>
      </c>
      <c r="G49" s="132" t="s">
        <v>246</v>
      </c>
      <c r="H49" s="132" t="s">
        <v>246</v>
      </c>
      <c r="I49" s="133">
        <v>23.0</v>
      </c>
      <c r="J49" s="133">
        <v>4227402.0</v>
      </c>
      <c r="K49" s="133">
        <v>897000.0</v>
      </c>
      <c r="L49" s="133">
        <f t="shared" si="1"/>
        <v>3791979594000</v>
      </c>
      <c r="M49" s="132">
        <f t="shared" si="2"/>
        <v>101</v>
      </c>
      <c r="N49" s="133">
        <f t="shared" si="5"/>
        <v>-11.5587807</v>
      </c>
      <c r="O49" s="133" t="b">
        <v>0</v>
      </c>
      <c r="P49" s="133">
        <f t="shared" si="3"/>
        <v>8.72</v>
      </c>
      <c r="Q49" s="133">
        <f t="shared" si="6"/>
        <v>78.72</v>
      </c>
    </row>
    <row r="50">
      <c r="A50" s="4"/>
      <c r="B50" s="10" t="s">
        <v>54</v>
      </c>
      <c r="C50" s="131" t="s">
        <v>245</v>
      </c>
      <c r="D50" s="50"/>
      <c r="E50" s="132" t="s">
        <v>246</v>
      </c>
      <c r="F50" s="132" t="s">
        <v>246</v>
      </c>
      <c r="G50" s="132" t="s">
        <v>246</v>
      </c>
      <c r="H50" s="132" t="s">
        <v>246</v>
      </c>
      <c r="I50" s="133">
        <v>30.0</v>
      </c>
      <c r="J50" s="133">
        <v>2901180.0</v>
      </c>
      <c r="K50" s="133">
        <v>4860000.0</v>
      </c>
      <c r="L50" s="133">
        <f t="shared" si="1"/>
        <v>14099734800000</v>
      </c>
      <c r="M50" s="132">
        <f t="shared" si="2"/>
        <v>132</v>
      </c>
      <c r="N50" s="133">
        <f t="shared" si="5"/>
        <v>-41.02244592</v>
      </c>
      <c r="O50" s="133" t="b">
        <v>0</v>
      </c>
      <c r="P50" s="133">
        <f t="shared" si="3"/>
        <v>2.13</v>
      </c>
      <c r="Q50" s="133">
        <f t="shared" si="6"/>
        <v>72.13</v>
      </c>
    </row>
    <row r="51">
      <c r="A51" s="4"/>
      <c r="B51" s="135" t="s">
        <v>55</v>
      </c>
      <c r="C51" s="131" t="s">
        <v>247</v>
      </c>
      <c r="D51" s="131" t="s">
        <v>248</v>
      </c>
      <c r="E51" s="132" t="s">
        <v>247</v>
      </c>
      <c r="F51" s="26"/>
      <c r="G51" s="26"/>
      <c r="H51" s="26"/>
      <c r="I51" s="26"/>
      <c r="J51" s="26"/>
      <c r="K51" s="26"/>
      <c r="L51" s="133" t="str">
        <f t="shared" si="1"/>
        <v>-</v>
      </c>
      <c r="M51" s="132" t="str">
        <f t="shared" si="2"/>
        <v>-</v>
      </c>
      <c r="N51" s="133" t="str">
        <f t="shared" si="5"/>
        <v>-</v>
      </c>
      <c r="O51" s="133" t="b">
        <v>0</v>
      </c>
      <c r="P51" s="133">
        <f t="shared" si="3"/>
        <v>0</v>
      </c>
      <c r="Q51" s="133">
        <f t="shared" si="6"/>
        <v>0</v>
      </c>
    </row>
    <row r="52">
      <c r="A52" s="4"/>
      <c r="B52" s="10" t="s">
        <v>56</v>
      </c>
      <c r="C52" s="131" t="s">
        <v>245</v>
      </c>
      <c r="D52" s="50"/>
      <c r="E52" s="132" t="s">
        <v>246</v>
      </c>
      <c r="F52" s="132" t="s">
        <v>246</v>
      </c>
      <c r="G52" s="132" t="s">
        <v>246</v>
      </c>
      <c r="H52" s="132" t="s">
        <v>246</v>
      </c>
      <c r="I52" s="133">
        <v>24.4</v>
      </c>
      <c r="J52" s="133">
        <v>1994287.0</v>
      </c>
      <c r="K52" s="133">
        <v>1293200.0</v>
      </c>
      <c r="L52" s="133">
        <f t="shared" si="1"/>
        <v>2579011948400</v>
      </c>
      <c r="M52" s="132">
        <f t="shared" si="2"/>
        <v>82</v>
      </c>
      <c r="N52" s="133">
        <f t="shared" si="5"/>
        <v>-8.091636607</v>
      </c>
      <c r="O52" s="133" t="b">
        <v>0</v>
      </c>
      <c r="P52" s="133">
        <f t="shared" si="3"/>
        <v>12.77</v>
      </c>
      <c r="Q52" s="133">
        <f t="shared" si="6"/>
        <v>82.77</v>
      </c>
    </row>
    <row r="53">
      <c r="A53" s="4"/>
      <c r="B53" s="10" t="s">
        <v>57</v>
      </c>
      <c r="C53" s="131" t="s">
        <v>245</v>
      </c>
      <c r="D53" s="50"/>
      <c r="E53" s="132" t="s">
        <v>246</v>
      </c>
      <c r="F53" s="132" t="s">
        <v>246</v>
      </c>
      <c r="G53" s="132" t="s">
        <v>246</v>
      </c>
      <c r="H53" s="132" t="s">
        <v>246</v>
      </c>
      <c r="I53" s="133">
        <v>40.0</v>
      </c>
      <c r="J53" s="133">
        <v>4221288.0</v>
      </c>
      <c r="K53" s="133">
        <v>280000.0</v>
      </c>
      <c r="L53" s="133">
        <f t="shared" si="1"/>
        <v>1181960640000</v>
      </c>
      <c r="M53" s="132">
        <f t="shared" si="2"/>
        <v>50</v>
      </c>
      <c r="N53" s="133">
        <f t="shared" si="5"/>
        <v>-4.098308166</v>
      </c>
      <c r="O53" s="133" t="b">
        <v>0</v>
      </c>
      <c r="P53" s="133">
        <f t="shared" si="3"/>
        <v>19.57</v>
      </c>
      <c r="Q53" s="133">
        <f t="shared" si="6"/>
        <v>89.57</v>
      </c>
    </row>
    <row r="54">
      <c r="A54" s="4"/>
      <c r="B54" s="10" t="s">
        <v>58</v>
      </c>
      <c r="C54" s="131" t="s">
        <v>245</v>
      </c>
      <c r="D54" s="50"/>
      <c r="E54" s="132" t="s">
        <v>246</v>
      </c>
      <c r="F54" s="132" t="s">
        <v>246</v>
      </c>
      <c r="G54" s="132" t="s">
        <v>246</v>
      </c>
      <c r="H54" s="132" t="s">
        <v>246</v>
      </c>
      <c r="I54" s="133">
        <v>50.0</v>
      </c>
      <c r="J54" s="133">
        <v>1745778.0</v>
      </c>
      <c r="K54" s="133">
        <v>5050000.0</v>
      </c>
      <c r="L54" s="133">
        <f t="shared" si="1"/>
        <v>8816178900000</v>
      </c>
      <c r="M54" s="132">
        <f t="shared" si="2"/>
        <v>123</v>
      </c>
      <c r="N54" s="133">
        <f t="shared" si="5"/>
        <v>-25.91994115</v>
      </c>
      <c r="O54" s="133" t="b">
        <v>0</v>
      </c>
      <c r="P54" s="133">
        <f t="shared" si="3"/>
        <v>4.04</v>
      </c>
      <c r="Q54" s="133">
        <f t="shared" si="6"/>
        <v>74.04</v>
      </c>
    </row>
    <row r="55">
      <c r="A55" s="4"/>
      <c r="B55" s="10" t="s">
        <v>59</v>
      </c>
      <c r="C55" s="131" t="s">
        <v>245</v>
      </c>
      <c r="D55" s="50"/>
      <c r="E55" s="132" t="s">
        <v>246</v>
      </c>
      <c r="F55" s="132" t="s">
        <v>246</v>
      </c>
      <c r="G55" s="132" t="s">
        <v>246</v>
      </c>
      <c r="H55" s="132" t="s">
        <v>246</v>
      </c>
      <c r="I55" s="133">
        <v>28.0</v>
      </c>
      <c r="J55" s="133">
        <v>2286231.0</v>
      </c>
      <c r="K55" s="133">
        <v>560000.0</v>
      </c>
      <c r="L55" s="133">
        <f t="shared" si="1"/>
        <v>1280289360000</v>
      </c>
      <c r="M55" s="132">
        <f t="shared" si="2"/>
        <v>55</v>
      </c>
      <c r="N55" s="133">
        <f t="shared" si="5"/>
        <v>-4.379370767</v>
      </c>
      <c r="O55" s="133" t="b">
        <v>0</v>
      </c>
      <c r="P55" s="133">
        <f t="shared" si="3"/>
        <v>18.51</v>
      </c>
      <c r="Q55" s="133">
        <f t="shared" si="6"/>
        <v>88.51</v>
      </c>
    </row>
    <row r="56">
      <c r="A56" s="4"/>
      <c r="B56" s="10" t="s">
        <v>60</v>
      </c>
      <c r="C56" s="131" t="s">
        <v>247</v>
      </c>
      <c r="D56" s="131" t="s">
        <v>248</v>
      </c>
      <c r="E56" s="132" t="s">
        <v>247</v>
      </c>
      <c r="F56" s="26"/>
      <c r="G56" s="26"/>
      <c r="H56" s="26"/>
      <c r="I56" s="26"/>
      <c r="J56" s="26"/>
      <c r="K56" s="26"/>
      <c r="L56" s="133" t="str">
        <f t="shared" si="1"/>
        <v>-</v>
      </c>
      <c r="M56" s="132" t="str">
        <f t="shared" si="2"/>
        <v>-</v>
      </c>
      <c r="N56" s="133" t="str">
        <f t="shared" si="5"/>
        <v>-</v>
      </c>
      <c r="O56" s="133" t="b">
        <v>0</v>
      </c>
      <c r="P56" s="133">
        <f t="shared" si="3"/>
        <v>0</v>
      </c>
      <c r="Q56" s="133">
        <f t="shared" si="6"/>
        <v>0</v>
      </c>
    </row>
    <row r="57">
      <c r="A57" s="4"/>
      <c r="B57" s="10" t="s">
        <v>61</v>
      </c>
      <c r="C57" s="131" t="s">
        <v>245</v>
      </c>
      <c r="D57" s="50"/>
      <c r="E57" s="132" t="s">
        <v>246</v>
      </c>
      <c r="F57" s="132" t="s">
        <v>246</v>
      </c>
      <c r="G57" s="132" t="s">
        <v>246</v>
      </c>
      <c r="H57" s="132" t="s">
        <v>246</v>
      </c>
      <c r="I57" s="133">
        <v>14.7</v>
      </c>
      <c r="J57" s="133">
        <v>2255456.0</v>
      </c>
      <c r="K57" s="133">
        <v>338100.0</v>
      </c>
      <c r="L57" s="133">
        <f t="shared" si="1"/>
        <v>762569673600</v>
      </c>
      <c r="M57" s="132">
        <f t="shared" si="2"/>
        <v>10</v>
      </c>
      <c r="N57" s="133">
        <f t="shared" si="5"/>
        <v>-2.899521934</v>
      </c>
      <c r="O57" s="133" t="b">
        <v>0</v>
      </c>
      <c r="P57" s="133">
        <f t="shared" si="3"/>
        <v>28.09</v>
      </c>
      <c r="Q57" s="133">
        <f t="shared" si="6"/>
        <v>98.09</v>
      </c>
    </row>
    <row r="58">
      <c r="A58" s="4"/>
      <c r="B58" s="10" t="s">
        <v>62</v>
      </c>
      <c r="C58" s="131" t="s">
        <v>245</v>
      </c>
      <c r="D58" s="50"/>
      <c r="E58" s="132" t="s">
        <v>246</v>
      </c>
      <c r="F58" s="132" t="s">
        <v>246</v>
      </c>
      <c r="G58" s="132" t="s">
        <v>246</v>
      </c>
      <c r="H58" s="132" t="s">
        <v>246</v>
      </c>
      <c r="I58" s="133">
        <v>20.0</v>
      </c>
      <c r="J58" s="133">
        <v>2308402.0</v>
      </c>
      <c r="K58" s="133">
        <v>349900.0</v>
      </c>
      <c r="L58" s="133">
        <f t="shared" si="1"/>
        <v>807709859800</v>
      </c>
      <c r="M58" s="132">
        <f t="shared" si="2"/>
        <v>12</v>
      </c>
      <c r="N58" s="133">
        <f t="shared" si="5"/>
        <v>-3.028550544</v>
      </c>
      <c r="O58" s="133" t="b">
        <v>0</v>
      </c>
      <c r="P58" s="133">
        <f t="shared" si="3"/>
        <v>27.66</v>
      </c>
      <c r="Q58" s="133">
        <f t="shared" si="6"/>
        <v>97.66</v>
      </c>
    </row>
    <row r="59">
      <c r="A59" s="4"/>
      <c r="B59" s="10" t="s">
        <v>63</v>
      </c>
      <c r="C59" s="131" t="s">
        <v>251</v>
      </c>
      <c r="E59" s="132" t="s">
        <v>246</v>
      </c>
      <c r="F59" s="132" t="s">
        <v>246</v>
      </c>
      <c r="G59" s="133" t="s">
        <v>246</v>
      </c>
      <c r="H59" s="133" t="s">
        <v>246</v>
      </c>
      <c r="I59" s="133">
        <v>17.0</v>
      </c>
      <c r="J59" s="133">
        <v>2910387.0</v>
      </c>
      <c r="K59" s="133">
        <v>1394000.0</v>
      </c>
      <c r="L59" s="133">
        <f t="shared" si="1"/>
        <v>4057079478000</v>
      </c>
      <c r="M59" s="132">
        <f t="shared" si="2"/>
        <v>104</v>
      </c>
      <c r="N59" s="133">
        <f t="shared" si="5"/>
        <v>-12.31654164</v>
      </c>
      <c r="O59" s="133" t="b">
        <v>0</v>
      </c>
      <c r="P59" s="133">
        <f t="shared" si="3"/>
        <v>8.09</v>
      </c>
      <c r="Q59" s="133">
        <f t="shared" si="6"/>
        <v>54.66</v>
      </c>
    </row>
    <row r="60">
      <c r="A60" s="4"/>
      <c r="B60" s="10" t="s">
        <v>64</v>
      </c>
      <c r="C60" s="131" t="s">
        <v>245</v>
      </c>
      <c r="D60" s="50"/>
      <c r="E60" s="132" t="s">
        <v>246</v>
      </c>
      <c r="F60" s="132" t="s">
        <v>246</v>
      </c>
      <c r="G60" s="132" t="s">
        <v>246</v>
      </c>
      <c r="H60" s="132" t="s">
        <v>246</v>
      </c>
      <c r="I60" s="133">
        <v>18.0</v>
      </c>
      <c r="J60" s="133">
        <v>4122983.0</v>
      </c>
      <c r="K60" s="133">
        <v>900000.0</v>
      </c>
      <c r="L60" s="133">
        <f t="shared" si="1"/>
        <v>3710684700000</v>
      </c>
      <c r="M60" s="132">
        <f t="shared" si="2"/>
        <v>99</v>
      </c>
      <c r="N60" s="133">
        <f t="shared" si="5"/>
        <v>-11.32640756</v>
      </c>
      <c r="O60" s="133" t="b">
        <v>0</v>
      </c>
      <c r="P60" s="133">
        <f t="shared" si="3"/>
        <v>9.15</v>
      </c>
      <c r="Q60" s="133">
        <f t="shared" si="6"/>
        <v>79.15</v>
      </c>
    </row>
    <row r="61">
      <c r="A61" s="4"/>
      <c r="B61" s="10" t="s">
        <v>65</v>
      </c>
      <c r="C61" s="131" t="s">
        <v>245</v>
      </c>
      <c r="D61" s="50"/>
      <c r="E61" s="132" t="s">
        <v>246</v>
      </c>
      <c r="F61" s="132" t="s">
        <v>246</v>
      </c>
      <c r="G61" s="132" t="s">
        <v>246</v>
      </c>
      <c r="H61" s="132" t="s">
        <v>246</v>
      </c>
      <c r="I61" s="133">
        <v>30.0</v>
      </c>
      <c r="J61" s="133">
        <v>3298262.0</v>
      </c>
      <c r="K61" s="133">
        <v>720000.0</v>
      </c>
      <c r="L61" s="133">
        <f t="shared" si="1"/>
        <v>2374748640000</v>
      </c>
      <c r="M61" s="132">
        <f t="shared" si="2"/>
        <v>77</v>
      </c>
      <c r="N61" s="133">
        <f t="shared" si="5"/>
        <v>-7.507770808</v>
      </c>
      <c r="O61" s="133" t="b">
        <v>0</v>
      </c>
      <c r="P61" s="133">
        <f t="shared" si="3"/>
        <v>13.83</v>
      </c>
      <c r="Q61" s="133">
        <f t="shared" si="6"/>
        <v>83.83</v>
      </c>
    </row>
    <row r="62">
      <c r="A62" s="5"/>
      <c r="B62" s="10" t="s">
        <v>66</v>
      </c>
      <c r="C62" s="131" t="s">
        <v>245</v>
      </c>
      <c r="D62" s="50"/>
      <c r="E62" s="132" t="s">
        <v>246</v>
      </c>
      <c r="F62" s="132" t="s">
        <v>246</v>
      </c>
      <c r="G62" s="132" t="s">
        <v>246</v>
      </c>
      <c r="H62" s="132" t="s">
        <v>246</v>
      </c>
      <c r="I62" s="133">
        <v>50.0</v>
      </c>
      <c r="J62" s="133">
        <v>3184955.0</v>
      </c>
      <c r="K62" s="133">
        <v>1400000.0</v>
      </c>
      <c r="L62" s="133">
        <f t="shared" si="1"/>
        <v>4458937000000</v>
      </c>
      <c r="M62" s="132">
        <f t="shared" si="2"/>
        <v>109</v>
      </c>
      <c r="N62" s="133">
        <f t="shared" si="5"/>
        <v>-13.46521031</v>
      </c>
      <c r="O62" s="133" t="b">
        <v>0</v>
      </c>
      <c r="P62" s="133">
        <f t="shared" si="3"/>
        <v>7.02</v>
      </c>
      <c r="Q62" s="133">
        <f t="shared" si="6"/>
        <v>77.02</v>
      </c>
    </row>
    <row r="63">
      <c r="A63" s="13" t="s">
        <v>67</v>
      </c>
      <c r="B63" s="14" t="s">
        <v>68</v>
      </c>
      <c r="C63" s="131" t="s">
        <v>245</v>
      </c>
      <c r="D63" s="50"/>
      <c r="E63" s="132" t="s">
        <v>246</v>
      </c>
      <c r="F63" s="132" t="s">
        <v>246</v>
      </c>
      <c r="G63" s="132" t="s">
        <v>246</v>
      </c>
      <c r="H63" s="132" t="s">
        <v>246</v>
      </c>
      <c r="I63" s="133">
        <v>20.0</v>
      </c>
      <c r="J63" s="133">
        <v>2445556.0</v>
      </c>
      <c r="K63" s="133">
        <v>940000.0</v>
      </c>
      <c r="L63" s="133">
        <f t="shared" si="1"/>
        <v>2298822640000</v>
      </c>
      <c r="M63" s="132">
        <f t="shared" si="2"/>
        <v>76</v>
      </c>
      <c r="N63" s="133">
        <f t="shared" si="5"/>
        <v>-7.290744094</v>
      </c>
      <c r="O63" s="133" t="b">
        <v>0</v>
      </c>
      <c r="P63" s="133">
        <f t="shared" si="3"/>
        <v>14.04</v>
      </c>
      <c r="Q63" s="133">
        <f t="shared" si="6"/>
        <v>84.04</v>
      </c>
    </row>
    <row r="64">
      <c r="A64" s="4"/>
      <c r="B64" s="14" t="s">
        <v>69</v>
      </c>
      <c r="C64" s="131" t="s">
        <v>251</v>
      </c>
      <c r="E64" s="132" t="s">
        <v>246</v>
      </c>
      <c r="F64" s="132" t="s">
        <v>246</v>
      </c>
      <c r="G64" s="133" t="s">
        <v>246</v>
      </c>
      <c r="H64" s="133" t="s">
        <v>246</v>
      </c>
      <c r="I64" s="133">
        <v>38.0</v>
      </c>
      <c r="J64" s="133">
        <v>2316884.0</v>
      </c>
      <c r="K64" s="133">
        <v>456000.0</v>
      </c>
      <c r="L64" s="133">
        <f t="shared" si="1"/>
        <v>1056499104000</v>
      </c>
      <c r="M64" s="132">
        <f t="shared" si="2"/>
        <v>38</v>
      </c>
      <c r="N64" s="133">
        <f t="shared" si="5"/>
        <v>-3.739689182</v>
      </c>
      <c r="O64" s="133" t="b">
        <v>0</v>
      </c>
      <c r="P64" s="133">
        <f t="shared" si="3"/>
        <v>22.13</v>
      </c>
      <c r="Q64" s="133">
        <f t="shared" si="6"/>
        <v>64.49</v>
      </c>
    </row>
    <row r="65">
      <c r="A65" s="4"/>
      <c r="B65" s="135" t="s">
        <v>70</v>
      </c>
      <c r="C65" s="131" t="s">
        <v>247</v>
      </c>
      <c r="D65" s="131" t="s">
        <v>248</v>
      </c>
      <c r="E65" s="132" t="s">
        <v>247</v>
      </c>
      <c r="F65" s="26"/>
      <c r="G65" s="26"/>
      <c r="H65" s="26"/>
      <c r="I65" s="26"/>
      <c r="J65" s="26"/>
      <c r="K65" s="26"/>
      <c r="L65" s="133" t="str">
        <f t="shared" si="1"/>
        <v>-</v>
      </c>
      <c r="M65" s="132" t="str">
        <f t="shared" si="2"/>
        <v>-</v>
      </c>
      <c r="N65" s="133" t="str">
        <f t="shared" si="5"/>
        <v>-</v>
      </c>
      <c r="O65" s="133" t="b">
        <v>0</v>
      </c>
      <c r="P65" s="133">
        <f t="shared" si="3"/>
        <v>0</v>
      </c>
      <c r="Q65" s="133">
        <f t="shared" si="6"/>
        <v>0</v>
      </c>
    </row>
    <row r="66">
      <c r="A66" s="4"/>
      <c r="B66" s="134" t="s">
        <v>71</v>
      </c>
      <c r="C66" s="131" t="s">
        <v>247</v>
      </c>
      <c r="D66" s="131" t="s">
        <v>248</v>
      </c>
      <c r="E66" s="132" t="s">
        <v>247</v>
      </c>
      <c r="F66" s="26"/>
      <c r="G66" s="26"/>
      <c r="H66" s="26"/>
      <c r="I66" s="26"/>
      <c r="J66" s="26"/>
      <c r="K66" s="26"/>
      <c r="L66" s="133" t="str">
        <f t="shared" si="1"/>
        <v>-</v>
      </c>
      <c r="M66" s="132" t="str">
        <f t="shared" si="2"/>
        <v>-</v>
      </c>
      <c r="N66" s="133" t="str">
        <f t="shared" si="5"/>
        <v>-</v>
      </c>
      <c r="O66" s="133" t="b">
        <v>0</v>
      </c>
      <c r="P66" s="133">
        <f t="shared" si="3"/>
        <v>0</v>
      </c>
      <c r="Q66" s="133">
        <f t="shared" si="6"/>
        <v>0</v>
      </c>
    </row>
    <row r="67">
      <c r="A67" s="4"/>
      <c r="B67" s="14" t="s">
        <v>72</v>
      </c>
      <c r="C67" s="131" t="s">
        <v>245</v>
      </c>
      <c r="D67" s="50"/>
      <c r="E67" s="132" t="s">
        <v>246</v>
      </c>
      <c r="F67" s="132" t="s">
        <v>246</v>
      </c>
      <c r="G67" s="132" t="s">
        <v>246</v>
      </c>
      <c r="H67" s="132" t="s">
        <v>246</v>
      </c>
      <c r="I67" s="133">
        <v>45.0</v>
      </c>
      <c r="J67" s="133">
        <v>2731703.0</v>
      </c>
      <c r="K67" s="133">
        <v>810000.0</v>
      </c>
      <c r="L67" s="133">
        <f t="shared" si="1"/>
        <v>2212679430000</v>
      </c>
      <c r="M67" s="132">
        <f t="shared" si="2"/>
        <v>75</v>
      </c>
      <c r="N67" s="133">
        <f t="shared" si="5"/>
        <v>-7.044512528</v>
      </c>
      <c r="O67" s="133" t="b">
        <v>0</v>
      </c>
      <c r="P67" s="133">
        <f t="shared" si="3"/>
        <v>14.26</v>
      </c>
      <c r="Q67" s="133">
        <f t="shared" si="6"/>
        <v>84.26</v>
      </c>
    </row>
    <row r="68">
      <c r="A68" s="4"/>
      <c r="B68" s="135" t="s">
        <v>73</v>
      </c>
      <c r="C68" s="131" t="s">
        <v>247</v>
      </c>
      <c r="D68" s="131" t="s">
        <v>248</v>
      </c>
      <c r="E68" s="132" t="s">
        <v>247</v>
      </c>
      <c r="F68" s="26"/>
      <c r="G68" s="26"/>
      <c r="H68" s="26"/>
      <c r="I68" s="26"/>
      <c r="J68" s="26"/>
      <c r="K68" s="26"/>
      <c r="L68" s="133" t="str">
        <f t="shared" si="1"/>
        <v>-</v>
      </c>
      <c r="M68" s="132" t="str">
        <f t="shared" si="2"/>
        <v>-</v>
      </c>
      <c r="N68" s="133" t="str">
        <f t="shared" si="5"/>
        <v>-</v>
      </c>
      <c r="O68" s="133" t="b">
        <v>0</v>
      </c>
      <c r="P68" s="133">
        <f t="shared" si="3"/>
        <v>0</v>
      </c>
      <c r="Q68" s="133">
        <f t="shared" si="6"/>
        <v>0</v>
      </c>
    </row>
    <row r="69">
      <c r="A69" s="4"/>
      <c r="B69" s="14" t="s">
        <v>74</v>
      </c>
      <c r="C69" s="131" t="s">
        <v>251</v>
      </c>
      <c r="E69" s="132" t="s">
        <v>246</v>
      </c>
      <c r="F69" s="132" t="s">
        <v>246</v>
      </c>
      <c r="G69" s="133" t="s">
        <v>246</v>
      </c>
      <c r="H69" s="133" t="s">
        <v>246</v>
      </c>
      <c r="I69" s="133">
        <v>50.0</v>
      </c>
      <c r="J69" s="133">
        <v>3956201.0</v>
      </c>
      <c r="K69" s="133">
        <v>2450000.0</v>
      </c>
      <c r="L69" s="133">
        <f t="shared" si="1"/>
        <v>9692692450000</v>
      </c>
      <c r="M69" s="132">
        <f t="shared" si="2"/>
        <v>125</v>
      </c>
      <c r="N69" s="133">
        <f t="shared" si="5"/>
        <v>-28.42536558</v>
      </c>
      <c r="O69" s="133" t="b">
        <v>0</v>
      </c>
      <c r="P69" s="133">
        <f t="shared" si="3"/>
        <v>3.62</v>
      </c>
      <c r="Q69" s="133">
        <f t="shared" si="6"/>
        <v>51.53</v>
      </c>
    </row>
    <row r="70">
      <c r="A70" s="4"/>
      <c r="B70" s="14" t="s">
        <v>75</v>
      </c>
      <c r="C70" s="131" t="s">
        <v>245</v>
      </c>
      <c r="D70" s="50"/>
      <c r="E70" s="132" t="s">
        <v>246</v>
      </c>
      <c r="F70" s="132" t="s">
        <v>246</v>
      </c>
      <c r="G70" s="132" t="s">
        <v>246</v>
      </c>
      <c r="H70" s="132" t="s">
        <v>246</v>
      </c>
      <c r="I70" s="133">
        <v>17.6</v>
      </c>
      <c r="J70" s="133">
        <v>3108138.0</v>
      </c>
      <c r="K70" s="133">
        <v>369600.0</v>
      </c>
      <c r="L70" s="133">
        <f t="shared" si="1"/>
        <v>1148767804800</v>
      </c>
      <c r="M70" s="132">
        <f t="shared" si="2"/>
        <v>46</v>
      </c>
      <c r="N70" s="133">
        <f t="shared" si="5"/>
        <v>-4.003429837</v>
      </c>
      <c r="O70" s="133" t="b">
        <v>0</v>
      </c>
      <c r="P70" s="133">
        <f t="shared" si="3"/>
        <v>20.43</v>
      </c>
      <c r="Q70" s="133">
        <f t="shared" si="6"/>
        <v>90.43</v>
      </c>
    </row>
    <row r="71">
      <c r="A71" s="4"/>
      <c r="B71" s="14" t="s">
        <v>76</v>
      </c>
      <c r="C71" s="131" t="s">
        <v>245</v>
      </c>
      <c r="D71" s="50"/>
      <c r="E71" s="132" t="s">
        <v>246</v>
      </c>
      <c r="F71" s="132" t="s">
        <v>246</v>
      </c>
      <c r="G71" s="132" t="s">
        <v>246</v>
      </c>
      <c r="H71" s="132" t="s">
        <v>246</v>
      </c>
      <c r="I71" s="133">
        <v>40.0</v>
      </c>
      <c r="J71" s="133">
        <v>3659343.0</v>
      </c>
      <c r="K71" s="133">
        <v>2080000.0</v>
      </c>
      <c r="L71" s="133">
        <f t="shared" si="1"/>
        <v>7611433440000</v>
      </c>
      <c r="M71" s="132">
        <f t="shared" si="2"/>
        <v>119</v>
      </c>
      <c r="N71" s="133">
        <f t="shared" si="5"/>
        <v>-22.47629933</v>
      </c>
      <c r="O71" s="133" t="b">
        <v>0</v>
      </c>
      <c r="P71" s="133">
        <f t="shared" si="3"/>
        <v>4.89</v>
      </c>
      <c r="Q71" s="133">
        <f t="shared" si="6"/>
        <v>74.89</v>
      </c>
    </row>
    <row r="72">
      <c r="A72" s="4"/>
      <c r="B72" s="14" t="s">
        <v>77</v>
      </c>
      <c r="C72" s="131" t="s">
        <v>245</v>
      </c>
      <c r="D72" s="50"/>
      <c r="E72" s="132" t="s">
        <v>246</v>
      </c>
      <c r="F72" s="132" t="s">
        <v>246</v>
      </c>
      <c r="G72" s="132" t="s">
        <v>246</v>
      </c>
      <c r="H72" s="132" t="s">
        <v>246</v>
      </c>
      <c r="I72" s="133">
        <v>50.0</v>
      </c>
      <c r="J72" s="133">
        <v>3966845.0</v>
      </c>
      <c r="K72" s="133">
        <v>2750000.0</v>
      </c>
      <c r="L72" s="133">
        <f t="shared" si="1"/>
        <v>10908823750000</v>
      </c>
      <c r="M72" s="132">
        <f t="shared" si="2"/>
        <v>127</v>
      </c>
      <c r="N72" s="133">
        <f t="shared" si="5"/>
        <v>-31.90155266</v>
      </c>
      <c r="O72" s="133" t="b">
        <v>0</v>
      </c>
      <c r="P72" s="133">
        <f t="shared" si="3"/>
        <v>3.19</v>
      </c>
      <c r="Q72" s="133">
        <f t="shared" si="6"/>
        <v>73.19</v>
      </c>
    </row>
    <row r="73">
      <c r="A73" s="4"/>
      <c r="B73" s="14" t="s">
        <v>78</v>
      </c>
      <c r="C73" s="131" t="s">
        <v>245</v>
      </c>
      <c r="D73" s="50"/>
      <c r="E73" s="132" t="s">
        <v>246</v>
      </c>
      <c r="F73" s="132" t="s">
        <v>246</v>
      </c>
      <c r="G73" s="132" t="s">
        <v>246</v>
      </c>
      <c r="H73" s="132" t="s">
        <v>246</v>
      </c>
      <c r="I73" s="133">
        <v>18.0</v>
      </c>
      <c r="J73" s="133">
        <v>1609036.0</v>
      </c>
      <c r="K73" s="133">
        <v>864000.0</v>
      </c>
      <c r="L73" s="133">
        <f t="shared" si="1"/>
        <v>1390207104000</v>
      </c>
      <c r="M73" s="132">
        <f t="shared" si="2"/>
        <v>61</v>
      </c>
      <c r="N73" s="133">
        <f t="shared" si="5"/>
        <v>-4.693559409</v>
      </c>
      <c r="O73" s="133" t="b">
        <v>0</v>
      </c>
      <c r="P73" s="133">
        <f t="shared" si="3"/>
        <v>17.23</v>
      </c>
      <c r="Q73" s="133">
        <f t="shared" si="6"/>
        <v>87.23</v>
      </c>
    </row>
    <row r="74">
      <c r="A74" s="4"/>
      <c r="B74" s="14" t="s">
        <v>79</v>
      </c>
      <c r="C74" s="131" t="s">
        <v>245</v>
      </c>
      <c r="D74" s="50"/>
      <c r="E74" s="132" t="s">
        <v>246</v>
      </c>
      <c r="F74" s="132" t="s">
        <v>246</v>
      </c>
      <c r="G74" s="132" t="s">
        <v>246</v>
      </c>
      <c r="H74" s="132" t="s">
        <v>246</v>
      </c>
      <c r="I74" s="133">
        <v>17.1</v>
      </c>
      <c r="J74" s="133">
        <v>2680942.0</v>
      </c>
      <c r="K74" s="133">
        <v>410400.0</v>
      </c>
      <c r="L74" s="133">
        <f t="shared" si="1"/>
        <v>1100258596800</v>
      </c>
      <c r="M74" s="132">
        <f t="shared" si="2"/>
        <v>41</v>
      </c>
      <c r="N74" s="133">
        <f t="shared" si="5"/>
        <v>-3.864771222</v>
      </c>
      <c r="O74" s="133" t="b">
        <v>0</v>
      </c>
      <c r="P74" s="133">
        <f t="shared" si="3"/>
        <v>21.49</v>
      </c>
      <c r="Q74" s="133">
        <f t="shared" si="6"/>
        <v>91.49</v>
      </c>
    </row>
    <row r="75">
      <c r="A75" s="4"/>
      <c r="B75" s="14" t="s">
        <v>80</v>
      </c>
      <c r="C75" s="131" t="s">
        <v>245</v>
      </c>
      <c r="D75" s="50"/>
      <c r="E75" s="132" t="s">
        <v>246</v>
      </c>
      <c r="F75" s="132" t="s">
        <v>246</v>
      </c>
      <c r="G75" s="132" t="s">
        <v>246</v>
      </c>
      <c r="H75" s="132" t="s">
        <v>246</v>
      </c>
      <c r="I75" s="133">
        <v>47.0</v>
      </c>
      <c r="J75" s="133">
        <v>3734590.0</v>
      </c>
      <c r="K75" s="133">
        <v>329000.0</v>
      </c>
      <c r="L75" s="133">
        <f t="shared" si="1"/>
        <v>1228680110000</v>
      </c>
      <c r="M75" s="132">
        <f t="shared" si="2"/>
        <v>52</v>
      </c>
      <c r="N75" s="133">
        <f t="shared" si="5"/>
        <v>-4.231850998</v>
      </c>
      <c r="O75" s="133" t="b">
        <v>0</v>
      </c>
      <c r="P75" s="133">
        <f t="shared" si="3"/>
        <v>19.15</v>
      </c>
      <c r="Q75" s="133">
        <f t="shared" si="6"/>
        <v>89.15</v>
      </c>
    </row>
    <row r="76">
      <c r="A76" s="4"/>
      <c r="B76" s="14" t="s">
        <v>81</v>
      </c>
      <c r="C76" s="131" t="s">
        <v>245</v>
      </c>
      <c r="D76" s="50"/>
      <c r="E76" s="132" t="s">
        <v>246</v>
      </c>
      <c r="F76" s="132" t="s">
        <v>246</v>
      </c>
      <c r="G76" s="132" t="s">
        <v>246</v>
      </c>
      <c r="H76" s="132" t="s">
        <v>246</v>
      </c>
      <c r="I76" s="133">
        <v>50.0</v>
      </c>
      <c r="J76" s="133">
        <v>4857625.0</v>
      </c>
      <c r="K76" s="133">
        <v>3100000.0</v>
      </c>
      <c r="L76" s="133">
        <f t="shared" si="1"/>
        <v>15058637500000</v>
      </c>
      <c r="M76" s="132">
        <f t="shared" si="2"/>
        <v>133</v>
      </c>
      <c r="N76" s="133">
        <f t="shared" si="5"/>
        <v>-43.76337132</v>
      </c>
      <c r="O76" s="133" t="b">
        <v>0</v>
      </c>
      <c r="P76" s="133">
        <f t="shared" si="3"/>
        <v>1.91</v>
      </c>
      <c r="Q76" s="133">
        <f t="shared" si="6"/>
        <v>71.91</v>
      </c>
    </row>
    <row r="77">
      <c r="A77" s="4"/>
      <c r="B77" s="14" t="s">
        <v>82</v>
      </c>
      <c r="C77" s="131" t="s">
        <v>251</v>
      </c>
      <c r="E77" s="132" t="s">
        <v>246</v>
      </c>
      <c r="F77" s="132" t="s">
        <v>246</v>
      </c>
      <c r="G77" s="133" t="s">
        <v>246</v>
      </c>
      <c r="H77" s="133" t="s">
        <v>246</v>
      </c>
      <c r="I77" s="133">
        <v>50.0</v>
      </c>
      <c r="J77" s="133">
        <v>4699225.0</v>
      </c>
      <c r="K77" s="133">
        <v>3800000.0</v>
      </c>
      <c r="L77" s="133">
        <f t="shared" si="1"/>
        <v>17857055000000</v>
      </c>
      <c r="M77" s="132">
        <f t="shared" si="2"/>
        <v>135</v>
      </c>
      <c r="N77" s="133">
        <f t="shared" si="5"/>
        <v>-51.76236186</v>
      </c>
      <c r="O77" s="133" t="b">
        <v>0</v>
      </c>
      <c r="P77" s="133">
        <f t="shared" si="3"/>
        <v>1.49</v>
      </c>
      <c r="Q77" s="133">
        <f t="shared" si="6"/>
        <v>50.04</v>
      </c>
    </row>
    <row r="78">
      <c r="A78" s="4"/>
      <c r="B78" s="14" t="s">
        <v>83</v>
      </c>
      <c r="C78" s="131" t="s">
        <v>245</v>
      </c>
      <c r="D78" s="50"/>
      <c r="E78" s="132" t="s">
        <v>246</v>
      </c>
      <c r="F78" s="132" t="s">
        <v>246</v>
      </c>
      <c r="G78" s="132" t="s">
        <v>246</v>
      </c>
      <c r="H78" s="132" t="s">
        <v>246</v>
      </c>
      <c r="I78" s="133">
        <v>25.0</v>
      </c>
      <c r="J78" s="133">
        <v>2504443.0</v>
      </c>
      <c r="K78" s="133">
        <v>1675000.0</v>
      </c>
      <c r="L78" s="133">
        <f t="shared" si="1"/>
        <v>4194942025000</v>
      </c>
      <c r="M78" s="132">
        <f t="shared" si="2"/>
        <v>106</v>
      </c>
      <c r="N78" s="133">
        <f t="shared" si="5"/>
        <v>-12.71060765</v>
      </c>
      <c r="O78" s="133" t="b">
        <v>0</v>
      </c>
      <c r="P78" s="133">
        <f t="shared" si="3"/>
        <v>7.66</v>
      </c>
      <c r="Q78" s="133">
        <f t="shared" si="6"/>
        <v>77.66</v>
      </c>
    </row>
    <row r="79">
      <c r="A79" s="4"/>
      <c r="B79" s="14" t="s">
        <v>84</v>
      </c>
      <c r="C79" s="131" t="s">
        <v>245</v>
      </c>
      <c r="D79" s="50"/>
      <c r="E79" s="132" t="s">
        <v>246</v>
      </c>
      <c r="F79" s="132" t="s">
        <v>246</v>
      </c>
      <c r="G79" s="132" t="s">
        <v>246</v>
      </c>
      <c r="H79" s="132" t="s">
        <v>246</v>
      </c>
      <c r="I79" s="133">
        <v>30.0</v>
      </c>
      <c r="J79" s="133">
        <v>3332141.0</v>
      </c>
      <c r="K79" s="133">
        <v>1890000.0</v>
      </c>
      <c r="L79" s="133">
        <f t="shared" si="1"/>
        <v>6297746490000</v>
      </c>
      <c r="M79" s="132">
        <f t="shared" si="2"/>
        <v>116</v>
      </c>
      <c r="N79" s="133">
        <f t="shared" si="5"/>
        <v>-18.72125939</v>
      </c>
      <c r="O79" s="133" t="b">
        <v>0</v>
      </c>
      <c r="P79" s="133">
        <f t="shared" si="3"/>
        <v>5.53</v>
      </c>
      <c r="Q79" s="133">
        <f t="shared" si="6"/>
        <v>75.53</v>
      </c>
    </row>
    <row r="80">
      <c r="A80" s="4"/>
      <c r="B80" s="14" t="s">
        <v>85</v>
      </c>
      <c r="C80" s="131" t="s">
        <v>245</v>
      </c>
      <c r="D80" s="50"/>
      <c r="E80" s="132" t="s">
        <v>246</v>
      </c>
      <c r="F80" s="132" t="s">
        <v>246</v>
      </c>
      <c r="G80" s="132" t="s">
        <v>246</v>
      </c>
      <c r="H80" s="132" t="s">
        <v>246</v>
      </c>
      <c r="I80" s="133">
        <v>28.0</v>
      </c>
      <c r="J80" s="133">
        <v>2350431.0</v>
      </c>
      <c r="K80" s="133">
        <v>1848000.0</v>
      </c>
      <c r="L80" s="133">
        <f t="shared" si="1"/>
        <v>4343596488000</v>
      </c>
      <c r="M80" s="132">
        <f t="shared" si="2"/>
        <v>107</v>
      </c>
      <c r="N80" s="133">
        <f t="shared" si="5"/>
        <v>-13.13552124</v>
      </c>
      <c r="O80" s="133" t="b">
        <v>0</v>
      </c>
      <c r="P80" s="133">
        <f t="shared" si="3"/>
        <v>7.45</v>
      </c>
      <c r="Q80" s="133">
        <f t="shared" si="6"/>
        <v>77.45</v>
      </c>
    </row>
    <row r="81">
      <c r="A81" s="4"/>
      <c r="B81" s="14" t="s">
        <v>86</v>
      </c>
      <c r="C81" s="131" t="s">
        <v>245</v>
      </c>
      <c r="D81" s="50"/>
      <c r="E81" s="132" t="s">
        <v>246</v>
      </c>
      <c r="F81" s="132" t="s">
        <v>246</v>
      </c>
      <c r="G81" s="132" t="s">
        <v>246</v>
      </c>
      <c r="H81" s="132" t="s">
        <v>246</v>
      </c>
      <c r="I81" s="133">
        <v>21.0</v>
      </c>
      <c r="J81" s="133">
        <v>1779587.0</v>
      </c>
      <c r="K81" s="133">
        <v>462000.0</v>
      </c>
      <c r="L81" s="133">
        <f t="shared" si="1"/>
        <v>822169194000</v>
      </c>
      <c r="M81" s="132">
        <f t="shared" si="2"/>
        <v>13</v>
      </c>
      <c r="N81" s="133">
        <f t="shared" si="5"/>
        <v>-3.069881074</v>
      </c>
      <c r="O81" s="133" t="b">
        <v>0</v>
      </c>
      <c r="P81" s="133">
        <f t="shared" si="3"/>
        <v>27.45</v>
      </c>
      <c r="Q81" s="133">
        <f t="shared" si="6"/>
        <v>97.45</v>
      </c>
    </row>
    <row r="82">
      <c r="A82" s="5"/>
      <c r="B82" s="14" t="s">
        <v>87</v>
      </c>
      <c r="C82" s="131" t="s">
        <v>245</v>
      </c>
      <c r="D82" s="50"/>
      <c r="E82" s="132" t="s">
        <v>246</v>
      </c>
      <c r="F82" s="132" t="s">
        <v>246</v>
      </c>
      <c r="G82" s="132" t="s">
        <v>246</v>
      </c>
      <c r="H82" s="132" t="s">
        <v>246</v>
      </c>
      <c r="I82" s="133">
        <v>20.0</v>
      </c>
      <c r="J82" s="133">
        <v>2967375.0</v>
      </c>
      <c r="K82" s="133">
        <v>320000.0</v>
      </c>
      <c r="L82" s="133">
        <f t="shared" si="1"/>
        <v>949560000000</v>
      </c>
      <c r="M82" s="132">
        <f t="shared" si="2"/>
        <v>27</v>
      </c>
      <c r="N82" s="133">
        <f t="shared" si="5"/>
        <v>-3.434014678</v>
      </c>
      <c r="O82" s="133" t="b">
        <v>0</v>
      </c>
      <c r="P82" s="133">
        <f t="shared" si="3"/>
        <v>24.47</v>
      </c>
      <c r="Q82" s="133">
        <f t="shared" si="6"/>
        <v>94.47</v>
      </c>
    </row>
    <row r="83">
      <c r="A83" s="15" t="s">
        <v>88</v>
      </c>
      <c r="B83" s="16" t="s">
        <v>89</v>
      </c>
      <c r="C83" s="131" t="s">
        <v>251</v>
      </c>
      <c r="E83" s="132" t="s">
        <v>246</v>
      </c>
      <c r="F83" s="132" t="s">
        <v>246</v>
      </c>
      <c r="G83" s="133" t="s">
        <v>246</v>
      </c>
      <c r="H83" s="133" t="s">
        <v>246</v>
      </c>
      <c r="I83" s="133">
        <v>50.0</v>
      </c>
      <c r="J83" s="133">
        <v>3516201.0</v>
      </c>
      <c r="K83" s="133">
        <v>2450000.0</v>
      </c>
      <c r="L83" s="133">
        <f t="shared" si="1"/>
        <v>8614692450000</v>
      </c>
      <c r="M83" s="132">
        <f t="shared" si="2"/>
        <v>122</v>
      </c>
      <c r="N83" s="133">
        <f t="shared" si="5"/>
        <v>-25.34401271</v>
      </c>
      <c r="O83" s="133" t="b">
        <v>0</v>
      </c>
      <c r="P83" s="133">
        <f t="shared" si="3"/>
        <v>4.26</v>
      </c>
      <c r="Q83" s="133">
        <f t="shared" si="6"/>
        <v>51.98</v>
      </c>
    </row>
    <row r="84">
      <c r="A84" s="4"/>
      <c r="B84" s="16" t="s">
        <v>90</v>
      </c>
      <c r="C84" s="131" t="s">
        <v>245</v>
      </c>
      <c r="D84" s="50"/>
      <c r="E84" s="132" t="s">
        <v>246</v>
      </c>
      <c r="F84" s="132" t="s">
        <v>246</v>
      </c>
      <c r="G84" s="132" t="s">
        <v>246</v>
      </c>
      <c r="H84" s="132" t="s">
        <v>246</v>
      </c>
      <c r="I84" s="133">
        <v>25.0</v>
      </c>
      <c r="J84" s="133">
        <v>3382639.0</v>
      </c>
      <c r="K84" s="133">
        <v>275000.0</v>
      </c>
      <c r="L84" s="133">
        <f t="shared" si="1"/>
        <v>930225725000</v>
      </c>
      <c r="M84" s="132">
        <f t="shared" si="2"/>
        <v>25</v>
      </c>
      <c r="N84" s="133">
        <f t="shared" si="5"/>
        <v>-3.378749629</v>
      </c>
      <c r="O84" s="133" t="b">
        <v>0</v>
      </c>
      <c r="P84" s="133">
        <f t="shared" si="3"/>
        <v>24.89</v>
      </c>
      <c r="Q84" s="133">
        <f t="shared" si="6"/>
        <v>94.89</v>
      </c>
    </row>
    <row r="85">
      <c r="A85" s="4"/>
      <c r="B85" s="16" t="s">
        <v>91</v>
      </c>
      <c r="C85" s="131" t="s">
        <v>245</v>
      </c>
      <c r="D85" s="50"/>
      <c r="E85" s="132" t="s">
        <v>246</v>
      </c>
      <c r="F85" s="132" t="s">
        <v>246</v>
      </c>
      <c r="G85" s="132" t="s">
        <v>246</v>
      </c>
      <c r="H85" s="132" t="s">
        <v>246</v>
      </c>
      <c r="I85" s="133">
        <v>29.0</v>
      </c>
      <c r="J85" s="133">
        <v>2304616.0</v>
      </c>
      <c r="K85" s="133">
        <v>493000.0</v>
      </c>
      <c r="L85" s="133">
        <f t="shared" si="1"/>
        <v>1136175688000</v>
      </c>
      <c r="M85" s="132">
        <f t="shared" si="2"/>
        <v>43</v>
      </c>
      <c r="N85" s="133">
        <f t="shared" si="5"/>
        <v>-3.967436558</v>
      </c>
      <c r="O85" s="133" t="b">
        <v>0</v>
      </c>
      <c r="P85" s="133">
        <f t="shared" si="3"/>
        <v>21.06</v>
      </c>
      <c r="Q85" s="133">
        <f t="shared" si="6"/>
        <v>91.06</v>
      </c>
    </row>
    <row r="86">
      <c r="A86" s="4"/>
      <c r="B86" s="16" t="s">
        <v>92</v>
      </c>
      <c r="C86" s="131" t="s">
        <v>245</v>
      </c>
      <c r="D86" s="50"/>
      <c r="E86" s="132" t="s">
        <v>246</v>
      </c>
      <c r="F86" s="132" t="s">
        <v>246</v>
      </c>
      <c r="G86" s="132" t="s">
        <v>246</v>
      </c>
      <c r="H86" s="132" t="s">
        <v>246</v>
      </c>
      <c r="I86" s="133">
        <v>20.4</v>
      </c>
      <c r="J86" s="133">
        <v>1809445.0</v>
      </c>
      <c r="K86" s="133">
        <v>693600.0</v>
      </c>
      <c r="L86" s="133">
        <f t="shared" si="1"/>
        <v>1255031052000</v>
      </c>
      <c r="M86" s="132">
        <f t="shared" si="2"/>
        <v>54</v>
      </c>
      <c r="N86" s="133">
        <f t="shared" si="5"/>
        <v>-4.307172474</v>
      </c>
      <c r="O86" s="133" t="b">
        <v>0</v>
      </c>
      <c r="P86" s="133">
        <f t="shared" si="3"/>
        <v>18.72</v>
      </c>
      <c r="Q86" s="133">
        <f t="shared" si="6"/>
        <v>88.72</v>
      </c>
    </row>
    <row r="87">
      <c r="A87" s="4"/>
      <c r="B87" s="16" t="s">
        <v>93</v>
      </c>
      <c r="C87" s="131" t="s">
        <v>245</v>
      </c>
      <c r="D87" s="50"/>
      <c r="E87" s="132" t="s">
        <v>246</v>
      </c>
      <c r="F87" s="132" t="s">
        <v>246</v>
      </c>
      <c r="G87" s="132" t="s">
        <v>246</v>
      </c>
      <c r="H87" s="132" t="s">
        <v>246</v>
      </c>
      <c r="I87" s="133">
        <v>21.0</v>
      </c>
      <c r="J87" s="133">
        <v>2535455.0</v>
      </c>
      <c r="K87" s="133">
        <v>420000.0</v>
      </c>
      <c r="L87" s="133">
        <f t="shared" si="1"/>
        <v>1064891100000</v>
      </c>
      <c r="M87" s="132">
        <f t="shared" si="2"/>
        <v>39</v>
      </c>
      <c r="N87" s="133">
        <f t="shared" si="5"/>
        <v>-3.763676846</v>
      </c>
      <c r="O87" s="133" t="b">
        <v>0</v>
      </c>
      <c r="P87" s="133">
        <f t="shared" si="3"/>
        <v>21.91</v>
      </c>
      <c r="Q87" s="133">
        <f t="shared" si="6"/>
        <v>91.91</v>
      </c>
    </row>
    <row r="88">
      <c r="A88" s="4"/>
      <c r="B88" s="16" t="s">
        <v>94</v>
      </c>
      <c r="C88" s="131" t="s">
        <v>245</v>
      </c>
      <c r="D88" s="50"/>
      <c r="E88" s="132" t="s">
        <v>246</v>
      </c>
      <c r="F88" s="132" t="s">
        <v>246</v>
      </c>
      <c r="G88" s="132" t="s">
        <v>246</v>
      </c>
      <c r="H88" s="132" t="s">
        <v>246</v>
      </c>
      <c r="I88" s="133">
        <v>21.0</v>
      </c>
      <c r="J88" s="133">
        <v>2503821.0</v>
      </c>
      <c r="K88" s="133">
        <v>462000.0</v>
      </c>
      <c r="L88" s="133">
        <f t="shared" si="1"/>
        <v>1156765302000</v>
      </c>
      <c r="M88" s="132">
        <f t="shared" si="2"/>
        <v>47</v>
      </c>
      <c r="N88" s="133">
        <f t="shared" si="5"/>
        <v>-4.026289866</v>
      </c>
      <c r="O88" s="133" t="b">
        <v>0</v>
      </c>
      <c r="P88" s="133">
        <f t="shared" si="3"/>
        <v>20.21</v>
      </c>
      <c r="Q88" s="133">
        <f t="shared" si="6"/>
        <v>90.21</v>
      </c>
    </row>
    <row r="89">
      <c r="A89" s="4"/>
      <c r="B89" s="16" t="s">
        <v>95</v>
      </c>
      <c r="C89" s="131" t="s">
        <v>247</v>
      </c>
      <c r="D89" s="131" t="s">
        <v>248</v>
      </c>
      <c r="E89" s="132" t="s">
        <v>247</v>
      </c>
      <c r="F89" s="26"/>
      <c r="G89" s="26"/>
      <c r="H89" s="26"/>
      <c r="I89" s="26"/>
      <c r="J89" s="26"/>
      <c r="K89" s="26"/>
      <c r="L89" s="133" t="str">
        <f t="shared" si="1"/>
        <v>-</v>
      </c>
      <c r="M89" s="132" t="str">
        <f t="shared" si="2"/>
        <v>-</v>
      </c>
      <c r="N89" s="133" t="str">
        <f t="shared" si="5"/>
        <v>-</v>
      </c>
      <c r="O89" s="133" t="b">
        <v>0</v>
      </c>
      <c r="P89" s="133">
        <f t="shared" si="3"/>
        <v>0</v>
      </c>
      <c r="Q89" s="133">
        <f t="shared" si="6"/>
        <v>0</v>
      </c>
    </row>
    <row r="90">
      <c r="A90" s="4"/>
      <c r="B90" s="16" t="s">
        <v>96</v>
      </c>
      <c r="C90" s="131" t="s">
        <v>245</v>
      </c>
      <c r="D90" s="50"/>
      <c r="E90" s="132" t="s">
        <v>246</v>
      </c>
      <c r="F90" s="132" t="s">
        <v>246</v>
      </c>
      <c r="G90" s="132" t="s">
        <v>246</v>
      </c>
      <c r="H90" s="132" t="s">
        <v>246</v>
      </c>
      <c r="I90" s="133">
        <v>25.5</v>
      </c>
      <c r="J90" s="133">
        <v>2937028.0</v>
      </c>
      <c r="K90" s="133">
        <v>816000.0</v>
      </c>
      <c r="L90" s="133">
        <f t="shared" si="1"/>
        <v>2396614848000</v>
      </c>
      <c r="M90" s="132">
        <f t="shared" si="2"/>
        <v>78</v>
      </c>
      <c r="N90" s="133">
        <f t="shared" si="5"/>
        <v>-7.57027313</v>
      </c>
      <c r="O90" s="133" t="b">
        <v>0</v>
      </c>
      <c r="P90" s="133">
        <f t="shared" si="3"/>
        <v>13.62</v>
      </c>
      <c r="Q90" s="133">
        <f t="shared" si="6"/>
        <v>83.62</v>
      </c>
    </row>
    <row r="91">
      <c r="A91" s="4"/>
      <c r="B91" s="16" t="s">
        <v>97</v>
      </c>
      <c r="C91" s="131" t="s">
        <v>245</v>
      </c>
      <c r="D91" s="50"/>
      <c r="E91" s="132" t="s">
        <v>246</v>
      </c>
      <c r="F91" s="132" t="s">
        <v>246</v>
      </c>
      <c r="G91" s="132" t="s">
        <v>246</v>
      </c>
      <c r="H91" s="132" t="s">
        <v>246</v>
      </c>
      <c r="I91" s="133">
        <v>37.5</v>
      </c>
      <c r="J91" s="133">
        <v>3380078.0</v>
      </c>
      <c r="K91" s="133">
        <v>337500.0</v>
      </c>
      <c r="L91" s="133">
        <f t="shared" si="1"/>
        <v>1140776325000</v>
      </c>
      <c r="M91" s="132">
        <f t="shared" si="2"/>
        <v>45</v>
      </c>
      <c r="N91" s="133">
        <f t="shared" si="5"/>
        <v>-3.980587009</v>
      </c>
      <c r="O91" s="133" t="b">
        <v>0</v>
      </c>
      <c r="P91" s="133">
        <f t="shared" si="3"/>
        <v>20.64</v>
      </c>
      <c r="Q91" s="133">
        <f t="shared" si="6"/>
        <v>90.64</v>
      </c>
    </row>
    <row r="92">
      <c r="A92" s="4"/>
      <c r="B92" s="16" t="s">
        <v>98</v>
      </c>
      <c r="C92" s="131" t="s">
        <v>245</v>
      </c>
      <c r="D92" s="50"/>
      <c r="E92" s="132" t="s">
        <v>246</v>
      </c>
      <c r="F92" s="132" t="s">
        <v>246</v>
      </c>
      <c r="G92" s="132" t="s">
        <v>246</v>
      </c>
      <c r="H92" s="132" t="s">
        <v>246</v>
      </c>
      <c r="I92" s="133">
        <v>20.0</v>
      </c>
      <c r="J92" s="133">
        <v>2784257.0</v>
      </c>
      <c r="K92" s="133">
        <v>300000.0</v>
      </c>
      <c r="L92" s="133">
        <f t="shared" si="1"/>
        <v>835277100000</v>
      </c>
      <c r="M92" s="132">
        <f t="shared" si="2"/>
        <v>15</v>
      </c>
      <c r="N92" s="133">
        <f t="shared" si="5"/>
        <v>-3.107348684</v>
      </c>
      <c r="O92" s="133" t="b">
        <v>0</v>
      </c>
      <c r="P92" s="133">
        <f t="shared" si="3"/>
        <v>27.02</v>
      </c>
      <c r="Q92" s="133">
        <f t="shared" si="6"/>
        <v>97.02</v>
      </c>
    </row>
    <row r="93">
      <c r="A93" s="4"/>
      <c r="B93" s="16" t="s">
        <v>99</v>
      </c>
      <c r="C93" s="131" t="s">
        <v>245</v>
      </c>
      <c r="D93" s="50"/>
      <c r="E93" s="132" t="s">
        <v>246</v>
      </c>
      <c r="F93" s="132" t="s">
        <v>246</v>
      </c>
      <c r="G93" s="132" t="s">
        <v>246</v>
      </c>
      <c r="H93" s="132" t="s">
        <v>246</v>
      </c>
      <c r="I93" s="133">
        <v>20.0</v>
      </c>
      <c r="J93" s="133">
        <v>2192078.0</v>
      </c>
      <c r="K93" s="133">
        <v>700000.0</v>
      </c>
      <c r="L93" s="133">
        <f t="shared" si="1"/>
        <v>1534454600000</v>
      </c>
      <c r="M93" s="132">
        <f t="shared" si="2"/>
        <v>66</v>
      </c>
      <c r="N93" s="133">
        <f t="shared" si="5"/>
        <v>-5.105876139</v>
      </c>
      <c r="O93" s="133" t="b">
        <v>0</v>
      </c>
      <c r="P93" s="133">
        <f t="shared" si="3"/>
        <v>16.17</v>
      </c>
      <c r="Q93" s="133">
        <f t="shared" si="6"/>
        <v>86.17</v>
      </c>
    </row>
    <row r="94">
      <c r="A94" s="4"/>
      <c r="B94" s="16" t="s">
        <v>100</v>
      </c>
      <c r="C94" s="131" t="s">
        <v>245</v>
      </c>
      <c r="D94" s="50"/>
      <c r="E94" s="132" t="s">
        <v>246</v>
      </c>
      <c r="F94" s="132" t="s">
        <v>246</v>
      </c>
      <c r="G94" s="132" t="s">
        <v>246</v>
      </c>
      <c r="H94" s="132" t="s">
        <v>246</v>
      </c>
      <c r="I94" s="133">
        <v>18.5</v>
      </c>
      <c r="J94" s="133">
        <v>2222328.0</v>
      </c>
      <c r="K94" s="133">
        <v>332815.0</v>
      </c>
      <c r="L94" s="133">
        <f t="shared" si="1"/>
        <v>739624093320</v>
      </c>
      <c r="M94" s="132">
        <f t="shared" si="2"/>
        <v>7</v>
      </c>
      <c r="N94" s="133">
        <f t="shared" si="5"/>
        <v>-2.833934336</v>
      </c>
      <c r="O94" s="133" t="b">
        <v>0</v>
      </c>
      <c r="P94" s="133">
        <f t="shared" si="3"/>
        <v>28.72</v>
      </c>
      <c r="Q94" s="133">
        <f t="shared" si="6"/>
        <v>98.72</v>
      </c>
    </row>
    <row r="95">
      <c r="A95" s="4"/>
      <c r="B95" s="16" t="s">
        <v>101</v>
      </c>
      <c r="C95" s="131" t="s">
        <v>247</v>
      </c>
      <c r="D95" s="131" t="s">
        <v>287</v>
      </c>
      <c r="E95" s="132" t="s">
        <v>246</v>
      </c>
      <c r="F95" s="133" t="s">
        <v>246</v>
      </c>
      <c r="G95" s="133" t="s">
        <v>246</v>
      </c>
      <c r="H95" s="133" t="s">
        <v>247</v>
      </c>
      <c r="I95" s="26"/>
      <c r="J95" s="26"/>
      <c r="K95" s="26"/>
      <c r="L95" s="133" t="str">
        <f t="shared" si="1"/>
        <v>-</v>
      </c>
      <c r="M95" s="132" t="str">
        <f t="shared" si="2"/>
        <v>-</v>
      </c>
      <c r="N95" s="133" t="str">
        <f t="shared" si="5"/>
        <v>-</v>
      </c>
      <c r="O95" s="133" t="b">
        <v>0</v>
      </c>
      <c r="P95" s="133">
        <f t="shared" si="3"/>
        <v>0</v>
      </c>
      <c r="Q95" s="133">
        <f t="shared" si="6"/>
        <v>0</v>
      </c>
    </row>
    <row r="96">
      <c r="A96" s="4"/>
      <c r="B96" s="16" t="s">
        <v>102</v>
      </c>
      <c r="C96" s="131" t="s">
        <v>245</v>
      </c>
      <c r="D96" s="50"/>
      <c r="E96" s="132" t="s">
        <v>246</v>
      </c>
      <c r="F96" s="132" t="s">
        <v>246</v>
      </c>
      <c r="G96" s="132" t="s">
        <v>246</v>
      </c>
      <c r="H96" s="132" t="s">
        <v>246</v>
      </c>
      <c r="I96" s="133">
        <v>20.0</v>
      </c>
      <c r="J96" s="133">
        <v>2756727.0</v>
      </c>
      <c r="K96" s="133">
        <v>280000.0</v>
      </c>
      <c r="L96" s="133">
        <f t="shared" si="1"/>
        <v>771883560000</v>
      </c>
      <c r="M96" s="132">
        <f t="shared" si="2"/>
        <v>11</v>
      </c>
      <c r="N96" s="133">
        <f t="shared" si="5"/>
        <v>-2.926144726</v>
      </c>
      <c r="O96" s="133" t="b">
        <v>0</v>
      </c>
      <c r="P96" s="133">
        <f t="shared" si="3"/>
        <v>27.87</v>
      </c>
      <c r="Q96" s="133">
        <f t="shared" si="6"/>
        <v>97.87</v>
      </c>
    </row>
    <row r="97">
      <c r="A97" s="4"/>
      <c r="B97" s="134" t="s">
        <v>103</v>
      </c>
      <c r="C97" s="131" t="s">
        <v>247</v>
      </c>
      <c r="D97" s="131" t="s">
        <v>248</v>
      </c>
      <c r="E97" s="132" t="s">
        <v>247</v>
      </c>
      <c r="F97" s="26"/>
      <c r="G97" s="26"/>
      <c r="H97" s="26"/>
      <c r="I97" s="26"/>
      <c r="J97" s="26"/>
      <c r="K97" s="26"/>
      <c r="L97" s="133" t="str">
        <f t="shared" si="1"/>
        <v>-</v>
      </c>
      <c r="M97" s="132" t="str">
        <f t="shared" si="2"/>
        <v>-</v>
      </c>
      <c r="N97" s="133" t="str">
        <f t="shared" si="5"/>
        <v>-</v>
      </c>
      <c r="O97" s="133" t="b">
        <v>0</v>
      </c>
      <c r="P97" s="133">
        <f t="shared" si="3"/>
        <v>0</v>
      </c>
      <c r="Q97" s="133">
        <f t="shared" si="6"/>
        <v>0</v>
      </c>
    </row>
    <row r="98">
      <c r="A98" s="4"/>
      <c r="B98" s="16" t="s">
        <v>104</v>
      </c>
      <c r="C98" s="131" t="s">
        <v>245</v>
      </c>
      <c r="D98" s="50"/>
      <c r="E98" s="132" t="s">
        <v>246</v>
      </c>
      <c r="F98" s="132" t="s">
        <v>246</v>
      </c>
      <c r="G98" s="132" t="s">
        <v>246</v>
      </c>
      <c r="H98" s="132" t="s">
        <v>246</v>
      </c>
      <c r="I98" s="133">
        <v>35.0</v>
      </c>
      <c r="J98" s="133">
        <v>4065184.0</v>
      </c>
      <c r="K98" s="133">
        <v>490000.0</v>
      </c>
      <c r="L98" s="133">
        <f t="shared" si="1"/>
        <v>1991940160000</v>
      </c>
      <c r="M98" s="132">
        <f t="shared" si="2"/>
        <v>71</v>
      </c>
      <c r="N98" s="133">
        <f t="shared" si="5"/>
        <v>-6.413551876</v>
      </c>
      <c r="O98" s="133" t="b">
        <v>0</v>
      </c>
      <c r="P98" s="133">
        <f t="shared" si="3"/>
        <v>15.11</v>
      </c>
      <c r="Q98" s="133">
        <f t="shared" si="6"/>
        <v>85.11</v>
      </c>
    </row>
    <row r="99">
      <c r="A99" s="4"/>
      <c r="B99" s="16" t="s">
        <v>105</v>
      </c>
      <c r="C99" s="131" t="s">
        <v>245</v>
      </c>
      <c r="D99" s="50"/>
      <c r="E99" s="132" t="s">
        <v>246</v>
      </c>
      <c r="F99" s="132" t="s">
        <v>246</v>
      </c>
      <c r="G99" s="132" t="s">
        <v>246</v>
      </c>
      <c r="H99" s="132" t="s">
        <v>246</v>
      </c>
      <c r="I99" s="133">
        <v>32.0</v>
      </c>
      <c r="J99" s="133">
        <v>3303880.0</v>
      </c>
      <c r="K99" s="133">
        <v>1856000.0</v>
      </c>
      <c r="L99" s="133">
        <f t="shared" si="1"/>
        <v>6132001280000</v>
      </c>
      <c r="M99" s="132">
        <f t="shared" si="2"/>
        <v>115</v>
      </c>
      <c r="N99" s="133">
        <f t="shared" si="5"/>
        <v>-18.24749364</v>
      </c>
      <c r="O99" s="133" t="b">
        <v>0</v>
      </c>
      <c r="P99" s="133">
        <f t="shared" si="3"/>
        <v>5.74</v>
      </c>
      <c r="Q99" s="133">
        <f t="shared" si="6"/>
        <v>75.74</v>
      </c>
    </row>
    <row r="100">
      <c r="A100" s="4"/>
      <c r="B100" s="16" t="s">
        <v>106</v>
      </c>
      <c r="C100" s="131" t="s">
        <v>245</v>
      </c>
      <c r="D100" s="50"/>
      <c r="E100" s="132" t="s">
        <v>246</v>
      </c>
      <c r="F100" s="132" t="s">
        <v>246</v>
      </c>
      <c r="G100" s="132" t="s">
        <v>246</v>
      </c>
      <c r="H100" s="132" t="s">
        <v>246</v>
      </c>
      <c r="I100" s="133">
        <v>18.0</v>
      </c>
      <c r="J100" s="133">
        <v>3016057.0</v>
      </c>
      <c r="K100" s="133">
        <v>450000.0</v>
      </c>
      <c r="L100" s="133">
        <f t="shared" si="1"/>
        <v>1357225650000</v>
      </c>
      <c r="M100" s="132">
        <f t="shared" si="2"/>
        <v>59</v>
      </c>
      <c r="N100" s="133">
        <f t="shared" si="5"/>
        <v>-4.599285292</v>
      </c>
      <c r="O100" s="133" t="b">
        <v>0</v>
      </c>
      <c r="P100" s="133">
        <f t="shared" si="3"/>
        <v>17.66</v>
      </c>
      <c r="Q100" s="133">
        <f t="shared" si="6"/>
        <v>87.66</v>
      </c>
    </row>
    <row r="101">
      <c r="A101" s="4"/>
      <c r="B101" s="16" t="s">
        <v>107</v>
      </c>
      <c r="C101" s="131" t="s">
        <v>247</v>
      </c>
      <c r="D101" s="131" t="s">
        <v>248</v>
      </c>
      <c r="E101" s="132" t="s">
        <v>247</v>
      </c>
      <c r="F101" s="26"/>
      <c r="G101" s="26"/>
      <c r="H101" s="26"/>
      <c r="I101" s="26"/>
      <c r="J101" s="26"/>
      <c r="K101" s="26"/>
      <c r="L101" s="133" t="str">
        <f t="shared" si="1"/>
        <v>-</v>
      </c>
      <c r="M101" s="132" t="str">
        <f t="shared" si="2"/>
        <v>-</v>
      </c>
      <c r="N101" s="133" t="str">
        <f t="shared" si="5"/>
        <v>-</v>
      </c>
      <c r="O101" s="133" t="b">
        <v>0</v>
      </c>
      <c r="P101" s="133">
        <f t="shared" si="3"/>
        <v>0</v>
      </c>
      <c r="Q101" s="133">
        <f t="shared" si="6"/>
        <v>0</v>
      </c>
    </row>
    <row r="102">
      <c r="A102" s="5"/>
      <c r="B102" s="16" t="s">
        <v>108</v>
      </c>
      <c r="C102" s="131" t="s">
        <v>245</v>
      </c>
      <c r="D102" s="50"/>
      <c r="E102" s="132" t="s">
        <v>246</v>
      </c>
      <c r="F102" s="132" t="s">
        <v>246</v>
      </c>
      <c r="G102" s="132" t="s">
        <v>246</v>
      </c>
      <c r="H102" s="132" t="s">
        <v>246</v>
      </c>
      <c r="I102" s="133">
        <v>20.0</v>
      </c>
      <c r="J102" s="133">
        <v>4281559.0</v>
      </c>
      <c r="K102" s="133">
        <v>300000.0</v>
      </c>
      <c r="L102" s="133">
        <f t="shared" si="1"/>
        <v>1284467700000</v>
      </c>
      <c r="M102" s="132">
        <f t="shared" si="2"/>
        <v>56</v>
      </c>
      <c r="N102" s="133">
        <f t="shared" si="5"/>
        <v>-4.391314125</v>
      </c>
      <c r="O102" s="133" t="b">
        <v>0</v>
      </c>
      <c r="P102" s="133">
        <f t="shared" si="3"/>
        <v>18.3</v>
      </c>
      <c r="Q102" s="133">
        <f t="shared" si="6"/>
        <v>88.3</v>
      </c>
    </row>
    <row r="103">
      <c r="A103" s="17" t="s">
        <v>109</v>
      </c>
      <c r="B103" s="18" t="s">
        <v>110</v>
      </c>
      <c r="C103" s="131" t="s">
        <v>245</v>
      </c>
      <c r="D103" s="50"/>
      <c r="E103" s="132" t="s">
        <v>246</v>
      </c>
      <c r="F103" s="132" t="s">
        <v>246</v>
      </c>
      <c r="G103" s="132" t="s">
        <v>246</v>
      </c>
      <c r="H103" s="132" t="s">
        <v>246</v>
      </c>
      <c r="I103" s="133">
        <v>30.0</v>
      </c>
      <c r="J103" s="133">
        <v>2273288.0</v>
      </c>
      <c r="K103" s="133">
        <v>420000.0</v>
      </c>
      <c r="L103" s="133">
        <f t="shared" si="1"/>
        <v>954780960000</v>
      </c>
      <c r="M103" s="132">
        <f t="shared" si="2"/>
        <v>29</v>
      </c>
      <c r="N103" s="133">
        <f t="shared" si="5"/>
        <v>-3.448938259</v>
      </c>
      <c r="O103" s="133" t="b">
        <v>0</v>
      </c>
      <c r="P103" s="133">
        <f t="shared" si="3"/>
        <v>24.04</v>
      </c>
      <c r="Q103" s="133">
        <f t="shared" si="6"/>
        <v>94.04</v>
      </c>
    </row>
    <row r="104">
      <c r="A104" s="4"/>
      <c r="B104" s="18" t="s">
        <v>111</v>
      </c>
      <c r="C104" s="131" t="s">
        <v>245</v>
      </c>
      <c r="D104" s="50"/>
      <c r="E104" s="132" t="s">
        <v>246</v>
      </c>
      <c r="F104" s="132" t="s">
        <v>246</v>
      </c>
      <c r="G104" s="132" t="s">
        <v>246</v>
      </c>
      <c r="H104" s="132" t="s">
        <v>246</v>
      </c>
      <c r="I104" s="133">
        <v>20.0</v>
      </c>
      <c r="J104" s="133">
        <v>2791156.0</v>
      </c>
      <c r="K104" s="133">
        <v>320000.0</v>
      </c>
      <c r="L104" s="133">
        <f t="shared" si="1"/>
        <v>893169920000</v>
      </c>
      <c r="M104" s="132">
        <f t="shared" si="2"/>
        <v>21</v>
      </c>
      <c r="N104" s="133">
        <f t="shared" si="5"/>
        <v>-3.272829396</v>
      </c>
      <c r="O104" s="133" t="b">
        <v>0</v>
      </c>
      <c r="P104" s="133">
        <f t="shared" si="3"/>
        <v>25.74</v>
      </c>
      <c r="Q104" s="133">
        <f t="shared" si="6"/>
        <v>95.74</v>
      </c>
    </row>
    <row r="105">
      <c r="A105" s="4"/>
      <c r="B105" s="18" t="s">
        <v>112</v>
      </c>
      <c r="C105" s="131" t="s">
        <v>251</v>
      </c>
      <c r="E105" s="132" t="s">
        <v>246</v>
      </c>
      <c r="F105" s="133" t="s">
        <v>246</v>
      </c>
      <c r="G105" s="133" t="s">
        <v>246</v>
      </c>
      <c r="H105" s="133" t="s">
        <v>246</v>
      </c>
      <c r="I105" s="133">
        <v>50.0</v>
      </c>
      <c r="J105" s="133">
        <v>4706474.0</v>
      </c>
      <c r="K105" s="133">
        <v>1300000.0</v>
      </c>
      <c r="L105" s="133">
        <f t="shared" si="1"/>
        <v>6118416200000</v>
      </c>
      <c r="M105" s="132">
        <f t="shared" si="2"/>
        <v>114</v>
      </c>
      <c r="N105" s="133">
        <f t="shared" si="5"/>
        <v>-18.20866207</v>
      </c>
      <c r="O105" s="133" t="b">
        <v>0</v>
      </c>
      <c r="P105" s="133">
        <f t="shared" si="3"/>
        <v>5.96</v>
      </c>
      <c r="Q105" s="133">
        <f t="shared" si="6"/>
        <v>53.17</v>
      </c>
    </row>
    <row r="106">
      <c r="A106" s="4"/>
      <c r="B106" s="18" t="s">
        <v>113</v>
      </c>
      <c r="C106" s="131" t="s">
        <v>245</v>
      </c>
      <c r="D106" s="50"/>
      <c r="E106" s="132" t="s">
        <v>246</v>
      </c>
      <c r="F106" s="132" t="s">
        <v>246</v>
      </c>
      <c r="G106" s="132" t="s">
        <v>246</v>
      </c>
      <c r="H106" s="132" t="s">
        <v>246</v>
      </c>
      <c r="I106" s="133">
        <v>19.0</v>
      </c>
      <c r="J106" s="133">
        <v>3075350.0</v>
      </c>
      <c r="K106" s="133">
        <v>361000.0</v>
      </c>
      <c r="L106" s="133">
        <f t="shared" si="1"/>
        <v>1110201350000</v>
      </c>
      <c r="M106" s="132">
        <f t="shared" si="2"/>
        <v>42</v>
      </c>
      <c r="N106" s="133">
        <f t="shared" si="5"/>
        <v>-3.893191566</v>
      </c>
      <c r="O106" s="133" t="b">
        <v>0</v>
      </c>
      <c r="P106" s="133">
        <f t="shared" si="3"/>
        <v>21.28</v>
      </c>
      <c r="Q106" s="133">
        <f t="shared" si="6"/>
        <v>91.28</v>
      </c>
    </row>
    <row r="107">
      <c r="A107" s="4"/>
      <c r="B107" s="18" t="s">
        <v>114</v>
      </c>
      <c r="C107" s="131" t="s">
        <v>245</v>
      </c>
      <c r="D107" s="50"/>
      <c r="E107" s="132" t="s">
        <v>246</v>
      </c>
      <c r="F107" s="132" t="s">
        <v>246</v>
      </c>
      <c r="G107" s="132" t="s">
        <v>246</v>
      </c>
      <c r="H107" s="132" t="s">
        <v>246</v>
      </c>
      <c r="I107" s="133">
        <v>30.0</v>
      </c>
      <c r="J107" s="133">
        <v>4160801.0</v>
      </c>
      <c r="K107" s="133">
        <v>300000.0</v>
      </c>
      <c r="L107" s="133">
        <f t="shared" si="1"/>
        <v>1248240300000</v>
      </c>
      <c r="M107" s="132">
        <f t="shared" si="2"/>
        <v>53</v>
      </c>
      <c r="N107" s="133">
        <f t="shared" si="5"/>
        <v>-4.287761803</v>
      </c>
      <c r="O107" s="133" t="b">
        <v>0</v>
      </c>
      <c r="P107" s="133">
        <f t="shared" si="3"/>
        <v>18.94</v>
      </c>
      <c r="Q107" s="133">
        <f t="shared" si="6"/>
        <v>88.94</v>
      </c>
    </row>
    <row r="108">
      <c r="A108" s="4"/>
      <c r="B108" s="18" t="s">
        <v>115</v>
      </c>
      <c r="C108" s="131" t="s">
        <v>245</v>
      </c>
      <c r="D108" s="50"/>
      <c r="E108" s="132" t="s">
        <v>246</v>
      </c>
      <c r="F108" s="132" t="s">
        <v>246</v>
      </c>
      <c r="G108" s="132" t="s">
        <v>246</v>
      </c>
      <c r="H108" s="132" t="s">
        <v>246</v>
      </c>
      <c r="I108" s="133">
        <v>25.0</v>
      </c>
      <c r="J108" s="133">
        <v>1707045.0</v>
      </c>
      <c r="K108" s="133">
        <v>1500000.0</v>
      </c>
      <c r="L108" s="133">
        <f t="shared" si="1"/>
        <v>2560567500000</v>
      </c>
      <c r="M108" s="132">
        <f t="shared" si="2"/>
        <v>80</v>
      </c>
      <c r="N108" s="133">
        <f t="shared" si="5"/>
        <v>-8.038915036</v>
      </c>
      <c r="O108" s="133" t="b">
        <v>0</v>
      </c>
      <c r="P108" s="133">
        <f t="shared" si="3"/>
        <v>13.19</v>
      </c>
      <c r="Q108" s="133">
        <f t="shared" si="6"/>
        <v>83.19</v>
      </c>
    </row>
    <row r="109">
      <c r="A109" s="4"/>
      <c r="B109" s="18" t="s">
        <v>116</v>
      </c>
      <c r="C109" s="131" t="s">
        <v>245</v>
      </c>
      <c r="D109" s="50"/>
      <c r="E109" s="132" t="s">
        <v>246</v>
      </c>
      <c r="F109" s="132" t="s">
        <v>246</v>
      </c>
      <c r="G109" s="132" t="s">
        <v>246</v>
      </c>
      <c r="H109" s="132" t="s">
        <v>246</v>
      </c>
      <c r="I109" s="133">
        <v>24.0</v>
      </c>
      <c r="J109" s="133">
        <v>2813023.0</v>
      </c>
      <c r="K109" s="133">
        <v>312000.0</v>
      </c>
      <c r="L109" s="133">
        <f t="shared" si="1"/>
        <v>877663176000</v>
      </c>
      <c r="M109" s="132">
        <f t="shared" si="2"/>
        <v>18</v>
      </c>
      <c r="N109" s="133">
        <f t="shared" si="5"/>
        <v>-3.228504952</v>
      </c>
      <c r="O109" s="133" t="b">
        <v>0</v>
      </c>
      <c r="P109" s="133">
        <f t="shared" si="3"/>
        <v>26.38</v>
      </c>
      <c r="Q109" s="133">
        <f t="shared" si="6"/>
        <v>96.38</v>
      </c>
    </row>
    <row r="110">
      <c r="A110" s="4"/>
      <c r="B110" s="18" t="s">
        <v>117</v>
      </c>
      <c r="C110" s="131" t="s">
        <v>245</v>
      </c>
      <c r="D110" s="50"/>
      <c r="E110" s="132" t="s">
        <v>246</v>
      </c>
      <c r="F110" s="132" t="s">
        <v>246</v>
      </c>
      <c r="G110" s="132" t="s">
        <v>246</v>
      </c>
      <c r="H110" s="132" t="s">
        <v>246</v>
      </c>
      <c r="I110" s="133">
        <v>20.2</v>
      </c>
      <c r="J110" s="133">
        <v>2075946.0</v>
      </c>
      <c r="K110" s="133">
        <v>707000.0</v>
      </c>
      <c r="L110" s="133">
        <f t="shared" si="1"/>
        <v>1467693822000</v>
      </c>
      <c r="M110" s="132">
        <f t="shared" si="2"/>
        <v>63</v>
      </c>
      <c r="N110" s="133">
        <f t="shared" si="5"/>
        <v>-4.915047276</v>
      </c>
      <c r="O110" s="133" t="b">
        <v>0</v>
      </c>
      <c r="P110" s="133">
        <f t="shared" si="3"/>
        <v>16.81</v>
      </c>
      <c r="Q110" s="133">
        <f t="shared" si="6"/>
        <v>86.81</v>
      </c>
    </row>
    <row r="111">
      <c r="A111" s="4"/>
      <c r="B111" s="18" t="s">
        <v>118</v>
      </c>
      <c r="C111" s="131" t="s">
        <v>245</v>
      </c>
      <c r="D111" s="50"/>
      <c r="E111" s="132" t="s">
        <v>246</v>
      </c>
      <c r="F111" s="132" t="s">
        <v>246</v>
      </c>
      <c r="G111" s="132" t="s">
        <v>246</v>
      </c>
      <c r="H111" s="132" t="s">
        <v>246</v>
      </c>
      <c r="I111" s="133">
        <v>33.9</v>
      </c>
      <c r="J111" s="133">
        <v>3996337.0</v>
      </c>
      <c r="K111" s="133">
        <v>542400.0</v>
      </c>
      <c r="L111" s="133">
        <f t="shared" si="1"/>
        <v>2167613188800</v>
      </c>
      <c r="M111" s="132">
        <f t="shared" si="2"/>
        <v>74</v>
      </c>
      <c r="N111" s="133">
        <f t="shared" si="5"/>
        <v>-6.915695282</v>
      </c>
      <c r="O111" s="133" t="b">
        <v>0</v>
      </c>
      <c r="P111" s="133">
        <f t="shared" si="3"/>
        <v>14.47</v>
      </c>
      <c r="Q111" s="133">
        <f t="shared" si="6"/>
        <v>84.47</v>
      </c>
    </row>
    <row r="112">
      <c r="A112" s="4"/>
      <c r="B112" s="18" t="s">
        <v>119</v>
      </c>
      <c r="C112" s="131" t="s">
        <v>245</v>
      </c>
      <c r="D112" s="50"/>
      <c r="E112" s="132" t="s">
        <v>246</v>
      </c>
      <c r="F112" s="132" t="s">
        <v>246</v>
      </c>
      <c r="G112" s="132" t="s">
        <v>246</v>
      </c>
      <c r="H112" s="132" t="s">
        <v>246</v>
      </c>
      <c r="I112" s="133">
        <v>17.9</v>
      </c>
      <c r="J112" s="133">
        <v>2859753.0</v>
      </c>
      <c r="K112" s="133">
        <v>358000.0</v>
      </c>
      <c r="L112" s="133">
        <f t="shared" si="1"/>
        <v>1023791574000</v>
      </c>
      <c r="M112" s="132">
        <f t="shared" si="2"/>
        <v>34</v>
      </c>
      <c r="N112" s="133">
        <f t="shared" si="5"/>
        <v>-3.646198049</v>
      </c>
      <c r="O112" s="133" t="b">
        <v>0</v>
      </c>
      <c r="P112" s="133">
        <f t="shared" si="3"/>
        <v>22.98</v>
      </c>
      <c r="Q112" s="133">
        <f t="shared" si="6"/>
        <v>92.98</v>
      </c>
    </row>
    <row r="113">
      <c r="A113" s="4"/>
      <c r="B113" s="18" t="s">
        <v>120</v>
      </c>
      <c r="C113" s="131" t="s">
        <v>245</v>
      </c>
      <c r="D113" s="50"/>
      <c r="E113" s="132" t="s">
        <v>246</v>
      </c>
      <c r="F113" s="132" t="s">
        <v>246</v>
      </c>
      <c r="G113" s="132" t="s">
        <v>246</v>
      </c>
      <c r="H113" s="132" t="s">
        <v>246</v>
      </c>
      <c r="I113" s="133">
        <v>39.0</v>
      </c>
      <c r="J113" s="133">
        <v>2643527.0</v>
      </c>
      <c r="K113" s="133">
        <v>2223000.0</v>
      </c>
      <c r="L113" s="133">
        <f t="shared" si="1"/>
        <v>5876560521000</v>
      </c>
      <c r="M113" s="132">
        <f t="shared" si="2"/>
        <v>112</v>
      </c>
      <c r="N113" s="133">
        <f t="shared" si="5"/>
        <v>-17.51734232</v>
      </c>
      <c r="O113" s="133" t="b">
        <v>0</v>
      </c>
      <c r="P113" s="133">
        <f t="shared" si="3"/>
        <v>6.38</v>
      </c>
      <c r="Q113" s="133">
        <f t="shared" si="6"/>
        <v>76.38</v>
      </c>
    </row>
    <row r="114">
      <c r="A114" s="4"/>
      <c r="B114" s="18" t="s">
        <v>121</v>
      </c>
      <c r="C114" s="131" t="s">
        <v>245</v>
      </c>
      <c r="D114" s="50"/>
      <c r="E114" s="132" t="s">
        <v>246</v>
      </c>
      <c r="F114" s="132" t="s">
        <v>246</v>
      </c>
      <c r="G114" s="132" t="s">
        <v>246</v>
      </c>
      <c r="H114" s="132" t="s">
        <v>246</v>
      </c>
      <c r="I114" s="133">
        <v>18.5</v>
      </c>
      <c r="J114" s="133">
        <v>2185119.0</v>
      </c>
      <c r="K114" s="133">
        <v>296000.0</v>
      </c>
      <c r="L114" s="133">
        <f t="shared" si="1"/>
        <v>646795224000</v>
      </c>
      <c r="M114" s="132">
        <f t="shared" si="2"/>
        <v>5</v>
      </c>
      <c r="N114" s="133">
        <f t="shared" si="5"/>
        <v>-2.568592497</v>
      </c>
      <c r="O114" s="133" t="b">
        <v>0</v>
      </c>
      <c r="P114" s="133">
        <f t="shared" si="3"/>
        <v>29.15</v>
      </c>
      <c r="Q114" s="133">
        <f t="shared" si="6"/>
        <v>99.15</v>
      </c>
    </row>
    <row r="115">
      <c r="A115" s="4"/>
      <c r="B115" s="18" t="s">
        <v>122</v>
      </c>
      <c r="C115" s="131" t="s">
        <v>245</v>
      </c>
      <c r="D115" s="50"/>
      <c r="E115" s="132" t="s">
        <v>246</v>
      </c>
      <c r="F115" s="132" t="s">
        <v>246</v>
      </c>
      <c r="G115" s="132" t="s">
        <v>246</v>
      </c>
      <c r="H115" s="132" t="s">
        <v>246</v>
      </c>
      <c r="I115" s="133">
        <v>20.0</v>
      </c>
      <c r="J115" s="133">
        <v>2826908.0</v>
      </c>
      <c r="K115" s="133">
        <v>340000.0</v>
      </c>
      <c r="L115" s="133">
        <f t="shared" si="1"/>
        <v>961148720000</v>
      </c>
      <c r="M115" s="132">
        <f t="shared" si="2"/>
        <v>30</v>
      </c>
      <c r="N115" s="133">
        <f t="shared" si="5"/>
        <v>-3.467139851</v>
      </c>
      <c r="O115" s="133" t="b">
        <v>0</v>
      </c>
      <c r="P115" s="133">
        <f t="shared" si="3"/>
        <v>23.83</v>
      </c>
      <c r="Q115" s="133">
        <f t="shared" si="6"/>
        <v>93.83</v>
      </c>
    </row>
    <row r="116">
      <c r="A116" s="4"/>
      <c r="B116" s="18" t="s">
        <v>123</v>
      </c>
      <c r="C116" s="131" t="s">
        <v>245</v>
      </c>
      <c r="D116" s="50"/>
      <c r="E116" s="132" t="s">
        <v>246</v>
      </c>
      <c r="F116" s="132" t="s">
        <v>246</v>
      </c>
      <c r="G116" s="132" t="s">
        <v>246</v>
      </c>
      <c r="H116" s="132" t="s">
        <v>246</v>
      </c>
      <c r="I116" s="133">
        <v>35.0</v>
      </c>
      <c r="J116" s="133">
        <v>2222491.0</v>
      </c>
      <c r="K116" s="133">
        <v>595000.0</v>
      </c>
      <c r="L116" s="133">
        <f t="shared" si="1"/>
        <v>1322382145000</v>
      </c>
      <c r="M116" s="132">
        <f t="shared" si="2"/>
        <v>57</v>
      </c>
      <c r="N116" s="133">
        <f t="shared" si="5"/>
        <v>-4.499688692</v>
      </c>
      <c r="O116" s="133" t="b">
        <v>0</v>
      </c>
      <c r="P116" s="133">
        <f t="shared" si="3"/>
        <v>18.09</v>
      </c>
      <c r="Q116" s="133">
        <f t="shared" si="6"/>
        <v>88.09</v>
      </c>
    </row>
    <row r="117">
      <c r="A117" s="4"/>
      <c r="B117" s="18" t="s">
        <v>124</v>
      </c>
      <c r="C117" s="131" t="s">
        <v>245</v>
      </c>
      <c r="D117" s="50"/>
      <c r="E117" s="132" t="s">
        <v>246</v>
      </c>
      <c r="F117" s="132" t="s">
        <v>246</v>
      </c>
      <c r="G117" s="132" t="s">
        <v>246</v>
      </c>
      <c r="H117" s="132" t="s">
        <v>246</v>
      </c>
      <c r="I117" s="133">
        <v>19.0</v>
      </c>
      <c r="J117" s="133">
        <v>2549466.0</v>
      </c>
      <c r="K117" s="133">
        <v>380000.0</v>
      </c>
      <c r="L117" s="133">
        <f t="shared" si="1"/>
        <v>968797080000</v>
      </c>
      <c r="M117" s="132">
        <f t="shared" si="2"/>
        <v>31</v>
      </c>
      <c r="N117" s="133">
        <f t="shared" si="5"/>
        <v>-3.489001906</v>
      </c>
      <c r="O117" s="133" t="b">
        <v>0</v>
      </c>
      <c r="P117" s="133">
        <f t="shared" si="3"/>
        <v>23.62</v>
      </c>
      <c r="Q117" s="133">
        <f t="shared" si="6"/>
        <v>93.62</v>
      </c>
    </row>
    <row r="118">
      <c r="A118" s="5"/>
      <c r="B118" s="18" t="s">
        <v>125</v>
      </c>
      <c r="C118" s="131" t="s">
        <v>245</v>
      </c>
      <c r="D118" s="50"/>
      <c r="E118" s="132" t="s">
        <v>246</v>
      </c>
      <c r="F118" s="132" t="s">
        <v>246</v>
      </c>
      <c r="G118" s="132" t="s">
        <v>246</v>
      </c>
      <c r="H118" s="132" t="s">
        <v>246</v>
      </c>
      <c r="I118" s="133">
        <v>19.0</v>
      </c>
      <c r="J118" s="133">
        <v>3337653.247</v>
      </c>
      <c r="K118" s="133">
        <v>247000.0</v>
      </c>
      <c r="L118" s="133">
        <f t="shared" si="1"/>
        <v>824400352009</v>
      </c>
      <c r="M118" s="132">
        <f t="shared" si="2"/>
        <v>14</v>
      </c>
      <c r="N118" s="133">
        <f t="shared" si="5"/>
        <v>-3.076258611</v>
      </c>
      <c r="O118" s="133" t="b">
        <v>0</v>
      </c>
      <c r="P118" s="133">
        <f t="shared" si="3"/>
        <v>27.23</v>
      </c>
      <c r="Q118" s="133">
        <f t="shared" si="6"/>
        <v>97.23</v>
      </c>
    </row>
    <row r="119">
      <c r="A119" s="19" t="s">
        <v>126</v>
      </c>
      <c r="B119" s="20" t="s">
        <v>127</v>
      </c>
      <c r="C119" s="131" t="s">
        <v>247</v>
      </c>
      <c r="D119" s="131" t="s">
        <v>248</v>
      </c>
      <c r="E119" s="132" t="s">
        <v>247</v>
      </c>
      <c r="F119" s="26"/>
      <c r="G119" s="26"/>
      <c r="H119" s="26"/>
      <c r="I119" s="26"/>
      <c r="J119" s="26"/>
      <c r="K119" s="26"/>
      <c r="L119" s="133" t="str">
        <f t="shared" si="1"/>
        <v>-</v>
      </c>
      <c r="M119" s="132" t="str">
        <f t="shared" si="2"/>
        <v>-</v>
      </c>
      <c r="N119" s="133" t="str">
        <f t="shared" si="5"/>
        <v>-</v>
      </c>
      <c r="O119" s="133" t="b">
        <v>0</v>
      </c>
      <c r="P119" s="133">
        <f t="shared" si="3"/>
        <v>0</v>
      </c>
      <c r="Q119" s="133">
        <f t="shared" si="6"/>
        <v>0</v>
      </c>
    </row>
    <row r="120">
      <c r="A120" s="4"/>
      <c r="B120" s="20" t="s">
        <v>128</v>
      </c>
      <c r="C120" s="131" t="s">
        <v>251</v>
      </c>
      <c r="E120" s="132" t="s">
        <v>246</v>
      </c>
      <c r="F120" s="133" t="s">
        <v>246</v>
      </c>
      <c r="G120" s="133" t="s">
        <v>246</v>
      </c>
      <c r="H120" s="133" t="s">
        <v>246</v>
      </c>
      <c r="I120" s="133">
        <v>23.0</v>
      </c>
      <c r="J120" s="133">
        <v>2138473.0</v>
      </c>
      <c r="K120" s="133">
        <v>1265000.0</v>
      </c>
      <c r="L120" s="133">
        <f t="shared" si="1"/>
        <v>2705168345000</v>
      </c>
      <c r="M120" s="132">
        <f t="shared" si="2"/>
        <v>85</v>
      </c>
      <c r="N120" s="133">
        <f t="shared" si="5"/>
        <v>-8.452241779</v>
      </c>
      <c r="O120" s="133" t="b">
        <v>0</v>
      </c>
      <c r="P120" s="133">
        <f t="shared" si="3"/>
        <v>12.13</v>
      </c>
      <c r="Q120" s="133">
        <f t="shared" si="6"/>
        <v>57.49</v>
      </c>
    </row>
    <row r="121">
      <c r="A121" s="4"/>
      <c r="B121" s="20" t="s">
        <v>129</v>
      </c>
      <c r="C121" s="131" t="s">
        <v>251</v>
      </c>
      <c r="E121" s="132" t="s">
        <v>246</v>
      </c>
      <c r="F121" s="132" t="s">
        <v>246</v>
      </c>
      <c r="G121" s="132" t="s">
        <v>246</v>
      </c>
      <c r="H121" s="132" t="s">
        <v>246</v>
      </c>
      <c r="I121" s="133">
        <v>45.0</v>
      </c>
      <c r="J121" s="133">
        <v>2327419.0</v>
      </c>
      <c r="K121" s="133">
        <v>450000.0</v>
      </c>
      <c r="L121" s="133">
        <f t="shared" si="1"/>
        <v>1047338550000</v>
      </c>
      <c r="M121" s="132">
        <f t="shared" si="2"/>
        <v>37</v>
      </c>
      <c r="N121" s="133">
        <f t="shared" si="5"/>
        <v>-3.713504675</v>
      </c>
      <c r="O121" s="133" t="b">
        <v>0</v>
      </c>
      <c r="P121" s="133">
        <f t="shared" si="3"/>
        <v>22.34</v>
      </c>
      <c r="Q121" s="133">
        <f t="shared" si="6"/>
        <v>64.64</v>
      </c>
    </row>
    <row r="122">
      <c r="A122" s="4"/>
      <c r="B122" s="20" t="s">
        <v>130</v>
      </c>
      <c r="C122" s="131" t="s">
        <v>245</v>
      </c>
      <c r="D122" s="50"/>
      <c r="E122" s="132" t="s">
        <v>246</v>
      </c>
      <c r="F122" s="132" t="s">
        <v>246</v>
      </c>
      <c r="G122" s="132" t="s">
        <v>246</v>
      </c>
      <c r="H122" s="132" t="s">
        <v>246</v>
      </c>
      <c r="I122" s="133">
        <v>30.0</v>
      </c>
      <c r="J122" s="133">
        <v>1928800.0</v>
      </c>
      <c r="K122" s="133">
        <v>1440000.0</v>
      </c>
      <c r="L122" s="133">
        <f t="shared" si="1"/>
        <v>2777472000000</v>
      </c>
      <c r="M122" s="132">
        <f t="shared" si="2"/>
        <v>87</v>
      </c>
      <c r="N122" s="133">
        <f t="shared" si="5"/>
        <v>-8.65891439</v>
      </c>
      <c r="O122" s="133" t="b">
        <v>0</v>
      </c>
      <c r="P122" s="133">
        <f t="shared" si="3"/>
        <v>11.7</v>
      </c>
      <c r="Q122" s="133">
        <f t="shared" si="6"/>
        <v>81.7</v>
      </c>
    </row>
    <row r="123">
      <c r="A123" s="4"/>
      <c r="B123" s="20" t="s">
        <v>131</v>
      </c>
      <c r="C123" s="131" t="s">
        <v>245</v>
      </c>
      <c r="D123" s="50"/>
      <c r="E123" s="132" t="s">
        <v>246</v>
      </c>
      <c r="F123" s="132" t="s">
        <v>246</v>
      </c>
      <c r="G123" s="132" t="s">
        <v>246</v>
      </c>
      <c r="H123" s="132" t="s">
        <v>246</v>
      </c>
      <c r="I123" s="133">
        <v>50.0</v>
      </c>
      <c r="J123" s="133">
        <v>3781565.0</v>
      </c>
      <c r="K123" s="133">
        <v>2050000.0</v>
      </c>
      <c r="L123" s="133">
        <f t="shared" si="1"/>
        <v>7752208250000</v>
      </c>
      <c r="M123" s="132">
        <f t="shared" si="2"/>
        <v>121</v>
      </c>
      <c r="N123" s="133">
        <f t="shared" si="5"/>
        <v>-22.87868974</v>
      </c>
      <c r="O123" s="133" t="b">
        <v>0</v>
      </c>
      <c r="P123" s="133">
        <f t="shared" si="3"/>
        <v>4.47</v>
      </c>
      <c r="Q123" s="133">
        <f t="shared" si="6"/>
        <v>74.47</v>
      </c>
    </row>
    <row r="124">
      <c r="A124" s="4"/>
      <c r="B124" s="20" t="s">
        <v>132</v>
      </c>
      <c r="C124" s="131" t="s">
        <v>245</v>
      </c>
      <c r="D124" s="50"/>
      <c r="E124" s="132" t="s">
        <v>246</v>
      </c>
      <c r="F124" s="132" t="s">
        <v>246</v>
      </c>
      <c r="G124" s="132" t="s">
        <v>246</v>
      </c>
      <c r="H124" s="132" t="s">
        <v>246</v>
      </c>
      <c r="I124" s="133">
        <v>50.0</v>
      </c>
      <c r="J124" s="133">
        <v>3094740.0</v>
      </c>
      <c r="K124" s="133">
        <v>6600000.0</v>
      </c>
      <c r="L124" s="133">
        <f t="shared" si="1"/>
        <v>20425284000000</v>
      </c>
      <c r="M124" s="132">
        <f t="shared" si="2"/>
        <v>139</v>
      </c>
      <c r="N124" s="133">
        <f t="shared" si="5"/>
        <v>-59.10338208</v>
      </c>
      <c r="O124" s="133" t="b">
        <v>0</v>
      </c>
      <c r="P124" s="133">
        <f t="shared" si="3"/>
        <v>0.64</v>
      </c>
      <c r="Q124" s="133">
        <f t="shared" si="6"/>
        <v>70.64</v>
      </c>
    </row>
    <row r="125">
      <c r="A125" s="4"/>
      <c r="B125" s="20" t="s">
        <v>133</v>
      </c>
      <c r="C125" s="131" t="s">
        <v>251</v>
      </c>
      <c r="E125" s="132" t="s">
        <v>246</v>
      </c>
      <c r="F125" s="132" t="s">
        <v>246</v>
      </c>
      <c r="G125" s="133" t="s">
        <v>246</v>
      </c>
      <c r="H125" s="133" t="s">
        <v>246</v>
      </c>
      <c r="I125" s="133">
        <v>18.0</v>
      </c>
      <c r="J125" s="133">
        <v>4258387.0</v>
      </c>
      <c r="K125" s="133">
        <v>1170000.0</v>
      </c>
      <c r="L125" s="133">
        <f t="shared" si="1"/>
        <v>4982312790000</v>
      </c>
      <c r="M125" s="132">
        <f t="shared" si="2"/>
        <v>110</v>
      </c>
      <c r="N125" s="133">
        <f t="shared" si="5"/>
        <v>-14.96122654</v>
      </c>
      <c r="O125" s="133" t="b">
        <v>0</v>
      </c>
      <c r="P125" s="133">
        <f t="shared" si="3"/>
        <v>6.81</v>
      </c>
      <c r="Q125" s="133">
        <f t="shared" si="6"/>
        <v>53.77</v>
      </c>
    </row>
    <row r="126">
      <c r="A126" s="4"/>
      <c r="B126" s="20" t="s">
        <v>134</v>
      </c>
      <c r="C126" s="131" t="s">
        <v>251</v>
      </c>
      <c r="E126" s="132" t="s">
        <v>246</v>
      </c>
      <c r="F126" s="132" t="s">
        <v>246</v>
      </c>
      <c r="G126" s="133" t="s">
        <v>246</v>
      </c>
      <c r="H126" s="133" t="s">
        <v>246</v>
      </c>
      <c r="I126" s="133">
        <v>40.0</v>
      </c>
      <c r="J126" s="133">
        <v>3765658.0</v>
      </c>
      <c r="K126" s="133">
        <v>720000.0</v>
      </c>
      <c r="L126" s="133">
        <f t="shared" si="1"/>
        <v>2711273760000</v>
      </c>
      <c r="M126" s="132">
        <f t="shared" si="2"/>
        <v>86</v>
      </c>
      <c r="N126" s="133">
        <f t="shared" si="5"/>
        <v>-8.469693484</v>
      </c>
      <c r="O126" s="133" t="b">
        <v>0</v>
      </c>
      <c r="P126" s="133">
        <f t="shared" si="3"/>
        <v>11.91</v>
      </c>
      <c r="Q126" s="133">
        <f t="shared" si="6"/>
        <v>57.34</v>
      </c>
    </row>
    <row r="127">
      <c r="A127" s="4"/>
      <c r="B127" s="20" t="s">
        <v>135</v>
      </c>
      <c r="C127" s="131" t="s">
        <v>245</v>
      </c>
      <c r="D127" s="50"/>
      <c r="E127" s="132" t="s">
        <v>246</v>
      </c>
      <c r="F127" s="132" t="s">
        <v>246</v>
      </c>
      <c r="G127" s="132" t="s">
        <v>246</v>
      </c>
      <c r="H127" s="132" t="s">
        <v>246</v>
      </c>
      <c r="I127" s="133">
        <v>50.0</v>
      </c>
      <c r="J127" s="133">
        <v>2453536.0</v>
      </c>
      <c r="K127" s="133">
        <v>1550000.0</v>
      </c>
      <c r="L127" s="133">
        <f t="shared" si="1"/>
        <v>3802980800000</v>
      </c>
      <c r="M127" s="132">
        <f t="shared" si="2"/>
        <v>102</v>
      </c>
      <c r="N127" s="133">
        <f t="shared" si="5"/>
        <v>-11.59022653</v>
      </c>
      <c r="O127" s="133" t="b">
        <v>0</v>
      </c>
      <c r="P127" s="133">
        <f t="shared" si="3"/>
        <v>8.51</v>
      </c>
      <c r="Q127" s="133">
        <f t="shared" si="6"/>
        <v>78.51</v>
      </c>
    </row>
    <row r="128">
      <c r="A128" s="4"/>
      <c r="B128" s="20" t="s">
        <v>136</v>
      </c>
      <c r="C128" s="131" t="s">
        <v>245</v>
      </c>
      <c r="D128" s="50"/>
      <c r="E128" s="132" t="s">
        <v>246</v>
      </c>
      <c r="F128" s="132" t="s">
        <v>246</v>
      </c>
      <c r="G128" s="132" t="s">
        <v>246</v>
      </c>
      <c r="H128" s="132" t="s">
        <v>246</v>
      </c>
      <c r="I128" s="133">
        <v>30.0</v>
      </c>
      <c r="J128" s="133">
        <v>1933517.0</v>
      </c>
      <c r="K128" s="133">
        <v>1500000.0</v>
      </c>
      <c r="L128" s="133">
        <f t="shared" si="1"/>
        <v>2900275500000</v>
      </c>
      <c r="M128" s="132">
        <f t="shared" si="2"/>
        <v>89</v>
      </c>
      <c r="N128" s="133">
        <f t="shared" si="5"/>
        <v>-9.009935649</v>
      </c>
      <c r="O128" s="133" t="b">
        <v>0</v>
      </c>
      <c r="P128" s="133">
        <f t="shared" si="3"/>
        <v>11.28</v>
      </c>
      <c r="Q128" s="133">
        <f t="shared" si="6"/>
        <v>81.28</v>
      </c>
    </row>
    <row r="129">
      <c r="A129" s="4"/>
      <c r="B129" s="20" t="s">
        <v>137</v>
      </c>
      <c r="C129" s="131" t="s">
        <v>247</v>
      </c>
      <c r="D129" s="131" t="s">
        <v>248</v>
      </c>
      <c r="E129" s="132" t="s">
        <v>247</v>
      </c>
      <c r="F129" s="26"/>
      <c r="G129" s="26"/>
      <c r="H129" s="26"/>
      <c r="I129" s="26"/>
      <c r="J129" s="26"/>
      <c r="K129" s="26"/>
      <c r="L129" s="133" t="str">
        <f t="shared" si="1"/>
        <v>-</v>
      </c>
      <c r="M129" s="132" t="str">
        <f t="shared" si="2"/>
        <v>-</v>
      </c>
      <c r="N129" s="133" t="str">
        <f t="shared" si="5"/>
        <v>-</v>
      </c>
      <c r="O129" s="133" t="b">
        <v>0</v>
      </c>
      <c r="P129" s="133">
        <f t="shared" si="3"/>
        <v>0</v>
      </c>
      <c r="Q129" s="133">
        <f t="shared" si="6"/>
        <v>0</v>
      </c>
    </row>
    <row r="130">
      <c r="A130" s="4"/>
      <c r="B130" s="20" t="s">
        <v>138</v>
      </c>
      <c r="C130" s="131" t="s">
        <v>247</v>
      </c>
      <c r="D130" s="131" t="s">
        <v>248</v>
      </c>
      <c r="E130" s="132" t="s">
        <v>247</v>
      </c>
      <c r="F130" s="26"/>
      <c r="G130" s="26"/>
      <c r="H130" s="26"/>
      <c r="I130" s="26"/>
      <c r="J130" s="26"/>
      <c r="K130" s="26"/>
      <c r="L130" s="133" t="str">
        <f t="shared" si="1"/>
        <v>-</v>
      </c>
      <c r="M130" s="132" t="str">
        <f t="shared" si="2"/>
        <v>-</v>
      </c>
      <c r="N130" s="133" t="str">
        <f t="shared" si="5"/>
        <v>-</v>
      </c>
      <c r="O130" s="133" t="b">
        <v>0</v>
      </c>
      <c r="P130" s="133">
        <f t="shared" si="3"/>
        <v>0</v>
      </c>
      <c r="Q130" s="133">
        <f t="shared" si="6"/>
        <v>0</v>
      </c>
    </row>
    <row r="131">
      <c r="A131" s="4"/>
      <c r="B131" s="20" t="s">
        <v>139</v>
      </c>
      <c r="C131" s="131" t="s">
        <v>247</v>
      </c>
      <c r="D131" s="131" t="s">
        <v>248</v>
      </c>
      <c r="E131" s="132" t="s">
        <v>247</v>
      </c>
      <c r="F131" s="26"/>
      <c r="G131" s="26"/>
      <c r="H131" s="26"/>
      <c r="I131" s="26"/>
      <c r="J131" s="26"/>
      <c r="K131" s="26"/>
      <c r="L131" s="133" t="str">
        <f t="shared" si="1"/>
        <v>-</v>
      </c>
      <c r="M131" s="132" t="str">
        <f t="shared" si="2"/>
        <v>-</v>
      </c>
      <c r="N131" s="133" t="str">
        <f t="shared" si="5"/>
        <v>-</v>
      </c>
      <c r="O131" s="133" t="b">
        <v>0</v>
      </c>
      <c r="P131" s="133">
        <f t="shared" si="3"/>
        <v>0</v>
      </c>
      <c r="Q131" s="133">
        <f t="shared" si="6"/>
        <v>0</v>
      </c>
    </row>
    <row r="132">
      <c r="A132" s="4"/>
      <c r="B132" s="20" t="s">
        <v>140</v>
      </c>
      <c r="C132" s="131" t="s">
        <v>245</v>
      </c>
      <c r="D132" s="50"/>
      <c r="E132" s="132" t="s">
        <v>246</v>
      </c>
      <c r="F132" s="132" t="s">
        <v>246</v>
      </c>
      <c r="G132" s="132" t="s">
        <v>246</v>
      </c>
      <c r="H132" s="132" t="s">
        <v>246</v>
      </c>
      <c r="I132" s="133">
        <v>32.0</v>
      </c>
      <c r="J132" s="133">
        <v>2703927.0</v>
      </c>
      <c r="K132" s="133">
        <v>384000.0</v>
      </c>
      <c r="L132" s="133">
        <f t="shared" si="1"/>
        <v>1038307968000</v>
      </c>
      <c r="M132" s="132">
        <f t="shared" si="2"/>
        <v>35</v>
      </c>
      <c r="N132" s="133">
        <f t="shared" si="5"/>
        <v>-3.687691678</v>
      </c>
      <c r="O132" s="133" t="b">
        <v>0</v>
      </c>
      <c r="P132" s="133">
        <f t="shared" si="3"/>
        <v>22.77</v>
      </c>
      <c r="Q132" s="133">
        <f t="shared" si="6"/>
        <v>92.77</v>
      </c>
    </row>
    <row r="133">
      <c r="A133" s="4"/>
      <c r="B133" s="20" t="s">
        <v>141</v>
      </c>
      <c r="C133" s="131" t="s">
        <v>245</v>
      </c>
      <c r="D133" s="50"/>
      <c r="E133" s="132" t="s">
        <v>246</v>
      </c>
      <c r="F133" s="132" t="s">
        <v>246</v>
      </c>
      <c r="G133" s="132" t="s">
        <v>246</v>
      </c>
      <c r="H133" s="132" t="s">
        <v>246</v>
      </c>
      <c r="I133" s="133">
        <v>25.9</v>
      </c>
      <c r="J133" s="133">
        <v>2353222.0</v>
      </c>
      <c r="K133" s="133">
        <v>1269100.0</v>
      </c>
      <c r="L133" s="133">
        <f t="shared" si="1"/>
        <v>2986474040200</v>
      </c>
      <c r="M133" s="132">
        <f t="shared" si="2"/>
        <v>91</v>
      </c>
      <c r="N133" s="133">
        <f t="shared" si="5"/>
        <v>-9.25632537</v>
      </c>
      <c r="O133" s="133" t="b">
        <v>0</v>
      </c>
      <c r="P133" s="133">
        <f t="shared" si="3"/>
        <v>10.85</v>
      </c>
      <c r="Q133" s="133">
        <f t="shared" si="6"/>
        <v>80.85</v>
      </c>
    </row>
    <row r="134">
      <c r="A134" s="5"/>
      <c r="B134" s="20" t="s">
        <v>142</v>
      </c>
      <c r="C134" s="131" t="s">
        <v>247</v>
      </c>
      <c r="D134" s="131" t="s">
        <v>248</v>
      </c>
      <c r="E134" s="132" t="s">
        <v>247</v>
      </c>
      <c r="F134" s="26"/>
      <c r="G134" s="26"/>
      <c r="H134" s="26"/>
      <c r="I134" s="26"/>
      <c r="J134" s="26"/>
      <c r="K134" s="26"/>
      <c r="L134" s="133" t="str">
        <f t="shared" si="1"/>
        <v>-</v>
      </c>
      <c r="M134" s="132" t="str">
        <f t="shared" si="2"/>
        <v>-</v>
      </c>
      <c r="N134" s="133" t="str">
        <f t="shared" si="5"/>
        <v>-</v>
      </c>
      <c r="O134" s="133" t="b">
        <v>0</v>
      </c>
      <c r="P134" s="133">
        <f t="shared" si="3"/>
        <v>0</v>
      </c>
      <c r="Q134" s="133">
        <f t="shared" si="6"/>
        <v>0</v>
      </c>
    </row>
    <row r="135">
      <c r="A135" s="119" t="s">
        <v>143</v>
      </c>
      <c r="B135" s="138" t="s">
        <v>144</v>
      </c>
      <c r="C135" s="131" t="s">
        <v>245</v>
      </c>
      <c r="D135" s="50"/>
      <c r="E135" s="132" t="s">
        <v>246</v>
      </c>
      <c r="F135" s="132" t="s">
        <v>246</v>
      </c>
      <c r="G135" s="132" t="s">
        <v>246</v>
      </c>
      <c r="H135" s="132" t="s">
        <v>246</v>
      </c>
      <c r="I135" s="133">
        <v>20.0</v>
      </c>
      <c r="J135" s="133">
        <v>3458062.0</v>
      </c>
      <c r="K135" s="133">
        <v>1080000.0</v>
      </c>
      <c r="L135" s="133">
        <f t="shared" si="1"/>
        <v>3734706960000</v>
      </c>
      <c r="M135" s="132">
        <f t="shared" si="2"/>
        <v>100</v>
      </c>
      <c r="N135" s="133">
        <f t="shared" si="5"/>
        <v>-11.39507273</v>
      </c>
      <c r="O135" s="133" t="b">
        <v>0</v>
      </c>
      <c r="P135" s="133">
        <f t="shared" si="3"/>
        <v>8.94</v>
      </c>
      <c r="Q135" s="133">
        <f t="shared" si="6"/>
        <v>78.94</v>
      </c>
    </row>
    <row r="136">
      <c r="A136" s="4"/>
      <c r="B136" s="139" t="s">
        <v>145</v>
      </c>
      <c r="C136" s="131" t="s">
        <v>247</v>
      </c>
      <c r="D136" s="131" t="s">
        <v>248</v>
      </c>
      <c r="E136" s="132" t="s">
        <v>247</v>
      </c>
      <c r="F136" s="26"/>
      <c r="G136" s="26"/>
      <c r="H136" s="26"/>
      <c r="I136" s="26"/>
      <c r="J136" s="26"/>
      <c r="K136" s="26"/>
      <c r="L136" s="133" t="str">
        <f t="shared" si="1"/>
        <v>-</v>
      </c>
      <c r="M136" s="132" t="str">
        <f t="shared" si="2"/>
        <v>-</v>
      </c>
      <c r="N136" s="133" t="str">
        <f t="shared" si="5"/>
        <v>-</v>
      </c>
      <c r="O136" s="133" t="b">
        <v>0</v>
      </c>
      <c r="P136" s="133">
        <f t="shared" si="3"/>
        <v>0</v>
      </c>
      <c r="Q136" s="133">
        <f t="shared" si="6"/>
        <v>0</v>
      </c>
    </row>
    <row r="137">
      <c r="A137" s="4"/>
      <c r="B137" s="138" t="s">
        <v>146</v>
      </c>
      <c r="C137" s="131" t="s">
        <v>251</v>
      </c>
      <c r="E137" s="132" t="s">
        <v>246</v>
      </c>
      <c r="F137" s="132" t="s">
        <v>246</v>
      </c>
      <c r="G137" s="133" t="s">
        <v>246</v>
      </c>
      <c r="H137" s="133" t="s">
        <v>246</v>
      </c>
      <c r="I137" s="133">
        <v>50.0</v>
      </c>
      <c r="J137" s="133">
        <v>4928205.0</v>
      </c>
      <c r="K137" s="133">
        <v>2650000.0</v>
      </c>
      <c r="L137" s="133">
        <f t="shared" si="1"/>
        <v>13059743250000</v>
      </c>
      <c r="M137" s="132">
        <f t="shared" si="2"/>
        <v>131</v>
      </c>
      <c r="N137" s="133">
        <f t="shared" si="5"/>
        <v>-38.04973632</v>
      </c>
      <c r="O137" s="133" t="b">
        <v>0</v>
      </c>
      <c r="P137" s="133">
        <f t="shared" si="3"/>
        <v>2.34</v>
      </c>
      <c r="Q137" s="133">
        <f t="shared" si="6"/>
        <v>50.64</v>
      </c>
    </row>
    <row r="138">
      <c r="A138" s="4"/>
      <c r="B138" s="139" t="s">
        <v>148</v>
      </c>
      <c r="C138" s="131" t="s">
        <v>247</v>
      </c>
      <c r="D138" s="131" t="s">
        <v>248</v>
      </c>
      <c r="E138" s="132" t="s">
        <v>247</v>
      </c>
      <c r="F138" s="26"/>
      <c r="G138" s="26"/>
      <c r="H138" s="26"/>
      <c r="I138" s="26"/>
      <c r="J138" s="26"/>
      <c r="K138" s="26"/>
      <c r="L138" s="133" t="str">
        <f t="shared" si="1"/>
        <v>-</v>
      </c>
      <c r="M138" s="132" t="str">
        <f t="shared" si="2"/>
        <v>-</v>
      </c>
      <c r="N138" s="133" t="str">
        <f t="shared" si="5"/>
        <v>-</v>
      </c>
      <c r="O138" s="133" t="b">
        <v>0</v>
      </c>
      <c r="P138" s="133">
        <f t="shared" si="3"/>
        <v>0</v>
      </c>
      <c r="Q138" s="133">
        <f t="shared" si="6"/>
        <v>0</v>
      </c>
    </row>
    <row r="139">
      <c r="A139" s="4"/>
      <c r="B139" s="139" t="s">
        <v>149</v>
      </c>
      <c r="C139" s="131" t="s">
        <v>247</v>
      </c>
      <c r="D139" s="131" t="s">
        <v>248</v>
      </c>
      <c r="E139" s="132" t="s">
        <v>247</v>
      </c>
      <c r="F139" s="26"/>
      <c r="G139" s="26"/>
      <c r="H139" s="26"/>
      <c r="I139" s="26"/>
      <c r="J139" s="26"/>
      <c r="K139" s="26"/>
      <c r="L139" s="133" t="str">
        <f t="shared" si="1"/>
        <v>-</v>
      </c>
      <c r="M139" s="132" t="str">
        <f t="shared" si="2"/>
        <v>-</v>
      </c>
      <c r="N139" s="133" t="str">
        <f t="shared" si="5"/>
        <v>-</v>
      </c>
      <c r="O139" s="133" t="b">
        <v>0</v>
      </c>
      <c r="P139" s="133">
        <f t="shared" si="3"/>
        <v>0</v>
      </c>
      <c r="Q139" s="133">
        <f t="shared" si="6"/>
        <v>0</v>
      </c>
    </row>
    <row r="140">
      <c r="A140" s="4"/>
      <c r="B140" s="138" t="s">
        <v>150</v>
      </c>
      <c r="C140" s="131" t="s">
        <v>245</v>
      </c>
      <c r="D140" s="50"/>
      <c r="E140" s="132" t="s">
        <v>246</v>
      </c>
      <c r="F140" s="132" t="s">
        <v>246</v>
      </c>
      <c r="G140" s="132" t="s">
        <v>246</v>
      </c>
      <c r="H140" s="132" t="s">
        <v>246</v>
      </c>
      <c r="I140" s="133">
        <v>18.0</v>
      </c>
      <c r="J140" s="133">
        <v>3067197.0</v>
      </c>
      <c r="K140" s="133">
        <v>450000.0</v>
      </c>
      <c r="L140" s="133">
        <f t="shared" si="1"/>
        <v>1380238650000</v>
      </c>
      <c r="M140" s="132">
        <f t="shared" si="2"/>
        <v>60</v>
      </c>
      <c r="N140" s="133">
        <f t="shared" si="5"/>
        <v>-4.665065601</v>
      </c>
      <c r="O140" s="133" t="b">
        <v>0</v>
      </c>
      <c r="P140" s="133">
        <f t="shared" si="3"/>
        <v>17.45</v>
      </c>
      <c r="Q140" s="133">
        <f t="shared" si="6"/>
        <v>87.45</v>
      </c>
    </row>
    <row r="141">
      <c r="A141" s="4"/>
      <c r="B141" s="138" t="s">
        <v>151</v>
      </c>
      <c r="C141" s="131" t="s">
        <v>245</v>
      </c>
      <c r="D141" s="50"/>
      <c r="E141" s="132" t="s">
        <v>246</v>
      </c>
      <c r="F141" s="132" t="s">
        <v>246</v>
      </c>
      <c r="G141" s="132" t="s">
        <v>246</v>
      </c>
      <c r="H141" s="132" t="s">
        <v>246</v>
      </c>
      <c r="I141" s="133">
        <v>50.0</v>
      </c>
      <c r="J141" s="133">
        <v>3464203.0</v>
      </c>
      <c r="K141" s="133">
        <v>4900000.0</v>
      </c>
      <c r="L141" s="133">
        <f t="shared" si="1"/>
        <v>16974594700000</v>
      </c>
      <c r="M141" s="132">
        <f t="shared" si="2"/>
        <v>134</v>
      </c>
      <c r="N141" s="133">
        <f t="shared" si="5"/>
        <v>-49.23993924</v>
      </c>
      <c r="O141" s="133" t="b">
        <v>0</v>
      </c>
      <c r="P141" s="133">
        <f t="shared" si="3"/>
        <v>1.7</v>
      </c>
      <c r="Q141" s="133">
        <f t="shared" si="6"/>
        <v>71.7</v>
      </c>
    </row>
    <row r="142">
      <c r="A142" s="4"/>
      <c r="B142" s="138" t="s">
        <v>152</v>
      </c>
      <c r="C142" s="131" t="s">
        <v>245</v>
      </c>
      <c r="D142" s="50"/>
      <c r="E142" s="132" t="s">
        <v>246</v>
      </c>
      <c r="F142" s="132" t="s">
        <v>246</v>
      </c>
      <c r="G142" s="132" t="s">
        <v>246</v>
      </c>
      <c r="H142" s="132" t="s">
        <v>246</v>
      </c>
      <c r="I142" s="133">
        <v>20.2</v>
      </c>
      <c r="J142" s="133">
        <v>2456300.0</v>
      </c>
      <c r="K142" s="133">
        <v>262600.0</v>
      </c>
      <c r="L142" s="133">
        <f t="shared" si="1"/>
        <v>645024380000</v>
      </c>
      <c r="M142" s="132">
        <f t="shared" si="2"/>
        <v>4</v>
      </c>
      <c r="N142" s="133">
        <f t="shared" si="5"/>
        <v>-2.56353072</v>
      </c>
      <c r="O142" s="133" t="b">
        <v>0</v>
      </c>
      <c r="P142" s="133">
        <f t="shared" si="3"/>
        <v>29.36</v>
      </c>
      <c r="Q142" s="133">
        <f t="shared" si="6"/>
        <v>99.36</v>
      </c>
    </row>
    <row r="143">
      <c r="A143" s="4"/>
      <c r="B143" s="138" t="s">
        <v>153</v>
      </c>
      <c r="C143" s="131" t="s">
        <v>245</v>
      </c>
      <c r="D143" s="50"/>
      <c r="E143" s="132" t="s">
        <v>246</v>
      </c>
      <c r="F143" s="132" t="s">
        <v>246</v>
      </c>
      <c r="G143" s="132" t="s">
        <v>246</v>
      </c>
      <c r="H143" s="132" t="s">
        <v>246</v>
      </c>
      <c r="I143" s="133">
        <v>20.0</v>
      </c>
      <c r="J143" s="133">
        <v>2491211.0</v>
      </c>
      <c r="K143" s="133">
        <v>300000.0</v>
      </c>
      <c r="L143" s="133">
        <f t="shared" si="1"/>
        <v>747363300000</v>
      </c>
      <c r="M143" s="132">
        <f t="shared" si="2"/>
        <v>8</v>
      </c>
      <c r="N143" s="133">
        <f t="shared" si="5"/>
        <v>-2.856056068</v>
      </c>
      <c r="O143" s="133" t="b">
        <v>0</v>
      </c>
      <c r="P143" s="133">
        <f t="shared" si="3"/>
        <v>28.51</v>
      </c>
      <c r="Q143" s="133">
        <f t="shared" si="6"/>
        <v>98.51</v>
      </c>
    </row>
    <row r="144">
      <c r="A144" s="4"/>
      <c r="B144" s="138" t="s">
        <v>154</v>
      </c>
      <c r="C144" s="131" t="s">
        <v>245</v>
      </c>
      <c r="D144" s="127"/>
      <c r="E144" s="132" t="s">
        <v>246</v>
      </c>
      <c r="F144" s="132" t="s">
        <v>246</v>
      </c>
      <c r="G144" s="132" t="s">
        <v>246</v>
      </c>
      <c r="H144" s="132" t="s">
        <v>246</v>
      </c>
      <c r="I144" s="133">
        <v>20.4</v>
      </c>
      <c r="J144" s="133">
        <v>4295721.0</v>
      </c>
      <c r="K144" s="133">
        <v>265200.0</v>
      </c>
      <c r="L144" s="133">
        <f t="shared" si="1"/>
        <v>1139225209200</v>
      </c>
      <c r="M144" s="132">
        <f t="shared" si="2"/>
        <v>44</v>
      </c>
      <c r="N144" s="133">
        <f t="shared" si="5"/>
        <v>-3.976153303</v>
      </c>
      <c r="O144" s="133" t="b">
        <v>0</v>
      </c>
      <c r="P144" s="133">
        <f t="shared" si="3"/>
        <v>20.85</v>
      </c>
      <c r="Q144" s="133">
        <f t="shared" si="6"/>
        <v>90.85</v>
      </c>
    </row>
    <row r="145">
      <c r="A145" s="4"/>
      <c r="B145" s="138" t="s">
        <v>155</v>
      </c>
      <c r="C145" s="131" t="s">
        <v>245</v>
      </c>
      <c r="D145" s="50"/>
      <c r="E145" s="132" t="s">
        <v>246</v>
      </c>
      <c r="F145" s="132" t="s">
        <v>246</v>
      </c>
      <c r="G145" s="132" t="s">
        <v>246</v>
      </c>
      <c r="H145" s="132" t="s">
        <v>246</v>
      </c>
      <c r="I145" s="133">
        <v>35.0</v>
      </c>
      <c r="J145" s="133">
        <v>4525843.0</v>
      </c>
      <c r="K145" s="133">
        <v>700000.0</v>
      </c>
      <c r="L145" s="133">
        <f t="shared" si="1"/>
        <v>3168090100000</v>
      </c>
      <c r="M145" s="132">
        <f t="shared" si="2"/>
        <v>94</v>
      </c>
      <c r="N145" s="133">
        <f t="shared" si="5"/>
        <v>-9.775456323</v>
      </c>
      <c r="O145" s="133" t="b">
        <v>0</v>
      </c>
      <c r="P145" s="133">
        <f t="shared" si="3"/>
        <v>10.21</v>
      </c>
      <c r="Q145" s="133">
        <f t="shared" si="6"/>
        <v>80.21</v>
      </c>
    </row>
    <row r="146">
      <c r="A146" s="4"/>
      <c r="B146" s="139" t="s">
        <v>156</v>
      </c>
      <c r="C146" s="131" t="s">
        <v>247</v>
      </c>
      <c r="D146" s="131" t="s">
        <v>248</v>
      </c>
      <c r="E146" s="132" t="s">
        <v>247</v>
      </c>
      <c r="F146" s="26"/>
      <c r="G146" s="26"/>
      <c r="H146" s="26"/>
      <c r="I146" s="26"/>
      <c r="J146" s="26"/>
      <c r="K146" s="26"/>
      <c r="L146" s="133" t="str">
        <f t="shared" si="1"/>
        <v>-</v>
      </c>
      <c r="M146" s="132" t="str">
        <f t="shared" si="2"/>
        <v>-</v>
      </c>
      <c r="N146" s="133" t="str">
        <f t="shared" si="5"/>
        <v>-</v>
      </c>
      <c r="O146" s="133" t="b">
        <v>0</v>
      </c>
      <c r="P146" s="133">
        <f t="shared" si="3"/>
        <v>0</v>
      </c>
      <c r="Q146" s="133">
        <f t="shared" si="6"/>
        <v>0</v>
      </c>
    </row>
    <row r="147">
      <c r="A147" s="4"/>
      <c r="B147" s="138" t="s">
        <v>157</v>
      </c>
      <c r="C147" s="131" t="s">
        <v>245</v>
      </c>
      <c r="D147" s="50"/>
      <c r="E147" s="132" t="s">
        <v>246</v>
      </c>
      <c r="F147" s="132" t="s">
        <v>246</v>
      </c>
      <c r="G147" s="132" t="s">
        <v>246</v>
      </c>
      <c r="H147" s="132" t="s">
        <v>246</v>
      </c>
      <c r="I147" s="133">
        <v>20.1</v>
      </c>
      <c r="J147" s="133">
        <v>2450596.0</v>
      </c>
      <c r="K147" s="133">
        <v>261300.0</v>
      </c>
      <c r="L147" s="133">
        <f t="shared" si="1"/>
        <v>640340734800</v>
      </c>
      <c r="M147" s="132">
        <f t="shared" si="2"/>
        <v>3</v>
      </c>
      <c r="N147" s="133">
        <f t="shared" si="5"/>
        <v>-2.550142999</v>
      </c>
      <c r="O147" s="133" t="b">
        <v>0</v>
      </c>
      <c r="P147" s="133">
        <f t="shared" si="3"/>
        <v>29.57</v>
      </c>
      <c r="Q147" s="133">
        <f t="shared" si="6"/>
        <v>99.57</v>
      </c>
    </row>
    <row r="148">
      <c r="A148" s="4"/>
      <c r="B148" s="138" t="s">
        <v>158</v>
      </c>
      <c r="C148" s="131" t="s">
        <v>245</v>
      </c>
      <c r="D148" s="50"/>
      <c r="E148" s="132" t="s">
        <v>246</v>
      </c>
      <c r="F148" s="132" t="s">
        <v>246</v>
      </c>
      <c r="G148" s="132" t="s">
        <v>246</v>
      </c>
      <c r="H148" s="132" t="s">
        <v>246</v>
      </c>
      <c r="I148" s="133">
        <v>22.0</v>
      </c>
      <c r="J148" s="133">
        <v>2763603.0</v>
      </c>
      <c r="K148" s="133">
        <v>682000.0</v>
      </c>
      <c r="L148" s="133">
        <f t="shared" si="1"/>
        <v>1884777246000</v>
      </c>
      <c r="M148" s="132">
        <f t="shared" si="2"/>
        <v>70</v>
      </c>
      <c r="N148" s="133">
        <f t="shared" si="5"/>
        <v>-6.107237634</v>
      </c>
      <c r="O148" s="133" t="b">
        <v>0</v>
      </c>
      <c r="P148" s="133">
        <f t="shared" si="3"/>
        <v>15.32</v>
      </c>
      <c r="Q148" s="133">
        <f t="shared" si="6"/>
        <v>85.32</v>
      </c>
    </row>
    <row r="149">
      <c r="A149" s="89"/>
      <c r="B149" s="138" t="s">
        <v>159</v>
      </c>
      <c r="C149" s="140" t="s">
        <v>245</v>
      </c>
      <c r="D149" s="141"/>
      <c r="E149" s="142" t="s">
        <v>246</v>
      </c>
      <c r="F149" s="142" t="s">
        <v>246</v>
      </c>
      <c r="G149" s="142" t="s">
        <v>246</v>
      </c>
      <c r="H149" s="142" t="s">
        <v>246</v>
      </c>
      <c r="I149" s="143">
        <v>45.4</v>
      </c>
      <c r="J149" s="143">
        <v>4573647.0</v>
      </c>
      <c r="K149" s="143">
        <v>1679800.0</v>
      </c>
      <c r="L149" s="143">
        <f t="shared" si="1"/>
        <v>7682812230600</v>
      </c>
      <c r="M149" s="142">
        <f t="shared" si="2"/>
        <v>120</v>
      </c>
      <c r="N149" s="143">
        <f t="shared" si="5"/>
        <v>-22.68032831</v>
      </c>
      <c r="O149" s="143" t="b">
        <v>0</v>
      </c>
      <c r="P149" s="143">
        <f t="shared" si="3"/>
        <v>4.68</v>
      </c>
      <c r="Q149" s="143">
        <f t="shared" si="6"/>
        <v>74.68</v>
      </c>
    </row>
    <row r="150">
      <c r="A150" s="93"/>
      <c r="B150" s="138" t="s">
        <v>160</v>
      </c>
      <c r="C150" s="144" t="s">
        <v>245</v>
      </c>
      <c r="D150" s="145"/>
      <c r="E150" s="146" t="s">
        <v>246</v>
      </c>
      <c r="F150" s="146" t="s">
        <v>246</v>
      </c>
      <c r="G150" s="146" t="s">
        <v>246</v>
      </c>
      <c r="H150" s="146" t="s">
        <v>246</v>
      </c>
      <c r="I150" s="147">
        <v>20.7</v>
      </c>
      <c r="J150" s="147">
        <v>2642376.0</v>
      </c>
      <c r="K150" s="147">
        <v>331200.0</v>
      </c>
      <c r="L150" s="147">
        <f t="shared" si="1"/>
        <v>875154931200</v>
      </c>
      <c r="M150" s="146">
        <f t="shared" si="2"/>
        <v>17</v>
      </c>
      <c r="N150" s="147">
        <f t="shared" si="5"/>
        <v>-3.221335391</v>
      </c>
      <c r="O150" s="147" t="b">
        <v>0</v>
      </c>
      <c r="P150" s="147">
        <f t="shared" si="3"/>
        <v>26.6</v>
      </c>
      <c r="Q150" s="147">
        <f t="shared" si="6"/>
        <v>96.6</v>
      </c>
    </row>
    <row r="151">
      <c r="A151" s="89"/>
      <c r="B151" s="138" t="s">
        <v>161</v>
      </c>
      <c r="C151" s="140" t="s">
        <v>245</v>
      </c>
      <c r="D151" s="141"/>
      <c r="E151" s="142" t="s">
        <v>246</v>
      </c>
      <c r="F151" s="142" t="s">
        <v>246</v>
      </c>
      <c r="G151" s="142" t="s">
        <v>246</v>
      </c>
      <c r="H151" s="142" t="s">
        <v>246</v>
      </c>
      <c r="I151" s="143">
        <v>46.0</v>
      </c>
      <c r="J151" s="143">
        <v>4934029.0</v>
      </c>
      <c r="K151" s="143">
        <v>4186000.0</v>
      </c>
      <c r="L151" s="143">
        <f t="shared" si="1"/>
        <v>20653845394000</v>
      </c>
      <c r="M151" s="142">
        <f t="shared" si="2"/>
        <v>140</v>
      </c>
      <c r="N151" s="143">
        <f t="shared" si="5"/>
        <v>-59.75670148</v>
      </c>
      <c r="O151" s="143" t="b">
        <v>0</v>
      </c>
      <c r="P151" s="143">
        <f t="shared" si="3"/>
        <v>0.43</v>
      </c>
      <c r="Q151" s="143">
        <f t="shared" si="6"/>
        <v>70.43</v>
      </c>
    </row>
    <row r="152">
      <c r="A152" s="93"/>
      <c r="B152" s="138" t="s">
        <v>162</v>
      </c>
      <c r="C152" s="144" t="s">
        <v>245</v>
      </c>
      <c r="D152" s="145"/>
      <c r="E152" s="146" t="s">
        <v>246</v>
      </c>
      <c r="F152" s="146" t="s">
        <v>246</v>
      </c>
      <c r="G152" s="146" t="s">
        <v>246</v>
      </c>
      <c r="H152" s="146" t="s">
        <v>246</v>
      </c>
      <c r="I152" s="147">
        <v>29.8</v>
      </c>
      <c r="J152" s="147">
        <v>2503299.0</v>
      </c>
      <c r="K152" s="147">
        <v>387400.0</v>
      </c>
      <c r="L152" s="147">
        <f t="shared" si="1"/>
        <v>969778032600</v>
      </c>
      <c r="M152" s="146">
        <f t="shared" si="2"/>
        <v>32</v>
      </c>
      <c r="N152" s="147">
        <f t="shared" si="5"/>
        <v>-3.491805859</v>
      </c>
      <c r="O152" s="147" t="b">
        <v>0</v>
      </c>
      <c r="P152" s="147">
        <f t="shared" si="3"/>
        <v>23.4</v>
      </c>
      <c r="Q152" s="147">
        <f t="shared" si="6"/>
        <v>93.4</v>
      </c>
    </row>
    <row r="153">
      <c r="A153" s="89"/>
      <c r="B153" s="138" t="s">
        <v>163</v>
      </c>
      <c r="C153" s="140" t="s">
        <v>247</v>
      </c>
      <c r="D153" s="140" t="s">
        <v>248</v>
      </c>
      <c r="E153" s="142" t="s">
        <v>247</v>
      </c>
      <c r="F153" s="148"/>
      <c r="G153" s="148"/>
      <c r="H153" s="148"/>
      <c r="I153" s="148"/>
      <c r="J153" s="148"/>
      <c r="K153" s="148"/>
      <c r="L153" s="143" t="str">
        <f t="shared" si="1"/>
        <v>-</v>
      </c>
      <c r="M153" s="142" t="str">
        <f t="shared" si="2"/>
        <v>-</v>
      </c>
      <c r="N153" s="143" t="str">
        <f t="shared" si="5"/>
        <v>-</v>
      </c>
      <c r="O153" s="143" t="b">
        <v>0</v>
      </c>
      <c r="P153" s="143">
        <f t="shared" si="3"/>
        <v>0</v>
      </c>
      <c r="Q153" s="143">
        <f t="shared" si="6"/>
        <v>0</v>
      </c>
    </row>
    <row r="154">
      <c r="A154" s="93"/>
      <c r="B154" s="139" t="s">
        <v>164</v>
      </c>
      <c r="C154" s="144" t="s">
        <v>247</v>
      </c>
      <c r="D154" s="144" t="s">
        <v>248</v>
      </c>
      <c r="E154" s="146" t="s">
        <v>247</v>
      </c>
      <c r="F154" s="149"/>
      <c r="G154" s="149"/>
      <c r="H154" s="149"/>
      <c r="I154" s="149"/>
      <c r="J154" s="149"/>
      <c r="K154" s="149"/>
      <c r="L154" s="147" t="str">
        <f t="shared" si="1"/>
        <v>-</v>
      </c>
      <c r="M154" s="146" t="str">
        <f t="shared" si="2"/>
        <v>-</v>
      </c>
      <c r="N154" s="147" t="str">
        <f t="shared" si="5"/>
        <v>-</v>
      </c>
      <c r="O154" s="147" t="b">
        <v>0</v>
      </c>
      <c r="P154" s="147">
        <f t="shared" si="3"/>
        <v>0</v>
      </c>
      <c r="Q154" s="147">
        <f t="shared" si="6"/>
        <v>0</v>
      </c>
    </row>
    <row r="155">
      <c r="A155" s="89"/>
      <c r="B155" s="138" t="s">
        <v>165</v>
      </c>
      <c r="C155" s="140" t="s">
        <v>245</v>
      </c>
      <c r="D155" s="141"/>
      <c r="E155" s="142" t="s">
        <v>246</v>
      </c>
      <c r="F155" s="142" t="s">
        <v>246</v>
      </c>
      <c r="G155" s="142" t="s">
        <v>246</v>
      </c>
      <c r="H155" s="142" t="s">
        <v>246</v>
      </c>
      <c r="I155" s="143">
        <v>49.0</v>
      </c>
      <c r="J155" s="143">
        <v>3381708.0</v>
      </c>
      <c r="K155" s="143">
        <v>3577000.0</v>
      </c>
      <c r="L155" s="143">
        <f t="shared" si="1"/>
        <v>12096369516000</v>
      </c>
      <c r="M155" s="142">
        <f t="shared" si="2"/>
        <v>130</v>
      </c>
      <c r="N155" s="143">
        <f t="shared" si="5"/>
        <v>-35.29603092</v>
      </c>
      <c r="O155" s="143" t="b">
        <v>0</v>
      </c>
      <c r="P155" s="143">
        <f t="shared" si="3"/>
        <v>2.55</v>
      </c>
      <c r="Q155" s="143">
        <f t="shared" si="6"/>
        <v>72.55</v>
      </c>
    </row>
    <row r="156">
      <c r="A156" s="93"/>
      <c r="B156" s="138" t="s">
        <v>166</v>
      </c>
      <c r="C156" s="144" t="s">
        <v>245</v>
      </c>
      <c r="D156" s="145"/>
      <c r="E156" s="146" t="s">
        <v>246</v>
      </c>
      <c r="F156" s="146" t="s">
        <v>246</v>
      </c>
      <c r="G156" s="146" t="s">
        <v>246</v>
      </c>
      <c r="H156" s="146" t="s">
        <v>246</v>
      </c>
      <c r="I156" s="147">
        <v>20.4</v>
      </c>
      <c r="J156" s="147">
        <v>2379540.0</v>
      </c>
      <c r="K156" s="147">
        <v>265200.0</v>
      </c>
      <c r="L156" s="147">
        <f t="shared" si="1"/>
        <v>631054008000</v>
      </c>
      <c r="M156" s="146">
        <f t="shared" si="2"/>
        <v>1</v>
      </c>
      <c r="N156" s="147">
        <f t="shared" si="5"/>
        <v>-2.523597839</v>
      </c>
      <c r="O156" s="147" t="b">
        <v>0</v>
      </c>
      <c r="P156" s="147">
        <f t="shared" si="3"/>
        <v>30</v>
      </c>
      <c r="Q156" s="147">
        <f t="shared" si="6"/>
        <v>100</v>
      </c>
    </row>
    <row r="157">
      <c r="A157" s="89"/>
      <c r="B157" s="138" t="s">
        <v>167</v>
      </c>
      <c r="C157" s="140" t="s">
        <v>245</v>
      </c>
      <c r="D157" s="141"/>
      <c r="E157" s="142" t="s">
        <v>246</v>
      </c>
      <c r="F157" s="142" t="s">
        <v>246</v>
      </c>
      <c r="G157" s="142" t="s">
        <v>246</v>
      </c>
      <c r="H157" s="142" t="s">
        <v>246</v>
      </c>
      <c r="I157" s="143">
        <v>19.5</v>
      </c>
      <c r="J157" s="143">
        <v>2396701.0</v>
      </c>
      <c r="K157" s="143">
        <v>497152.0</v>
      </c>
      <c r="L157" s="143">
        <f t="shared" si="1"/>
        <v>1191524695552</v>
      </c>
      <c r="M157" s="142">
        <f t="shared" si="2"/>
        <v>51</v>
      </c>
      <c r="N157" s="143">
        <f t="shared" si="5"/>
        <v>-4.125646041</v>
      </c>
      <c r="O157" s="143" t="b">
        <v>0</v>
      </c>
      <c r="P157" s="143">
        <f t="shared" si="3"/>
        <v>19.36</v>
      </c>
      <c r="Q157" s="143">
        <f t="shared" si="6"/>
        <v>89.36</v>
      </c>
    </row>
    <row r="158">
      <c r="A158" s="93"/>
      <c r="B158" s="138" t="s">
        <v>168</v>
      </c>
      <c r="C158" s="144" t="s">
        <v>245</v>
      </c>
      <c r="D158" s="145"/>
      <c r="E158" s="146" t="s">
        <v>246</v>
      </c>
      <c r="F158" s="146" t="s">
        <v>246</v>
      </c>
      <c r="G158" s="146" t="s">
        <v>246</v>
      </c>
      <c r="H158" s="146" t="s">
        <v>246</v>
      </c>
      <c r="I158" s="147">
        <v>29.9</v>
      </c>
      <c r="J158" s="147">
        <v>2752683.0</v>
      </c>
      <c r="K158" s="147">
        <v>657800.0</v>
      </c>
      <c r="L158" s="147">
        <f t="shared" si="1"/>
        <v>1810714877400</v>
      </c>
      <c r="M158" s="146">
        <f t="shared" si="2"/>
        <v>69</v>
      </c>
      <c r="N158" s="147">
        <f t="shared" si="5"/>
        <v>-5.895537919</v>
      </c>
      <c r="O158" s="147" t="b">
        <v>0</v>
      </c>
      <c r="P158" s="147">
        <f t="shared" si="3"/>
        <v>15.53</v>
      </c>
      <c r="Q158" s="147">
        <f t="shared" si="6"/>
        <v>85.53</v>
      </c>
    </row>
    <row r="159">
      <c r="A159" s="89"/>
      <c r="B159" s="138" t="s">
        <v>169</v>
      </c>
      <c r="C159" s="140" t="s">
        <v>245</v>
      </c>
      <c r="D159" s="141"/>
      <c r="E159" s="142" t="s">
        <v>246</v>
      </c>
      <c r="F159" s="142" t="s">
        <v>246</v>
      </c>
      <c r="G159" s="142" t="s">
        <v>246</v>
      </c>
      <c r="H159" s="142" t="s">
        <v>246</v>
      </c>
      <c r="I159" s="143">
        <v>40.7</v>
      </c>
      <c r="J159" s="143">
        <v>2855092.0</v>
      </c>
      <c r="K159" s="143">
        <v>407000.0</v>
      </c>
      <c r="L159" s="143">
        <f t="shared" si="1"/>
        <v>1162022444000</v>
      </c>
      <c r="M159" s="142">
        <f t="shared" si="2"/>
        <v>49</v>
      </c>
      <c r="N159" s="143">
        <f t="shared" si="5"/>
        <v>-4.041316869</v>
      </c>
      <c r="O159" s="143" t="b">
        <v>0</v>
      </c>
      <c r="P159" s="143">
        <f t="shared" si="3"/>
        <v>19.79</v>
      </c>
      <c r="Q159" s="143">
        <f t="shared" si="6"/>
        <v>89.79</v>
      </c>
    </row>
    <row r="160">
      <c r="A160" s="93"/>
      <c r="B160" s="138" t="s">
        <v>170</v>
      </c>
      <c r="C160" s="144" t="s">
        <v>245</v>
      </c>
      <c r="D160" s="145"/>
      <c r="E160" s="146" t="s">
        <v>246</v>
      </c>
      <c r="F160" s="146" t="s">
        <v>246</v>
      </c>
      <c r="G160" s="146" t="s">
        <v>246</v>
      </c>
      <c r="H160" s="146" t="s">
        <v>246</v>
      </c>
      <c r="I160" s="147">
        <v>13.0</v>
      </c>
      <c r="J160" s="147">
        <v>1765730.0</v>
      </c>
      <c r="K160" s="147">
        <v>753740.0</v>
      </c>
      <c r="L160" s="147">
        <f t="shared" si="1"/>
        <v>1330901330200</v>
      </c>
      <c r="M160" s="146">
        <f t="shared" si="2"/>
        <v>58</v>
      </c>
      <c r="N160" s="147">
        <f t="shared" si="5"/>
        <v>-4.524039913</v>
      </c>
      <c r="O160" s="147" t="b">
        <v>0</v>
      </c>
      <c r="P160" s="147">
        <f t="shared" si="3"/>
        <v>17.87</v>
      </c>
      <c r="Q160" s="147">
        <f t="shared" si="6"/>
        <v>87.87</v>
      </c>
    </row>
    <row r="161">
      <c r="A161" s="89"/>
      <c r="B161" s="138" t="s">
        <v>171</v>
      </c>
      <c r="C161" s="140" t="s">
        <v>245</v>
      </c>
      <c r="D161" s="141"/>
      <c r="E161" s="142" t="s">
        <v>246</v>
      </c>
      <c r="F161" s="142" t="s">
        <v>246</v>
      </c>
      <c r="G161" s="142" t="s">
        <v>246</v>
      </c>
      <c r="H161" s="142" t="s">
        <v>246</v>
      </c>
      <c r="I161" s="143">
        <v>33.4</v>
      </c>
      <c r="J161" s="143">
        <v>1886401.0</v>
      </c>
      <c r="K161" s="143">
        <v>1770200.0</v>
      </c>
      <c r="L161" s="143">
        <f t="shared" si="1"/>
        <v>3339307050200</v>
      </c>
      <c r="M161" s="142">
        <f t="shared" si="2"/>
        <v>96</v>
      </c>
      <c r="N161" s="143">
        <f t="shared" si="5"/>
        <v>-10.26486248</v>
      </c>
      <c r="O161" s="143" t="b">
        <v>0</v>
      </c>
      <c r="P161" s="143">
        <f t="shared" si="3"/>
        <v>9.79</v>
      </c>
      <c r="Q161" s="143">
        <f t="shared" si="6"/>
        <v>79.79</v>
      </c>
    </row>
    <row r="162">
      <c r="A162" s="93"/>
      <c r="B162" s="138" t="s">
        <v>172</v>
      </c>
      <c r="C162" s="144" t="s">
        <v>245</v>
      </c>
      <c r="D162" s="145"/>
      <c r="E162" s="146" t="s">
        <v>246</v>
      </c>
      <c r="F162" s="146" t="s">
        <v>246</v>
      </c>
      <c r="G162" s="146" t="s">
        <v>246</v>
      </c>
      <c r="H162" s="146" t="s">
        <v>246</v>
      </c>
      <c r="I162" s="147">
        <v>20.4</v>
      </c>
      <c r="J162" s="147">
        <v>2524335.0</v>
      </c>
      <c r="K162" s="147">
        <v>265200.0</v>
      </c>
      <c r="L162" s="147">
        <f t="shared" si="1"/>
        <v>669453642000</v>
      </c>
      <c r="M162" s="146">
        <f t="shared" si="2"/>
        <v>6</v>
      </c>
      <c r="N162" s="147">
        <f t="shared" si="5"/>
        <v>-2.63335927</v>
      </c>
      <c r="O162" s="147" t="b">
        <v>0</v>
      </c>
      <c r="P162" s="147">
        <f t="shared" si="3"/>
        <v>28.94</v>
      </c>
      <c r="Q162" s="147">
        <f t="shared" si="6"/>
        <v>98.94</v>
      </c>
    </row>
    <row r="163">
      <c r="A163" s="89"/>
      <c r="B163" s="138" t="s">
        <v>173</v>
      </c>
      <c r="C163" s="140" t="s">
        <v>245</v>
      </c>
      <c r="D163" s="141"/>
      <c r="E163" s="142" t="s">
        <v>246</v>
      </c>
      <c r="F163" s="142" t="s">
        <v>246</v>
      </c>
      <c r="G163" s="142" t="s">
        <v>246</v>
      </c>
      <c r="H163" s="142" t="s">
        <v>246</v>
      </c>
      <c r="I163" s="143">
        <v>42.4</v>
      </c>
      <c r="J163" s="143">
        <v>1629956.0</v>
      </c>
      <c r="K163" s="143">
        <v>1865600.0</v>
      </c>
      <c r="L163" s="143">
        <f t="shared" si="1"/>
        <v>3040845913600</v>
      </c>
      <c r="M163" s="142">
        <f t="shared" si="2"/>
        <v>92</v>
      </c>
      <c r="N163" s="143">
        <f t="shared" si="5"/>
        <v>-9.411741816</v>
      </c>
      <c r="O163" s="143" t="b">
        <v>0</v>
      </c>
      <c r="P163" s="143">
        <f t="shared" si="3"/>
        <v>10.64</v>
      </c>
      <c r="Q163" s="143">
        <f t="shared" si="6"/>
        <v>80.64</v>
      </c>
    </row>
    <row r="164">
      <c r="A164" s="93"/>
      <c r="B164" s="138" t="s">
        <v>174</v>
      </c>
      <c r="C164" s="144" t="s">
        <v>251</v>
      </c>
      <c r="E164" s="146" t="s">
        <v>246</v>
      </c>
      <c r="F164" s="146" t="s">
        <v>246</v>
      </c>
      <c r="G164" s="147" t="s">
        <v>246</v>
      </c>
      <c r="H164" s="147" t="s">
        <v>246</v>
      </c>
      <c r="I164" s="147">
        <v>40.0</v>
      </c>
      <c r="J164" s="147">
        <v>2362739.0</v>
      </c>
      <c r="K164" s="147">
        <v>1880000.0</v>
      </c>
      <c r="L164" s="147">
        <f t="shared" si="1"/>
        <v>4441949320000</v>
      </c>
      <c r="M164" s="146">
        <f t="shared" si="2"/>
        <v>108</v>
      </c>
      <c r="N164" s="147">
        <f t="shared" si="5"/>
        <v>-13.41665277</v>
      </c>
      <c r="O164" s="147" t="b">
        <v>0</v>
      </c>
      <c r="P164" s="147">
        <f t="shared" si="3"/>
        <v>7.23</v>
      </c>
      <c r="Q164" s="147">
        <f t="shared" si="6"/>
        <v>54.06</v>
      </c>
    </row>
    <row r="165">
      <c r="A165" s="89"/>
      <c r="B165" s="138" t="s">
        <v>175</v>
      </c>
      <c r="C165" s="140" t="s">
        <v>245</v>
      </c>
      <c r="D165" s="141"/>
      <c r="E165" s="142" t="s">
        <v>246</v>
      </c>
      <c r="F165" s="142" t="s">
        <v>246</v>
      </c>
      <c r="G165" s="142" t="s">
        <v>246</v>
      </c>
      <c r="H165" s="142" t="s">
        <v>246</v>
      </c>
      <c r="I165" s="143">
        <v>18.5</v>
      </c>
      <c r="J165" s="143">
        <v>2593927.0</v>
      </c>
      <c r="K165" s="143">
        <v>351500.0</v>
      </c>
      <c r="L165" s="143">
        <f t="shared" si="1"/>
        <v>911765340500</v>
      </c>
      <c r="M165" s="142">
        <f t="shared" si="2"/>
        <v>24</v>
      </c>
      <c r="N165" s="143">
        <f t="shared" si="5"/>
        <v>-3.325982505</v>
      </c>
      <c r="O165" s="143" t="b">
        <v>0</v>
      </c>
      <c r="P165" s="143">
        <f t="shared" si="3"/>
        <v>25.11</v>
      </c>
      <c r="Q165" s="143">
        <f t="shared" si="6"/>
        <v>95.11</v>
      </c>
    </row>
    <row r="166">
      <c r="A166" s="93"/>
      <c r="B166" s="138" t="s">
        <v>176</v>
      </c>
      <c r="C166" s="144" t="s">
        <v>245</v>
      </c>
      <c r="D166" s="145"/>
      <c r="E166" s="146" t="s">
        <v>246</v>
      </c>
      <c r="F166" s="146" t="s">
        <v>246</v>
      </c>
      <c r="G166" s="146" t="s">
        <v>246</v>
      </c>
      <c r="H166" s="146" t="s">
        <v>246</v>
      </c>
      <c r="I166" s="147">
        <v>24.2</v>
      </c>
      <c r="J166" s="147">
        <v>3095714.0</v>
      </c>
      <c r="K166" s="147">
        <v>242000.0</v>
      </c>
      <c r="L166" s="147">
        <f t="shared" si="1"/>
        <v>749162788000</v>
      </c>
      <c r="M166" s="146">
        <f t="shared" si="2"/>
        <v>9</v>
      </c>
      <c r="N166" s="147">
        <f t="shared" si="5"/>
        <v>-2.861199721</v>
      </c>
      <c r="O166" s="147" t="b">
        <v>0</v>
      </c>
      <c r="P166" s="147">
        <f t="shared" si="3"/>
        <v>28.3</v>
      </c>
      <c r="Q166" s="147">
        <f t="shared" si="6"/>
        <v>98.3</v>
      </c>
    </row>
    <row r="167">
      <c r="A167" s="89"/>
      <c r="B167" s="138" t="s">
        <v>177</v>
      </c>
      <c r="C167" s="140" t="s">
        <v>245</v>
      </c>
      <c r="D167" s="141"/>
      <c r="E167" s="142" t="s">
        <v>246</v>
      </c>
      <c r="F167" s="142" t="s">
        <v>246</v>
      </c>
      <c r="G167" s="142" t="s">
        <v>246</v>
      </c>
      <c r="H167" s="142" t="s">
        <v>246</v>
      </c>
      <c r="I167" s="143">
        <v>18.0</v>
      </c>
      <c r="J167" s="143">
        <v>1851594.0</v>
      </c>
      <c r="K167" s="143">
        <v>918000.0</v>
      </c>
      <c r="L167" s="143">
        <f t="shared" si="1"/>
        <v>1699763292000</v>
      </c>
      <c r="M167" s="142">
        <f t="shared" si="2"/>
        <v>68</v>
      </c>
      <c r="N167" s="143">
        <f t="shared" si="5"/>
        <v>-5.578394148</v>
      </c>
      <c r="O167" s="143" t="b">
        <v>0</v>
      </c>
      <c r="P167" s="143">
        <f t="shared" si="3"/>
        <v>15.74</v>
      </c>
      <c r="Q167" s="143">
        <f t="shared" si="6"/>
        <v>85.74</v>
      </c>
    </row>
    <row r="168">
      <c r="A168" s="93"/>
      <c r="B168" s="138" t="s">
        <v>178</v>
      </c>
      <c r="C168" s="144" t="s">
        <v>251</v>
      </c>
      <c r="E168" s="146" t="s">
        <v>246</v>
      </c>
      <c r="F168" s="147" t="s">
        <v>246</v>
      </c>
      <c r="G168" s="147" t="s">
        <v>246</v>
      </c>
      <c r="H168" s="147" t="s">
        <v>246</v>
      </c>
      <c r="I168" s="147">
        <v>27.0</v>
      </c>
      <c r="J168" s="147">
        <v>1666799.0</v>
      </c>
      <c r="K168" s="147">
        <v>1296000.0</v>
      </c>
      <c r="L168" s="147">
        <f t="shared" si="1"/>
        <v>2160171504000</v>
      </c>
      <c r="M168" s="146">
        <f t="shared" si="2"/>
        <v>73</v>
      </c>
      <c r="N168" s="147">
        <f t="shared" si="5"/>
        <v>-6.894423986</v>
      </c>
      <c r="O168" s="147" t="b">
        <v>0</v>
      </c>
      <c r="P168" s="147">
        <f t="shared" si="3"/>
        <v>14.68</v>
      </c>
      <c r="Q168" s="147">
        <f t="shared" si="6"/>
        <v>59.28</v>
      </c>
    </row>
    <row r="169">
      <c r="A169" s="89"/>
      <c r="B169" s="138" t="s">
        <v>179</v>
      </c>
      <c r="C169" s="140" t="s">
        <v>245</v>
      </c>
      <c r="D169" s="141"/>
      <c r="E169" s="142" t="s">
        <v>246</v>
      </c>
      <c r="F169" s="142" t="s">
        <v>246</v>
      </c>
      <c r="G169" s="142" t="s">
        <v>246</v>
      </c>
      <c r="H169" s="142" t="s">
        <v>246</v>
      </c>
      <c r="I169" s="143">
        <v>47.0</v>
      </c>
      <c r="J169" s="143">
        <v>2503459.0</v>
      </c>
      <c r="K169" s="143">
        <v>2397000.0</v>
      </c>
      <c r="L169" s="143">
        <f t="shared" si="1"/>
        <v>6000791223000</v>
      </c>
      <c r="M169" s="142">
        <f t="shared" si="2"/>
        <v>113</v>
      </c>
      <c r="N169" s="143">
        <f t="shared" si="5"/>
        <v>-17.87244309</v>
      </c>
      <c r="O169" s="143" t="b">
        <v>0</v>
      </c>
      <c r="P169" s="143">
        <f t="shared" si="3"/>
        <v>6.17</v>
      </c>
      <c r="Q169" s="143">
        <f t="shared" si="6"/>
        <v>76.17</v>
      </c>
    </row>
    <row r="170">
      <c r="A170" s="93"/>
      <c r="B170" s="139" t="s">
        <v>180</v>
      </c>
      <c r="C170" s="144" t="s">
        <v>247</v>
      </c>
      <c r="D170" s="144" t="s">
        <v>248</v>
      </c>
      <c r="E170" s="146" t="s">
        <v>247</v>
      </c>
      <c r="F170" s="149"/>
      <c r="G170" s="149"/>
      <c r="H170" s="149"/>
      <c r="I170" s="149"/>
      <c r="J170" s="149"/>
      <c r="K170" s="149"/>
      <c r="L170" s="147" t="str">
        <f t="shared" si="1"/>
        <v>-</v>
      </c>
      <c r="M170" s="146" t="str">
        <f t="shared" si="2"/>
        <v>-</v>
      </c>
      <c r="N170" s="147" t="str">
        <f t="shared" si="5"/>
        <v>-</v>
      </c>
      <c r="O170" s="147" t="b">
        <v>0</v>
      </c>
      <c r="P170" s="147">
        <f t="shared" si="3"/>
        <v>0</v>
      </c>
      <c r="Q170" s="147">
        <f t="shared" si="6"/>
        <v>0</v>
      </c>
    </row>
    <row r="171">
      <c r="A171" s="4"/>
      <c r="B171" s="138" t="s">
        <v>181</v>
      </c>
      <c r="C171" s="131" t="s">
        <v>245</v>
      </c>
      <c r="D171" s="50"/>
      <c r="E171" s="132" t="s">
        <v>246</v>
      </c>
      <c r="F171" s="132" t="s">
        <v>246</v>
      </c>
      <c r="G171" s="132" t="s">
        <v>246</v>
      </c>
      <c r="H171" s="132" t="s">
        <v>246</v>
      </c>
      <c r="I171" s="133">
        <v>35.0</v>
      </c>
      <c r="J171" s="133">
        <v>3676184.0</v>
      </c>
      <c r="K171" s="133">
        <v>315000.0</v>
      </c>
      <c r="L171" s="133">
        <f t="shared" si="1"/>
        <v>1157997960000</v>
      </c>
      <c r="M171" s="132">
        <f t="shared" si="2"/>
        <v>48</v>
      </c>
      <c r="N171" s="133">
        <f t="shared" si="5"/>
        <v>-4.029813293</v>
      </c>
      <c r="O171" s="133" t="b">
        <v>0</v>
      </c>
      <c r="P171" s="133">
        <f t="shared" si="3"/>
        <v>20</v>
      </c>
      <c r="Q171" s="133">
        <f t="shared" si="6"/>
        <v>90</v>
      </c>
    </row>
    <row r="172">
      <c r="A172" s="4"/>
      <c r="B172" s="138" t="s">
        <v>182</v>
      </c>
      <c r="C172" s="131" t="s">
        <v>245</v>
      </c>
      <c r="D172" s="50"/>
      <c r="E172" s="132" t="s">
        <v>246</v>
      </c>
      <c r="F172" s="132" t="s">
        <v>246</v>
      </c>
      <c r="G172" s="132" t="s">
        <v>246</v>
      </c>
      <c r="H172" s="132" t="s">
        <v>246</v>
      </c>
      <c r="I172" s="133">
        <v>20.9</v>
      </c>
      <c r="J172" s="133">
        <v>2330709.0</v>
      </c>
      <c r="K172" s="133">
        <v>271700.0</v>
      </c>
      <c r="L172" s="133">
        <f t="shared" si="1"/>
        <v>633253635300</v>
      </c>
      <c r="M172" s="132">
        <f t="shared" si="2"/>
        <v>2</v>
      </c>
      <c r="N172" s="133">
        <f t="shared" si="5"/>
        <v>-2.529885249</v>
      </c>
      <c r="O172" s="133" t="b">
        <v>0</v>
      </c>
      <c r="P172" s="133">
        <f t="shared" si="3"/>
        <v>29.79</v>
      </c>
      <c r="Q172" s="133">
        <f t="shared" si="6"/>
        <v>99.79</v>
      </c>
    </row>
    <row r="173">
      <c r="A173" s="4"/>
      <c r="B173" s="138" t="s">
        <v>184</v>
      </c>
      <c r="C173" s="131" t="s">
        <v>245</v>
      </c>
      <c r="D173" s="50"/>
      <c r="E173" s="132" t="s">
        <v>246</v>
      </c>
      <c r="F173" s="132" t="s">
        <v>246</v>
      </c>
      <c r="G173" s="132" t="s">
        <v>246</v>
      </c>
      <c r="H173" s="132" t="s">
        <v>246</v>
      </c>
      <c r="I173" s="133">
        <v>23.0</v>
      </c>
      <c r="J173" s="133">
        <v>2729205.0</v>
      </c>
      <c r="K173" s="133">
        <v>322000.0</v>
      </c>
      <c r="L173" s="133">
        <f t="shared" si="1"/>
        <v>878804010000</v>
      </c>
      <c r="M173" s="132">
        <f t="shared" si="2"/>
        <v>20</v>
      </c>
      <c r="N173" s="133">
        <f t="shared" si="5"/>
        <v>-3.23176591</v>
      </c>
      <c r="O173" s="133" t="b">
        <v>0</v>
      </c>
      <c r="P173" s="133">
        <f t="shared" si="3"/>
        <v>25.96</v>
      </c>
      <c r="Q173" s="133">
        <f t="shared" si="6"/>
        <v>95.96</v>
      </c>
    </row>
    <row r="174">
      <c r="A174" s="4"/>
      <c r="B174" s="138" t="s">
        <v>185</v>
      </c>
      <c r="C174" s="131" t="s">
        <v>245</v>
      </c>
      <c r="D174" s="50"/>
      <c r="E174" s="132" t="s">
        <v>246</v>
      </c>
      <c r="F174" s="132" t="s">
        <v>246</v>
      </c>
      <c r="G174" s="132" t="s">
        <v>246</v>
      </c>
      <c r="H174" s="132" t="s">
        <v>246</v>
      </c>
      <c r="I174" s="133">
        <v>50.0</v>
      </c>
      <c r="J174" s="133">
        <v>2437147.0</v>
      </c>
      <c r="K174" s="133">
        <v>7900000.0</v>
      </c>
      <c r="L174" s="133">
        <f t="shared" si="1"/>
        <v>19253461300000</v>
      </c>
      <c r="M174" s="132">
        <f t="shared" si="2"/>
        <v>136</v>
      </c>
      <c r="N174" s="133">
        <f t="shared" si="5"/>
        <v>-55.75384661</v>
      </c>
      <c r="O174" s="133" t="b">
        <v>0</v>
      </c>
      <c r="P174" s="133">
        <f t="shared" si="3"/>
        <v>1.28</v>
      </c>
      <c r="Q174" s="133">
        <f t="shared" si="6"/>
        <v>71.28</v>
      </c>
    </row>
    <row r="175">
      <c r="A175" s="5"/>
      <c r="B175" s="138" t="s">
        <v>186</v>
      </c>
      <c r="C175" s="131" t="s">
        <v>251</v>
      </c>
      <c r="E175" s="132" t="s">
        <v>246</v>
      </c>
      <c r="F175" s="132" t="s">
        <v>246</v>
      </c>
      <c r="G175" s="133" t="s">
        <v>246</v>
      </c>
      <c r="H175" s="133" t="s">
        <v>246</v>
      </c>
      <c r="I175" s="133">
        <v>46.0</v>
      </c>
      <c r="J175" s="133">
        <v>2842066.0</v>
      </c>
      <c r="K175" s="133">
        <v>506000.0</v>
      </c>
      <c r="L175" s="133">
        <f t="shared" si="1"/>
        <v>1438085396000</v>
      </c>
      <c r="M175" s="132">
        <f t="shared" si="2"/>
        <v>62</v>
      </c>
      <c r="N175" s="133">
        <f t="shared" si="5"/>
        <v>-4.830414615</v>
      </c>
      <c r="O175" s="133" t="b">
        <v>0</v>
      </c>
      <c r="P175" s="133">
        <f t="shared" si="3"/>
        <v>17.02</v>
      </c>
      <c r="Q175" s="133">
        <f t="shared" si="6"/>
        <v>60.91</v>
      </c>
    </row>
    <row r="176">
      <c r="B176" s="50" t="s">
        <v>245</v>
      </c>
      <c r="C176" s="99">
        <f>COUNTIF(C1:C174,"1st_demo")/157</f>
        <v>0.7579617834</v>
      </c>
      <c r="Q176" s="150">
        <f>AVERAGEIF(Q3:Q175, "&lt;&gt;0")</f>
        <v>80.97661972</v>
      </c>
    </row>
    <row r="177">
      <c r="B177" s="50" t="s">
        <v>250</v>
      </c>
      <c r="C177" s="99">
        <f>(COUNTIF(C1:C174,"1st_demo")+COUNTIF(C1:C174,"2nd_demo"))/157</f>
        <v>0.8917197452</v>
      </c>
    </row>
  </sheetData>
  <mergeCells count="36">
    <mergeCell ref="C121:D121"/>
    <mergeCell ref="C137:D137"/>
    <mergeCell ref="C164:D164"/>
    <mergeCell ref="C168:D168"/>
    <mergeCell ref="A83:A102"/>
    <mergeCell ref="C83:D83"/>
    <mergeCell ref="A103:A118"/>
    <mergeCell ref="C105:D105"/>
    <mergeCell ref="A119:A134"/>
    <mergeCell ref="C120:D120"/>
    <mergeCell ref="A135:A175"/>
    <mergeCell ref="C175:D175"/>
    <mergeCell ref="A1:A2"/>
    <mergeCell ref="B1:B2"/>
    <mergeCell ref="C1:D1"/>
    <mergeCell ref="E1:H1"/>
    <mergeCell ref="I1:N1"/>
    <mergeCell ref="P1:Q1"/>
    <mergeCell ref="A3:A22"/>
    <mergeCell ref="C41:D41"/>
    <mergeCell ref="C46:D46"/>
    <mergeCell ref="C47:D47"/>
    <mergeCell ref="C59:D59"/>
    <mergeCell ref="C40:D40"/>
    <mergeCell ref="C64:D64"/>
    <mergeCell ref="C69:D69"/>
    <mergeCell ref="C77:D77"/>
    <mergeCell ref="C5:D5"/>
    <mergeCell ref="C6:D6"/>
    <mergeCell ref="A23:A42"/>
    <mergeCell ref="C28:D28"/>
    <mergeCell ref="C30:D30"/>
    <mergeCell ref="A43:A62"/>
    <mergeCell ref="A63:A82"/>
    <mergeCell ref="C125:D125"/>
    <mergeCell ref="C126:D12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0</v>
      </c>
      <c r="B1" s="129" t="s">
        <v>2</v>
      </c>
      <c r="C1" s="53" t="s">
        <v>225</v>
      </c>
      <c r="D1" s="54"/>
      <c r="E1" s="55" t="s">
        <v>226</v>
      </c>
      <c r="F1" s="56"/>
      <c r="G1" s="56"/>
      <c r="H1" s="54"/>
      <c r="I1" s="57" t="s">
        <v>227</v>
      </c>
      <c r="J1" s="56"/>
      <c r="K1" s="56"/>
      <c r="L1" s="56"/>
      <c r="M1" s="56"/>
      <c r="N1" s="54"/>
      <c r="O1" s="58" t="s">
        <v>228</v>
      </c>
      <c r="P1" s="59" t="s">
        <v>229</v>
      </c>
      <c r="Q1" s="54"/>
    </row>
    <row r="2">
      <c r="C2" s="60" t="s">
        <v>230</v>
      </c>
      <c r="D2" s="61" t="s">
        <v>231</v>
      </c>
      <c r="E2" s="62" t="s">
        <v>232</v>
      </c>
      <c r="F2" s="62" t="s">
        <v>233</v>
      </c>
      <c r="G2" s="62" t="s">
        <v>234</v>
      </c>
      <c r="H2" s="62" t="s">
        <v>235</v>
      </c>
      <c r="I2" s="63" t="s">
        <v>236</v>
      </c>
      <c r="J2" s="63" t="s">
        <v>237</v>
      </c>
      <c r="K2" s="63" t="s">
        <v>238</v>
      </c>
      <c r="L2" s="63" t="s">
        <v>239</v>
      </c>
      <c r="M2" s="63" t="s">
        <v>240</v>
      </c>
      <c r="N2" s="63" t="s">
        <v>241</v>
      </c>
      <c r="O2" s="64" t="s">
        <v>242</v>
      </c>
      <c r="P2" s="65" t="s">
        <v>243</v>
      </c>
      <c r="Q2" s="109" t="s">
        <v>288</v>
      </c>
    </row>
    <row r="3">
      <c r="A3" s="2" t="s">
        <v>3</v>
      </c>
      <c r="B3" s="3" t="s">
        <v>4</v>
      </c>
      <c r="C3" s="151" t="s">
        <v>284</v>
      </c>
      <c r="D3" s="70"/>
      <c r="E3" s="152" t="s">
        <v>246</v>
      </c>
      <c r="F3" s="152" t="s">
        <v>246</v>
      </c>
      <c r="G3" s="152" t="s">
        <v>246</v>
      </c>
      <c r="H3" s="152" t="s">
        <v>246</v>
      </c>
      <c r="I3" s="152">
        <v>20.0</v>
      </c>
      <c r="J3" s="152">
        <v>1026752.392</v>
      </c>
      <c r="K3" s="152">
        <v>164474.0</v>
      </c>
      <c r="L3" s="153" t="s">
        <v>289</v>
      </c>
      <c r="M3" s="152" t="s">
        <v>289</v>
      </c>
      <c r="N3" s="152" t="s">
        <v>289</v>
      </c>
      <c r="O3" s="152" t="b">
        <v>0</v>
      </c>
      <c r="P3" s="152">
        <v>0.0</v>
      </c>
      <c r="Q3" s="152">
        <v>35.0</v>
      </c>
    </row>
    <row r="4">
      <c r="A4" s="4"/>
      <c r="B4" s="3" t="s">
        <v>5</v>
      </c>
      <c r="C4" s="151" t="s">
        <v>251</v>
      </c>
      <c r="D4" s="69"/>
      <c r="E4" s="152" t="s">
        <v>246</v>
      </c>
      <c r="F4" s="152" t="s">
        <v>246</v>
      </c>
      <c r="G4" s="152" t="s">
        <v>246</v>
      </c>
      <c r="H4" s="152" t="s">
        <v>246</v>
      </c>
      <c r="I4" s="152">
        <v>6.0</v>
      </c>
      <c r="J4" s="152">
        <v>449773.4766</v>
      </c>
      <c r="K4" s="152">
        <v>182223.0</v>
      </c>
      <c r="L4" s="154">
        <v>2.21178E17</v>
      </c>
      <c r="M4" s="152">
        <v>25.0</v>
      </c>
      <c r="N4" s="152">
        <v>0.4723170776</v>
      </c>
      <c r="O4" s="152" t="b">
        <v>0</v>
      </c>
      <c r="P4" s="152">
        <v>24.19</v>
      </c>
      <c r="Q4" s="152">
        <v>65.93</v>
      </c>
    </row>
    <row r="5">
      <c r="A5" s="4"/>
      <c r="B5" s="3" t="s">
        <v>6</v>
      </c>
      <c r="C5" s="151" t="s">
        <v>251</v>
      </c>
      <c r="D5" s="69"/>
      <c r="E5" s="152" t="s">
        <v>246</v>
      </c>
      <c r="F5" s="152" t="s">
        <v>246</v>
      </c>
      <c r="G5" s="152" t="s">
        <v>246</v>
      </c>
      <c r="H5" s="152" t="s">
        <v>246</v>
      </c>
      <c r="I5" s="152">
        <v>6.5</v>
      </c>
      <c r="J5" s="152">
        <v>909095.2169</v>
      </c>
      <c r="K5" s="152">
        <v>180078.0</v>
      </c>
      <c r="L5" s="154">
        <v>9.6737E17</v>
      </c>
      <c r="M5" s="152">
        <v>77.0</v>
      </c>
      <c r="N5" s="152">
        <v>0.2872920697</v>
      </c>
      <c r="O5" s="152" t="b">
        <v>0</v>
      </c>
      <c r="P5" s="152">
        <v>11.61</v>
      </c>
      <c r="Q5" s="152">
        <v>57.13</v>
      </c>
    </row>
    <row r="6">
      <c r="A6" s="4"/>
      <c r="B6" s="3" t="s">
        <v>7</v>
      </c>
      <c r="C6" s="151" t="s">
        <v>247</v>
      </c>
      <c r="D6" s="152" t="s">
        <v>268</v>
      </c>
      <c r="E6" s="152" t="s">
        <v>246</v>
      </c>
      <c r="F6" s="152" t="s">
        <v>247</v>
      </c>
      <c r="G6" s="152"/>
      <c r="H6" s="152"/>
      <c r="I6" s="152">
        <v>20.0</v>
      </c>
      <c r="J6" s="152"/>
      <c r="K6" s="152"/>
      <c r="L6" s="153" t="s">
        <v>289</v>
      </c>
      <c r="M6" s="152" t="s">
        <v>289</v>
      </c>
      <c r="N6" s="152" t="s">
        <v>289</v>
      </c>
      <c r="O6" s="152" t="b">
        <v>0</v>
      </c>
      <c r="P6" s="152">
        <v>0.0</v>
      </c>
      <c r="Q6" s="152">
        <v>0.0</v>
      </c>
    </row>
    <row r="7">
      <c r="A7" s="4"/>
      <c r="B7" s="3" t="s">
        <v>8</v>
      </c>
      <c r="C7" s="151" t="s">
        <v>245</v>
      </c>
      <c r="D7" s="69"/>
      <c r="E7" s="152" t="s">
        <v>246</v>
      </c>
      <c r="F7" s="152" t="s">
        <v>246</v>
      </c>
      <c r="G7" s="152" t="s">
        <v>246</v>
      </c>
      <c r="H7" s="152" t="s">
        <v>246</v>
      </c>
      <c r="I7" s="152">
        <v>9.0</v>
      </c>
      <c r="J7" s="152">
        <v>972253.6601</v>
      </c>
      <c r="K7" s="152">
        <v>21974.0</v>
      </c>
      <c r="L7" s="154">
        <v>1.86944E17</v>
      </c>
      <c r="M7" s="152">
        <v>20.0</v>
      </c>
      <c r="N7" s="152">
        <v>0.4808058056</v>
      </c>
      <c r="O7" s="152" t="b">
        <v>0</v>
      </c>
      <c r="P7" s="152">
        <v>25.4</v>
      </c>
      <c r="Q7" s="152">
        <v>95.4</v>
      </c>
    </row>
    <row r="8">
      <c r="A8" s="4"/>
      <c r="B8" s="3" t="s">
        <v>9</v>
      </c>
      <c r="C8" s="151" t="s">
        <v>245</v>
      </c>
      <c r="D8" s="69"/>
      <c r="E8" s="152" t="s">
        <v>246</v>
      </c>
      <c r="F8" s="152" t="s">
        <v>246</v>
      </c>
      <c r="G8" s="152" t="s">
        <v>246</v>
      </c>
      <c r="H8" s="152" t="s">
        <v>246</v>
      </c>
      <c r="I8" s="152">
        <v>10.0</v>
      </c>
      <c r="J8" s="152">
        <v>1296054.454</v>
      </c>
      <c r="K8" s="152">
        <v>36321.0</v>
      </c>
      <c r="L8" s="154">
        <v>6.10105E17</v>
      </c>
      <c r="M8" s="152">
        <v>63.0</v>
      </c>
      <c r="N8" s="152">
        <v>0.3758792898</v>
      </c>
      <c r="O8" s="152" t="b">
        <v>0</v>
      </c>
      <c r="P8" s="152">
        <v>15.0</v>
      </c>
      <c r="Q8" s="152">
        <v>85.0</v>
      </c>
    </row>
    <row r="9">
      <c r="A9" s="4"/>
      <c r="B9" s="134" t="s">
        <v>10</v>
      </c>
      <c r="C9" s="151" t="s">
        <v>247</v>
      </c>
      <c r="D9" s="152" t="s">
        <v>248</v>
      </c>
      <c r="E9" s="152" t="s">
        <v>247</v>
      </c>
      <c r="F9" s="152"/>
      <c r="G9" s="152"/>
      <c r="H9" s="152"/>
      <c r="I9" s="152"/>
      <c r="J9" s="152"/>
      <c r="K9" s="152"/>
      <c r="L9" s="153" t="s">
        <v>289</v>
      </c>
      <c r="M9" s="152" t="s">
        <v>289</v>
      </c>
      <c r="N9" s="152" t="s">
        <v>289</v>
      </c>
      <c r="O9" s="152" t="b">
        <v>0</v>
      </c>
      <c r="P9" s="152">
        <v>0.0</v>
      </c>
      <c r="Q9" s="152">
        <v>0.0</v>
      </c>
    </row>
    <row r="10">
      <c r="A10" s="4"/>
      <c r="B10" s="3" t="s">
        <v>11</v>
      </c>
      <c r="C10" s="151" t="s">
        <v>245</v>
      </c>
      <c r="D10" s="69"/>
      <c r="E10" s="152" t="s">
        <v>246</v>
      </c>
      <c r="F10" s="152" t="s">
        <v>246</v>
      </c>
      <c r="G10" s="152" t="s">
        <v>246</v>
      </c>
      <c r="H10" s="152" t="s">
        <v>246</v>
      </c>
      <c r="I10" s="152">
        <v>6.5</v>
      </c>
      <c r="J10" s="152">
        <v>838377.4985</v>
      </c>
      <c r="K10" s="152">
        <v>106029.0</v>
      </c>
      <c r="L10" s="154">
        <v>4.84415E17</v>
      </c>
      <c r="M10" s="152">
        <v>48.0</v>
      </c>
      <c r="N10" s="152">
        <v>0.4070452362</v>
      </c>
      <c r="O10" s="152" t="b">
        <v>0</v>
      </c>
      <c r="P10" s="152">
        <v>18.63</v>
      </c>
      <c r="Q10" s="152">
        <v>88.63</v>
      </c>
    </row>
    <row r="11">
      <c r="A11" s="4"/>
      <c r="B11" s="3" t="s">
        <v>12</v>
      </c>
      <c r="C11" s="151" t="s">
        <v>251</v>
      </c>
      <c r="D11" s="69"/>
      <c r="E11" s="152" t="s">
        <v>246</v>
      </c>
      <c r="F11" s="152" t="s">
        <v>246</v>
      </c>
      <c r="G11" s="152" t="s">
        <v>246</v>
      </c>
      <c r="H11" s="152" t="s">
        <v>246</v>
      </c>
      <c r="I11" s="152">
        <v>20.0</v>
      </c>
      <c r="J11" s="152">
        <v>584692.6483</v>
      </c>
      <c r="K11" s="152">
        <v>739925.0</v>
      </c>
      <c r="L11" s="154">
        <v>5.0591E18</v>
      </c>
      <c r="M11" s="152">
        <v>111.0</v>
      </c>
      <c r="N11" s="152">
        <v>-0.7272878781</v>
      </c>
      <c r="O11" s="152" t="b">
        <v>0</v>
      </c>
      <c r="P11" s="152">
        <v>3.39</v>
      </c>
      <c r="Q11" s="152">
        <v>51.37</v>
      </c>
    </row>
    <row r="12">
      <c r="A12" s="4"/>
      <c r="B12" s="3" t="s">
        <v>13</v>
      </c>
      <c r="C12" s="151" t="s">
        <v>247</v>
      </c>
      <c r="D12" s="152" t="s">
        <v>248</v>
      </c>
      <c r="E12" s="152" t="s">
        <v>247</v>
      </c>
      <c r="F12" s="152"/>
      <c r="G12" s="152"/>
      <c r="H12" s="152"/>
      <c r="I12" s="152"/>
      <c r="J12" s="152"/>
      <c r="K12" s="152"/>
      <c r="L12" s="153" t="s">
        <v>289</v>
      </c>
      <c r="M12" s="152" t="s">
        <v>289</v>
      </c>
      <c r="N12" s="152" t="s">
        <v>289</v>
      </c>
      <c r="O12" s="152" t="b">
        <v>0</v>
      </c>
      <c r="P12" s="152">
        <v>0.0</v>
      </c>
      <c r="Q12" s="152">
        <v>0.0</v>
      </c>
    </row>
    <row r="13">
      <c r="A13" s="4"/>
      <c r="B13" s="3" t="s">
        <v>14</v>
      </c>
      <c r="C13" s="151" t="s">
        <v>245</v>
      </c>
      <c r="D13" s="69"/>
      <c r="E13" s="152" t="s">
        <v>246</v>
      </c>
      <c r="F13" s="152" t="s">
        <v>246</v>
      </c>
      <c r="G13" s="152" t="s">
        <v>246</v>
      </c>
      <c r="H13" s="152" t="s">
        <v>246</v>
      </c>
      <c r="I13" s="152">
        <v>10.0</v>
      </c>
      <c r="J13" s="152">
        <v>1072884.737</v>
      </c>
      <c r="K13" s="152">
        <v>175133.0</v>
      </c>
      <c r="L13" s="154">
        <v>2.01592E18</v>
      </c>
      <c r="M13" s="152">
        <v>97.0</v>
      </c>
      <c r="N13" s="152">
        <v>0.02729388624</v>
      </c>
      <c r="O13" s="152" t="b">
        <v>0</v>
      </c>
      <c r="P13" s="152">
        <v>6.77</v>
      </c>
      <c r="Q13" s="152">
        <v>76.77</v>
      </c>
    </row>
    <row r="14">
      <c r="A14" s="4"/>
      <c r="B14" s="3" t="s">
        <v>15</v>
      </c>
      <c r="C14" s="151" t="s">
        <v>245</v>
      </c>
      <c r="D14" s="69"/>
      <c r="E14" s="152" t="s">
        <v>246</v>
      </c>
      <c r="F14" s="152" t="s">
        <v>246</v>
      </c>
      <c r="G14" s="152" t="s">
        <v>246</v>
      </c>
      <c r="H14" s="152" t="s">
        <v>246</v>
      </c>
      <c r="I14" s="152">
        <v>7.7</v>
      </c>
      <c r="J14" s="152">
        <v>1304078.39</v>
      </c>
      <c r="K14" s="152">
        <v>111528.0</v>
      </c>
      <c r="L14" s="154">
        <v>1.46043E18</v>
      </c>
      <c r="M14" s="152">
        <v>88.0</v>
      </c>
      <c r="N14" s="152">
        <v>0.165032456</v>
      </c>
      <c r="O14" s="152" t="b">
        <v>0</v>
      </c>
      <c r="P14" s="152">
        <v>8.95</v>
      </c>
      <c r="Q14" s="152">
        <v>78.95</v>
      </c>
    </row>
    <row r="15">
      <c r="A15" s="4"/>
      <c r="B15" s="3" t="s">
        <v>16</v>
      </c>
      <c r="C15" s="151" t="s">
        <v>245</v>
      </c>
      <c r="D15" s="69"/>
      <c r="E15" s="152" t="s">
        <v>246</v>
      </c>
      <c r="F15" s="152" t="s">
        <v>246</v>
      </c>
      <c r="G15" s="152" t="s">
        <v>246</v>
      </c>
      <c r="H15" s="152" t="s">
        <v>246</v>
      </c>
      <c r="I15" s="152">
        <v>7.0</v>
      </c>
      <c r="J15" s="152">
        <v>518119.8905</v>
      </c>
      <c r="K15" s="152">
        <v>180677.0</v>
      </c>
      <c r="L15" s="154">
        <v>3.39517E17</v>
      </c>
      <c r="M15" s="152">
        <v>36.0</v>
      </c>
      <c r="N15" s="152">
        <v>0.4429739099</v>
      </c>
      <c r="O15" s="152" t="b">
        <v>0</v>
      </c>
      <c r="P15" s="152">
        <v>21.53</v>
      </c>
      <c r="Q15" s="152">
        <v>91.53</v>
      </c>
    </row>
    <row r="16">
      <c r="A16" s="4"/>
      <c r="B16" s="134" t="s">
        <v>17</v>
      </c>
      <c r="C16" s="151" t="s">
        <v>247</v>
      </c>
      <c r="D16" s="152" t="s">
        <v>248</v>
      </c>
      <c r="E16" s="152" t="s">
        <v>247</v>
      </c>
      <c r="F16" s="152"/>
      <c r="G16" s="152"/>
      <c r="H16" s="152"/>
      <c r="I16" s="152"/>
      <c r="J16" s="152"/>
      <c r="K16" s="152"/>
      <c r="L16" s="153" t="s">
        <v>289</v>
      </c>
      <c r="M16" s="152" t="s">
        <v>289</v>
      </c>
      <c r="N16" s="152" t="s">
        <v>289</v>
      </c>
      <c r="O16" s="152" t="b">
        <v>0</v>
      </c>
      <c r="P16" s="152">
        <v>0.0</v>
      </c>
      <c r="Q16" s="152">
        <v>0.0</v>
      </c>
    </row>
    <row r="17">
      <c r="A17" s="4"/>
      <c r="B17" s="3" t="s">
        <v>18</v>
      </c>
      <c r="C17" s="151" t="s">
        <v>245</v>
      </c>
      <c r="D17" s="69"/>
      <c r="E17" s="152" t="s">
        <v>246</v>
      </c>
      <c r="F17" s="152" t="s">
        <v>246</v>
      </c>
      <c r="G17" s="152" t="s">
        <v>246</v>
      </c>
      <c r="H17" s="152" t="s">
        <v>246</v>
      </c>
      <c r="I17" s="152">
        <v>11.0</v>
      </c>
      <c r="J17" s="152">
        <v>1442930.178</v>
      </c>
      <c r="K17" s="152">
        <v>67632.0</v>
      </c>
      <c r="L17" s="154">
        <v>1.54894E18</v>
      </c>
      <c r="M17" s="152">
        <v>94.0</v>
      </c>
      <c r="N17" s="152">
        <v>0.1430858458</v>
      </c>
      <c r="O17" s="152" t="b">
        <v>0</v>
      </c>
      <c r="P17" s="152">
        <v>7.5</v>
      </c>
      <c r="Q17" s="152">
        <v>77.5</v>
      </c>
    </row>
    <row r="18">
      <c r="A18" s="4"/>
      <c r="B18" s="3" t="s">
        <v>19</v>
      </c>
      <c r="C18" s="151" t="s">
        <v>245</v>
      </c>
      <c r="D18" s="69"/>
      <c r="E18" s="152" t="s">
        <v>246</v>
      </c>
      <c r="F18" s="152" t="s">
        <v>246</v>
      </c>
      <c r="G18" s="152" t="s">
        <v>246</v>
      </c>
      <c r="H18" s="152" t="s">
        <v>246</v>
      </c>
      <c r="I18" s="152">
        <v>10.0</v>
      </c>
      <c r="J18" s="152">
        <v>1270521.941</v>
      </c>
      <c r="K18" s="152">
        <v>149049.0</v>
      </c>
      <c r="L18" s="154">
        <v>2.40599E18</v>
      </c>
      <c r="M18" s="152">
        <v>104.0</v>
      </c>
      <c r="N18" s="152">
        <v>-0.06942592518</v>
      </c>
      <c r="O18" s="152" t="b">
        <v>0</v>
      </c>
      <c r="P18" s="152">
        <v>5.08</v>
      </c>
      <c r="Q18" s="152">
        <v>75.08</v>
      </c>
    </row>
    <row r="19">
      <c r="A19" s="4"/>
      <c r="B19" s="3" t="s">
        <v>20</v>
      </c>
      <c r="C19" s="151" t="s">
        <v>251</v>
      </c>
      <c r="D19" s="69"/>
      <c r="E19" s="152" t="s">
        <v>246</v>
      </c>
      <c r="F19" s="152" t="s">
        <v>246</v>
      </c>
      <c r="G19" s="152" t="s">
        <v>246</v>
      </c>
      <c r="H19" s="152" t="s">
        <v>246</v>
      </c>
      <c r="I19" s="152">
        <v>7.1</v>
      </c>
      <c r="J19" s="152">
        <v>320341.1201</v>
      </c>
      <c r="K19" s="152">
        <v>94568.0</v>
      </c>
      <c r="L19" s="154">
        <v>6.89014E16</v>
      </c>
      <c r="M19" s="152">
        <v>2.0</v>
      </c>
      <c r="N19" s="152">
        <v>0.5100754464</v>
      </c>
      <c r="O19" s="152" t="b">
        <v>0</v>
      </c>
      <c r="P19" s="152">
        <v>29.76</v>
      </c>
      <c r="Q19" s="152">
        <v>69.83</v>
      </c>
    </row>
    <row r="20">
      <c r="A20" s="4"/>
      <c r="B20" s="3" t="s">
        <v>21</v>
      </c>
      <c r="C20" s="151" t="s">
        <v>245</v>
      </c>
      <c r="D20" s="69"/>
      <c r="E20" s="152" t="s">
        <v>246</v>
      </c>
      <c r="F20" s="152" t="s">
        <v>246</v>
      </c>
      <c r="G20" s="152" t="s">
        <v>246</v>
      </c>
      <c r="H20" s="152" t="s">
        <v>246</v>
      </c>
      <c r="I20" s="152">
        <v>11.0</v>
      </c>
      <c r="J20" s="152">
        <v>284451.5518</v>
      </c>
      <c r="K20" s="152">
        <v>101692.0</v>
      </c>
      <c r="L20" s="154">
        <v>9.05099E16</v>
      </c>
      <c r="M20" s="152">
        <v>7.0</v>
      </c>
      <c r="N20" s="152">
        <v>0.5047174217</v>
      </c>
      <c r="O20" s="152" t="b">
        <v>0</v>
      </c>
      <c r="P20" s="152">
        <v>28.55</v>
      </c>
      <c r="Q20" s="152">
        <v>98.55</v>
      </c>
    </row>
    <row r="21">
      <c r="A21" s="4"/>
      <c r="B21" s="3" t="s">
        <v>22</v>
      </c>
      <c r="C21" s="151" t="s">
        <v>251</v>
      </c>
      <c r="D21" s="69"/>
      <c r="E21" s="152" t="s">
        <v>246</v>
      </c>
      <c r="F21" s="152" t="s">
        <v>246</v>
      </c>
      <c r="G21" s="152" t="s">
        <v>246</v>
      </c>
      <c r="H21" s="152" t="s">
        <v>246</v>
      </c>
      <c r="I21" s="152">
        <v>10.3</v>
      </c>
      <c r="J21" s="152">
        <v>1104078.692</v>
      </c>
      <c r="K21" s="152">
        <v>181124.0</v>
      </c>
      <c r="L21" s="154">
        <v>2.27412E18</v>
      </c>
      <c r="M21" s="152">
        <v>103.0</v>
      </c>
      <c r="N21" s="152">
        <v>-0.03672802683</v>
      </c>
      <c r="O21" s="152" t="b">
        <v>0</v>
      </c>
      <c r="P21" s="152">
        <v>5.32</v>
      </c>
      <c r="Q21" s="152">
        <v>52.72</v>
      </c>
    </row>
    <row r="22">
      <c r="A22" s="5"/>
      <c r="B22" s="135" t="s">
        <v>23</v>
      </c>
      <c r="C22" s="151" t="s">
        <v>247</v>
      </c>
      <c r="D22" s="152" t="s">
        <v>248</v>
      </c>
      <c r="E22" s="152" t="s">
        <v>247</v>
      </c>
      <c r="F22" s="152"/>
      <c r="G22" s="152"/>
      <c r="H22" s="152"/>
      <c r="I22" s="152"/>
      <c r="J22" s="152"/>
      <c r="K22" s="152"/>
      <c r="L22" s="153" t="s">
        <v>289</v>
      </c>
      <c r="M22" s="152" t="s">
        <v>289</v>
      </c>
      <c r="N22" s="152" t="s">
        <v>289</v>
      </c>
      <c r="O22" s="152" t="b">
        <v>0</v>
      </c>
      <c r="P22" s="152">
        <v>0.0</v>
      </c>
      <c r="Q22" s="152">
        <v>0.0</v>
      </c>
    </row>
    <row r="23">
      <c r="A23" s="6" t="s">
        <v>24</v>
      </c>
      <c r="B23" s="7" t="s">
        <v>25</v>
      </c>
      <c r="C23" s="151" t="s">
        <v>247</v>
      </c>
      <c r="D23" s="152" t="s">
        <v>290</v>
      </c>
      <c r="E23" s="152" t="s">
        <v>246</v>
      </c>
      <c r="F23" s="152" t="s">
        <v>247</v>
      </c>
      <c r="G23" s="152"/>
      <c r="H23" s="152"/>
      <c r="I23" s="152">
        <v>10.0</v>
      </c>
      <c r="J23" s="152"/>
      <c r="K23" s="152"/>
      <c r="L23" s="153" t="s">
        <v>289</v>
      </c>
      <c r="M23" s="152" t="s">
        <v>289</v>
      </c>
      <c r="N23" s="152" t="s">
        <v>289</v>
      </c>
      <c r="O23" s="152" t="b">
        <v>0</v>
      </c>
      <c r="P23" s="152">
        <v>0.0</v>
      </c>
      <c r="Q23" s="152">
        <v>0.0</v>
      </c>
    </row>
    <row r="24">
      <c r="A24" s="4"/>
      <c r="B24" s="7" t="s">
        <v>26</v>
      </c>
      <c r="C24" s="151" t="s">
        <v>245</v>
      </c>
      <c r="D24" s="69"/>
      <c r="E24" s="152" t="s">
        <v>246</v>
      </c>
      <c r="F24" s="152" t="s">
        <v>246</v>
      </c>
      <c r="G24" s="152" t="s">
        <v>246</v>
      </c>
      <c r="H24" s="152" t="s">
        <v>246</v>
      </c>
      <c r="I24" s="152">
        <v>3.6</v>
      </c>
      <c r="J24" s="152">
        <v>534952.6128</v>
      </c>
      <c r="K24" s="152">
        <v>166604.0</v>
      </c>
      <c r="L24" s="154">
        <v>1.7164E17</v>
      </c>
      <c r="M24" s="152">
        <v>17.0</v>
      </c>
      <c r="N24" s="152">
        <v>0.4846004866</v>
      </c>
      <c r="O24" s="152" t="b">
        <v>0</v>
      </c>
      <c r="P24" s="152">
        <v>26.13</v>
      </c>
      <c r="Q24" s="152">
        <v>96.13</v>
      </c>
    </row>
    <row r="25">
      <c r="A25" s="4"/>
      <c r="B25" s="7" t="s">
        <v>27</v>
      </c>
      <c r="C25" s="151" t="s">
        <v>247</v>
      </c>
      <c r="D25" s="152" t="s">
        <v>248</v>
      </c>
      <c r="E25" s="152" t="s">
        <v>247</v>
      </c>
      <c r="F25" s="152"/>
      <c r="G25" s="152"/>
      <c r="H25" s="152"/>
      <c r="I25" s="152"/>
      <c r="J25" s="152"/>
      <c r="K25" s="152"/>
      <c r="L25" s="153" t="s">
        <v>289</v>
      </c>
      <c r="M25" s="152" t="s">
        <v>289</v>
      </c>
      <c r="N25" s="152" t="s">
        <v>289</v>
      </c>
      <c r="O25" s="152" t="b">
        <v>0</v>
      </c>
      <c r="P25" s="152">
        <v>0.0</v>
      </c>
      <c r="Q25" s="152">
        <v>0.0</v>
      </c>
    </row>
    <row r="26">
      <c r="A26" s="4"/>
      <c r="B26" s="7" t="s">
        <v>28</v>
      </c>
      <c r="C26" s="151" t="s">
        <v>245</v>
      </c>
      <c r="D26" s="69"/>
      <c r="E26" s="152" t="s">
        <v>246</v>
      </c>
      <c r="F26" s="152" t="s">
        <v>246</v>
      </c>
      <c r="G26" s="152" t="s">
        <v>246</v>
      </c>
      <c r="H26" s="152" t="s">
        <v>246</v>
      </c>
      <c r="I26" s="152">
        <v>9.0</v>
      </c>
      <c r="J26" s="152">
        <v>700851.6311</v>
      </c>
      <c r="K26" s="152">
        <v>171949.0</v>
      </c>
      <c r="L26" s="154">
        <v>7.60141E17</v>
      </c>
      <c r="M26" s="152">
        <v>69.0</v>
      </c>
      <c r="N26" s="152">
        <v>0.3386763472</v>
      </c>
      <c r="O26" s="152" t="b">
        <v>0</v>
      </c>
      <c r="P26" s="152">
        <v>13.55</v>
      </c>
      <c r="Q26" s="152">
        <v>83.55</v>
      </c>
    </row>
    <row r="27">
      <c r="A27" s="4"/>
      <c r="B27" s="7" t="s">
        <v>29</v>
      </c>
      <c r="C27" s="151" t="s">
        <v>247</v>
      </c>
      <c r="D27" s="152" t="s">
        <v>248</v>
      </c>
      <c r="E27" s="152" t="s">
        <v>247</v>
      </c>
      <c r="F27" s="152"/>
      <c r="G27" s="152"/>
      <c r="H27" s="152"/>
      <c r="I27" s="152"/>
      <c r="J27" s="152"/>
      <c r="K27" s="152"/>
      <c r="L27" s="153" t="s">
        <v>289</v>
      </c>
      <c r="M27" s="152" t="s">
        <v>289</v>
      </c>
      <c r="N27" s="152" t="s">
        <v>289</v>
      </c>
      <c r="O27" s="152" t="b">
        <v>0</v>
      </c>
      <c r="P27" s="152">
        <v>0.0</v>
      </c>
      <c r="Q27" s="152">
        <v>0.0</v>
      </c>
    </row>
    <row r="28">
      <c r="A28" s="4"/>
      <c r="B28" s="7" t="s">
        <v>31</v>
      </c>
      <c r="C28" s="151" t="s">
        <v>245</v>
      </c>
      <c r="D28" s="69"/>
      <c r="E28" s="152" t="s">
        <v>246</v>
      </c>
      <c r="F28" s="152" t="s">
        <v>246</v>
      </c>
      <c r="G28" s="152" t="s">
        <v>246</v>
      </c>
      <c r="H28" s="152" t="s">
        <v>246</v>
      </c>
      <c r="I28" s="152">
        <v>10.0</v>
      </c>
      <c r="J28" s="152">
        <v>686918.1488</v>
      </c>
      <c r="K28" s="152">
        <v>446445.0</v>
      </c>
      <c r="L28" s="154">
        <v>2.10658E18</v>
      </c>
      <c r="M28" s="152">
        <v>100.0</v>
      </c>
      <c r="N28" s="152">
        <v>0.004814898213</v>
      </c>
      <c r="O28" s="152" t="b">
        <v>0</v>
      </c>
      <c r="P28" s="152">
        <v>6.05</v>
      </c>
      <c r="Q28" s="152">
        <v>76.05</v>
      </c>
    </row>
    <row r="29">
      <c r="A29" s="4"/>
      <c r="B29" s="7" t="s">
        <v>32</v>
      </c>
      <c r="C29" s="151" t="s">
        <v>284</v>
      </c>
      <c r="D29" s="70"/>
      <c r="E29" s="152" t="s">
        <v>246</v>
      </c>
      <c r="F29" s="152" t="s">
        <v>246</v>
      </c>
      <c r="G29" s="152" t="s">
        <v>246</v>
      </c>
      <c r="H29" s="152" t="s">
        <v>246</v>
      </c>
      <c r="I29" s="152">
        <v>20.0</v>
      </c>
      <c r="J29" s="152">
        <v>1230148.751</v>
      </c>
      <c r="K29" s="152">
        <v>177759.0</v>
      </c>
      <c r="L29" s="153" t="s">
        <v>289</v>
      </c>
      <c r="M29" s="152" t="s">
        <v>289</v>
      </c>
      <c r="N29" s="152" t="s">
        <v>289</v>
      </c>
      <c r="O29" s="152" t="b">
        <v>0</v>
      </c>
      <c r="P29" s="152">
        <v>0.0</v>
      </c>
      <c r="Q29" s="152">
        <v>35.0</v>
      </c>
    </row>
    <row r="30">
      <c r="A30" s="4"/>
      <c r="B30" s="7" t="s">
        <v>33</v>
      </c>
      <c r="C30" s="151" t="s">
        <v>251</v>
      </c>
      <c r="D30" s="69"/>
      <c r="E30" s="152" t="s">
        <v>246</v>
      </c>
      <c r="F30" s="152" t="s">
        <v>246</v>
      </c>
      <c r="G30" s="152" t="s">
        <v>246</v>
      </c>
      <c r="H30" s="152" t="s">
        <v>246</v>
      </c>
      <c r="I30" s="152">
        <v>10.0</v>
      </c>
      <c r="J30" s="152">
        <v>529991.9027</v>
      </c>
      <c r="K30" s="152">
        <v>509917.0</v>
      </c>
      <c r="L30" s="154">
        <v>1.43231E18</v>
      </c>
      <c r="M30" s="152">
        <v>86.0</v>
      </c>
      <c r="N30" s="152">
        <v>0.172005371</v>
      </c>
      <c r="O30" s="152" t="b">
        <v>0</v>
      </c>
      <c r="P30" s="152">
        <v>9.44</v>
      </c>
      <c r="Q30" s="152">
        <v>55.61</v>
      </c>
    </row>
    <row r="31">
      <c r="A31" s="4"/>
      <c r="B31" s="135" t="s">
        <v>34</v>
      </c>
      <c r="C31" s="151" t="s">
        <v>247</v>
      </c>
      <c r="D31" s="152" t="s">
        <v>248</v>
      </c>
      <c r="E31" s="152" t="s">
        <v>247</v>
      </c>
      <c r="F31" s="152"/>
      <c r="G31" s="152"/>
      <c r="H31" s="152"/>
      <c r="I31" s="152"/>
      <c r="J31" s="152"/>
      <c r="K31" s="152"/>
      <c r="L31" s="153" t="s">
        <v>289</v>
      </c>
      <c r="M31" s="152" t="s">
        <v>289</v>
      </c>
      <c r="N31" s="152" t="s">
        <v>289</v>
      </c>
      <c r="O31" s="152" t="b">
        <v>0</v>
      </c>
      <c r="P31" s="152">
        <v>0.0</v>
      </c>
      <c r="Q31" s="152">
        <v>0.0</v>
      </c>
    </row>
    <row r="32">
      <c r="A32" s="4"/>
      <c r="B32" s="7" t="s">
        <v>35</v>
      </c>
      <c r="C32" s="151" t="s">
        <v>245</v>
      </c>
      <c r="D32" s="69"/>
      <c r="E32" s="152" t="s">
        <v>246</v>
      </c>
      <c r="F32" s="152" t="s">
        <v>246</v>
      </c>
      <c r="G32" s="152" t="s">
        <v>246</v>
      </c>
      <c r="H32" s="152" t="s">
        <v>246</v>
      </c>
      <c r="I32" s="152">
        <v>7.5</v>
      </c>
      <c r="J32" s="152">
        <v>889138.6376</v>
      </c>
      <c r="K32" s="152">
        <v>31456.0</v>
      </c>
      <c r="L32" s="154">
        <v>1.86511E17</v>
      </c>
      <c r="M32" s="152">
        <v>19.0</v>
      </c>
      <c r="N32" s="152">
        <v>0.4809131713</v>
      </c>
      <c r="O32" s="152" t="b">
        <v>0</v>
      </c>
      <c r="P32" s="152">
        <v>25.65</v>
      </c>
      <c r="Q32" s="152">
        <v>95.65</v>
      </c>
    </row>
    <row r="33">
      <c r="A33" s="4"/>
      <c r="B33" s="7" t="s">
        <v>36</v>
      </c>
      <c r="C33" s="151" t="s">
        <v>251</v>
      </c>
      <c r="D33" s="69"/>
      <c r="E33" s="152" t="s">
        <v>246</v>
      </c>
      <c r="F33" s="152" t="s">
        <v>246</v>
      </c>
      <c r="G33" s="152" t="s">
        <v>246</v>
      </c>
      <c r="H33" s="152" t="s">
        <v>246</v>
      </c>
      <c r="I33" s="152">
        <v>20.0</v>
      </c>
      <c r="J33" s="152">
        <v>1495165.181</v>
      </c>
      <c r="K33" s="152">
        <v>141586.0</v>
      </c>
      <c r="L33" s="154">
        <v>6.33036E18</v>
      </c>
      <c r="M33" s="152">
        <v>115.0</v>
      </c>
      <c r="N33" s="152">
        <v>-1.042509887</v>
      </c>
      <c r="O33" s="152" t="b">
        <v>0</v>
      </c>
      <c r="P33" s="152">
        <v>2.42</v>
      </c>
      <c r="Q33" s="152">
        <v>50.69</v>
      </c>
    </row>
    <row r="34">
      <c r="A34" s="4"/>
      <c r="B34" s="7" t="s">
        <v>37</v>
      </c>
      <c r="C34" s="151" t="s">
        <v>245</v>
      </c>
      <c r="D34" s="69"/>
      <c r="E34" s="152" t="s">
        <v>246</v>
      </c>
      <c r="F34" s="152" t="s">
        <v>246</v>
      </c>
      <c r="G34" s="152" t="s">
        <v>246</v>
      </c>
      <c r="H34" s="152" t="s">
        <v>246</v>
      </c>
      <c r="I34" s="152">
        <v>9.0</v>
      </c>
      <c r="J34" s="152">
        <v>807120.4957</v>
      </c>
      <c r="K34" s="152">
        <v>119812.0</v>
      </c>
      <c r="L34" s="154">
        <v>7.02457E17</v>
      </c>
      <c r="M34" s="152">
        <v>67.0</v>
      </c>
      <c r="N34" s="152">
        <v>0.3529797546</v>
      </c>
      <c r="O34" s="152" t="b">
        <v>0</v>
      </c>
      <c r="P34" s="152">
        <v>14.03</v>
      </c>
      <c r="Q34" s="152">
        <v>84.03</v>
      </c>
    </row>
    <row r="35">
      <c r="A35" s="4"/>
      <c r="B35" s="7" t="s">
        <v>38</v>
      </c>
      <c r="C35" s="151" t="s">
        <v>284</v>
      </c>
      <c r="D35" s="155"/>
      <c r="E35" s="152" t="s">
        <v>246</v>
      </c>
      <c r="F35" s="152" t="s">
        <v>246</v>
      </c>
      <c r="G35" s="152" t="s">
        <v>246</v>
      </c>
      <c r="H35" s="152" t="s">
        <v>246</v>
      </c>
      <c r="I35" s="152">
        <v>6.3</v>
      </c>
      <c r="J35" s="152">
        <v>355135.7673</v>
      </c>
      <c r="K35" s="152">
        <v>101218.0</v>
      </c>
      <c r="L35" s="153" t="s">
        <v>289</v>
      </c>
      <c r="M35" s="152" t="s">
        <v>289</v>
      </c>
      <c r="N35" s="152" t="s">
        <v>289</v>
      </c>
      <c r="O35" s="152" t="b">
        <v>0</v>
      </c>
      <c r="P35" s="152">
        <v>0.0</v>
      </c>
      <c r="Q35" s="152">
        <v>35.0</v>
      </c>
    </row>
    <row r="36">
      <c r="A36" s="4"/>
      <c r="B36" s="7" t="s">
        <v>39</v>
      </c>
      <c r="C36" s="151" t="s">
        <v>245</v>
      </c>
      <c r="D36" s="69"/>
      <c r="E36" s="152" t="s">
        <v>246</v>
      </c>
      <c r="F36" s="152" t="s">
        <v>246</v>
      </c>
      <c r="G36" s="152" t="s">
        <v>246</v>
      </c>
      <c r="H36" s="152" t="s">
        <v>246</v>
      </c>
      <c r="I36" s="152">
        <v>11.3</v>
      </c>
      <c r="J36" s="152">
        <v>312462.7512</v>
      </c>
      <c r="K36" s="152">
        <v>478044.0</v>
      </c>
      <c r="L36" s="154">
        <v>5.27403E17</v>
      </c>
      <c r="M36" s="152">
        <v>50.0</v>
      </c>
      <c r="N36" s="152">
        <v>0.3963858191</v>
      </c>
      <c r="O36" s="152" t="b">
        <v>0</v>
      </c>
      <c r="P36" s="152">
        <v>18.15</v>
      </c>
      <c r="Q36" s="152">
        <v>88.15</v>
      </c>
    </row>
    <row r="37">
      <c r="A37" s="4"/>
      <c r="B37" s="135" t="s">
        <v>40</v>
      </c>
      <c r="C37" s="151" t="s">
        <v>247</v>
      </c>
      <c r="D37" s="152" t="s">
        <v>248</v>
      </c>
      <c r="E37" s="152" t="s">
        <v>247</v>
      </c>
      <c r="F37" s="152"/>
      <c r="G37" s="152"/>
      <c r="H37" s="152"/>
      <c r="I37" s="152"/>
      <c r="J37" s="152"/>
      <c r="K37" s="152"/>
      <c r="L37" s="153" t="s">
        <v>289</v>
      </c>
      <c r="M37" s="152" t="s">
        <v>289</v>
      </c>
      <c r="N37" s="152" t="s">
        <v>289</v>
      </c>
      <c r="O37" s="152" t="b">
        <v>0</v>
      </c>
      <c r="P37" s="152">
        <v>0.0</v>
      </c>
      <c r="Q37" s="152">
        <v>0.0</v>
      </c>
    </row>
    <row r="38">
      <c r="A38" s="4"/>
      <c r="B38" s="7" t="s">
        <v>41</v>
      </c>
      <c r="C38" s="151" t="s">
        <v>245</v>
      </c>
      <c r="D38" s="69"/>
      <c r="E38" s="152" t="s">
        <v>246</v>
      </c>
      <c r="F38" s="152" t="s">
        <v>246</v>
      </c>
      <c r="G38" s="152" t="s">
        <v>246</v>
      </c>
      <c r="H38" s="152" t="s">
        <v>246</v>
      </c>
      <c r="I38" s="152">
        <v>7.0</v>
      </c>
      <c r="J38" s="152">
        <v>639273.0872</v>
      </c>
      <c r="K38" s="152">
        <v>208011.0</v>
      </c>
      <c r="L38" s="154">
        <v>5.95055E17</v>
      </c>
      <c r="M38" s="152">
        <v>61.0</v>
      </c>
      <c r="N38" s="152">
        <v>0.3796109448</v>
      </c>
      <c r="O38" s="152" t="b">
        <v>0</v>
      </c>
      <c r="P38" s="152">
        <v>15.48</v>
      </c>
      <c r="Q38" s="152">
        <v>85.48</v>
      </c>
    </row>
    <row r="39">
      <c r="A39" s="4"/>
      <c r="B39" s="7" t="s">
        <v>42</v>
      </c>
      <c r="C39" s="151" t="s">
        <v>251</v>
      </c>
      <c r="D39" s="69"/>
      <c r="E39" s="152" t="s">
        <v>246</v>
      </c>
      <c r="F39" s="152" t="s">
        <v>246</v>
      </c>
      <c r="G39" s="152" t="s">
        <v>246</v>
      </c>
      <c r="H39" s="152" t="s">
        <v>246</v>
      </c>
      <c r="I39" s="152">
        <v>9.0</v>
      </c>
      <c r="J39" s="152">
        <v>615133.0583</v>
      </c>
      <c r="K39" s="152">
        <v>114999.0</v>
      </c>
      <c r="L39" s="154">
        <v>3.91629E17</v>
      </c>
      <c r="M39" s="152">
        <v>37.0</v>
      </c>
      <c r="N39" s="152">
        <v>0.4300522894</v>
      </c>
      <c r="O39" s="152" t="b">
        <v>0</v>
      </c>
      <c r="P39" s="152">
        <v>21.29</v>
      </c>
      <c r="Q39" s="152">
        <v>63.9</v>
      </c>
    </row>
    <row r="40">
      <c r="A40" s="4"/>
      <c r="B40" s="7" t="s">
        <v>43</v>
      </c>
      <c r="C40" s="151" t="s">
        <v>247</v>
      </c>
      <c r="D40" s="152" t="s">
        <v>248</v>
      </c>
      <c r="E40" s="152" t="s">
        <v>247</v>
      </c>
      <c r="F40" s="152"/>
      <c r="G40" s="152"/>
      <c r="H40" s="152"/>
      <c r="I40" s="152"/>
      <c r="J40" s="152"/>
      <c r="K40" s="152"/>
      <c r="L40" s="153" t="s">
        <v>289</v>
      </c>
      <c r="M40" s="152" t="s">
        <v>289</v>
      </c>
      <c r="N40" s="152" t="s">
        <v>289</v>
      </c>
      <c r="O40" s="152" t="b">
        <v>0</v>
      </c>
      <c r="P40" s="152">
        <v>0.0</v>
      </c>
      <c r="Q40" s="152">
        <v>0.0</v>
      </c>
    </row>
    <row r="41">
      <c r="A41" s="4"/>
      <c r="B41" s="7" t="s">
        <v>44</v>
      </c>
      <c r="C41" s="151" t="s">
        <v>251</v>
      </c>
      <c r="D41" s="69"/>
      <c r="E41" s="152" t="s">
        <v>246</v>
      </c>
      <c r="F41" s="152" t="s">
        <v>246</v>
      </c>
      <c r="G41" s="152" t="s">
        <v>246</v>
      </c>
      <c r="H41" s="152" t="s">
        <v>246</v>
      </c>
      <c r="I41" s="152">
        <v>20.0</v>
      </c>
      <c r="J41" s="152">
        <v>1494041.238</v>
      </c>
      <c r="K41" s="152">
        <v>341154.0</v>
      </c>
      <c r="L41" s="154">
        <v>1.52302E19</v>
      </c>
      <c r="M41" s="152">
        <v>120.0</v>
      </c>
      <c r="N41" s="152">
        <v>-3.249303813</v>
      </c>
      <c r="O41" s="152" t="b">
        <v>0</v>
      </c>
      <c r="P41" s="152">
        <v>1.21</v>
      </c>
      <c r="Q41" s="152">
        <v>49.85</v>
      </c>
    </row>
    <row r="42">
      <c r="A42" s="5"/>
      <c r="B42" s="7" t="s">
        <v>45</v>
      </c>
      <c r="C42" s="151" t="s">
        <v>247</v>
      </c>
      <c r="D42" s="152" t="s">
        <v>248</v>
      </c>
      <c r="E42" s="152" t="s">
        <v>247</v>
      </c>
      <c r="F42" s="152"/>
      <c r="G42" s="152"/>
      <c r="H42" s="152"/>
      <c r="I42" s="152"/>
      <c r="J42" s="152"/>
      <c r="K42" s="152"/>
      <c r="L42" s="153" t="s">
        <v>289</v>
      </c>
      <c r="M42" s="152" t="s">
        <v>289</v>
      </c>
      <c r="N42" s="152" t="s">
        <v>289</v>
      </c>
      <c r="O42" s="152" t="b">
        <v>0</v>
      </c>
      <c r="P42" s="152">
        <v>0.0</v>
      </c>
      <c r="Q42" s="152">
        <v>0.0</v>
      </c>
    </row>
    <row r="43">
      <c r="A43" s="9" t="s">
        <v>46</v>
      </c>
      <c r="B43" s="10" t="s">
        <v>47</v>
      </c>
      <c r="C43" s="151" t="s">
        <v>245</v>
      </c>
      <c r="D43" s="69"/>
      <c r="E43" s="152" t="s">
        <v>246</v>
      </c>
      <c r="F43" s="152" t="s">
        <v>246</v>
      </c>
      <c r="G43" s="152" t="s">
        <v>246</v>
      </c>
      <c r="H43" s="152" t="s">
        <v>246</v>
      </c>
      <c r="I43" s="152">
        <v>5.9</v>
      </c>
      <c r="J43" s="152">
        <v>382750.76</v>
      </c>
      <c r="K43" s="152">
        <v>114370.0</v>
      </c>
      <c r="L43" s="154">
        <v>9.88545E16</v>
      </c>
      <c r="M43" s="152">
        <v>10.0</v>
      </c>
      <c r="N43" s="152">
        <v>0.5026483146</v>
      </c>
      <c r="O43" s="152" t="b">
        <v>0</v>
      </c>
      <c r="P43" s="152">
        <v>27.82</v>
      </c>
      <c r="Q43" s="152">
        <v>97.82</v>
      </c>
    </row>
    <row r="44">
      <c r="A44" s="4"/>
      <c r="B44" s="10" t="s">
        <v>48</v>
      </c>
      <c r="C44" s="151" t="s">
        <v>245</v>
      </c>
      <c r="D44" s="69"/>
      <c r="E44" s="152" t="s">
        <v>246</v>
      </c>
      <c r="F44" s="152" t="s">
        <v>246</v>
      </c>
      <c r="G44" s="152" t="s">
        <v>246</v>
      </c>
      <c r="H44" s="152" t="s">
        <v>246</v>
      </c>
      <c r="I44" s="152">
        <v>8.0</v>
      </c>
      <c r="J44" s="152">
        <v>1164715.439</v>
      </c>
      <c r="K44" s="152">
        <v>190982.0</v>
      </c>
      <c r="L44" s="154">
        <v>2.07263E18</v>
      </c>
      <c r="M44" s="152">
        <v>98.0</v>
      </c>
      <c r="N44" s="152">
        <v>0.01323272389</v>
      </c>
      <c r="O44" s="152" t="b">
        <v>0</v>
      </c>
      <c r="P44" s="152">
        <v>6.53</v>
      </c>
      <c r="Q44" s="152">
        <v>76.53</v>
      </c>
    </row>
    <row r="45">
      <c r="A45" s="4"/>
      <c r="B45" s="10" t="s">
        <v>49</v>
      </c>
      <c r="C45" s="151" t="s">
        <v>245</v>
      </c>
      <c r="D45" s="69"/>
      <c r="E45" s="152" t="s">
        <v>246</v>
      </c>
      <c r="F45" s="152" t="s">
        <v>246</v>
      </c>
      <c r="G45" s="152" t="s">
        <v>246</v>
      </c>
      <c r="H45" s="152" t="s">
        <v>246</v>
      </c>
      <c r="I45" s="152">
        <v>20.0</v>
      </c>
      <c r="J45" s="152">
        <v>1476780.766</v>
      </c>
      <c r="K45" s="152">
        <v>259153.0</v>
      </c>
      <c r="L45" s="154">
        <v>1.13036E19</v>
      </c>
      <c r="M45" s="152">
        <v>117.0</v>
      </c>
      <c r="N45" s="152">
        <v>-2.275677886</v>
      </c>
      <c r="O45" s="152" t="b">
        <v>0</v>
      </c>
      <c r="P45" s="152">
        <v>1.94</v>
      </c>
      <c r="Q45" s="152">
        <v>71.94</v>
      </c>
    </row>
    <row r="46">
      <c r="A46" s="4"/>
      <c r="B46" s="10" t="s">
        <v>50</v>
      </c>
      <c r="C46" s="151" t="s">
        <v>251</v>
      </c>
      <c r="D46" s="69"/>
      <c r="E46" s="152" t="s">
        <v>246</v>
      </c>
      <c r="F46" s="152" t="s">
        <v>246</v>
      </c>
      <c r="G46" s="152" t="s">
        <v>246</v>
      </c>
      <c r="H46" s="152" t="s">
        <v>246</v>
      </c>
      <c r="I46" s="152">
        <v>6.8</v>
      </c>
      <c r="J46" s="152">
        <v>263358.7202</v>
      </c>
      <c r="K46" s="152">
        <v>274323.0</v>
      </c>
      <c r="L46" s="154">
        <v>1.2938E17</v>
      </c>
      <c r="M46" s="152">
        <v>15.0</v>
      </c>
      <c r="N46" s="152">
        <v>0.4950792792</v>
      </c>
      <c r="O46" s="152" t="b">
        <v>0</v>
      </c>
      <c r="P46" s="152">
        <v>26.61</v>
      </c>
      <c r="Q46" s="152">
        <v>67.63</v>
      </c>
    </row>
    <row r="47">
      <c r="A47" s="4"/>
      <c r="B47" s="10" t="s">
        <v>51</v>
      </c>
      <c r="C47" s="151" t="s">
        <v>251</v>
      </c>
      <c r="D47" s="69"/>
      <c r="E47" s="152" t="s">
        <v>246</v>
      </c>
      <c r="F47" s="152" t="s">
        <v>246</v>
      </c>
      <c r="G47" s="152" t="s">
        <v>246</v>
      </c>
      <c r="H47" s="152" t="s">
        <v>246</v>
      </c>
      <c r="I47" s="152">
        <v>20.0</v>
      </c>
      <c r="J47" s="152">
        <v>1470317.757</v>
      </c>
      <c r="K47" s="152">
        <v>366559.0</v>
      </c>
      <c r="L47" s="154">
        <v>1.58488E19</v>
      </c>
      <c r="M47" s="152">
        <v>121.0</v>
      </c>
      <c r="N47" s="152">
        <v>-3.402690076</v>
      </c>
      <c r="O47" s="152" t="b">
        <v>0</v>
      </c>
      <c r="P47" s="152">
        <v>0.97</v>
      </c>
      <c r="Q47" s="152">
        <v>49.68</v>
      </c>
    </row>
    <row r="48">
      <c r="A48" s="4"/>
      <c r="B48" s="10" t="s">
        <v>52</v>
      </c>
      <c r="C48" s="151" t="s">
        <v>284</v>
      </c>
      <c r="D48" s="70"/>
      <c r="E48" s="152" t="s">
        <v>246</v>
      </c>
      <c r="F48" s="152" t="s">
        <v>246</v>
      </c>
      <c r="G48" s="152" t="s">
        <v>246</v>
      </c>
      <c r="H48" s="152" t="s">
        <v>246</v>
      </c>
      <c r="I48" s="152">
        <v>15.0</v>
      </c>
      <c r="J48" s="152">
        <v>885543.6019</v>
      </c>
      <c r="K48" s="152">
        <v>210875.0</v>
      </c>
      <c r="L48" s="153" t="s">
        <v>289</v>
      </c>
      <c r="M48" s="152" t="s">
        <v>289</v>
      </c>
      <c r="N48" s="152" t="s">
        <v>289</v>
      </c>
      <c r="O48" s="152" t="b">
        <v>0</v>
      </c>
      <c r="P48" s="152">
        <v>0.0</v>
      </c>
      <c r="Q48" s="152">
        <v>35.0</v>
      </c>
    </row>
    <row r="49">
      <c r="A49" s="4"/>
      <c r="B49" s="10" t="s">
        <v>53</v>
      </c>
      <c r="C49" s="151" t="s">
        <v>245</v>
      </c>
      <c r="D49" s="69"/>
      <c r="E49" s="152" t="s">
        <v>246</v>
      </c>
      <c r="F49" s="152" t="s">
        <v>246</v>
      </c>
      <c r="G49" s="152" t="s">
        <v>246</v>
      </c>
      <c r="H49" s="152" t="s">
        <v>246</v>
      </c>
      <c r="I49" s="152">
        <v>7.5</v>
      </c>
      <c r="J49" s="152">
        <v>784328.2039</v>
      </c>
      <c r="K49" s="152">
        <v>112400.0</v>
      </c>
      <c r="L49" s="154">
        <v>5.18589E17</v>
      </c>
      <c r="M49" s="152">
        <v>49.0</v>
      </c>
      <c r="N49" s="152">
        <v>0.3985714145</v>
      </c>
      <c r="O49" s="152" t="b">
        <v>0</v>
      </c>
      <c r="P49" s="152">
        <v>18.39</v>
      </c>
      <c r="Q49" s="152">
        <v>88.39</v>
      </c>
    </row>
    <row r="50">
      <c r="A50" s="4"/>
      <c r="B50" s="10" t="s">
        <v>54</v>
      </c>
      <c r="C50" s="151" t="s">
        <v>245</v>
      </c>
      <c r="D50" s="69"/>
      <c r="E50" s="152" t="s">
        <v>246</v>
      </c>
      <c r="F50" s="152" t="s">
        <v>246</v>
      </c>
      <c r="G50" s="152" t="s">
        <v>246</v>
      </c>
      <c r="H50" s="152" t="s">
        <v>246</v>
      </c>
      <c r="I50" s="152">
        <v>13.0</v>
      </c>
      <c r="J50" s="152">
        <v>802605.1591</v>
      </c>
      <c r="K50" s="152">
        <v>173562.0</v>
      </c>
      <c r="L50" s="154">
        <v>1.45346E18</v>
      </c>
      <c r="M50" s="152">
        <v>87.0</v>
      </c>
      <c r="N50" s="152">
        <v>0.1667627945</v>
      </c>
      <c r="O50" s="152" t="b">
        <v>0</v>
      </c>
      <c r="P50" s="152">
        <v>9.19</v>
      </c>
      <c r="Q50" s="152">
        <v>79.19</v>
      </c>
    </row>
    <row r="51">
      <c r="A51" s="4"/>
      <c r="B51" s="135" t="s">
        <v>55</v>
      </c>
      <c r="C51" s="151" t="s">
        <v>247</v>
      </c>
      <c r="D51" s="152" t="s">
        <v>248</v>
      </c>
      <c r="E51" s="152" t="s">
        <v>247</v>
      </c>
      <c r="F51" s="152"/>
      <c r="G51" s="152"/>
      <c r="H51" s="152"/>
      <c r="I51" s="152"/>
      <c r="J51" s="152"/>
      <c r="K51" s="152"/>
      <c r="L51" s="153" t="s">
        <v>289</v>
      </c>
      <c r="M51" s="152" t="s">
        <v>289</v>
      </c>
      <c r="N51" s="152" t="s">
        <v>289</v>
      </c>
      <c r="O51" s="152" t="b">
        <v>0</v>
      </c>
      <c r="P51" s="152">
        <v>0.0</v>
      </c>
      <c r="Q51" s="152">
        <v>0.0</v>
      </c>
    </row>
    <row r="52">
      <c r="A52" s="4"/>
      <c r="B52" s="10" t="s">
        <v>56</v>
      </c>
      <c r="C52" s="151" t="s">
        <v>245</v>
      </c>
      <c r="D52" s="69"/>
      <c r="E52" s="152" t="s">
        <v>246</v>
      </c>
      <c r="F52" s="152" t="s">
        <v>246</v>
      </c>
      <c r="G52" s="152" t="s">
        <v>246</v>
      </c>
      <c r="H52" s="152" t="s">
        <v>246</v>
      </c>
      <c r="I52" s="152">
        <v>12.0</v>
      </c>
      <c r="J52" s="152">
        <v>225425.6604</v>
      </c>
      <c r="K52" s="152">
        <v>161520.0</v>
      </c>
      <c r="L52" s="154">
        <v>9.8495E16</v>
      </c>
      <c r="M52" s="152">
        <v>9.0</v>
      </c>
      <c r="N52" s="152">
        <v>0.5027374414</v>
      </c>
      <c r="O52" s="152" t="b">
        <v>0</v>
      </c>
      <c r="P52" s="152">
        <v>28.06</v>
      </c>
      <c r="Q52" s="152">
        <v>98.06</v>
      </c>
    </row>
    <row r="53">
      <c r="A53" s="4"/>
      <c r="B53" s="10" t="s">
        <v>57</v>
      </c>
      <c r="C53" s="151" t="s">
        <v>245</v>
      </c>
      <c r="D53" s="69"/>
      <c r="E53" s="152" t="s">
        <v>246</v>
      </c>
      <c r="F53" s="152" t="s">
        <v>246</v>
      </c>
      <c r="G53" s="152" t="s">
        <v>246</v>
      </c>
      <c r="H53" s="152" t="s">
        <v>246</v>
      </c>
      <c r="I53" s="152">
        <v>11.7</v>
      </c>
      <c r="J53" s="152">
        <v>282426.6813</v>
      </c>
      <c r="K53" s="152">
        <v>76818.0</v>
      </c>
      <c r="L53" s="154">
        <v>7.16903E16</v>
      </c>
      <c r="M53" s="152">
        <v>3.0</v>
      </c>
      <c r="N53" s="152">
        <v>0.5093839132</v>
      </c>
      <c r="O53" s="152" t="b">
        <v>0</v>
      </c>
      <c r="P53" s="152">
        <v>29.52</v>
      </c>
      <c r="Q53" s="152">
        <v>99.52</v>
      </c>
    </row>
    <row r="54">
      <c r="A54" s="4"/>
      <c r="B54" s="10" t="s">
        <v>58</v>
      </c>
      <c r="C54" s="151" t="s">
        <v>251</v>
      </c>
      <c r="D54" s="69"/>
      <c r="E54" s="152" t="s">
        <v>246</v>
      </c>
      <c r="F54" s="152" t="s">
        <v>246</v>
      </c>
      <c r="G54" s="152" t="s">
        <v>246</v>
      </c>
      <c r="H54" s="152" t="s">
        <v>246</v>
      </c>
      <c r="I54" s="152">
        <v>10.0</v>
      </c>
      <c r="J54" s="152">
        <v>552851.4691</v>
      </c>
      <c r="K54" s="152">
        <v>177664.0</v>
      </c>
      <c r="L54" s="154">
        <v>5.43021E17</v>
      </c>
      <c r="M54" s="152">
        <v>52.0</v>
      </c>
      <c r="N54" s="152">
        <v>0.3925133429</v>
      </c>
      <c r="O54" s="152" t="b">
        <v>0</v>
      </c>
      <c r="P54" s="152">
        <v>17.66</v>
      </c>
      <c r="Q54" s="152">
        <v>61.36</v>
      </c>
    </row>
    <row r="55">
      <c r="A55" s="4"/>
      <c r="B55" s="10" t="s">
        <v>59</v>
      </c>
      <c r="C55" s="151" t="s">
        <v>245</v>
      </c>
      <c r="D55" s="69"/>
      <c r="E55" s="152" t="s">
        <v>246</v>
      </c>
      <c r="F55" s="152" t="s">
        <v>246</v>
      </c>
      <c r="G55" s="152" t="s">
        <v>246</v>
      </c>
      <c r="H55" s="152" t="s">
        <v>246</v>
      </c>
      <c r="I55" s="152">
        <v>7.7</v>
      </c>
      <c r="J55" s="152">
        <v>848502.2231</v>
      </c>
      <c r="K55" s="152">
        <v>157271.0</v>
      </c>
      <c r="L55" s="154">
        <v>8.71857E17</v>
      </c>
      <c r="M55" s="152">
        <v>74.0</v>
      </c>
      <c r="N55" s="152">
        <v>0.3109754077</v>
      </c>
      <c r="O55" s="152" t="b">
        <v>0</v>
      </c>
      <c r="P55" s="152">
        <v>12.34</v>
      </c>
      <c r="Q55" s="152">
        <v>82.34</v>
      </c>
    </row>
    <row r="56">
      <c r="A56" s="4"/>
      <c r="B56" s="10" t="s">
        <v>60</v>
      </c>
      <c r="C56" s="151" t="s">
        <v>247</v>
      </c>
      <c r="D56" s="152" t="s">
        <v>248</v>
      </c>
      <c r="E56" s="152" t="s">
        <v>247</v>
      </c>
      <c r="F56" s="152"/>
      <c r="G56" s="152"/>
      <c r="H56" s="152"/>
      <c r="I56" s="152"/>
      <c r="J56" s="152"/>
      <c r="K56" s="152"/>
      <c r="L56" s="153" t="s">
        <v>289</v>
      </c>
      <c r="M56" s="152" t="s">
        <v>289</v>
      </c>
      <c r="N56" s="152" t="s">
        <v>289</v>
      </c>
      <c r="O56" s="152" t="b">
        <v>0</v>
      </c>
      <c r="P56" s="152">
        <v>0.0</v>
      </c>
      <c r="Q56" s="152">
        <v>0.0</v>
      </c>
    </row>
    <row r="57">
      <c r="A57" s="4"/>
      <c r="B57" s="10" t="s">
        <v>61</v>
      </c>
      <c r="C57" s="151" t="s">
        <v>245</v>
      </c>
      <c r="D57" s="69"/>
      <c r="E57" s="152" t="s">
        <v>246</v>
      </c>
      <c r="F57" s="152" t="s">
        <v>246</v>
      </c>
      <c r="G57" s="152" t="s">
        <v>246</v>
      </c>
      <c r="H57" s="152" t="s">
        <v>246</v>
      </c>
      <c r="I57" s="152">
        <v>9.1</v>
      </c>
      <c r="J57" s="152">
        <v>371380.8555</v>
      </c>
      <c r="K57" s="152">
        <v>161977.0</v>
      </c>
      <c r="L57" s="154">
        <v>2.03298E17</v>
      </c>
      <c r="M57" s="152">
        <v>23.0</v>
      </c>
      <c r="N57" s="152">
        <v>0.4767505311</v>
      </c>
      <c r="O57" s="152" t="b">
        <v>0</v>
      </c>
      <c r="P57" s="152">
        <v>24.68</v>
      </c>
      <c r="Q57" s="152">
        <v>94.68</v>
      </c>
    </row>
    <row r="58">
      <c r="A58" s="4"/>
      <c r="B58" s="10" t="s">
        <v>62</v>
      </c>
      <c r="C58" s="151" t="s">
        <v>245</v>
      </c>
      <c r="D58" s="69"/>
      <c r="E58" s="152" t="s">
        <v>246</v>
      </c>
      <c r="F58" s="152" t="s">
        <v>246</v>
      </c>
      <c r="G58" s="152" t="s">
        <v>246</v>
      </c>
      <c r="H58" s="152" t="s">
        <v>246</v>
      </c>
      <c r="I58" s="152">
        <v>7.8</v>
      </c>
      <c r="J58" s="152">
        <v>259058.9955</v>
      </c>
      <c r="K58" s="152">
        <v>274323.0</v>
      </c>
      <c r="L58" s="154">
        <v>1.436E17</v>
      </c>
      <c r="M58" s="152">
        <v>16.0</v>
      </c>
      <c r="N58" s="152">
        <v>0.4915532802</v>
      </c>
      <c r="O58" s="152" t="b">
        <v>0</v>
      </c>
      <c r="P58" s="152">
        <v>26.37</v>
      </c>
      <c r="Q58" s="152">
        <v>96.37</v>
      </c>
    </row>
    <row r="59">
      <c r="A59" s="4"/>
      <c r="B59" s="10" t="s">
        <v>63</v>
      </c>
      <c r="C59" s="151" t="s">
        <v>245</v>
      </c>
      <c r="D59" s="69"/>
      <c r="E59" s="152" t="s">
        <v>246</v>
      </c>
      <c r="F59" s="152" t="s">
        <v>246</v>
      </c>
      <c r="G59" s="152" t="s">
        <v>246</v>
      </c>
      <c r="H59" s="152" t="s">
        <v>246</v>
      </c>
      <c r="I59" s="152">
        <v>13.0</v>
      </c>
      <c r="J59" s="152">
        <v>1335161.701</v>
      </c>
      <c r="K59" s="152">
        <v>169908.0</v>
      </c>
      <c r="L59" s="154">
        <v>3.93754E18</v>
      </c>
      <c r="M59" s="152">
        <v>107.0</v>
      </c>
      <c r="N59" s="152">
        <v>-0.4491878063</v>
      </c>
      <c r="O59" s="152" t="b">
        <v>0</v>
      </c>
      <c r="P59" s="152">
        <v>4.35</v>
      </c>
      <c r="Q59" s="152">
        <v>74.35</v>
      </c>
    </row>
    <row r="60">
      <c r="A60" s="4"/>
      <c r="B60" s="10" t="s">
        <v>64</v>
      </c>
      <c r="C60" s="151" t="s">
        <v>245</v>
      </c>
      <c r="D60" s="69"/>
      <c r="E60" s="152" t="s">
        <v>246</v>
      </c>
      <c r="F60" s="152" t="s">
        <v>246</v>
      </c>
      <c r="G60" s="152" t="s">
        <v>246</v>
      </c>
      <c r="H60" s="152" t="s">
        <v>246</v>
      </c>
      <c r="I60" s="152">
        <v>10.0</v>
      </c>
      <c r="J60" s="152">
        <v>400107.1415</v>
      </c>
      <c r="K60" s="152">
        <v>272307.0</v>
      </c>
      <c r="L60" s="154">
        <v>4.35925E17</v>
      </c>
      <c r="M60" s="152">
        <v>41.0</v>
      </c>
      <c r="N60" s="152">
        <v>0.4190687621</v>
      </c>
      <c r="O60" s="152" t="b">
        <v>0</v>
      </c>
      <c r="P60" s="152">
        <v>20.32</v>
      </c>
      <c r="Q60" s="152">
        <v>90.32</v>
      </c>
    </row>
    <row r="61">
      <c r="A61" s="4"/>
      <c r="B61" s="10" t="s">
        <v>65</v>
      </c>
      <c r="C61" s="151" t="s">
        <v>251</v>
      </c>
      <c r="D61" s="69"/>
      <c r="E61" s="152" t="s">
        <v>246</v>
      </c>
      <c r="F61" s="152" t="s">
        <v>246</v>
      </c>
      <c r="G61" s="152" t="s">
        <v>246</v>
      </c>
      <c r="H61" s="152" t="s">
        <v>246</v>
      </c>
      <c r="I61" s="152">
        <v>12.0</v>
      </c>
      <c r="J61" s="152">
        <v>444570.1975</v>
      </c>
      <c r="K61" s="152">
        <v>522792.0</v>
      </c>
      <c r="L61" s="154">
        <v>1.23991E18</v>
      </c>
      <c r="M61" s="152">
        <v>79.0</v>
      </c>
      <c r="N61" s="152">
        <v>0.2197129287</v>
      </c>
      <c r="O61" s="152" t="b">
        <v>0</v>
      </c>
      <c r="P61" s="152">
        <v>11.13</v>
      </c>
      <c r="Q61" s="152">
        <v>56.79</v>
      </c>
    </row>
    <row r="62">
      <c r="A62" s="5"/>
      <c r="B62" s="10" t="s">
        <v>66</v>
      </c>
      <c r="C62" s="151" t="s">
        <v>284</v>
      </c>
      <c r="D62" s="70"/>
      <c r="E62" s="152" t="s">
        <v>246</v>
      </c>
      <c r="F62" s="152" t="s">
        <v>246</v>
      </c>
      <c r="G62" s="152" t="s">
        <v>246</v>
      </c>
      <c r="H62" s="152" t="s">
        <v>246</v>
      </c>
      <c r="I62" s="152">
        <v>20.0</v>
      </c>
      <c r="J62" s="152">
        <v>418170.4389</v>
      </c>
      <c r="K62" s="152">
        <v>163026.0</v>
      </c>
      <c r="L62" s="153" t="s">
        <v>289</v>
      </c>
      <c r="M62" s="152" t="s">
        <v>289</v>
      </c>
      <c r="N62" s="152" t="s">
        <v>289</v>
      </c>
      <c r="O62" s="152" t="b">
        <v>0</v>
      </c>
      <c r="P62" s="152">
        <v>0.0</v>
      </c>
      <c r="Q62" s="152">
        <v>35.0</v>
      </c>
    </row>
    <row r="63">
      <c r="A63" s="13" t="s">
        <v>67</v>
      </c>
      <c r="B63" s="14" t="s">
        <v>68</v>
      </c>
      <c r="C63" s="151" t="s">
        <v>245</v>
      </c>
      <c r="D63" s="69"/>
      <c r="E63" s="152" t="s">
        <v>246</v>
      </c>
      <c r="F63" s="152" t="s">
        <v>246</v>
      </c>
      <c r="G63" s="152" t="s">
        <v>246</v>
      </c>
      <c r="H63" s="152" t="s">
        <v>246</v>
      </c>
      <c r="I63" s="152">
        <v>10.0</v>
      </c>
      <c r="J63" s="152">
        <v>861318.5433</v>
      </c>
      <c r="K63" s="152">
        <v>109318.0</v>
      </c>
      <c r="L63" s="154">
        <v>8.10997E17</v>
      </c>
      <c r="M63" s="152">
        <v>70.0</v>
      </c>
      <c r="N63" s="152">
        <v>0.3260662171</v>
      </c>
      <c r="O63" s="152" t="b">
        <v>0</v>
      </c>
      <c r="P63" s="152">
        <v>13.31</v>
      </c>
      <c r="Q63" s="152">
        <v>83.31</v>
      </c>
    </row>
    <row r="64">
      <c r="A64" s="4"/>
      <c r="B64" s="14" t="s">
        <v>69</v>
      </c>
      <c r="C64" s="151" t="s">
        <v>251</v>
      </c>
      <c r="D64" s="69"/>
      <c r="E64" s="152" t="s">
        <v>246</v>
      </c>
      <c r="F64" s="152" t="s">
        <v>246</v>
      </c>
      <c r="G64" s="152" t="s">
        <v>246</v>
      </c>
      <c r="H64" s="152" t="s">
        <v>246</v>
      </c>
      <c r="I64" s="152">
        <v>10.0</v>
      </c>
      <c r="J64" s="152">
        <v>1295117.311</v>
      </c>
      <c r="K64" s="152">
        <v>108813.0</v>
      </c>
      <c r="L64" s="154">
        <v>1.82515E18</v>
      </c>
      <c r="M64" s="152">
        <v>95.0</v>
      </c>
      <c r="N64" s="152">
        <v>0.07459750299</v>
      </c>
      <c r="O64" s="152" t="b">
        <v>0</v>
      </c>
      <c r="P64" s="152">
        <v>7.26</v>
      </c>
      <c r="Q64" s="152">
        <v>54.08</v>
      </c>
    </row>
    <row r="65">
      <c r="A65" s="4"/>
      <c r="B65" s="135" t="s">
        <v>70</v>
      </c>
      <c r="C65" s="151" t="s">
        <v>247</v>
      </c>
      <c r="D65" s="152" t="s">
        <v>248</v>
      </c>
      <c r="E65" s="152" t="s">
        <v>247</v>
      </c>
      <c r="F65" s="152"/>
      <c r="G65" s="152"/>
      <c r="H65" s="152"/>
      <c r="I65" s="152"/>
      <c r="J65" s="152"/>
      <c r="K65" s="152"/>
      <c r="L65" s="153" t="s">
        <v>289</v>
      </c>
      <c r="M65" s="152" t="s">
        <v>289</v>
      </c>
      <c r="N65" s="152" t="s">
        <v>289</v>
      </c>
      <c r="O65" s="152" t="b">
        <v>0</v>
      </c>
      <c r="P65" s="152">
        <v>0.0</v>
      </c>
      <c r="Q65" s="152">
        <v>0.0</v>
      </c>
    </row>
    <row r="66">
      <c r="A66" s="4"/>
      <c r="B66" s="134" t="s">
        <v>71</v>
      </c>
      <c r="C66" s="151" t="s">
        <v>247</v>
      </c>
      <c r="D66" s="152" t="s">
        <v>248</v>
      </c>
      <c r="E66" s="152" t="s">
        <v>247</v>
      </c>
      <c r="F66" s="152"/>
      <c r="G66" s="152"/>
      <c r="H66" s="152"/>
      <c r="I66" s="152"/>
      <c r="J66" s="152"/>
      <c r="K66" s="152"/>
      <c r="L66" s="153" t="s">
        <v>289</v>
      </c>
      <c r="M66" s="152" t="s">
        <v>289</v>
      </c>
      <c r="N66" s="152" t="s">
        <v>289</v>
      </c>
      <c r="O66" s="152" t="b">
        <v>0</v>
      </c>
      <c r="P66" s="152">
        <v>0.0</v>
      </c>
      <c r="Q66" s="152">
        <v>0.0</v>
      </c>
    </row>
    <row r="67">
      <c r="A67" s="4"/>
      <c r="B67" s="14" t="s">
        <v>72</v>
      </c>
      <c r="C67" s="151" t="s">
        <v>245</v>
      </c>
      <c r="D67" s="69"/>
      <c r="E67" s="152" t="s">
        <v>246</v>
      </c>
      <c r="F67" s="152" t="s">
        <v>246</v>
      </c>
      <c r="G67" s="152" t="s">
        <v>246</v>
      </c>
      <c r="H67" s="152" t="s">
        <v>246</v>
      </c>
      <c r="I67" s="152">
        <v>8.5</v>
      </c>
      <c r="J67" s="152">
        <v>1147316.55</v>
      </c>
      <c r="K67" s="152">
        <v>112328.0</v>
      </c>
      <c r="L67" s="154">
        <v>1.25682E18</v>
      </c>
      <c r="M67" s="152">
        <v>80.0</v>
      </c>
      <c r="N67" s="152">
        <v>0.2155201681</v>
      </c>
      <c r="O67" s="152" t="b">
        <v>0</v>
      </c>
      <c r="P67" s="152">
        <v>10.89</v>
      </c>
      <c r="Q67" s="152">
        <v>80.89</v>
      </c>
    </row>
    <row r="68">
      <c r="A68" s="4"/>
      <c r="B68" s="135" t="s">
        <v>73</v>
      </c>
      <c r="C68" s="151" t="s">
        <v>247</v>
      </c>
      <c r="D68" s="152" t="s">
        <v>248</v>
      </c>
      <c r="E68" s="152" t="s">
        <v>247</v>
      </c>
      <c r="F68" s="152"/>
      <c r="G68" s="152"/>
      <c r="H68" s="152"/>
      <c r="I68" s="152"/>
      <c r="J68" s="152"/>
      <c r="K68" s="152"/>
      <c r="L68" s="153" t="s">
        <v>289</v>
      </c>
      <c r="M68" s="152" t="s">
        <v>289</v>
      </c>
      <c r="N68" s="152" t="s">
        <v>289</v>
      </c>
      <c r="O68" s="152" t="b">
        <v>0</v>
      </c>
      <c r="P68" s="152">
        <v>0.0</v>
      </c>
      <c r="Q68" s="152">
        <v>0.0</v>
      </c>
    </row>
    <row r="69">
      <c r="A69" s="4"/>
      <c r="B69" s="14" t="s">
        <v>74</v>
      </c>
      <c r="C69" s="151" t="s">
        <v>251</v>
      </c>
      <c r="D69" s="69"/>
      <c r="E69" s="152" t="s">
        <v>246</v>
      </c>
      <c r="F69" s="152" t="s">
        <v>246</v>
      </c>
      <c r="G69" s="152" t="s">
        <v>246</v>
      </c>
      <c r="H69" s="152" t="s">
        <v>246</v>
      </c>
      <c r="I69" s="152">
        <v>13.0</v>
      </c>
      <c r="J69" s="152">
        <v>1376390.308</v>
      </c>
      <c r="K69" s="152">
        <v>228023.0</v>
      </c>
      <c r="L69" s="154">
        <v>5.61572E18</v>
      </c>
      <c r="M69" s="152">
        <v>114.0</v>
      </c>
      <c r="N69" s="152">
        <v>-0.8653069066</v>
      </c>
      <c r="O69" s="152" t="b">
        <v>0</v>
      </c>
      <c r="P69" s="152">
        <v>2.66</v>
      </c>
      <c r="Q69" s="152">
        <v>50.86</v>
      </c>
    </row>
    <row r="70">
      <c r="A70" s="4"/>
      <c r="B70" s="14" t="s">
        <v>75</v>
      </c>
      <c r="C70" s="151" t="s">
        <v>251</v>
      </c>
      <c r="D70" s="69"/>
      <c r="E70" s="152" t="s">
        <v>246</v>
      </c>
      <c r="F70" s="152" t="s">
        <v>246</v>
      </c>
      <c r="G70" s="152" t="s">
        <v>246</v>
      </c>
      <c r="H70" s="152" t="s">
        <v>246</v>
      </c>
      <c r="I70" s="152">
        <v>7.5</v>
      </c>
      <c r="J70" s="152">
        <v>631620.9478</v>
      </c>
      <c r="K70" s="152">
        <v>289419.0</v>
      </c>
      <c r="L70" s="154">
        <v>8.65967E17</v>
      </c>
      <c r="M70" s="152">
        <v>72.0</v>
      </c>
      <c r="N70" s="152">
        <v>0.3124359225</v>
      </c>
      <c r="O70" s="152" t="b">
        <v>0</v>
      </c>
      <c r="P70" s="152">
        <v>12.82</v>
      </c>
      <c r="Q70" s="152">
        <v>57.97</v>
      </c>
    </row>
    <row r="71">
      <c r="A71" s="4"/>
      <c r="B71" s="14" t="s">
        <v>76</v>
      </c>
      <c r="C71" s="151" t="s">
        <v>251</v>
      </c>
      <c r="D71" s="69"/>
      <c r="E71" s="152" t="s">
        <v>246</v>
      </c>
      <c r="F71" s="152" t="s">
        <v>246</v>
      </c>
      <c r="G71" s="152" t="s">
        <v>246</v>
      </c>
      <c r="H71" s="152" t="s">
        <v>246</v>
      </c>
      <c r="I71" s="152">
        <v>20.0</v>
      </c>
      <c r="J71" s="152">
        <v>1369451.0</v>
      </c>
      <c r="K71" s="152">
        <v>512724.0</v>
      </c>
      <c r="L71" s="154">
        <v>1.92312E19</v>
      </c>
      <c r="M71" s="152">
        <v>123.0</v>
      </c>
      <c r="N71" s="152">
        <v>-4.241389943</v>
      </c>
      <c r="O71" s="152" t="b">
        <v>0</v>
      </c>
      <c r="P71" s="152">
        <v>0.48</v>
      </c>
      <c r="Q71" s="152">
        <v>49.34</v>
      </c>
    </row>
    <row r="72">
      <c r="A72" s="4"/>
      <c r="B72" s="14" t="s">
        <v>77</v>
      </c>
      <c r="C72" s="151" t="s">
        <v>284</v>
      </c>
      <c r="D72" s="70"/>
      <c r="E72" s="152" t="s">
        <v>246</v>
      </c>
      <c r="F72" s="152" t="s">
        <v>246</v>
      </c>
      <c r="G72" s="152" t="s">
        <v>246</v>
      </c>
      <c r="H72" s="152" t="s">
        <v>246</v>
      </c>
      <c r="I72" s="152">
        <v>17.0</v>
      </c>
      <c r="J72" s="152">
        <v>411593.9067</v>
      </c>
      <c r="K72" s="152">
        <v>366682.0</v>
      </c>
      <c r="L72" s="153" t="s">
        <v>289</v>
      </c>
      <c r="M72" s="152" t="s">
        <v>289</v>
      </c>
      <c r="N72" s="152" t="s">
        <v>289</v>
      </c>
      <c r="O72" s="152" t="b">
        <v>0</v>
      </c>
      <c r="P72" s="152">
        <v>0.0</v>
      </c>
      <c r="Q72" s="152">
        <v>35.0</v>
      </c>
    </row>
    <row r="73">
      <c r="A73" s="4"/>
      <c r="B73" s="14" t="s">
        <v>78</v>
      </c>
      <c r="C73" s="151" t="s">
        <v>284</v>
      </c>
      <c r="D73" s="70"/>
      <c r="E73" s="152" t="s">
        <v>246</v>
      </c>
      <c r="F73" s="152" t="s">
        <v>246</v>
      </c>
      <c r="G73" s="152" t="s">
        <v>246</v>
      </c>
      <c r="H73" s="152" t="s">
        <v>246</v>
      </c>
      <c r="I73" s="152">
        <v>10.0</v>
      </c>
      <c r="J73" s="152">
        <v>367444.3557</v>
      </c>
      <c r="K73" s="152">
        <v>174800.0</v>
      </c>
      <c r="L73" s="153" t="s">
        <v>289</v>
      </c>
      <c r="M73" s="152" t="s">
        <v>289</v>
      </c>
      <c r="N73" s="152" t="s">
        <v>289</v>
      </c>
      <c r="O73" s="152" t="b">
        <v>0</v>
      </c>
      <c r="P73" s="152">
        <v>0.0</v>
      </c>
      <c r="Q73" s="152">
        <v>35.0</v>
      </c>
    </row>
    <row r="74">
      <c r="A74" s="4"/>
      <c r="B74" s="14" t="s">
        <v>79</v>
      </c>
      <c r="C74" s="151" t="s">
        <v>245</v>
      </c>
      <c r="D74" s="69"/>
      <c r="E74" s="152" t="s">
        <v>246</v>
      </c>
      <c r="F74" s="152" t="s">
        <v>246</v>
      </c>
      <c r="G74" s="152" t="s">
        <v>246</v>
      </c>
      <c r="H74" s="152" t="s">
        <v>246</v>
      </c>
      <c r="I74" s="152">
        <v>10.5</v>
      </c>
      <c r="J74" s="152">
        <v>1111772.869</v>
      </c>
      <c r="K74" s="152">
        <v>105591.0</v>
      </c>
      <c r="L74" s="154">
        <v>1.3704E18</v>
      </c>
      <c r="M74" s="152">
        <v>84.0</v>
      </c>
      <c r="N74" s="152">
        <v>0.1873564935</v>
      </c>
      <c r="O74" s="152" t="b">
        <v>0</v>
      </c>
      <c r="P74" s="152">
        <v>9.92</v>
      </c>
      <c r="Q74" s="152">
        <v>79.92</v>
      </c>
    </row>
    <row r="75">
      <c r="A75" s="4"/>
      <c r="B75" s="14" t="s">
        <v>80</v>
      </c>
      <c r="C75" s="151" t="s">
        <v>245</v>
      </c>
      <c r="D75" s="69"/>
      <c r="E75" s="152" t="s">
        <v>246</v>
      </c>
      <c r="F75" s="152" t="s">
        <v>246</v>
      </c>
      <c r="G75" s="152" t="s">
        <v>246</v>
      </c>
      <c r="H75" s="152" t="s">
        <v>246</v>
      </c>
      <c r="I75" s="152">
        <v>7.5</v>
      </c>
      <c r="J75" s="152">
        <v>306827.8133</v>
      </c>
      <c r="K75" s="152">
        <v>144323.0</v>
      </c>
      <c r="L75" s="154">
        <v>1.01903E17</v>
      </c>
      <c r="M75" s="152">
        <v>12.0</v>
      </c>
      <c r="N75" s="152">
        <v>0.5018924425</v>
      </c>
      <c r="O75" s="152" t="b">
        <v>0</v>
      </c>
      <c r="P75" s="152">
        <v>27.34</v>
      </c>
      <c r="Q75" s="152">
        <v>97.34</v>
      </c>
    </row>
    <row r="76">
      <c r="A76" s="4"/>
      <c r="B76" s="14" t="s">
        <v>81</v>
      </c>
      <c r="C76" s="151" t="s">
        <v>245</v>
      </c>
      <c r="D76" s="69"/>
      <c r="E76" s="152" t="s">
        <v>246</v>
      </c>
      <c r="F76" s="152" t="s">
        <v>246</v>
      </c>
      <c r="G76" s="152" t="s">
        <v>246</v>
      </c>
      <c r="H76" s="152" t="s">
        <v>246</v>
      </c>
      <c r="I76" s="152">
        <v>8.5</v>
      </c>
      <c r="J76" s="152">
        <v>565191.3052</v>
      </c>
      <c r="K76" s="152">
        <v>221936.0</v>
      </c>
      <c r="L76" s="154">
        <v>6.02612E17</v>
      </c>
      <c r="M76" s="152">
        <v>62.0</v>
      </c>
      <c r="N76" s="152">
        <v>0.3777371972</v>
      </c>
      <c r="O76" s="152" t="b">
        <v>0</v>
      </c>
      <c r="P76" s="152">
        <v>15.24</v>
      </c>
      <c r="Q76" s="152">
        <v>85.24</v>
      </c>
    </row>
    <row r="77">
      <c r="A77" s="4"/>
      <c r="B77" s="14" t="s">
        <v>82</v>
      </c>
      <c r="C77" s="151" t="s">
        <v>245</v>
      </c>
      <c r="D77" s="69"/>
      <c r="E77" s="152" t="s">
        <v>246</v>
      </c>
      <c r="F77" s="152" t="s">
        <v>246</v>
      </c>
      <c r="G77" s="152" t="s">
        <v>246</v>
      </c>
      <c r="H77" s="152" t="s">
        <v>246</v>
      </c>
      <c r="I77" s="152">
        <v>20.0</v>
      </c>
      <c r="J77" s="152">
        <v>1131789.682</v>
      </c>
      <c r="K77" s="152">
        <v>466979.0</v>
      </c>
      <c r="L77" s="154">
        <v>1.19635E19</v>
      </c>
      <c r="M77" s="152">
        <v>118.0</v>
      </c>
      <c r="N77" s="152">
        <v>-2.4393</v>
      </c>
      <c r="O77" s="152" t="b">
        <v>0</v>
      </c>
      <c r="P77" s="152">
        <v>1.69</v>
      </c>
      <c r="Q77" s="152">
        <v>71.69</v>
      </c>
    </row>
    <row r="78">
      <c r="A78" s="4"/>
      <c r="B78" s="14" t="s">
        <v>83</v>
      </c>
      <c r="C78" s="151" t="s">
        <v>247</v>
      </c>
      <c r="D78" s="152" t="s">
        <v>248</v>
      </c>
      <c r="E78" s="152" t="s">
        <v>247</v>
      </c>
      <c r="F78" s="152"/>
      <c r="G78" s="152"/>
      <c r="H78" s="152"/>
      <c r="I78" s="152"/>
      <c r="J78" s="152"/>
      <c r="K78" s="152"/>
      <c r="L78" s="153" t="s">
        <v>289</v>
      </c>
      <c r="M78" s="152" t="s">
        <v>289</v>
      </c>
      <c r="N78" s="152" t="s">
        <v>289</v>
      </c>
      <c r="O78" s="152" t="b">
        <v>0</v>
      </c>
      <c r="P78" s="152">
        <v>0.0</v>
      </c>
      <c r="Q78" s="152">
        <v>0.0</v>
      </c>
    </row>
    <row r="79">
      <c r="A79" s="4"/>
      <c r="B79" s="14" t="s">
        <v>84</v>
      </c>
      <c r="C79" s="151" t="s">
        <v>247</v>
      </c>
      <c r="D79" s="152" t="s">
        <v>248</v>
      </c>
      <c r="E79" s="152" t="s">
        <v>247</v>
      </c>
      <c r="F79" s="152"/>
      <c r="G79" s="152"/>
      <c r="H79" s="152"/>
      <c r="I79" s="152"/>
      <c r="J79" s="152"/>
      <c r="K79" s="152"/>
      <c r="L79" s="153" t="s">
        <v>289</v>
      </c>
      <c r="M79" s="152" t="s">
        <v>289</v>
      </c>
      <c r="N79" s="152" t="s">
        <v>289</v>
      </c>
      <c r="O79" s="152" t="b">
        <v>0</v>
      </c>
      <c r="P79" s="152">
        <v>0.0</v>
      </c>
      <c r="Q79" s="152">
        <v>0.0</v>
      </c>
    </row>
    <row r="80">
      <c r="A80" s="4"/>
      <c r="B80" s="14" t="s">
        <v>85</v>
      </c>
      <c r="C80" s="151" t="s">
        <v>245</v>
      </c>
      <c r="D80" s="69"/>
      <c r="E80" s="152" t="s">
        <v>246</v>
      </c>
      <c r="F80" s="152" t="s">
        <v>246</v>
      </c>
      <c r="G80" s="152" t="s">
        <v>246</v>
      </c>
      <c r="H80" s="152" t="s">
        <v>246</v>
      </c>
      <c r="I80" s="152">
        <v>12.0</v>
      </c>
      <c r="J80" s="152">
        <v>800726.231</v>
      </c>
      <c r="K80" s="152">
        <v>197721.0</v>
      </c>
      <c r="L80" s="154">
        <v>1.52126E18</v>
      </c>
      <c r="M80" s="152">
        <v>92.0</v>
      </c>
      <c r="N80" s="152">
        <v>0.1499513121</v>
      </c>
      <c r="O80" s="152" t="b">
        <v>0</v>
      </c>
      <c r="P80" s="152">
        <v>7.98</v>
      </c>
      <c r="Q80" s="152">
        <v>77.98</v>
      </c>
    </row>
    <row r="81">
      <c r="A81" s="4"/>
      <c r="B81" s="14" t="s">
        <v>86</v>
      </c>
      <c r="C81" s="151" t="s">
        <v>245</v>
      </c>
      <c r="D81" s="69"/>
      <c r="E81" s="152" t="s">
        <v>246</v>
      </c>
      <c r="F81" s="152" t="s">
        <v>246</v>
      </c>
      <c r="G81" s="152" t="s">
        <v>246</v>
      </c>
      <c r="H81" s="152" t="s">
        <v>246</v>
      </c>
      <c r="I81" s="152">
        <v>4.2</v>
      </c>
      <c r="J81" s="152">
        <v>500571.3646</v>
      </c>
      <c r="K81" s="152">
        <v>180051.0</v>
      </c>
      <c r="L81" s="154">
        <v>1.89486E17</v>
      </c>
      <c r="M81" s="152">
        <v>22.0</v>
      </c>
      <c r="N81" s="152">
        <v>0.4801754484</v>
      </c>
      <c r="O81" s="152" t="b">
        <v>0</v>
      </c>
      <c r="P81" s="152">
        <v>24.92</v>
      </c>
      <c r="Q81" s="152">
        <v>94.92</v>
      </c>
    </row>
    <row r="82">
      <c r="A82" s="5"/>
      <c r="B82" s="14" t="s">
        <v>87</v>
      </c>
      <c r="C82" s="151" t="s">
        <v>245</v>
      </c>
      <c r="D82" s="69"/>
      <c r="E82" s="152" t="s">
        <v>246</v>
      </c>
      <c r="F82" s="152" t="s">
        <v>246</v>
      </c>
      <c r="G82" s="152" t="s">
        <v>246</v>
      </c>
      <c r="H82" s="152" t="s">
        <v>246</v>
      </c>
      <c r="I82" s="152">
        <v>13.0</v>
      </c>
      <c r="J82" s="152">
        <v>1003173.493</v>
      </c>
      <c r="K82" s="152">
        <v>30235.0</v>
      </c>
      <c r="L82" s="154">
        <v>3.95554E17</v>
      </c>
      <c r="M82" s="152">
        <v>38.0</v>
      </c>
      <c r="N82" s="152">
        <v>0.4290791015</v>
      </c>
      <c r="O82" s="152" t="b">
        <v>0</v>
      </c>
      <c r="P82" s="152">
        <v>21.05</v>
      </c>
      <c r="Q82" s="152">
        <v>91.05</v>
      </c>
    </row>
    <row r="83">
      <c r="A83" s="15" t="s">
        <v>88</v>
      </c>
      <c r="B83" s="16" t="s">
        <v>89</v>
      </c>
      <c r="C83" s="151" t="s">
        <v>284</v>
      </c>
      <c r="D83" s="70"/>
      <c r="E83" s="152" t="s">
        <v>246</v>
      </c>
      <c r="F83" s="152" t="s">
        <v>246</v>
      </c>
      <c r="G83" s="152" t="s">
        <v>246</v>
      </c>
      <c r="H83" s="152" t="s">
        <v>246</v>
      </c>
      <c r="I83" s="152">
        <v>20.0</v>
      </c>
      <c r="J83" s="152">
        <v>281625.0499</v>
      </c>
      <c r="K83" s="152">
        <v>281508.0</v>
      </c>
      <c r="L83" s="153" t="s">
        <v>289</v>
      </c>
      <c r="M83" s="152" t="s">
        <v>289</v>
      </c>
      <c r="N83" s="152" t="s">
        <v>289</v>
      </c>
      <c r="O83" s="152" t="b">
        <v>0</v>
      </c>
      <c r="P83" s="152">
        <v>0.0</v>
      </c>
      <c r="Q83" s="152">
        <v>35.0</v>
      </c>
    </row>
    <row r="84">
      <c r="A84" s="4"/>
      <c r="B84" s="16" t="s">
        <v>90</v>
      </c>
      <c r="C84" s="151" t="s">
        <v>245</v>
      </c>
      <c r="D84" s="69"/>
      <c r="E84" s="152" t="s">
        <v>246</v>
      </c>
      <c r="F84" s="152" t="s">
        <v>246</v>
      </c>
      <c r="G84" s="152" t="s">
        <v>246</v>
      </c>
      <c r="H84" s="152" t="s">
        <v>246</v>
      </c>
      <c r="I84" s="152">
        <v>7.7</v>
      </c>
      <c r="J84" s="152">
        <v>820447.7679</v>
      </c>
      <c r="K84" s="152">
        <v>184101.0</v>
      </c>
      <c r="L84" s="154">
        <v>9.54221E17</v>
      </c>
      <c r="M84" s="152">
        <v>76.0</v>
      </c>
      <c r="N84" s="152">
        <v>0.2905526828</v>
      </c>
      <c r="O84" s="152" t="b">
        <v>0</v>
      </c>
      <c r="P84" s="152">
        <v>11.85</v>
      </c>
      <c r="Q84" s="152">
        <v>81.85</v>
      </c>
    </row>
    <row r="85">
      <c r="A85" s="4"/>
      <c r="B85" s="16" t="s">
        <v>91</v>
      </c>
      <c r="C85" s="151" t="s">
        <v>245</v>
      </c>
      <c r="D85" s="69"/>
      <c r="E85" s="152" t="s">
        <v>246</v>
      </c>
      <c r="F85" s="152" t="s">
        <v>246</v>
      </c>
      <c r="G85" s="152" t="s">
        <v>246</v>
      </c>
      <c r="H85" s="152" t="s">
        <v>246</v>
      </c>
      <c r="I85" s="152">
        <v>12.0</v>
      </c>
      <c r="J85" s="152">
        <v>1344337.628</v>
      </c>
      <c r="K85" s="152">
        <v>18788.0</v>
      </c>
      <c r="L85" s="154">
        <v>4.07454E17</v>
      </c>
      <c r="M85" s="152">
        <v>40.0</v>
      </c>
      <c r="N85" s="152">
        <v>0.4261283277</v>
      </c>
      <c r="O85" s="152" t="b">
        <v>0</v>
      </c>
      <c r="P85" s="152">
        <v>20.56</v>
      </c>
      <c r="Q85" s="152">
        <v>90.56</v>
      </c>
    </row>
    <row r="86">
      <c r="A86" s="4"/>
      <c r="B86" s="16" t="s">
        <v>92</v>
      </c>
      <c r="C86" s="151" t="s">
        <v>245</v>
      </c>
      <c r="D86" s="69"/>
      <c r="E86" s="152" t="s">
        <v>246</v>
      </c>
      <c r="F86" s="152" t="s">
        <v>246</v>
      </c>
      <c r="G86" s="152" t="s">
        <v>246</v>
      </c>
      <c r="H86" s="152" t="s">
        <v>246</v>
      </c>
      <c r="I86" s="152">
        <v>5.2</v>
      </c>
      <c r="J86" s="152">
        <v>286379.9764</v>
      </c>
      <c r="K86" s="152">
        <v>218397.0</v>
      </c>
      <c r="L86" s="154">
        <v>9.31398E16</v>
      </c>
      <c r="M86" s="152">
        <v>8.0</v>
      </c>
      <c r="N86" s="152">
        <v>0.5040653143</v>
      </c>
      <c r="O86" s="152" t="b">
        <v>0</v>
      </c>
      <c r="P86" s="152">
        <v>28.31</v>
      </c>
      <c r="Q86" s="152">
        <v>98.31</v>
      </c>
    </row>
    <row r="87">
      <c r="A87" s="4"/>
      <c r="B87" s="16" t="s">
        <v>93</v>
      </c>
      <c r="C87" s="151" t="s">
        <v>245</v>
      </c>
      <c r="D87" s="69"/>
      <c r="E87" s="152" t="s">
        <v>246</v>
      </c>
      <c r="F87" s="152" t="s">
        <v>246</v>
      </c>
      <c r="G87" s="152" t="s">
        <v>246</v>
      </c>
      <c r="H87" s="152" t="s">
        <v>246</v>
      </c>
      <c r="I87" s="152">
        <v>4.5</v>
      </c>
      <c r="J87" s="152">
        <v>810082.8067</v>
      </c>
      <c r="K87" s="152">
        <v>191323.0</v>
      </c>
      <c r="L87" s="154">
        <v>5.64987E17</v>
      </c>
      <c r="M87" s="152">
        <v>57.0</v>
      </c>
      <c r="N87" s="152">
        <v>0.3870665763</v>
      </c>
      <c r="O87" s="152" t="b">
        <v>0</v>
      </c>
      <c r="P87" s="152">
        <v>16.45</v>
      </c>
      <c r="Q87" s="152">
        <v>86.45</v>
      </c>
    </row>
    <row r="88">
      <c r="A88" s="4"/>
      <c r="B88" s="16" t="s">
        <v>94</v>
      </c>
      <c r="C88" s="151" t="s">
        <v>245</v>
      </c>
      <c r="D88" s="69"/>
      <c r="E88" s="152" t="s">
        <v>246</v>
      </c>
      <c r="F88" s="152" t="s">
        <v>246</v>
      </c>
      <c r="G88" s="152" t="s">
        <v>246</v>
      </c>
      <c r="H88" s="152" t="s">
        <v>246</v>
      </c>
      <c r="I88" s="152">
        <v>7.0</v>
      </c>
      <c r="J88" s="152">
        <v>870117.0823</v>
      </c>
      <c r="K88" s="152">
        <v>85147.0</v>
      </c>
      <c r="L88" s="154">
        <v>4.51256E17</v>
      </c>
      <c r="M88" s="152">
        <v>43.0</v>
      </c>
      <c r="N88" s="152">
        <v>0.4152672672</v>
      </c>
      <c r="O88" s="152" t="b">
        <v>0</v>
      </c>
      <c r="P88" s="152">
        <v>19.84</v>
      </c>
      <c r="Q88" s="152">
        <v>89.84</v>
      </c>
    </row>
    <row r="89">
      <c r="A89" s="4"/>
      <c r="B89" s="16" t="s">
        <v>95</v>
      </c>
      <c r="C89" s="151" t="s">
        <v>247</v>
      </c>
      <c r="D89" s="152" t="s">
        <v>248</v>
      </c>
      <c r="E89" s="152" t="s">
        <v>247</v>
      </c>
      <c r="F89" s="152"/>
      <c r="G89" s="152"/>
      <c r="H89" s="152"/>
      <c r="I89" s="152"/>
      <c r="J89" s="152"/>
      <c r="K89" s="152"/>
      <c r="L89" s="153" t="s">
        <v>289</v>
      </c>
      <c r="M89" s="152" t="s">
        <v>289</v>
      </c>
      <c r="N89" s="152" t="s">
        <v>289</v>
      </c>
      <c r="O89" s="152" t="b">
        <v>0</v>
      </c>
      <c r="P89" s="152">
        <v>0.0</v>
      </c>
      <c r="Q89" s="152">
        <v>0.0</v>
      </c>
    </row>
    <row r="90">
      <c r="A90" s="4"/>
      <c r="B90" s="16" t="s">
        <v>96</v>
      </c>
      <c r="C90" s="151" t="s">
        <v>251</v>
      </c>
      <c r="D90" s="69"/>
      <c r="E90" s="152" t="s">
        <v>246</v>
      </c>
      <c r="F90" s="152" t="s">
        <v>246</v>
      </c>
      <c r="G90" s="152" t="s">
        <v>246</v>
      </c>
      <c r="H90" s="152" t="s">
        <v>246</v>
      </c>
      <c r="I90" s="152">
        <v>7.6</v>
      </c>
      <c r="J90" s="152">
        <v>1080760.747</v>
      </c>
      <c r="K90" s="152">
        <v>53579.0</v>
      </c>
      <c r="L90" s="154">
        <v>4.75628E17</v>
      </c>
      <c r="M90" s="152">
        <v>46.0</v>
      </c>
      <c r="N90" s="152">
        <v>0.4092239839</v>
      </c>
      <c r="O90" s="152" t="b">
        <v>0</v>
      </c>
      <c r="P90" s="152">
        <v>19.11</v>
      </c>
      <c r="Q90" s="152">
        <v>62.38</v>
      </c>
    </row>
    <row r="91">
      <c r="A91" s="4"/>
      <c r="B91" s="16" t="s">
        <v>97</v>
      </c>
      <c r="C91" s="151" t="s">
        <v>245</v>
      </c>
      <c r="D91" s="69"/>
      <c r="E91" s="152" t="s">
        <v>246</v>
      </c>
      <c r="F91" s="152" t="s">
        <v>246</v>
      </c>
      <c r="G91" s="152" t="s">
        <v>246</v>
      </c>
      <c r="H91" s="152" t="s">
        <v>246</v>
      </c>
      <c r="I91" s="152">
        <v>7.7</v>
      </c>
      <c r="J91" s="152">
        <v>836645.8075</v>
      </c>
      <c r="K91" s="152">
        <v>243451.0</v>
      </c>
      <c r="L91" s="154">
        <v>1.31216E18</v>
      </c>
      <c r="M91" s="152">
        <v>83.0</v>
      </c>
      <c r="N91" s="152">
        <v>0.2017993192</v>
      </c>
      <c r="O91" s="152" t="b">
        <v>0</v>
      </c>
      <c r="P91" s="152">
        <v>10.16</v>
      </c>
      <c r="Q91" s="152">
        <v>80.16</v>
      </c>
    </row>
    <row r="92">
      <c r="A92" s="4"/>
      <c r="B92" s="16" t="s">
        <v>98</v>
      </c>
      <c r="C92" s="151" t="s">
        <v>245</v>
      </c>
      <c r="D92" s="69"/>
      <c r="E92" s="152" t="s">
        <v>246</v>
      </c>
      <c r="F92" s="152" t="s">
        <v>246</v>
      </c>
      <c r="G92" s="152" t="s">
        <v>246</v>
      </c>
      <c r="H92" s="152" t="s">
        <v>246</v>
      </c>
      <c r="I92" s="152">
        <v>10.0</v>
      </c>
      <c r="J92" s="152">
        <v>1241386.827</v>
      </c>
      <c r="K92" s="152">
        <v>55671.0</v>
      </c>
      <c r="L92" s="154">
        <v>8.57913E17</v>
      </c>
      <c r="M92" s="152">
        <v>71.0</v>
      </c>
      <c r="N92" s="152">
        <v>0.3144329693</v>
      </c>
      <c r="O92" s="152" t="b">
        <v>0</v>
      </c>
      <c r="P92" s="152">
        <v>13.06</v>
      </c>
      <c r="Q92" s="152">
        <v>83.06</v>
      </c>
    </row>
    <row r="93">
      <c r="A93" s="4"/>
      <c r="B93" s="16" t="s">
        <v>99</v>
      </c>
      <c r="C93" s="151" t="s">
        <v>245</v>
      </c>
      <c r="D93" s="69"/>
      <c r="E93" s="152" t="s">
        <v>246</v>
      </c>
      <c r="F93" s="152" t="s">
        <v>246</v>
      </c>
      <c r="G93" s="152" t="s">
        <v>246</v>
      </c>
      <c r="H93" s="152" t="s">
        <v>246</v>
      </c>
      <c r="I93" s="152">
        <v>8.0</v>
      </c>
      <c r="J93" s="152">
        <v>1033957.494</v>
      </c>
      <c r="K93" s="152">
        <v>29159.0</v>
      </c>
      <c r="L93" s="154">
        <v>2.49384E17</v>
      </c>
      <c r="M93" s="152">
        <v>31.0</v>
      </c>
      <c r="N93" s="152">
        <v>0.4653232597</v>
      </c>
      <c r="O93" s="152" t="b">
        <v>0</v>
      </c>
      <c r="P93" s="152">
        <v>22.74</v>
      </c>
      <c r="Q93" s="152">
        <v>92.74</v>
      </c>
    </row>
    <row r="94">
      <c r="A94" s="4"/>
      <c r="B94" s="16" t="s">
        <v>100</v>
      </c>
      <c r="C94" s="151" t="s">
        <v>245</v>
      </c>
      <c r="D94" s="69"/>
      <c r="E94" s="152" t="s">
        <v>246</v>
      </c>
      <c r="F94" s="152" t="s">
        <v>246</v>
      </c>
      <c r="G94" s="152" t="s">
        <v>246</v>
      </c>
      <c r="H94" s="152" t="s">
        <v>246</v>
      </c>
      <c r="I94" s="152">
        <v>6.0</v>
      </c>
      <c r="J94" s="152">
        <v>1193855.039</v>
      </c>
      <c r="K94" s="152">
        <v>26980.0</v>
      </c>
      <c r="L94" s="154">
        <v>2.30726E17</v>
      </c>
      <c r="M94" s="152">
        <v>27.0</v>
      </c>
      <c r="N94" s="152">
        <v>0.4699496105</v>
      </c>
      <c r="O94" s="152" t="b">
        <v>0</v>
      </c>
      <c r="P94" s="152">
        <v>23.71</v>
      </c>
      <c r="Q94" s="152">
        <v>93.71</v>
      </c>
    </row>
    <row r="95">
      <c r="A95" s="4"/>
      <c r="B95" s="16" t="s">
        <v>101</v>
      </c>
      <c r="C95" s="151" t="s">
        <v>247</v>
      </c>
      <c r="D95" s="152" t="s">
        <v>248</v>
      </c>
      <c r="E95" s="152" t="s">
        <v>247</v>
      </c>
      <c r="F95" s="152"/>
      <c r="G95" s="152"/>
      <c r="H95" s="152"/>
      <c r="I95" s="152"/>
      <c r="J95" s="152"/>
      <c r="K95" s="152"/>
      <c r="L95" s="153" t="s">
        <v>289</v>
      </c>
      <c r="M95" s="152" t="s">
        <v>289</v>
      </c>
      <c r="N95" s="152" t="s">
        <v>289</v>
      </c>
      <c r="O95" s="152" t="b">
        <v>0</v>
      </c>
      <c r="P95" s="152">
        <v>0.0</v>
      </c>
      <c r="Q95" s="152">
        <v>0.0</v>
      </c>
    </row>
    <row r="96">
      <c r="A96" s="4"/>
      <c r="B96" s="16" t="s">
        <v>102</v>
      </c>
      <c r="C96" s="151" t="s">
        <v>245</v>
      </c>
      <c r="D96" s="69"/>
      <c r="E96" s="152" t="s">
        <v>246</v>
      </c>
      <c r="F96" s="152" t="s">
        <v>246</v>
      </c>
      <c r="G96" s="152" t="s">
        <v>246</v>
      </c>
      <c r="H96" s="152" t="s">
        <v>246</v>
      </c>
      <c r="I96" s="152">
        <v>6.5</v>
      </c>
      <c r="J96" s="152">
        <v>1067976.294</v>
      </c>
      <c r="K96" s="152">
        <v>39212.0</v>
      </c>
      <c r="L96" s="154">
        <v>2.90707E17</v>
      </c>
      <c r="M96" s="152">
        <v>35.0</v>
      </c>
      <c r="N96" s="152">
        <v>0.4550767535</v>
      </c>
      <c r="O96" s="152" t="b">
        <v>0</v>
      </c>
      <c r="P96" s="152">
        <v>21.77</v>
      </c>
      <c r="Q96" s="152">
        <v>91.77</v>
      </c>
    </row>
    <row r="97">
      <c r="A97" s="4"/>
      <c r="B97" s="134" t="s">
        <v>103</v>
      </c>
      <c r="C97" s="151" t="s">
        <v>247</v>
      </c>
      <c r="D97" s="152" t="s">
        <v>248</v>
      </c>
      <c r="E97" s="152" t="s">
        <v>247</v>
      </c>
      <c r="F97" s="152"/>
      <c r="G97" s="152"/>
      <c r="H97" s="152"/>
      <c r="I97" s="152"/>
      <c r="J97" s="152"/>
      <c r="K97" s="152"/>
      <c r="L97" s="153" t="s">
        <v>289</v>
      </c>
      <c r="M97" s="152" t="s">
        <v>289</v>
      </c>
      <c r="N97" s="152" t="s">
        <v>289</v>
      </c>
      <c r="O97" s="152" t="b">
        <v>0</v>
      </c>
      <c r="P97" s="152">
        <v>0.0</v>
      </c>
      <c r="Q97" s="152">
        <v>0.0</v>
      </c>
    </row>
    <row r="98">
      <c r="A98" s="4"/>
      <c r="B98" s="16" t="s">
        <v>104</v>
      </c>
      <c r="C98" s="151" t="s">
        <v>251</v>
      </c>
      <c r="D98" s="69"/>
      <c r="E98" s="152" t="s">
        <v>246</v>
      </c>
      <c r="F98" s="152" t="s">
        <v>246</v>
      </c>
      <c r="G98" s="152" t="s">
        <v>246</v>
      </c>
      <c r="H98" s="152" t="s">
        <v>246</v>
      </c>
      <c r="I98" s="152">
        <v>10.0</v>
      </c>
      <c r="J98" s="152">
        <v>361173.7404</v>
      </c>
      <c r="K98" s="152">
        <v>136376.0</v>
      </c>
      <c r="L98" s="154">
        <v>1.77898E17</v>
      </c>
      <c r="M98" s="152">
        <v>18.0</v>
      </c>
      <c r="N98" s="152">
        <v>0.4830488438</v>
      </c>
      <c r="O98" s="152" t="b">
        <v>0</v>
      </c>
      <c r="P98" s="152">
        <v>25.89</v>
      </c>
      <c r="Q98" s="152">
        <v>67.12</v>
      </c>
    </row>
    <row r="99">
      <c r="A99" s="4"/>
      <c r="B99" s="16" t="s">
        <v>105</v>
      </c>
      <c r="C99" s="151" t="s">
        <v>245</v>
      </c>
      <c r="D99" s="69"/>
      <c r="E99" s="152" t="s">
        <v>246</v>
      </c>
      <c r="F99" s="152" t="s">
        <v>246</v>
      </c>
      <c r="G99" s="152" t="s">
        <v>246</v>
      </c>
      <c r="H99" s="152" t="s">
        <v>246</v>
      </c>
      <c r="I99" s="152">
        <v>12.0</v>
      </c>
      <c r="J99" s="152">
        <v>778758.8864</v>
      </c>
      <c r="K99" s="152">
        <v>196405.0</v>
      </c>
      <c r="L99" s="154">
        <v>1.42935E18</v>
      </c>
      <c r="M99" s="152">
        <v>85.0</v>
      </c>
      <c r="N99" s="152">
        <v>0.1727390904</v>
      </c>
      <c r="O99" s="152" t="b">
        <v>0</v>
      </c>
      <c r="P99" s="152">
        <v>9.68</v>
      </c>
      <c r="Q99" s="152">
        <v>79.68</v>
      </c>
    </row>
    <row r="100">
      <c r="A100" s="4"/>
      <c r="B100" s="16" t="s">
        <v>106</v>
      </c>
      <c r="C100" s="151" t="s">
        <v>245</v>
      </c>
      <c r="D100" s="69"/>
      <c r="E100" s="152" t="s">
        <v>246</v>
      </c>
      <c r="F100" s="152" t="s">
        <v>246</v>
      </c>
      <c r="G100" s="152" t="s">
        <v>246</v>
      </c>
      <c r="H100" s="152" t="s">
        <v>246</v>
      </c>
      <c r="I100" s="152">
        <v>4.5</v>
      </c>
      <c r="J100" s="152">
        <v>367113.2395</v>
      </c>
      <c r="K100" s="152">
        <v>311096.0</v>
      </c>
      <c r="L100" s="154">
        <v>1.88672E17</v>
      </c>
      <c r="M100" s="152">
        <v>21.0</v>
      </c>
      <c r="N100" s="152">
        <v>0.4803773</v>
      </c>
      <c r="O100" s="152" t="b">
        <v>0</v>
      </c>
      <c r="P100" s="152">
        <v>25.16</v>
      </c>
      <c r="Q100" s="152">
        <v>95.16</v>
      </c>
    </row>
    <row r="101">
      <c r="A101" s="4"/>
      <c r="B101" s="16" t="s">
        <v>107</v>
      </c>
      <c r="C101" s="151" t="s">
        <v>247</v>
      </c>
      <c r="D101" s="152" t="s">
        <v>248</v>
      </c>
      <c r="E101" s="152" t="s">
        <v>247</v>
      </c>
      <c r="F101" s="152"/>
      <c r="G101" s="152"/>
      <c r="H101" s="152"/>
      <c r="I101" s="152"/>
      <c r="J101" s="152"/>
      <c r="K101" s="152"/>
      <c r="L101" s="153" t="s">
        <v>289</v>
      </c>
      <c r="M101" s="152" t="s">
        <v>289</v>
      </c>
      <c r="N101" s="152" t="s">
        <v>289</v>
      </c>
      <c r="O101" s="152" t="b">
        <v>0</v>
      </c>
      <c r="P101" s="152">
        <v>0.0</v>
      </c>
      <c r="Q101" s="152">
        <v>0.0</v>
      </c>
    </row>
    <row r="102">
      <c r="A102" s="5"/>
      <c r="B102" s="16" t="s">
        <v>108</v>
      </c>
      <c r="C102" s="151" t="s">
        <v>245</v>
      </c>
      <c r="D102" s="69"/>
      <c r="E102" s="152" t="s">
        <v>246</v>
      </c>
      <c r="F102" s="152" t="s">
        <v>246</v>
      </c>
      <c r="G102" s="152" t="s">
        <v>246</v>
      </c>
      <c r="H102" s="152" t="s">
        <v>246</v>
      </c>
      <c r="I102" s="152">
        <v>7.5</v>
      </c>
      <c r="J102" s="152">
        <v>804545.66</v>
      </c>
      <c r="K102" s="152">
        <v>178512.0</v>
      </c>
      <c r="L102" s="154">
        <v>8.66623E17</v>
      </c>
      <c r="M102" s="152">
        <v>73.0</v>
      </c>
      <c r="N102" s="152">
        <v>0.312273335</v>
      </c>
      <c r="O102" s="152" t="b">
        <v>0</v>
      </c>
      <c r="P102" s="152">
        <v>12.58</v>
      </c>
      <c r="Q102" s="152">
        <v>82.58</v>
      </c>
    </row>
    <row r="103">
      <c r="A103" s="17" t="s">
        <v>109</v>
      </c>
      <c r="B103" s="18" t="s">
        <v>110</v>
      </c>
      <c r="C103" s="151" t="s">
        <v>245</v>
      </c>
      <c r="D103" s="69"/>
      <c r="E103" s="152" t="s">
        <v>246</v>
      </c>
      <c r="F103" s="152" t="s">
        <v>246</v>
      </c>
      <c r="G103" s="152" t="s">
        <v>246</v>
      </c>
      <c r="H103" s="152" t="s">
        <v>246</v>
      </c>
      <c r="I103" s="152">
        <v>9.0</v>
      </c>
      <c r="J103" s="152">
        <v>430652.5155</v>
      </c>
      <c r="K103" s="152">
        <v>330582.0</v>
      </c>
      <c r="L103" s="154">
        <v>5.51792E17</v>
      </c>
      <c r="M103" s="152">
        <v>55.0</v>
      </c>
      <c r="N103" s="152">
        <v>0.3903383257</v>
      </c>
      <c r="O103" s="152" t="b">
        <v>0</v>
      </c>
      <c r="P103" s="152">
        <v>16.94</v>
      </c>
      <c r="Q103" s="152">
        <v>86.94</v>
      </c>
    </row>
    <row r="104">
      <c r="A104" s="4"/>
      <c r="B104" s="18" t="s">
        <v>111</v>
      </c>
      <c r="C104" s="151" t="s">
        <v>245</v>
      </c>
      <c r="D104" s="69"/>
      <c r="E104" s="152" t="s">
        <v>246</v>
      </c>
      <c r="F104" s="152" t="s">
        <v>246</v>
      </c>
      <c r="G104" s="152" t="s">
        <v>246</v>
      </c>
      <c r="H104" s="152" t="s">
        <v>246</v>
      </c>
      <c r="I104" s="152">
        <v>9.0</v>
      </c>
      <c r="J104" s="152">
        <v>634840.2232</v>
      </c>
      <c r="K104" s="152">
        <v>159234.0</v>
      </c>
      <c r="L104" s="154">
        <v>5.77573E17</v>
      </c>
      <c r="M104" s="152">
        <v>59.0</v>
      </c>
      <c r="N104" s="152">
        <v>0.3839456884</v>
      </c>
      <c r="O104" s="152" t="b">
        <v>0</v>
      </c>
      <c r="P104" s="152">
        <v>15.97</v>
      </c>
      <c r="Q104" s="152">
        <v>85.97</v>
      </c>
    </row>
    <row r="105">
      <c r="A105" s="4"/>
      <c r="B105" s="18" t="s">
        <v>112</v>
      </c>
      <c r="C105" s="151" t="s">
        <v>245</v>
      </c>
      <c r="D105" s="69"/>
      <c r="E105" s="152" t="s">
        <v>246</v>
      </c>
      <c r="F105" s="152" t="s">
        <v>246</v>
      </c>
      <c r="G105" s="152" t="s">
        <v>246</v>
      </c>
      <c r="H105" s="152" t="s">
        <v>246</v>
      </c>
      <c r="I105" s="152">
        <v>10.0</v>
      </c>
      <c r="J105" s="152">
        <v>697827.4904</v>
      </c>
      <c r="K105" s="152">
        <v>182927.0</v>
      </c>
      <c r="L105" s="154">
        <v>8.90787E17</v>
      </c>
      <c r="M105" s="152">
        <v>75.0</v>
      </c>
      <c r="N105" s="152">
        <v>0.3062815415</v>
      </c>
      <c r="O105" s="152" t="b">
        <v>0</v>
      </c>
      <c r="P105" s="152">
        <v>12.1</v>
      </c>
      <c r="Q105" s="152">
        <v>82.1</v>
      </c>
    </row>
    <row r="106">
      <c r="A106" s="4"/>
      <c r="B106" s="18" t="s">
        <v>113</v>
      </c>
      <c r="C106" s="151" t="s">
        <v>245</v>
      </c>
      <c r="D106" s="69"/>
      <c r="E106" s="152" t="s">
        <v>246</v>
      </c>
      <c r="F106" s="152" t="s">
        <v>246</v>
      </c>
      <c r="G106" s="152" t="s">
        <v>246</v>
      </c>
      <c r="H106" s="152" t="s">
        <v>246</v>
      </c>
      <c r="I106" s="152">
        <v>8.0</v>
      </c>
      <c r="J106" s="152">
        <v>652704.7052</v>
      </c>
      <c r="K106" s="152">
        <v>160614.0</v>
      </c>
      <c r="L106" s="154">
        <v>5.47403E17</v>
      </c>
      <c r="M106" s="152">
        <v>54.0</v>
      </c>
      <c r="N106" s="152">
        <v>0.3914268026</v>
      </c>
      <c r="O106" s="152" t="b">
        <v>0</v>
      </c>
      <c r="P106" s="152">
        <v>17.18</v>
      </c>
      <c r="Q106" s="152">
        <v>87.18</v>
      </c>
    </row>
    <row r="107">
      <c r="A107" s="4"/>
      <c r="B107" s="18" t="s">
        <v>114</v>
      </c>
      <c r="C107" s="151" t="s">
        <v>245</v>
      </c>
      <c r="D107" s="69"/>
      <c r="E107" s="152" t="s">
        <v>246</v>
      </c>
      <c r="F107" s="152" t="s">
        <v>246</v>
      </c>
      <c r="G107" s="152" t="s">
        <v>246</v>
      </c>
      <c r="H107" s="152" t="s">
        <v>246</v>
      </c>
      <c r="I107" s="152">
        <v>12.2</v>
      </c>
      <c r="J107" s="152">
        <v>1252512.94</v>
      </c>
      <c r="K107" s="152">
        <v>76848.0</v>
      </c>
      <c r="L107" s="154">
        <v>1.47081E18</v>
      </c>
      <c r="M107" s="152">
        <v>89.0</v>
      </c>
      <c r="N107" s="152">
        <v>0.1624594927</v>
      </c>
      <c r="O107" s="152" t="b">
        <v>0</v>
      </c>
      <c r="P107" s="152">
        <v>8.71</v>
      </c>
      <c r="Q107" s="152">
        <v>78.71</v>
      </c>
    </row>
    <row r="108">
      <c r="A108" s="4"/>
      <c r="B108" s="18" t="s">
        <v>115</v>
      </c>
      <c r="C108" s="151" t="s">
        <v>245</v>
      </c>
      <c r="D108" s="69"/>
      <c r="E108" s="152" t="s">
        <v>246</v>
      </c>
      <c r="F108" s="152" t="s">
        <v>246</v>
      </c>
      <c r="G108" s="152" t="s">
        <v>246</v>
      </c>
      <c r="H108" s="152" t="s">
        <v>246</v>
      </c>
      <c r="I108" s="152">
        <v>5.0</v>
      </c>
      <c r="J108" s="152">
        <v>792783.8219</v>
      </c>
      <c r="K108" s="152">
        <v>711879.0</v>
      </c>
      <c r="L108" s="154">
        <v>2.2371E18</v>
      </c>
      <c r="M108" s="152">
        <v>101.0</v>
      </c>
      <c r="N108" s="152">
        <v>-0.0275491545</v>
      </c>
      <c r="O108" s="152" t="b">
        <v>0</v>
      </c>
      <c r="P108" s="152">
        <v>5.81</v>
      </c>
      <c r="Q108" s="152">
        <v>75.81</v>
      </c>
    </row>
    <row r="109">
      <c r="A109" s="4"/>
      <c r="B109" s="18" t="s">
        <v>116</v>
      </c>
      <c r="C109" s="151" t="s">
        <v>245</v>
      </c>
      <c r="D109" s="69"/>
      <c r="E109" s="152" t="s">
        <v>246</v>
      </c>
      <c r="F109" s="152" t="s">
        <v>246</v>
      </c>
      <c r="G109" s="152" t="s">
        <v>246</v>
      </c>
      <c r="H109" s="152" t="s">
        <v>246</v>
      </c>
      <c r="I109" s="152">
        <v>10.0</v>
      </c>
      <c r="J109" s="152">
        <v>1044341.203</v>
      </c>
      <c r="K109" s="152">
        <v>20952.0</v>
      </c>
      <c r="L109" s="154">
        <v>2.28513E17</v>
      </c>
      <c r="M109" s="152">
        <v>26.0</v>
      </c>
      <c r="N109" s="152">
        <v>0.4704984025</v>
      </c>
      <c r="O109" s="152" t="b">
        <v>0</v>
      </c>
      <c r="P109" s="152">
        <v>23.95</v>
      </c>
      <c r="Q109" s="152">
        <v>93.95</v>
      </c>
    </row>
    <row r="110">
      <c r="A110" s="4"/>
      <c r="B110" s="18" t="s">
        <v>117</v>
      </c>
      <c r="C110" s="151" t="s">
        <v>245</v>
      </c>
      <c r="D110" s="69"/>
      <c r="E110" s="152" t="s">
        <v>246</v>
      </c>
      <c r="F110" s="152" t="s">
        <v>246</v>
      </c>
      <c r="G110" s="152" t="s">
        <v>246</v>
      </c>
      <c r="H110" s="152" t="s">
        <v>246</v>
      </c>
      <c r="I110" s="152">
        <v>7.2</v>
      </c>
      <c r="J110" s="152">
        <v>1112939.938</v>
      </c>
      <c r="K110" s="152">
        <v>30092.0</v>
      </c>
      <c r="L110" s="154">
        <v>2.68366E17</v>
      </c>
      <c r="M110" s="152">
        <v>33.0</v>
      </c>
      <c r="N110" s="152">
        <v>0.4606164927</v>
      </c>
      <c r="O110" s="152" t="b">
        <v>0</v>
      </c>
      <c r="P110" s="152">
        <v>22.26</v>
      </c>
      <c r="Q110" s="152">
        <v>92.26</v>
      </c>
    </row>
    <row r="111">
      <c r="A111" s="4"/>
      <c r="B111" s="18" t="s">
        <v>118</v>
      </c>
      <c r="C111" s="151" t="s">
        <v>245</v>
      </c>
      <c r="D111" s="69"/>
      <c r="E111" s="152" t="s">
        <v>246</v>
      </c>
      <c r="F111" s="152" t="s">
        <v>246</v>
      </c>
      <c r="G111" s="152" t="s">
        <v>246</v>
      </c>
      <c r="H111" s="152" t="s">
        <v>246</v>
      </c>
      <c r="I111" s="152">
        <v>11.0</v>
      </c>
      <c r="J111" s="152">
        <v>630359.7826</v>
      </c>
      <c r="K111" s="152">
        <v>66164.0</v>
      </c>
      <c r="L111" s="154">
        <v>2.89195E17</v>
      </c>
      <c r="M111" s="152">
        <v>34.0</v>
      </c>
      <c r="N111" s="152">
        <v>0.4554515741</v>
      </c>
      <c r="O111" s="152" t="b">
        <v>0</v>
      </c>
      <c r="P111" s="152">
        <v>22.02</v>
      </c>
      <c r="Q111" s="152">
        <v>92.02</v>
      </c>
    </row>
    <row r="112">
      <c r="A112" s="4"/>
      <c r="B112" s="18" t="s">
        <v>119</v>
      </c>
      <c r="C112" s="151" t="s">
        <v>245</v>
      </c>
      <c r="D112" s="69"/>
      <c r="E112" s="152" t="s">
        <v>246</v>
      </c>
      <c r="F112" s="152" t="s">
        <v>246</v>
      </c>
      <c r="G112" s="152" t="s">
        <v>246</v>
      </c>
      <c r="H112" s="152" t="s">
        <v>246</v>
      </c>
      <c r="I112" s="152">
        <v>6.2</v>
      </c>
      <c r="J112" s="152">
        <v>1059464.339</v>
      </c>
      <c r="K112" s="152">
        <v>64381.0</v>
      </c>
      <c r="L112" s="154">
        <v>4.48045E17</v>
      </c>
      <c r="M112" s="152">
        <v>42.0</v>
      </c>
      <c r="N112" s="152">
        <v>0.4160632921</v>
      </c>
      <c r="O112" s="152" t="b">
        <v>0</v>
      </c>
      <c r="P112" s="152">
        <v>20.08</v>
      </c>
      <c r="Q112" s="152">
        <v>90.08</v>
      </c>
    </row>
    <row r="113">
      <c r="A113" s="4"/>
      <c r="B113" s="18" t="s">
        <v>120</v>
      </c>
      <c r="C113" s="151" t="s">
        <v>245</v>
      </c>
      <c r="D113" s="69"/>
      <c r="E113" s="152" t="s">
        <v>246</v>
      </c>
      <c r="F113" s="152" t="s">
        <v>246</v>
      </c>
      <c r="G113" s="152" t="s">
        <v>246</v>
      </c>
      <c r="H113" s="152" t="s">
        <v>246</v>
      </c>
      <c r="I113" s="152">
        <v>8.9</v>
      </c>
      <c r="J113" s="152">
        <v>1080761.985</v>
      </c>
      <c r="K113" s="152">
        <v>99910.0</v>
      </c>
      <c r="L113" s="154">
        <v>1.03863E18</v>
      </c>
      <c r="M113" s="152">
        <v>78.0</v>
      </c>
      <c r="N113" s="152">
        <v>0.2696236521</v>
      </c>
      <c r="O113" s="152" t="b">
        <v>0</v>
      </c>
      <c r="P113" s="152">
        <v>11.37</v>
      </c>
      <c r="Q113" s="152">
        <v>81.37</v>
      </c>
    </row>
    <row r="114">
      <c r="A114" s="4"/>
      <c r="B114" s="18" t="s">
        <v>121</v>
      </c>
      <c r="C114" s="151" t="s">
        <v>245</v>
      </c>
      <c r="D114" s="69"/>
      <c r="E114" s="152" t="s">
        <v>246</v>
      </c>
      <c r="F114" s="152" t="s">
        <v>246</v>
      </c>
      <c r="G114" s="152" t="s">
        <v>246</v>
      </c>
      <c r="H114" s="152" t="s">
        <v>246</v>
      </c>
      <c r="I114" s="152">
        <v>5.0</v>
      </c>
      <c r="J114" s="152">
        <v>312732.2316</v>
      </c>
      <c r="K114" s="152">
        <v>91865.0</v>
      </c>
      <c r="L114" s="154">
        <v>4.49227E16</v>
      </c>
      <c r="M114" s="152">
        <v>1.0</v>
      </c>
      <c r="N114" s="152">
        <v>0.5160211865</v>
      </c>
      <c r="O114" s="152" t="b">
        <v>0</v>
      </c>
      <c r="P114" s="152">
        <v>30.0</v>
      </c>
      <c r="Q114" s="152">
        <v>100.0</v>
      </c>
    </row>
    <row r="115">
      <c r="A115" s="4"/>
      <c r="B115" s="18" t="s">
        <v>122</v>
      </c>
      <c r="C115" s="151" t="s">
        <v>245</v>
      </c>
      <c r="D115" s="69"/>
      <c r="E115" s="152" t="s">
        <v>246</v>
      </c>
      <c r="F115" s="152" t="s">
        <v>246</v>
      </c>
      <c r="G115" s="152" t="s">
        <v>246</v>
      </c>
      <c r="H115" s="152" t="s">
        <v>246</v>
      </c>
      <c r="I115" s="152">
        <v>8.5</v>
      </c>
      <c r="J115" s="152">
        <v>1179397.77</v>
      </c>
      <c r="K115" s="152">
        <v>19920.0</v>
      </c>
      <c r="L115" s="154">
        <v>2.35521E17</v>
      </c>
      <c r="M115" s="152">
        <v>29.0</v>
      </c>
      <c r="N115" s="152">
        <v>0.468760732</v>
      </c>
      <c r="O115" s="152" t="b">
        <v>0</v>
      </c>
      <c r="P115" s="152">
        <v>23.23</v>
      </c>
      <c r="Q115" s="152">
        <v>93.23</v>
      </c>
    </row>
    <row r="116">
      <c r="A116" s="4"/>
      <c r="B116" s="18" t="s">
        <v>123</v>
      </c>
      <c r="C116" s="151" t="s">
        <v>245</v>
      </c>
      <c r="D116" s="69"/>
      <c r="E116" s="152" t="s">
        <v>246</v>
      </c>
      <c r="F116" s="152" t="s">
        <v>246</v>
      </c>
      <c r="G116" s="152" t="s">
        <v>246</v>
      </c>
      <c r="H116" s="152" t="s">
        <v>246</v>
      </c>
      <c r="I116" s="152">
        <v>5.0</v>
      </c>
      <c r="J116" s="152">
        <v>523331.2689</v>
      </c>
      <c r="K116" s="152">
        <v>152435.0</v>
      </c>
      <c r="L116" s="154">
        <v>2.08741E17</v>
      </c>
      <c r="M116" s="152">
        <v>24.0</v>
      </c>
      <c r="N116" s="152">
        <v>0.4754009308</v>
      </c>
      <c r="O116" s="152" t="b">
        <v>0</v>
      </c>
      <c r="P116" s="152">
        <v>24.44</v>
      </c>
      <c r="Q116" s="152">
        <v>94.44</v>
      </c>
    </row>
    <row r="117">
      <c r="A117" s="4"/>
      <c r="B117" s="18" t="s">
        <v>124</v>
      </c>
      <c r="C117" s="151" t="s">
        <v>245</v>
      </c>
      <c r="D117" s="69"/>
      <c r="E117" s="152" t="s">
        <v>246</v>
      </c>
      <c r="F117" s="152" t="s">
        <v>246</v>
      </c>
      <c r="G117" s="152" t="s">
        <v>246</v>
      </c>
      <c r="H117" s="152" t="s">
        <v>246</v>
      </c>
      <c r="I117" s="152">
        <v>7.4</v>
      </c>
      <c r="J117" s="152">
        <v>1385584.57</v>
      </c>
      <c r="K117" s="152">
        <v>16324.0</v>
      </c>
      <c r="L117" s="154">
        <v>2.31913E17</v>
      </c>
      <c r="M117" s="152">
        <v>28.0</v>
      </c>
      <c r="N117" s="152">
        <v>0.469655358</v>
      </c>
      <c r="O117" s="152" t="b">
        <v>0</v>
      </c>
      <c r="P117" s="152">
        <v>23.47</v>
      </c>
      <c r="Q117" s="152">
        <v>93.47</v>
      </c>
    </row>
    <row r="118">
      <c r="A118" s="5"/>
      <c r="B118" s="18" t="s">
        <v>125</v>
      </c>
      <c r="C118" s="151" t="s">
        <v>245</v>
      </c>
      <c r="D118" s="69"/>
      <c r="E118" s="152" t="s">
        <v>246</v>
      </c>
      <c r="F118" s="152" t="s">
        <v>246</v>
      </c>
      <c r="G118" s="152" t="s">
        <v>246</v>
      </c>
      <c r="H118" s="152" t="s">
        <v>246</v>
      </c>
      <c r="I118" s="152">
        <v>10.0</v>
      </c>
      <c r="J118" s="152">
        <v>1493367.985</v>
      </c>
      <c r="K118" s="152">
        <v>18152.0</v>
      </c>
      <c r="L118" s="154">
        <v>4.04816E17</v>
      </c>
      <c r="M118" s="152">
        <v>39.0</v>
      </c>
      <c r="N118" s="152">
        <v>0.4267823125</v>
      </c>
      <c r="O118" s="152" t="b">
        <v>0</v>
      </c>
      <c r="P118" s="152">
        <v>20.81</v>
      </c>
      <c r="Q118" s="152">
        <v>90.81</v>
      </c>
    </row>
    <row r="119">
      <c r="A119" s="19" t="s">
        <v>126</v>
      </c>
      <c r="B119" s="20" t="s">
        <v>127</v>
      </c>
      <c r="C119" s="151" t="s">
        <v>247</v>
      </c>
      <c r="D119" s="152" t="s">
        <v>248</v>
      </c>
      <c r="E119" s="152" t="s">
        <v>247</v>
      </c>
      <c r="F119" s="152"/>
      <c r="G119" s="152"/>
      <c r="H119" s="152"/>
      <c r="I119" s="152"/>
      <c r="J119" s="152"/>
      <c r="K119" s="152"/>
      <c r="L119" s="153" t="s">
        <v>289</v>
      </c>
      <c r="M119" s="152" t="s">
        <v>289</v>
      </c>
      <c r="N119" s="152" t="s">
        <v>289</v>
      </c>
      <c r="O119" s="152" t="b">
        <v>0</v>
      </c>
      <c r="P119" s="152">
        <v>0.0</v>
      </c>
      <c r="Q119" s="152">
        <v>0.0</v>
      </c>
    </row>
    <row r="120">
      <c r="A120" s="4"/>
      <c r="B120" s="20" t="s">
        <v>128</v>
      </c>
      <c r="C120" s="151" t="s">
        <v>284</v>
      </c>
      <c r="D120" s="70"/>
      <c r="E120" s="152" t="s">
        <v>246</v>
      </c>
      <c r="F120" s="152" t="s">
        <v>246</v>
      </c>
      <c r="G120" s="152" t="s">
        <v>246</v>
      </c>
      <c r="H120" s="152" t="s">
        <v>246</v>
      </c>
      <c r="I120" s="152">
        <v>12.0</v>
      </c>
      <c r="J120" s="152">
        <v>1257492.459</v>
      </c>
      <c r="K120" s="152">
        <v>218599.0</v>
      </c>
      <c r="L120" s="153" t="s">
        <v>289</v>
      </c>
      <c r="M120" s="152" t="s">
        <v>289</v>
      </c>
      <c r="N120" s="152" t="s">
        <v>289</v>
      </c>
      <c r="O120" s="152" t="b">
        <v>0</v>
      </c>
      <c r="P120" s="152">
        <v>0.0</v>
      </c>
      <c r="Q120" s="152">
        <v>35.0</v>
      </c>
    </row>
    <row r="121">
      <c r="A121" s="4"/>
      <c r="B121" s="20" t="s">
        <v>129</v>
      </c>
      <c r="C121" s="151" t="s">
        <v>251</v>
      </c>
      <c r="D121" s="69"/>
      <c r="E121" s="152" t="s">
        <v>246</v>
      </c>
      <c r="F121" s="152" t="s">
        <v>246</v>
      </c>
      <c r="G121" s="152" t="s">
        <v>246</v>
      </c>
      <c r="H121" s="152" t="s">
        <v>246</v>
      </c>
      <c r="I121" s="152">
        <v>11.6</v>
      </c>
      <c r="J121" s="152">
        <v>1104132.08</v>
      </c>
      <c r="K121" s="152">
        <v>194256.0</v>
      </c>
      <c r="L121" s="154">
        <v>2.7471E18</v>
      </c>
      <c r="M121" s="152">
        <v>106.0</v>
      </c>
      <c r="N121" s="152">
        <v>-0.1540077837</v>
      </c>
      <c r="O121" s="152" t="b">
        <v>0</v>
      </c>
      <c r="P121" s="152">
        <v>4.6</v>
      </c>
      <c r="Q121" s="152">
        <v>52.22</v>
      </c>
    </row>
    <row r="122">
      <c r="A122" s="4"/>
      <c r="B122" s="20" t="s">
        <v>130</v>
      </c>
      <c r="C122" s="151" t="s">
        <v>284</v>
      </c>
      <c r="D122" s="70"/>
      <c r="E122" s="152" t="s">
        <v>246</v>
      </c>
      <c r="F122" s="152" t="s">
        <v>246</v>
      </c>
      <c r="G122" s="152" t="s">
        <v>246</v>
      </c>
      <c r="H122" s="152" t="s">
        <v>246</v>
      </c>
      <c r="I122" s="152">
        <v>7.5</v>
      </c>
      <c r="J122" s="152">
        <v>243495.2223</v>
      </c>
      <c r="K122" s="152">
        <v>101429.0</v>
      </c>
      <c r="L122" s="153" t="s">
        <v>289</v>
      </c>
      <c r="M122" s="152" t="s">
        <v>289</v>
      </c>
      <c r="N122" s="152" t="s">
        <v>289</v>
      </c>
      <c r="O122" s="152" t="b">
        <v>0</v>
      </c>
      <c r="P122" s="152">
        <v>0.0</v>
      </c>
      <c r="Q122" s="152">
        <v>35.0</v>
      </c>
    </row>
    <row r="123">
      <c r="A123" s="4"/>
      <c r="B123" s="20" t="s">
        <v>131</v>
      </c>
      <c r="C123" s="151" t="s">
        <v>251</v>
      </c>
      <c r="D123" s="69"/>
      <c r="E123" s="152" t="s">
        <v>246</v>
      </c>
      <c r="F123" s="152" t="s">
        <v>246</v>
      </c>
      <c r="G123" s="152" t="s">
        <v>246</v>
      </c>
      <c r="H123" s="152" t="s">
        <v>246</v>
      </c>
      <c r="I123" s="152">
        <v>12.1</v>
      </c>
      <c r="J123" s="152">
        <v>687017.8559</v>
      </c>
      <c r="K123" s="152">
        <v>423716.0</v>
      </c>
      <c r="L123" s="154">
        <v>2.41989E18</v>
      </c>
      <c r="M123" s="152">
        <v>105.0</v>
      </c>
      <c r="N123" s="152">
        <v>-0.07287403066</v>
      </c>
      <c r="O123" s="152" t="b">
        <v>0</v>
      </c>
      <c r="P123" s="152">
        <v>4.84</v>
      </c>
      <c r="Q123" s="152">
        <v>52.39</v>
      </c>
    </row>
    <row r="124">
      <c r="A124" s="4"/>
      <c r="B124" s="20" t="s">
        <v>132</v>
      </c>
      <c r="C124" s="151" t="s">
        <v>245</v>
      </c>
      <c r="D124" s="69"/>
      <c r="E124" s="152" t="s">
        <v>246</v>
      </c>
      <c r="F124" s="152" t="s">
        <v>246</v>
      </c>
      <c r="G124" s="152" t="s">
        <v>246</v>
      </c>
      <c r="H124" s="152" t="s">
        <v>246</v>
      </c>
      <c r="I124" s="152">
        <v>13.0</v>
      </c>
      <c r="J124" s="152">
        <v>1002295.502</v>
      </c>
      <c r="K124" s="152">
        <v>171972.0</v>
      </c>
      <c r="L124" s="154">
        <v>2.24591E18</v>
      </c>
      <c r="M124" s="152">
        <v>102.0</v>
      </c>
      <c r="N124" s="152">
        <v>-0.02973362538</v>
      </c>
      <c r="O124" s="152" t="b">
        <v>0</v>
      </c>
      <c r="P124" s="152">
        <v>5.56</v>
      </c>
      <c r="Q124" s="152">
        <v>75.56</v>
      </c>
    </row>
    <row r="125">
      <c r="A125" s="4"/>
      <c r="B125" s="20" t="s">
        <v>133</v>
      </c>
      <c r="C125" s="151" t="s">
        <v>251</v>
      </c>
      <c r="D125" s="69"/>
      <c r="E125" s="152" t="s">
        <v>246</v>
      </c>
      <c r="F125" s="152" t="s">
        <v>246</v>
      </c>
      <c r="G125" s="152" t="s">
        <v>246</v>
      </c>
      <c r="H125" s="152" t="s">
        <v>246</v>
      </c>
      <c r="I125" s="152">
        <v>15.0</v>
      </c>
      <c r="J125" s="152">
        <v>642956.6473</v>
      </c>
      <c r="K125" s="152">
        <v>297181.0</v>
      </c>
      <c r="L125" s="154">
        <v>1.84279E18</v>
      </c>
      <c r="M125" s="152">
        <v>96.0</v>
      </c>
      <c r="N125" s="152">
        <v>0.07022413967</v>
      </c>
      <c r="O125" s="152" t="b">
        <v>0</v>
      </c>
      <c r="P125" s="152">
        <v>7.02</v>
      </c>
      <c r="Q125" s="152">
        <v>53.91</v>
      </c>
    </row>
    <row r="126">
      <c r="A126" s="4"/>
      <c r="B126" s="20" t="s">
        <v>134</v>
      </c>
      <c r="C126" s="151" t="s">
        <v>245</v>
      </c>
      <c r="D126" s="69"/>
      <c r="E126" s="152" t="s">
        <v>246</v>
      </c>
      <c r="F126" s="152" t="s">
        <v>246</v>
      </c>
      <c r="G126" s="152" t="s">
        <v>246</v>
      </c>
      <c r="H126" s="152" t="s">
        <v>246</v>
      </c>
      <c r="I126" s="152">
        <v>20.0</v>
      </c>
      <c r="J126" s="152">
        <v>782852.6358</v>
      </c>
      <c r="K126" s="152">
        <v>170853.0</v>
      </c>
      <c r="L126" s="154">
        <v>2.09417E18</v>
      </c>
      <c r="M126" s="152">
        <v>99.0</v>
      </c>
      <c r="N126" s="152">
        <v>0.007891208929</v>
      </c>
      <c r="O126" s="152" t="b">
        <v>0</v>
      </c>
      <c r="P126" s="152">
        <v>6.29</v>
      </c>
      <c r="Q126" s="152">
        <v>76.29</v>
      </c>
    </row>
    <row r="127">
      <c r="A127" s="4"/>
      <c r="B127" s="20" t="s">
        <v>135</v>
      </c>
      <c r="C127" s="151" t="s">
        <v>251</v>
      </c>
      <c r="D127" s="69"/>
      <c r="E127" s="152" t="s">
        <v>246</v>
      </c>
      <c r="F127" s="152" t="s">
        <v>246</v>
      </c>
      <c r="G127" s="152" t="s">
        <v>246</v>
      </c>
      <c r="H127" s="152" t="s">
        <v>246</v>
      </c>
      <c r="I127" s="152">
        <v>18.0</v>
      </c>
      <c r="J127" s="152">
        <v>1112119.709</v>
      </c>
      <c r="K127" s="152">
        <v>21501.0</v>
      </c>
      <c r="L127" s="154">
        <v>4.78668E17</v>
      </c>
      <c r="M127" s="152">
        <v>47.0</v>
      </c>
      <c r="N127" s="152">
        <v>0.4084702064</v>
      </c>
      <c r="O127" s="152" t="b">
        <v>0</v>
      </c>
      <c r="P127" s="152">
        <v>18.87</v>
      </c>
      <c r="Q127" s="152">
        <v>62.21</v>
      </c>
    </row>
    <row r="128">
      <c r="A128" s="4"/>
      <c r="B128" s="20" t="s">
        <v>136</v>
      </c>
      <c r="C128" s="151" t="s">
        <v>251</v>
      </c>
      <c r="D128" s="69"/>
      <c r="E128" s="152" t="s">
        <v>246</v>
      </c>
      <c r="F128" s="152" t="s">
        <v>246</v>
      </c>
      <c r="G128" s="152" t="s">
        <v>246</v>
      </c>
      <c r="H128" s="152" t="s">
        <v>246</v>
      </c>
      <c r="I128" s="152">
        <v>10.8</v>
      </c>
      <c r="J128" s="152">
        <v>640871.4061</v>
      </c>
      <c r="K128" s="152">
        <v>127754.0</v>
      </c>
      <c r="L128" s="154">
        <v>5.66683E17</v>
      </c>
      <c r="M128" s="152">
        <v>58.0</v>
      </c>
      <c r="N128" s="152">
        <v>0.3866461034</v>
      </c>
      <c r="O128" s="152" t="b">
        <v>0</v>
      </c>
      <c r="P128" s="152">
        <v>16.21</v>
      </c>
      <c r="Q128" s="152">
        <v>60.35</v>
      </c>
    </row>
    <row r="129">
      <c r="A129" s="4"/>
      <c r="B129" s="20" t="s">
        <v>137</v>
      </c>
      <c r="C129" s="151" t="s">
        <v>247</v>
      </c>
      <c r="D129" s="152" t="s">
        <v>248</v>
      </c>
      <c r="E129" s="152" t="s">
        <v>247</v>
      </c>
      <c r="F129" s="152"/>
      <c r="G129" s="152"/>
      <c r="H129" s="152"/>
      <c r="I129" s="152"/>
      <c r="J129" s="152"/>
      <c r="K129" s="152"/>
      <c r="L129" s="153" t="s">
        <v>289</v>
      </c>
      <c r="M129" s="152" t="s">
        <v>289</v>
      </c>
      <c r="N129" s="152" t="s">
        <v>289</v>
      </c>
      <c r="O129" s="152" t="b">
        <v>0</v>
      </c>
      <c r="P129" s="152">
        <v>0.0</v>
      </c>
      <c r="Q129" s="152">
        <v>0.0</v>
      </c>
    </row>
    <row r="130">
      <c r="A130" s="4"/>
      <c r="B130" s="20" t="s">
        <v>138</v>
      </c>
      <c r="C130" s="151" t="s">
        <v>247</v>
      </c>
      <c r="D130" s="152" t="s">
        <v>248</v>
      </c>
      <c r="E130" s="152" t="s">
        <v>247</v>
      </c>
      <c r="F130" s="152"/>
      <c r="G130" s="152"/>
      <c r="H130" s="152"/>
      <c r="I130" s="152"/>
      <c r="J130" s="152"/>
      <c r="K130" s="152"/>
      <c r="L130" s="153" t="s">
        <v>289</v>
      </c>
      <c r="M130" s="152" t="s">
        <v>289</v>
      </c>
      <c r="N130" s="152" t="s">
        <v>289</v>
      </c>
      <c r="O130" s="152" t="b">
        <v>0</v>
      </c>
      <c r="P130" s="152">
        <v>0.0</v>
      </c>
      <c r="Q130" s="152">
        <v>0.0</v>
      </c>
    </row>
    <row r="131">
      <c r="A131" s="4"/>
      <c r="B131" s="20" t="s">
        <v>139</v>
      </c>
      <c r="C131" s="151" t="s">
        <v>247</v>
      </c>
      <c r="D131" s="152" t="s">
        <v>248</v>
      </c>
      <c r="E131" s="152" t="s">
        <v>247</v>
      </c>
      <c r="F131" s="152"/>
      <c r="G131" s="152"/>
      <c r="H131" s="152"/>
      <c r="I131" s="152"/>
      <c r="J131" s="152"/>
      <c r="K131" s="152"/>
      <c r="L131" s="153" t="s">
        <v>289</v>
      </c>
      <c r="M131" s="152" t="s">
        <v>289</v>
      </c>
      <c r="N131" s="152" t="s">
        <v>289</v>
      </c>
      <c r="O131" s="152" t="b">
        <v>0</v>
      </c>
      <c r="P131" s="152">
        <v>0.0</v>
      </c>
      <c r="Q131" s="152">
        <v>0.0</v>
      </c>
    </row>
    <row r="132">
      <c r="A132" s="4"/>
      <c r="B132" s="20" t="s">
        <v>140</v>
      </c>
      <c r="C132" s="151" t="s">
        <v>245</v>
      </c>
      <c r="D132" s="69"/>
      <c r="E132" s="152" t="s">
        <v>246</v>
      </c>
      <c r="F132" s="152" t="s">
        <v>246</v>
      </c>
      <c r="G132" s="152" t="s">
        <v>246</v>
      </c>
      <c r="H132" s="152" t="s">
        <v>246</v>
      </c>
      <c r="I132" s="152">
        <v>15.1</v>
      </c>
      <c r="J132" s="152">
        <v>834170.7362</v>
      </c>
      <c r="K132" s="152">
        <v>68128.0</v>
      </c>
      <c r="L132" s="154">
        <v>7.15834E17</v>
      </c>
      <c r="M132" s="152">
        <v>68.0</v>
      </c>
      <c r="N132" s="152">
        <v>0.3496626743</v>
      </c>
      <c r="O132" s="152" t="b">
        <v>0</v>
      </c>
      <c r="P132" s="152">
        <v>13.79</v>
      </c>
      <c r="Q132" s="152">
        <v>83.79</v>
      </c>
    </row>
    <row r="133">
      <c r="A133" s="4"/>
      <c r="B133" s="20" t="s">
        <v>141</v>
      </c>
      <c r="C133" s="151" t="s">
        <v>245</v>
      </c>
      <c r="D133" s="69"/>
      <c r="E133" s="152" t="s">
        <v>246</v>
      </c>
      <c r="F133" s="152" t="s">
        <v>246</v>
      </c>
      <c r="G133" s="152" t="s">
        <v>246</v>
      </c>
      <c r="H133" s="152" t="s">
        <v>246</v>
      </c>
      <c r="I133" s="152">
        <v>6.9</v>
      </c>
      <c r="J133" s="152">
        <v>660133.0265</v>
      </c>
      <c r="K133" s="152">
        <v>181837.0</v>
      </c>
      <c r="L133" s="154">
        <v>5.46757E17</v>
      </c>
      <c r="M133" s="152">
        <v>53.0</v>
      </c>
      <c r="N133" s="152">
        <v>0.3915869153</v>
      </c>
      <c r="O133" s="152" t="b">
        <v>0</v>
      </c>
      <c r="P133" s="152">
        <v>17.42</v>
      </c>
      <c r="Q133" s="152">
        <v>87.42</v>
      </c>
    </row>
    <row r="134">
      <c r="A134" s="5"/>
      <c r="B134" s="20" t="s">
        <v>142</v>
      </c>
      <c r="C134" s="151" t="s">
        <v>247</v>
      </c>
      <c r="D134" s="152" t="s">
        <v>248</v>
      </c>
      <c r="E134" s="152" t="s">
        <v>247</v>
      </c>
      <c r="F134" s="152"/>
      <c r="G134" s="152"/>
      <c r="H134" s="152"/>
      <c r="I134" s="152"/>
      <c r="J134" s="152"/>
      <c r="K134" s="152"/>
      <c r="L134" s="153" t="s">
        <v>289</v>
      </c>
      <c r="M134" s="152" t="s">
        <v>289</v>
      </c>
      <c r="N134" s="152" t="s">
        <v>289</v>
      </c>
      <c r="O134" s="152" t="b">
        <v>0</v>
      </c>
      <c r="P134" s="152">
        <v>0.0</v>
      </c>
      <c r="Q134" s="152">
        <v>0.0</v>
      </c>
    </row>
    <row r="135">
      <c r="A135" s="119" t="s">
        <v>143</v>
      </c>
      <c r="B135" s="138" t="s">
        <v>144</v>
      </c>
      <c r="C135" s="151" t="s">
        <v>245</v>
      </c>
      <c r="D135" s="69"/>
      <c r="E135" s="152" t="s">
        <v>246</v>
      </c>
      <c r="F135" s="152" t="s">
        <v>246</v>
      </c>
      <c r="G135" s="152" t="s">
        <v>246</v>
      </c>
      <c r="H135" s="152" t="s">
        <v>246</v>
      </c>
      <c r="I135" s="152">
        <v>10.0</v>
      </c>
      <c r="J135" s="152">
        <v>406168.5914</v>
      </c>
      <c r="K135" s="152">
        <v>285372.0</v>
      </c>
      <c r="L135" s="154">
        <v>4.70787E17</v>
      </c>
      <c r="M135" s="152">
        <v>44.0</v>
      </c>
      <c r="N135" s="152">
        <v>0.4104244434</v>
      </c>
      <c r="O135" s="152" t="b">
        <v>0</v>
      </c>
      <c r="P135" s="152">
        <v>19.6</v>
      </c>
      <c r="Q135" s="152">
        <v>89.6</v>
      </c>
    </row>
    <row r="136">
      <c r="A136" s="4"/>
      <c r="B136" s="139" t="s">
        <v>145</v>
      </c>
      <c r="C136" s="151" t="s">
        <v>247</v>
      </c>
      <c r="D136" s="152" t="s">
        <v>248</v>
      </c>
      <c r="E136" s="152" t="s">
        <v>247</v>
      </c>
      <c r="F136" s="152"/>
      <c r="G136" s="152"/>
      <c r="H136" s="152"/>
      <c r="I136" s="152"/>
      <c r="J136" s="152"/>
      <c r="K136" s="152"/>
      <c r="L136" s="153" t="s">
        <v>289</v>
      </c>
      <c r="M136" s="152" t="s">
        <v>289</v>
      </c>
      <c r="N136" s="152" t="s">
        <v>289</v>
      </c>
      <c r="O136" s="152" t="b">
        <v>0</v>
      </c>
      <c r="P136" s="152">
        <v>0.0</v>
      </c>
      <c r="Q136" s="152">
        <v>0.0</v>
      </c>
    </row>
    <row r="137">
      <c r="A137" s="4"/>
      <c r="B137" s="138" t="s">
        <v>146</v>
      </c>
      <c r="C137" s="151" t="s">
        <v>251</v>
      </c>
      <c r="D137" s="69"/>
      <c r="E137" s="152" t="s">
        <v>246</v>
      </c>
      <c r="F137" s="152" t="s">
        <v>246</v>
      </c>
      <c r="G137" s="152" t="s">
        <v>246</v>
      </c>
      <c r="H137" s="152" t="s">
        <v>246</v>
      </c>
      <c r="I137" s="152">
        <v>20.0</v>
      </c>
      <c r="J137" s="152">
        <v>988571.384</v>
      </c>
      <c r="K137" s="152">
        <v>222552.0</v>
      </c>
      <c r="L137" s="154">
        <v>4.34988E18</v>
      </c>
      <c r="M137" s="152">
        <v>109.0</v>
      </c>
      <c r="N137" s="152">
        <v>-0.5514320526</v>
      </c>
      <c r="O137" s="152" t="b">
        <v>0</v>
      </c>
      <c r="P137" s="152">
        <v>3.87</v>
      </c>
      <c r="Q137" s="152">
        <v>51.71</v>
      </c>
    </row>
    <row r="138">
      <c r="A138" s="4"/>
      <c r="B138" s="139" t="s">
        <v>148</v>
      </c>
      <c r="C138" s="151" t="s">
        <v>247</v>
      </c>
      <c r="D138" s="152" t="s">
        <v>248</v>
      </c>
      <c r="E138" s="152" t="s">
        <v>247</v>
      </c>
      <c r="F138" s="152"/>
      <c r="G138" s="152"/>
      <c r="H138" s="152"/>
      <c r="I138" s="152"/>
      <c r="J138" s="152"/>
      <c r="K138" s="152"/>
      <c r="L138" s="153" t="s">
        <v>289</v>
      </c>
      <c r="M138" s="152" t="s">
        <v>289</v>
      </c>
      <c r="N138" s="152" t="s">
        <v>289</v>
      </c>
      <c r="O138" s="152" t="b">
        <v>0</v>
      </c>
      <c r="P138" s="152">
        <v>0.0</v>
      </c>
      <c r="Q138" s="152">
        <v>0.0</v>
      </c>
    </row>
    <row r="139">
      <c r="A139" s="4"/>
      <c r="B139" s="139" t="s">
        <v>149</v>
      </c>
      <c r="C139" s="151" t="s">
        <v>247</v>
      </c>
      <c r="D139" s="152" t="s">
        <v>248</v>
      </c>
      <c r="E139" s="152" t="s">
        <v>247</v>
      </c>
      <c r="F139" s="152"/>
      <c r="G139" s="152"/>
      <c r="H139" s="152"/>
      <c r="I139" s="152"/>
      <c r="J139" s="152"/>
      <c r="K139" s="152"/>
      <c r="L139" s="153" t="s">
        <v>289</v>
      </c>
      <c r="M139" s="152" t="s">
        <v>289</v>
      </c>
      <c r="N139" s="152" t="s">
        <v>289</v>
      </c>
      <c r="O139" s="152" t="b">
        <v>0</v>
      </c>
      <c r="P139" s="152">
        <v>0.0</v>
      </c>
      <c r="Q139" s="152">
        <v>0.0</v>
      </c>
    </row>
    <row r="140">
      <c r="A140" s="4"/>
      <c r="B140" s="138" t="s">
        <v>150</v>
      </c>
      <c r="C140" s="151" t="s">
        <v>251</v>
      </c>
      <c r="D140" s="69"/>
      <c r="E140" s="152" t="s">
        <v>246</v>
      </c>
      <c r="F140" s="152" t="s">
        <v>246</v>
      </c>
      <c r="G140" s="152" t="s">
        <v>246</v>
      </c>
      <c r="H140" s="152" t="s">
        <v>246</v>
      </c>
      <c r="I140" s="152">
        <v>9.0</v>
      </c>
      <c r="J140" s="152">
        <v>802026.1486</v>
      </c>
      <c r="K140" s="152">
        <v>114277.0</v>
      </c>
      <c r="L140" s="154">
        <v>6.61574E17</v>
      </c>
      <c r="M140" s="152">
        <v>64.0</v>
      </c>
      <c r="N140" s="152">
        <v>0.3631170046</v>
      </c>
      <c r="O140" s="152" t="b">
        <v>0</v>
      </c>
      <c r="P140" s="152">
        <v>14.76</v>
      </c>
      <c r="Q140" s="152">
        <v>59.33</v>
      </c>
    </row>
    <row r="141">
      <c r="A141" s="4"/>
      <c r="B141" s="138" t="s">
        <v>151</v>
      </c>
      <c r="C141" s="151" t="s">
        <v>245</v>
      </c>
      <c r="D141" s="70"/>
      <c r="E141" s="152" t="s">
        <v>246</v>
      </c>
      <c r="F141" s="152" t="s">
        <v>246</v>
      </c>
      <c r="G141" s="152" t="s">
        <v>246</v>
      </c>
      <c r="H141" s="152" t="s">
        <v>246</v>
      </c>
      <c r="I141" s="152">
        <v>9.0</v>
      </c>
      <c r="J141" s="152">
        <v>429081.1219</v>
      </c>
      <c r="K141" s="152">
        <v>340591.0</v>
      </c>
      <c r="L141" s="154">
        <v>5.64358E17</v>
      </c>
      <c r="M141" s="152">
        <v>56.0</v>
      </c>
      <c r="N141" s="152">
        <v>0.3872226275</v>
      </c>
      <c r="O141" s="152" t="b">
        <v>0</v>
      </c>
      <c r="P141" s="152">
        <v>16.69</v>
      </c>
      <c r="Q141" s="152">
        <v>86.69</v>
      </c>
    </row>
    <row r="142">
      <c r="A142" s="4"/>
      <c r="B142" s="138" t="s">
        <v>152</v>
      </c>
      <c r="C142" s="151" t="s">
        <v>245</v>
      </c>
      <c r="D142" s="69"/>
      <c r="E142" s="152" t="s">
        <v>246</v>
      </c>
      <c r="F142" s="152" t="s">
        <v>246</v>
      </c>
      <c r="G142" s="152" t="s">
        <v>246</v>
      </c>
      <c r="H142" s="152" t="s">
        <v>246</v>
      </c>
      <c r="I142" s="152">
        <v>6.0</v>
      </c>
      <c r="J142" s="152">
        <v>537128.0505</v>
      </c>
      <c r="K142" s="152">
        <v>146480.0</v>
      </c>
      <c r="L142" s="154">
        <v>2.53563E17</v>
      </c>
      <c r="M142" s="152">
        <v>32.0</v>
      </c>
      <c r="N142" s="152">
        <v>0.4642870452</v>
      </c>
      <c r="O142" s="152" t="b">
        <v>0</v>
      </c>
      <c r="P142" s="152">
        <v>22.5</v>
      </c>
      <c r="Q142" s="152">
        <v>92.5</v>
      </c>
    </row>
    <row r="143">
      <c r="A143" s="4"/>
      <c r="B143" s="138" t="s">
        <v>153</v>
      </c>
      <c r="C143" s="151" t="s">
        <v>245</v>
      </c>
      <c r="D143" s="69"/>
      <c r="E143" s="152" t="s">
        <v>246</v>
      </c>
      <c r="F143" s="152" t="s">
        <v>246</v>
      </c>
      <c r="G143" s="152" t="s">
        <v>246</v>
      </c>
      <c r="H143" s="152" t="s">
        <v>246</v>
      </c>
      <c r="I143" s="152">
        <v>7.0</v>
      </c>
      <c r="J143" s="152">
        <v>751651.2458</v>
      </c>
      <c r="K143" s="152">
        <v>146798.0</v>
      </c>
      <c r="L143" s="154">
        <v>5.80565E17</v>
      </c>
      <c r="M143" s="152">
        <v>60.0</v>
      </c>
      <c r="N143" s="152">
        <v>0.3832038648</v>
      </c>
      <c r="O143" s="152" t="b">
        <v>0</v>
      </c>
      <c r="P143" s="152">
        <v>15.73</v>
      </c>
      <c r="Q143" s="152">
        <v>85.73</v>
      </c>
    </row>
    <row r="144">
      <c r="A144" s="4"/>
      <c r="B144" s="138" t="s">
        <v>154</v>
      </c>
      <c r="C144" s="151" t="s">
        <v>245</v>
      </c>
      <c r="D144" s="69"/>
      <c r="E144" s="152" t="s">
        <v>246</v>
      </c>
      <c r="F144" s="152" t="s">
        <v>246</v>
      </c>
      <c r="G144" s="152" t="s">
        <v>246</v>
      </c>
      <c r="H144" s="152" t="s">
        <v>246</v>
      </c>
      <c r="I144" s="152">
        <v>8.1</v>
      </c>
      <c r="J144" s="152">
        <v>1295117.311</v>
      </c>
      <c r="K144" s="152">
        <v>108813.0</v>
      </c>
      <c r="L144" s="154">
        <v>1.47837E18</v>
      </c>
      <c r="M144" s="152">
        <v>90.0</v>
      </c>
      <c r="N144" s="152">
        <v>0.1605844074</v>
      </c>
      <c r="O144" s="152" t="b">
        <v>0</v>
      </c>
      <c r="P144" s="152">
        <v>8.47</v>
      </c>
      <c r="Q144" s="152">
        <v>78.47</v>
      </c>
    </row>
    <row r="145">
      <c r="A145" s="4"/>
      <c r="B145" s="138" t="s">
        <v>155</v>
      </c>
      <c r="C145" s="151" t="s">
        <v>245</v>
      </c>
      <c r="D145" s="69"/>
      <c r="E145" s="152" t="s">
        <v>246</v>
      </c>
      <c r="F145" s="152" t="s">
        <v>246</v>
      </c>
      <c r="G145" s="152" t="s">
        <v>246</v>
      </c>
      <c r="H145" s="152" t="s">
        <v>246</v>
      </c>
      <c r="I145" s="152">
        <v>13.0</v>
      </c>
      <c r="J145" s="152">
        <v>1479911.465</v>
      </c>
      <c r="K145" s="152">
        <v>180121.0</v>
      </c>
      <c r="L145" s="154">
        <v>5.12837E18</v>
      </c>
      <c r="M145" s="152">
        <v>112.0</v>
      </c>
      <c r="N145" s="152">
        <v>-0.7444643334</v>
      </c>
      <c r="O145" s="152" t="b">
        <v>0</v>
      </c>
      <c r="P145" s="152">
        <v>3.15</v>
      </c>
      <c r="Q145" s="152">
        <v>73.15</v>
      </c>
    </row>
    <row r="146">
      <c r="A146" s="4"/>
      <c r="B146" s="139" t="s">
        <v>156</v>
      </c>
      <c r="C146" s="151" t="s">
        <v>247</v>
      </c>
      <c r="D146" s="152" t="s">
        <v>248</v>
      </c>
      <c r="E146" s="152" t="s">
        <v>247</v>
      </c>
      <c r="F146" s="152"/>
      <c r="G146" s="152"/>
      <c r="H146" s="152"/>
      <c r="I146" s="152"/>
      <c r="J146" s="152"/>
      <c r="K146" s="152"/>
      <c r="L146" s="153" t="s">
        <v>289</v>
      </c>
      <c r="M146" s="152" t="s">
        <v>289</v>
      </c>
      <c r="N146" s="152" t="s">
        <v>289</v>
      </c>
      <c r="O146" s="152" t="b">
        <v>0</v>
      </c>
      <c r="P146" s="152">
        <v>0.0</v>
      </c>
      <c r="Q146" s="152">
        <v>0.0</v>
      </c>
    </row>
    <row r="147">
      <c r="A147" s="4"/>
      <c r="B147" s="138" t="s">
        <v>157</v>
      </c>
      <c r="C147" s="151" t="s">
        <v>245</v>
      </c>
      <c r="D147" s="69"/>
      <c r="E147" s="152" t="s">
        <v>246</v>
      </c>
      <c r="F147" s="152" t="s">
        <v>246</v>
      </c>
      <c r="G147" s="152" t="s">
        <v>246</v>
      </c>
      <c r="H147" s="152" t="s">
        <v>246</v>
      </c>
      <c r="I147" s="152">
        <v>12.0</v>
      </c>
      <c r="J147" s="152">
        <v>359990.4666</v>
      </c>
      <c r="K147" s="152">
        <v>67716.0</v>
      </c>
      <c r="L147" s="154">
        <v>1.05306E17</v>
      </c>
      <c r="M147" s="152">
        <v>13.0</v>
      </c>
      <c r="N147" s="152">
        <v>0.5010485114</v>
      </c>
      <c r="O147" s="152" t="b">
        <v>0</v>
      </c>
      <c r="P147" s="152">
        <v>27.1</v>
      </c>
      <c r="Q147" s="152">
        <v>97.1</v>
      </c>
    </row>
    <row r="148">
      <c r="A148" s="4"/>
      <c r="B148" s="138" t="s">
        <v>158</v>
      </c>
      <c r="C148" s="151" t="s">
        <v>245</v>
      </c>
      <c r="D148" s="69"/>
      <c r="E148" s="152" t="s">
        <v>246</v>
      </c>
      <c r="F148" s="152" t="s">
        <v>246</v>
      </c>
      <c r="G148" s="152" t="s">
        <v>246</v>
      </c>
      <c r="H148" s="152" t="s">
        <v>246</v>
      </c>
      <c r="I148" s="152">
        <v>17.0</v>
      </c>
      <c r="J148" s="152">
        <v>830472.9613</v>
      </c>
      <c r="K148" s="152">
        <v>343332.0</v>
      </c>
      <c r="L148" s="154">
        <v>4.02545E18</v>
      </c>
      <c r="M148" s="152">
        <v>108.0</v>
      </c>
      <c r="N148" s="152">
        <v>-0.4709854768</v>
      </c>
      <c r="O148" s="152" t="b">
        <v>0</v>
      </c>
      <c r="P148" s="152">
        <v>4.11</v>
      </c>
      <c r="Q148" s="152">
        <v>74.11</v>
      </c>
    </row>
    <row r="149">
      <c r="A149" s="89"/>
      <c r="B149" s="138" t="s">
        <v>159</v>
      </c>
      <c r="C149" s="156" t="s">
        <v>251</v>
      </c>
      <c r="D149" s="91"/>
      <c r="E149" s="152" t="s">
        <v>246</v>
      </c>
      <c r="F149" s="152" t="s">
        <v>246</v>
      </c>
      <c r="G149" s="152" t="s">
        <v>246</v>
      </c>
      <c r="H149" s="152" t="s">
        <v>246</v>
      </c>
      <c r="I149" s="152">
        <v>10.7</v>
      </c>
      <c r="J149" s="152">
        <v>826587.0761</v>
      </c>
      <c r="K149" s="152">
        <v>175280.0</v>
      </c>
      <c r="L149" s="154">
        <v>1.28143E18</v>
      </c>
      <c r="M149" s="152">
        <v>81.0</v>
      </c>
      <c r="N149" s="152">
        <v>0.2094192908</v>
      </c>
      <c r="O149" s="152" t="b">
        <v>0</v>
      </c>
      <c r="P149" s="152">
        <v>10.65</v>
      </c>
      <c r="Q149" s="152">
        <v>56.46</v>
      </c>
    </row>
    <row r="150">
      <c r="A150" s="93"/>
      <c r="B150" s="138" t="s">
        <v>160</v>
      </c>
      <c r="C150" s="157" t="s">
        <v>245</v>
      </c>
      <c r="D150" s="95"/>
      <c r="E150" s="152" t="s">
        <v>246</v>
      </c>
      <c r="F150" s="152" t="s">
        <v>246</v>
      </c>
      <c r="G150" s="152" t="s">
        <v>246</v>
      </c>
      <c r="H150" s="152" t="s">
        <v>246</v>
      </c>
      <c r="I150" s="152">
        <v>12.0</v>
      </c>
      <c r="J150" s="152">
        <v>1475301.81</v>
      </c>
      <c r="K150" s="152">
        <v>414436.0</v>
      </c>
      <c r="L150" s="154">
        <v>1.08243E19</v>
      </c>
      <c r="M150" s="152">
        <v>116.0</v>
      </c>
      <c r="N150" s="152">
        <v>-2.156825449</v>
      </c>
      <c r="O150" s="152" t="b">
        <v>0</v>
      </c>
      <c r="P150" s="152">
        <v>2.18</v>
      </c>
      <c r="Q150" s="152">
        <v>72.18</v>
      </c>
    </row>
    <row r="151">
      <c r="A151" s="89"/>
      <c r="B151" s="138" t="s">
        <v>161</v>
      </c>
      <c r="C151" s="156" t="s">
        <v>251</v>
      </c>
      <c r="D151" s="91"/>
      <c r="E151" s="152" t="s">
        <v>246</v>
      </c>
      <c r="F151" s="152" t="s">
        <v>246</v>
      </c>
      <c r="G151" s="152" t="s">
        <v>246</v>
      </c>
      <c r="H151" s="152" t="s">
        <v>246</v>
      </c>
      <c r="I151" s="152">
        <v>9.0</v>
      </c>
      <c r="J151" s="152">
        <v>323911.0951</v>
      </c>
      <c r="K151" s="152">
        <v>263964.0</v>
      </c>
      <c r="L151" s="154">
        <v>2.49252E17</v>
      </c>
      <c r="M151" s="152">
        <v>30.0</v>
      </c>
      <c r="N151" s="152">
        <v>0.4653558749</v>
      </c>
      <c r="O151" s="152" t="b">
        <v>0</v>
      </c>
      <c r="P151" s="152">
        <v>22.98</v>
      </c>
      <c r="Q151" s="152">
        <v>65.09</v>
      </c>
    </row>
    <row r="152">
      <c r="A152" s="93"/>
      <c r="B152" s="138" t="s">
        <v>162</v>
      </c>
      <c r="C152" s="157" t="s">
        <v>245</v>
      </c>
      <c r="D152" s="95"/>
      <c r="E152" s="152" t="s">
        <v>246</v>
      </c>
      <c r="F152" s="152" t="s">
        <v>246</v>
      </c>
      <c r="G152" s="152" t="s">
        <v>246</v>
      </c>
      <c r="H152" s="152" t="s">
        <v>246</v>
      </c>
      <c r="I152" s="152">
        <v>11.6</v>
      </c>
      <c r="J152" s="152">
        <v>339988.6222</v>
      </c>
      <c r="K152" s="152">
        <v>66290.0</v>
      </c>
      <c r="L152" s="154">
        <v>8.88863E16</v>
      </c>
      <c r="M152" s="152">
        <v>6.0</v>
      </c>
      <c r="N152" s="152">
        <v>0.5051200107</v>
      </c>
      <c r="O152" s="152" t="b">
        <v>0</v>
      </c>
      <c r="P152" s="152">
        <v>28.79</v>
      </c>
      <c r="Q152" s="152">
        <v>98.79</v>
      </c>
    </row>
    <row r="153">
      <c r="A153" s="89"/>
      <c r="B153" s="138" t="s">
        <v>163</v>
      </c>
      <c r="C153" s="156" t="s">
        <v>247</v>
      </c>
      <c r="D153" s="158" t="s">
        <v>248</v>
      </c>
      <c r="E153" s="152" t="s">
        <v>247</v>
      </c>
      <c r="F153" s="152"/>
      <c r="G153" s="152"/>
      <c r="H153" s="152"/>
      <c r="I153" s="152"/>
      <c r="J153" s="152"/>
      <c r="K153" s="152"/>
      <c r="L153" s="153" t="s">
        <v>289</v>
      </c>
      <c r="M153" s="152" t="s">
        <v>289</v>
      </c>
      <c r="N153" s="152" t="s">
        <v>289</v>
      </c>
      <c r="O153" s="152" t="b">
        <v>0</v>
      </c>
      <c r="P153" s="152">
        <v>0.0</v>
      </c>
      <c r="Q153" s="152">
        <v>0.0</v>
      </c>
    </row>
    <row r="154">
      <c r="A154" s="93"/>
      <c r="B154" s="139" t="s">
        <v>164</v>
      </c>
      <c r="C154" s="157" t="s">
        <v>247</v>
      </c>
      <c r="D154" s="159" t="s">
        <v>248</v>
      </c>
      <c r="E154" s="152" t="s">
        <v>247</v>
      </c>
      <c r="F154" s="152"/>
      <c r="G154" s="152"/>
      <c r="H154" s="152"/>
      <c r="I154" s="152"/>
      <c r="J154" s="152"/>
      <c r="K154" s="152"/>
      <c r="L154" s="153" t="s">
        <v>289</v>
      </c>
      <c r="M154" s="152" t="s">
        <v>289</v>
      </c>
      <c r="N154" s="152" t="s">
        <v>289</v>
      </c>
      <c r="O154" s="152" t="b">
        <v>0</v>
      </c>
      <c r="P154" s="152">
        <v>0.0</v>
      </c>
      <c r="Q154" s="152">
        <v>0.0</v>
      </c>
    </row>
    <row r="155">
      <c r="A155" s="89"/>
      <c r="B155" s="138" t="s">
        <v>165</v>
      </c>
      <c r="C155" s="156" t="s">
        <v>245</v>
      </c>
      <c r="D155" s="91"/>
      <c r="E155" s="152" t="s">
        <v>246</v>
      </c>
      <c r="F155" s="152" t="s">
        <v>246</v>
      </c>
      <c r="G155" s="152" t="s">
        <v>246</v>
      </c>
      <c r="H155" s="152" t="s">
        <v>246</v>
      </c>
      <c r="I155" s="152">
        <v>20.0</v>
      </c>
      <c r="J155" s="152">
        <v>1495370.201</v>
      </c>
      <c r="K155" s="152">
        <v>510486.0</v>
      </c>
      <c r="L155" s="154">
        <v>2.28303E19</v>
      </c>
      <c r="M155" s="152">
        <v>124.0</v>
      </c>
      <c r="N155" s="152">
        <v>-5.133811601</v>
      </c>
      <c r="O155" s="152" t="b">
        <v>0</v>
      </c>
      <c r="P155" s="152">
        <v>0.24</v>
      </c>
      <c r="Q155" s="152">
        <v>70.24</v>
      </c>
    </row>
    <row r="156">
      <c r="A156" s="93"/>
      <c r="B156" s="138" t="s">
        <v>166</v>
      </c>
      <c r="C156" s="157" t="s">
        <v>251</v>
      </c>
      <c r="D156" s="95"/>
      <c r="E156" s="152" t="s">
        <v>246</v>
      </c>
      <c r="F156" s="152" t="s">
        <v>246</v>
      </c>
      <c r="G156" s="152" t="s">
        <v>246</v>
      </c>
      <c r="H156" s="152" t="s">
        <v>246</v>
      </c>
      <c r="I156" s="152">
        <v>11.3</v>
      </c>
      <c r="J156" s="152">
        <v>354534.5665</v>
      </c>
      <c r="K156" s="152">
        <v>70503.0</v>
      </c>
      <c r="L156" s="154">
        <v>1.00139E17</v>
      </c>
      <c r="M156" s="152">
        <v>11.0</v>
      </c>
      <c r="N156" s="152">
        <v>0.5023298031</v>
      </c>
      <c r="O156" s="152" t="b">
        <v>0</v>
      </c>
      <c r="P156" s="152">
        <v>27.58</v>
      </c>
      <c r="Q156" s="152">
        <v>68.31</v>
      </c>
    </row>
    <row r="157">
      <c r="A157" s="89"/>
      <c r="B157" s="138" t="s">
        <v>167</v>
      </c>
      <c r="C157" s="156" t="s">
        <v>251</v>
      </c>
      <c r="D157" s="91"/>
      <c r="E157" s="152" t="s">
        <v>246</v>
      </c>
      <c r="F157" s="152" t="s">
        <v>246</v>
      </c>
      <c r="G157" s="152" t="s">
        <v>246</v>
      </c>
      <c r="H157" s="152" t="s">
        <v>246</v>
      </c>
      <c r="I157" s="152">
        <v>10.6</v>
      </c>
      <c r="J157" s="152">
        <v>800845.2326</v>
      </c>
      <c r="K157" s="152">
        <v>69281.0</v>
      </c>
      <c r="L157" s="154">
        <v>4.70996E17</v>
      </c>
      <c r="M157" s="152">
        <v>45.0</v>
      </c>
      <c r="N157" s="152">
        <v>0.4103725091</v>
      </c>
      <c r="O157" s="152" t="b">
        <v>0</v>
      </c>
      <c r="P157" s="152">
        <v>19.35</v>
      </c>
      <c r="Q157" s="152">
        <v>62.55</v>
      </c>
    </row>
    <row r="158">
      <c r="A158" s="93"/>
      <c r="B158" s="138" t="s">
        <v>168</v>
      </c>
      <c r="C158" s="157" t="s">
        <v>245</v>
      </c>
      <c r="D158" s="95"/>
      <c r="E158" s="152" t="s">
        <v>246</v>
      </c>
      <c r="F158" s="152" t="s">
        <v>246</v>
      </c>
      <c r="G158" s="152" t="s">
        <v>246</v>
      </c>
      <c r="H158" s="152" t="s">
        <v>246</v>
      </c>
      <c r="I158" s="152">
        <v>20.0</v>
      </c>
      <c r="J158" s="152">
        <v>1496000.488</v>
      </c>
      <c r="K158" s="152">
        <v>339410.0</v>
      </c>
      <c r="L158" s="154">
        <v>1.51921E19</v>
      </c>
      <c r="M158" s="152">
        <v>119.0</v>
      </c>
      <c r="N158" s="152">
        <v>-3.239858857</v>
      </c>
      <c r="O158" s="152" t="b">
        <v>0</v>
      </c>
      <c r="P158" s="152">
        <v>1.45</v>
      </c>
      <c r="Q158" s="152">
        <v>71.45</v>
      </c>
    </row>
    <row r="159">
      <c r="A159" s="89"/>
      <c r="B159" s="138" t="s">
        <v>169</v>
      </c>
      <c r="C159" s="156" t="s">
        <v>245</v>
      </c>
      <c r="D159" s="91"/>
      <c r="E159" s="152" t="s">
        <v>246</v>
      </c>
      <c r="F159" s="152" t="s">
        <v>246</v>
      </c>
      <c r="G159" s="152" t="s">
        <v>246</v>
      </c>
      <c r="H159" s="152" t="s">
        <v>246</v>
      </c>
      <c r="I159" s="152">
        <v>20.0</v>
      </c>
      <c r="J159" s="152">
        <v>1427876.721</v>
      </c>
      <c r="K159" s="152">
        <v>389877.0</v>
      </c>
      <c r="L159" s="154">
        <v>1.58979E19</v>
      </c>
      <c r="M159" s="152">
        <v>122.0</v>
      </c>
      <c r="N159" s="152">
        <v>-3.41485918</v>
      </c>
      <c r="O159" s="152" t="b">
        <v>0</v>
      </c>
      <c r="P159" s="152">
        <v>0.73</v>
      </c>
      <c r="Q159" s="152">
        <v>70.73</v>
      </c>
    </row>
    <row r="160">
      <c r="A160" s="93"/>
      <c r="B160" s="138" t="s">
        <v>170</v>
      </c>
      <c r="C160" s="157" t="s">
        <v>245</v>
      </c>
      <c r="D160" s="95"/>
      <c r="E160" s="152" t="s">
        <v>246</v>
      </c>
      <c r="F160" s="152" t="s">
        <v>246</v>
      </c>
      <c r="G160" s="152" t="s">
        <v>246</v>
      </c>
      <c r="H160" s="152" t="s">
        <v>246</v>
      </c>
      <c r="I160" s="152">
        <v>15.0</v>
      </c>
      <c r="J160" s="152">
        <v>1231330.182</v>
      </c>
      <c r="K160" s="152">
        <v>65927.0</v>
      </c>
      <c r="L160" s="154">
        <v>1.49935E18</v>
      </c>
      <c r="M160" s="152">
        <v>91.0</v>
      </c>
      <c r="N160" s="152">
        <v>0.1553824588</v>
      </c>
      <c r="O160" s="152" t="b">
        <v>0</v>
      </c>
      <c r="P160" s="152">
        <v>8.23</v>
      </c>
      <c r="Q160" s="152">
        <v>78.23</v>
      </c>
    </row>
    <row r="161">
      <c r="A161" s="89"/>
      <c r="B161" s="138" t="s">
        <v>171</v>
      </c>
      <c r="C161" s="156" t="s">
        <v>245</v>
      </c>
      <c r="D161" s="91"/>
      <c r="E161" s="152" t="s">
        <v>246</v>
      </c>
      <c r="F161" s="152" t="s">
        <v>246</v>
      </c>
      <c r="G161" s="152" t="s">
        <v>246</v>
      </c>
      <c r="H161" s="152" t="s">
        <v>246</v>
      </c>
      <c r="I161" s="152">
        <v>11.6</v>
      </c>
      <c r="J161" s="152">
        <v>1173340.435</v>
      </c>
      <c r="K161" s="152">
        <v>95971.0</v>
      </c>
      <c r="L161" s="154">
        <v>1.53266E18</v>
      </c>
      <c r="M161" s="152">
        <v>93.0</v>
      </c>
      <c r="N161" s="152">
        <v>0.1471232317</v>
      </c>
      <c r="O161" s="152" t="b">
        <v>0</v>
      </c>
      <c r="P161" s="152">
        <v>7.74</v>
      </c>
      <c r="Q161" s="152">
        <v>77.74</v>
      </c>
    </row>
    <row r="162">
      <c r="A162" s="93"/>
      <c r="B162" s="138" t="s">
        <v>172</v>
      </c>
      <c r="C162" s="157" t="s">
        <v>245</v>
      </c>
      <c r="D162" s="95"/>
      <c r="E162" s="152" t="s">
        <v>246</v>
      </c>
      <c r="F162" s="152" t="s">
        <v>246</v>
      </c>
      <c r="G162" s="152" t="s">
        <v>246</v>
      </c>
      <c r="H162" s="152" t="s">
        <v>246</v>
      </c>
      <c r="I162" s="152">
        <v>11.6</v>
      </c>
      <c r="J162" s="152">
        <v>311977.9152</v>
      </c>
      <c r="K162" s="152">
        <v>65580.0</v>
      </c>
      <c r="L162" s="154">
        <v>7.40418E16</v>
      </c>
      <c r="M162" s="152">
        <v>4.0</v>
      </c>
      <c r="N162" s="152">
        <v>0.5088008282</v>
      </c>
      <c r="O162" s="152" t="b">
        <v>0</v>
      </c>
      <c r="P162" s="152">
        <v>29.27</v>
      </c>
      <c r="Q162" s="152">
        <v>99.27</v>
      </c>
    </row>
    <row r="163">
      <c r="A163" s="89"/>
      <c r="B163" s="138" t="s">
        <v>173</v>
      </c>
      <c r="C163" s="156" t="s">
        <v>251</v>
      </c>
      <c r="D163" s="91"/>
      <c r="E163" s="152" t="s">
        <v>246</v>
      </c>
      <c r="F163" s="152" t="s">
        <v>246</v>
      </c>
      <c r="G163" s="152" t="s">
        <v>246</v>
      </c>
      <c r="H163" s="152" t="s">
        <v>246</v>
      </c>
      <c r="I163" s="152">
        <v>14.4</v>
      </c>
      <c r="J163" s="152">
        <v>1380501.631</v>
      </c>
      <c r="K163" s="152">
        <v>196199.0</v>
      </c>
      <c r="L163" s="154">
        <v>5.38435E18</v>
      </c>
      <c r="M163" s="152">
        <v>113.0</v>
      </c>
      <c r="N163" s="152">
        <v>-0.8079369108</v>
      </c>
      <c r="O163" s="152" t="b">
        <v>0</v>
      </c>
      <c r="P163" s="152">
        <v>2.9</v>
      </c>
      <c r="Q163" s="152">
        <v>51.03</v>
      </c>
    </row>
    <row r="164">
      <c r="A164" s="93"/>
      <c r="B164" s="138" t="s">
        <v>174</v>
      </c>
      <c r="C164" s="157" t="s">
        <v>284</v>
      </c>
      <c r="D164" s="160"/>
      <c r="E164" s="152" t="s">
        <v>246</v>
      </c>
      <c r="F164" s="152" t="s">
        <v>246</v>
      </c>
      <c r="G164" s="152" t="s">
        <v>246</v>
      </c>
      <c r="H164" s="152" t="s">
        <v>246</v>
      </c>
      <c r="I164" s="152">
        <v>20.0</v>
      </c>
      <c r="J164" s="152">
        <v>1149188.565</v>
      </c>
      <c r="K164" s="152">
        <v>63710.0</v>
      </c>
      <c r="L164" s="153" t="s">
        <v>289</v>
      </c>
      <c r="M164" s="152" t="s">
        <v>289</v>
      </c>
      <c r="N164" s="152" t="s">
        <v>289</v>
      </c>
      <c r="O164" s="152" t="b">
        <v>0</v>
      </c>
      <c r="P164" s="152">
        <v>0.0</v>
      </c>
      <c r="Q164" s="152">
        <v>35.0</v>
      </c>
    </row>
    <row r="165">
      <c r="A165" s="89"/>
      <c r="B165" s="138" t="s">
        <v>175</v>
      </c>
      <c r="C165" s="156" t="s">
        <v>245</v>
      </c>
      <c r="D165" s="91"/>
      <c r="E165" s="152" t="s">
        <v>246</v>
      </c>
      <c r="F165" s="152" t="s">
        <v>246</v>
      </c>
      <c r="G165" s="152" t="s">
        <v>246</v>
      </c>
      <c r="H165" s="152" t="s">
        <v>246</v>
      </c>
      <c r="I165" s="152">
        <v>7.0</v>
      </c>
      <c r="J165" s="152">
        <v>815709.9086</v>
      </c>
      <c r="K165" s="152">
        <v>149850.0</v>
      </c>
      <c r="L165" s="154">
        <v>6.97953E17</v>
      </c>
      <c r="M165" s="152">
        <v>66.0</v>
      </c>
      <c r="N165" s="152">
        <v>0.3540964613</v>
      </c>
      <c r="O165" s="152" t="b">
        <v>0</v>
      </c>
      <c r="P165" s="152">
        <v>14.27</v>
      </c>
      <c r="Q165" s="152">
        <v>84.27</v>
      </c>
    </row>
    <row r="166">
      <c r="A166" s="93"/>
      <c r="B166" s="138" t="s">
        <v>176</v>
      </c>
      <c r="C166" s="157" t="s">
        <v>247</v>
      </c>
      <c r="D166" s="159" t="s">
        <v>248</v>
      </c>
      <c r="E166" s="152" t="s">
        <v>247</v>
      </c>
      <c r="F166" s="152"/>
      <c r="G166" s="152"/>
      <c r="H166" s="152"/>
      <c r="I166" s="152"/>
      <c r="J166" s="152"/>
      <c r="K166" s="152"/>
      <c r="L166" s="153" t="s">
        <v>289</v>
      </c>
      <c r="M166" s="152" t="s">
        <v>289</v>
      </c>
      <c r="N166" s="152" t="s">
        <v>289</v>
      </c>
      <c r="O166" s="152" t="b">
        <v>0</v>
      </c>
      <c r="P166" s="152">
        <v>0.0</v>
      </c>
      <c r="Q166" s="152">
        <v>0.0</v>
      </c>
    </row>
    <row r="167">
      <c r="A167" s="89"/>
      <c r="B167" s="138" t="s">
        <v>177</v>
      </c>
      <c r="C167" s="156" t="s">
        <v>245</v>
      </c>
      <c r="D167" s="91"/>
      <c r="E167" s="152" t="s">
        <v>246</v>
      </c>
      <c r="F167" s="152" t="s">
        <v>246</v>
      </c>
      <c r="G167" s="152" t="s">
        <v>246</v>
      </c>
      <c r="H167" s="152" t="s">
        <v>246</v>
      </c>
      <c r="I167" s="152">
        <v>12.5</v>
      </c>
      <c r="J167" s="152">
        <v>490702.8958</v>
      </c>
      <c r="K167" s="152">
        <v>176280.0</v>
      </c>
      <c r="L167" s="154">
        <v>5.30579E17</v>
      </c>
      <c r="M167" s="152">
        <v>51.0</v>
      </c>
      <c r="N167" s="152">
        <v>0.3955982964</v>
      </c>
      <c r="O167" s="152" t="b">
        <v>0</v>
      </c>
      <c r="P167" s="152">
        <v>17.9</v>
      </c>
      <c r="Q167" s="152">
        <v>87.9</v>
      </c>
    </row>
    <row r="168">
      <c r="A168" s="93"/>
      <c r="B168" s="138" t="s">
        <v>178</v>
      </c>
      <c r="C168" s="157" t="s">
        <v>284</v>
      </c>
      <c r="D168" s="160"/>
      <c r="E168" s="152" t="s">
        <v>246</v>
      </c>
      <c r="F168" s="152" t="s">
        <v>246</v>
      </c>
      <c r="G168" s="152" t="s">
        <v>246</v>
      </c>
      <c r="H168" s="152" t="s">
        <v>246</v>
      </c>
      <c r="I168" s="152">
        <v>20.0</v>
      </c>
      <c r="J168" s="152">
        <v>1173118.596</v>
      </c>
      <c r="K168" s="152">
        <v>247073.0</v>
      </c>
      <c r="L168" s="153" t="s">
        <v>289</v>
      </c>
      <c r="M168" s="152" t="s">
        <v>289</v>
      </c>
      <c r="N168" s="152" t="s">
        <v>289</v>
      </c>
      <c r="O168" s="152" t="b">
        <v>0</v>
      </c>
      <c r="P168" s="152">
        <v>0.0</v>
      </c>
      <c r="Q168" s="152">
        <v>35.0</v>
      </c>
    </row>
    <row r="169">
      <c r="A169" s="89"/>
      <c r="B169" s="138" t="s">
        <v>179</v>
      </c>
      <c r="C169" s="156" t="s">
        <v>245</v>
      </c>
      <c r="D169" s="91"/>
      <c r="E169" s="152" t="s">
        <v>246</v>
      </c>
      <c r="F169" s="152" t="s">
        <v>246</v>
      </c>
      <c r="G169" s="152" t="s">
        <v>246</v>
      </c>
      <c r="H169" s="152" t="s">
        <v>246</v>
      </c>
      <c r="I169" s="152">
        <v>8.0</v>
      </c>
      <c r="J169" s="152">
        <v>830410.4647</v>
      </c>
      <c r="K169" s="152">
        <v>237501.0</v>
      </c>
      <c r="L169" s="154">
        <v>1.31021E18</v>
      </c>
      <c r="M169" s="152">
        <v>82.0</v>
      </c>
      <c r="N169" s="152">
        <v>0.2022818091</v>
      </c>
      <c r="O169" s="152" t="b">
        <v>0</v>
      </c>
      <c r="P169" s="152">
        <v>10.4</v>
      </c>
      <c r="Q169" s="152">
        <v>80.4</v>
      </c>
    </row>
    <row r="170">
      <c r="A170" s="93"/>
      <c r="B170" s="139" t="s">
        <v>180</v>
      </c>
      <c r="C170" s="157" t="s">
        <v>247</v>
      </c>
      <c r="D170" s="159" t="s">
        <v>248</v>
      </c>
      <c r="E170" s="152" t="s">
        <v>247</v>
      </c>
      <c r="F170" s="152"/>
      <c r="G170" s="152"/>
      <c r="H170" s="152"/>
      <c r="I170" s="152"/>
      <c r="J170" s="152"/>
      <c r="K170" s="152"/>
      <c r="L170" s="153" t="s">
        <v>289</v>
      </c>
      <c r="M170" s="152" t="s">
        <v>289</v>
      </c>
      <c r="N170" s="152" t="s">
        <v>289</v>
      </c>
      <c r="O170" s="152" t="b">
        <v>0</v>
      </c>
      <c r="P170" s="152">
        <v>0.0</v>
      </c>
      <c r="Q170" s="152">
        <v>0.0</v>
      </c>
    </row>
    <row r="171">
      <c r="A171" s="4"/>
      <c r="B171" s="138" t="s">
        <v>181</v>
      </c>
      <c r="C171" s="161" t="s">
        <v>245</v>
      </c>
      <c r="D171" s="69"/>
      <c r="E171" s="152" t="s">
        <v>246</v>
      </c>
      <c r="F171" s="152" t="s">
        <v>246</v>
      </c>
      <c r="G171" s="152" t="s">
        <v>246</v>
      </c>
      <c r="H171" s="152" t="s">
        <v>246</v>
      </c>
      <c r="I171" s="152">
        <v>8.0</v>
      </c>
      <c r="J171" s="152">
        <v>309483.8933</v>
      </c>
      <c r="K171" s="152">
        <v>145123.0</v>
      </c>
      <c r="L171" s="154">
        <v>1.11199E17</v>
      </c>
      <c r="M171" s="152">
        <v>14.0</v>
      </c>
      <c r="N171" s="152">
        <v>0.4995872828</v>
      </c>
      <c r="O171" s="152" t="b">
        <v>0</v>
      </c>
      <c r="P171" s="152">
        <v>26.85</v>
      </c>
      <c r="Q171" s="152">
        <v>96.85</v>
      </c>
    </row>
    <row r="172">
      <c r="A172" s="4"/>
      <c r="B172" s="138" t="s">
        <v>182</v>
      </c>
      <c r="C172" s="161" t="s">
        <v>245</v>
      </c>
      <c r="D172" s="69"/>
      <c r="E172" s="152" t="s">
        <v>246</v>
      </c>
      <c r="F172" s="152" t="s">
        <v>246</v>
      </c>
      <c r="G172" s="152" t="s">
        <v>246</v>
      </c>
      <c r="H172" s="152" t="s">
        <v>246</v>
      </c>
      <c r="I172" s="152">
        <v>11.3</v>
      </c>
      <c r="J172" s="152">
        <v>340060.4928</v>
      </c>
      <c r="K172" s="152">
        <v>67357.0</v>
      </c>
      <c r="L172" s="154">
        <v>8.80184E16</v>
      </c>
      <c r="M172" s="152">
        <v>5.0</v>
      </c>
      <c r="N172" s="152">
        <v>0.505335208</v>
      </c>
      <c r="O172" s="152" t="b">
        <v>0</v>
      </c>
      <c r="P172" s="152">
        <v>29.03</v>
      </c>
      <c r="Q172" s="152">
        <v>99.03</v>
      </c>
    </row>
    <row r="173">
      <c r="A173" s="4"/>
      <c r="B173" s="138" t="s">
        <v>184</v>
      </c>
      <c r="C173" s="161" t="s">
        <v>247</v>
      </c>
      <c r="D173" s="152" t="s">
        <v>291</v>
      </c>
      <c r="E173" s="152" t="s">
        <v>246</v>
      </c>
      <c r="F173" s="152" t="s">
        <v>246</v>
      </c>
      <c r="G173" s="152" t="s">
        <v>247</v>
      </c>
      <c r="H173" s="152"/>
      <c r="I173" s="152">
        <v>15.0</v>
      </c>
      <c r="J173" s="152"/>
      <c r="K173" s="152"/>
      <c r="L173" s="153" t="s">
        <v>289</v>
      </c>
      <c r="M173" s="152" t="s">
        <v>289</v>
      </c>
      <c r="N173" s="152" t="s">
        <v>289</v>
      </c>
      <c r="O173" s="152" t="b">
        <v>0</v>
      </c>
      <c r="P173" s="152">
        <v>0.0</v>
      </c>
      <c r="Q173" s="152">
        <v>0.0</v>
      </c>
    </row>
    <row r="174">
      <c r="A174" s="4"/>
      <c r="B174" s="138" t="s">
        <v>185</v>
      </c>
      <c r="C174" s="161" t="s">
        <v>245</v>
      </c>
      <c r="D174" s="69"/>
      <c r="E174" s="152" t="s">
        <v>246</v>
      </c>
      <c r="F174" s="152" t="s">
        <v>246</v>
      </c>
      <c r="G174" s="152" t="s">
        <v>246</v>
      </c>
      <c r="H174" s="152" t="s">
        <v>246</v>
      </c>
      <c r="I174" s="152">
        <v>12.5</v>
      </c>
      <c r="J174" s="152">
        <v>1252572.313</v>
      </c>
      <c r="K174" s="152">
        <v>223514.0</v>
      </c>
      <c r="L174" s="154">
        <v>4.38349E18</v>
      </c>
      <c r="M174" s="152">
        <v>110.0</v>
      </c>
      <c r="N174" s="152">
        <v>-0.5597660785</v>
      </c>
      <c r="O174" s="152" t="b">
        <v>0</v>
      </c>
      <c r="P174" s="152">
        <v>3.63</v>
      </c>
      <c r="Q174" s="152">
        <v>73.63</v>
      </c>
    </row>
    <row r="175">
      <c r="A175" s="5"/>
      <c r="B175" s="138" t="s">
        <v>186</v>
      </c>
      <c r="C175" s="161" t="s">
        <v>245</v>
      </c>
      <c r="D175" s="69"/>
      <c r="E175" s="152" t="s">
        <v>246</v>
      </c>
      <c r="F175" s="152" t="s">
        <v>246</v>
      </c>
      <c r="G175" s="152" t="s">
        <v>246</v>
      </c>
      <c r="H175" s="152" t="s">
        <v>246</v>
      </c>
      <c r="I175" s="152">
        <v>14.0</v>
      </c>
      <c r="J175" s="152">
        <v>761732.7571</v>
      </c>
      <c r="K175" s="152">
        <v>84612.0</v>
      </c>
      <c r="L175" s="154">
        <v>6.8733E17</v>
      </c>
      <c r="M175" s="152">
        <v>65.0</v>
      </c>
      <c r="N175" s="152">
        <v>0.3567305779</v>
      </c>
      <c r="O175" s="152" t="b">
        <v>0</v>
      </c>
      <c r="P175" s="152">
        <v>14.52</v>
      </c>
      <c r="Q175" s="152">
        <v>84.52</v>
      </c>
    </row>
    <row r="176">
      <c r="B176" s="50" t="s">
        <v>245</v>
      </c>
      <c r="C176" s="99">
        <f>COUNTIF(C1:C174,"1st_demo")/157</f>
        <v>0.5859872611</v>
      </c>
      <c r="Q176" s="162">
        <f>AVERAGEIF(Q3:Q175, "&lt;&gt;0")</f>
        <v>75.05845588</v>
      </c>
    </row>
    <row r="177">
      <c r="B177" s="50" t="s">
        <v>250</v>
      </c>
      <c r="C177" s="99">
        <f>(COUNTIF(C1:C174,"1st_demo")+COUNTIF(C1:C174,"2nd_demo"))/157</f>
        <v>0.7834394904</v>
      </c>
    </row>
  </sheetData>
  <mergeCells count="14">
    <mergeCell ref="A23:A42"/>
    <mergeCell ref="A43:A62"/>
    <mergeCell ref="A63:A82"/>
    <mergeCell ref="A83:A102"/>
    <mergeCell ref="A103:A118"/>
    <mergeCell ref="A119:A134"/>
    <mergeCell ref="A135:A175"/>
    <mergeCell ref="A1:A2"/>
    <mergeCell ref="B1:B2"/>
    <mergeCell ref="C1:D1"/>
    <mergeCell ref="E1:H1"/>
    <mergeCell ref="I1:N1"/>
    <mergeCell ref="P1:Q1"/>
    <mergeCell ref="A3:A22"/>
  </mergeCell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0</v>
      </c>
      <c r="B1" s="129" t="s">
        <v>2</v>
      </c>
      <c r="C1" s="53" t="s">
        <v>292</v>
      </c>
      <c r="D1" s="54"/>
      <c r="E1" s="55" t="s">
        <v>226</v>
      </c>
      <c r="F1" s="56"/>
      <c r="G1" s="56"/>
      <c r="H1" s="56"/>
      <c r="I1" s="56"/>
      <c r="J1" s="56"/>
      <c r="K1" s="56"/>
      <c r="L1" s="56"/>
      <c r="M1" s="56"/>
      <c r="N1" s="56"/>
      <c r="O1" s="54"/>
      <c r="P1" s="163"/>
      <c r="Q1" s="57" t="s">
        <v>227</v>
      </c>
      <c r="R1" s="56"/>
      <c r="S1" s="56"/>
      <c r="T1" s="56"/>
      <c r="U1" s="56"/>
      <c r="V1" s="54"/>
      <c r="W1" s="58" t="s">
        <v>228</v>
      </c>
      <c r="X1" s="59" t="s">
        <v>229</v>
      </c>
      <c r="Y1" s="56"/>
      <c r="Z1" s="54"/>
    </row>
    <row r="2">
      <c r="C2" s="60" t="s">
        <v>230</v>
      </c>
      <c r="D2" s="61" t="s">
        <v>231</v>
      </c>
      <c r="E2" s="62" t="s">
        <v>232</v>
      </c>
      <c r="F2" s="62" t="s">
        <v>233</v>
      </c>
      <c r="G2" s="62" t="s">
        <v>234</v>
      </c>
      <c r="H2" s="62" t="s">
        <v>235</v>
      </c>
      <c r="I2" s="62" t="s">
        <v>293</v>
      </c>
      <c r="J2" s="62" t="s">
        <v>294</v>
      </c>
      <c r="K2" s="62" t="s">
        <v>295</v>
      </c>
      <c r="L2" s="62" t="s">
        <v>296</v>
      </c>
      <c r="M2" s="62" t="s">
        <v>297</v>
      </c>
      <c r="N2" s="62" t="s">
        <v>298</v>
      </c>
      <c r="O2" s="62" t="s">
        <v>299</v>
      </c>
      <c r="P2" s="62" t="s">
        <v>300</v>
      </c>
      <c r="Q2" s="63" t="s">
        <v>236</v>
      </c>
      <c r="R2" s="63" t="s">
        <v>238</v>
      </c>
      <c r="S2" s="63" t="s">
        <v>237</v>
      </c>
      <c r="T2" s="63" t="s">
        <v>239</v>
      </c>
      <c r="U2" s="63" t="s">
        <v>240</v>
      </c>
      <c r="V2" s="63" t="s">
        <v>241</v>
      </c>
      <c r="W2" s="64" t="s">
        <v>242</v>
      </c>
      <c r="X2" s="65" t="s">
        <v>263</v>
      </c>
      <c r="Y2" s="65" t="s">
        <v>243</v>
      </c>
      <c r="Z2" s="65" t="s">
        <v>301</v>
      </c>
    </row>
    <row r="3">
      <c r="A3" s="2" t="s">
        <v>3</v>
      </c>
      <c r="B3" s="3" t="s">
        <v>4</v>
      </c>
      <c r="C3" s="164" t="s">
        <v>245</v>
      </c>
      <c r="D3" s="50"/>
      <c r="E3" s="164" t="s">
        <v>246</v>
      </c>
      <c r="F3" s="164" t="s">
        <v>246</v>
      </c>
      <c r="G3" s="164" t="s">
        <v>246</v>
      </c>
      <c r="H3" s="164" t="s">
        <v>246</v>
      </c>
      <c r="I3" s="164" t="s">
        <v>246</v>
      </c>
      <c r="J3" s="164" t="s">
        <v>246</v>
      </c>
      <c r="K3" s="164" t="s">
        <v>246</v>
      </c>
      <c r="L3" s="164" t="s">
        <v>246</v>
      </c>
      <c r="M3" s="164" t="s">
        <v>246</v>
      </c>
      <c r="N3" s="164" t="s">
        <v>246</v>
      </c>
      <c r="O3" s="164" t="s">
        <v>246</v>
      </c>
      <c r="P3" s="164" t="s">
        <v>246</v>
      </c>
      <c r="Q3" s="51">
        <v>20.0</v>
      </c>
      <c r="R3" s="51">
        <v>50000.0</v>
      </c>
      <c r="S3" s="51">
        <v>614760.6541</v>
      </c>
      <c r="T3" s="165">
        <f t="shared" ref="T3:T175" si="1">IF(AND(OR(C3="1st_demo",C3="2nd_demo"),NOT(OR(0,S3=""))),(S3*S3*R3*Q3),"-")</f>
        <v>3.77931E+17</v>
      </c>
      <c r="U3" s="166">
        <f t="shared" ref="U3:U175" si="2">IF(T3&lt;&gt;"-",RANK(T3,$T$3:$T$175,1),"-")</f>
        <v>139</v>
      </c>
      <c r="V3" s="167">
        <f t="shared" ref="V3:V175" si="3">IF(T3&lt;&gt;"-", -(T3- AVERAGE($T$3:$T$175))/_xlfn.STDEV.P($T$3:$T$175),"-")</f>
        <v>-3.55696234</v>
      </c>
      <c r="W3" s="70" t="b">
        <v>0</v>
      </c>
      <c r="X3" s="166">
        <f t="shared" ref="X3:X175" si="4">IF(J3="O", 3, IF(J3="X", 0, 0))+IF(K3="O", 3, IF(K3="X", 0, 0))+IF(L3="O", 3, IF(L3="X", 0, 0))+IF(M3="O", 3, IF(M3="X", 0, 0))+IF(N3="O", 3, IF(N3="X", 0, 0))+IF(O3="O", 3, IF(O3="X", 0, 0))+IF(P3="O", 2, IF(P3="X", 0, 0))</f>
        <v>20</v>
      </c>
      <c r="Y3" s="166">
        <f t="shared" ref="Y3:Y175" si="5">IF(U3&lt;&gt;"-",ROUND(30*(COUNTIF(C:C, "1st_demo") + COUNTIF(C:C, "2nd_demo") + 1 - U3) / (COUNTIF(C:C, "1st_demo") + COUNTIF(C:C, "2nd_demo")), 2), 0)</f>
        <v>1.05</v>
      </c>
      <c r="Z3" s="166">
        <f t="shared" ref="Z3:Z13" si="6">ROUND(IF(W3=FALSE,IFS(C3="1st_demo",50+Y3,C3="2nd_demo",(50+Y3)*0.7,TRUE,0),IFS(C3="1st_demo",50+Y3,C3="2nd_demo",(50+Y3)*0.7,TRUE,0)-5)+X3, 2) </f>
        <v>71.05</v>
      </c>
    </row>
    <row r="4">
      <c r="A4" s="4"/>
      <c r="B4" s="3" t="s">
        <v>5</v>
      </c>
      <c r="C4" s="164" t="s">
        <v>245</v>
      </c>
      <c r="D4" s="50"/>
      <c r="E4" s="164" t="s">
        <v>246</v>
      </c>
      <c r="F4" s="164" t="s">
        <v>246</v>
      </c>
      <c r="G4" s="164" t="s">
        <v>246</v>
      </c>
      <c r="H4" s="164" t="s">
        <v>246</v>
      </c>
      <c r="I4" s="164" t="s">
        <v>246</v>
      </c>
      <c r="J4" s="164" t="s">
        <v>246</v>
      </c>
      <c r="K4" s="164" t="s">
        <v>246</v>
      </c>
      <c r="L4" s="164" t="s">
        <v>246</v>
      </c>
      <c r="M4" s="164" t="s">
        <v>246</v>
      </c>
      <c r="N4" s="164" t="s">
        <v>246</v>
      </c>
      <c r="O4" s="164" t="s">
        <v>246</v>
      </c>
      <c r="P4" s="164" t="s">
        <v>246</v>
      </c>
      <c r="Q4" s="51">
        <v>10.0</v>
      </c>
      <c r="R4" s="51">
        <v>10000.0</v>
      </c>
      <c r="S4" s="51">
        <v>182566.4406</v>
      </c>
      <c r="T4" s="165">
        <f t="shared" si="1"/>
        <v>3.33305E+15</v>
      </c>
      <c r="U4" s="166">
        <f t="shared" si="2"/>
        <v>18</v>
      </c>
      <c r="V4" s="167">
        <f t="shared" si="3"/>
        <v>0.4863353319</v>
      </c>
      <c r="W4" s="70" t="b">
        <v>0</v>
      </c>
      <c r="X4" s="166">
        <f t="shared" si="4"/>
        <v>20</v>
      </c>
      <c r="Y4" s="166">
        <f t="shared" si="5"/>
        <v>26.43</v>
      </c>
      <c r="Z4" s="166">
        <f t="shared" si="6"/>
        <v>96.43</v>
      </c>
    </row>
    <row r="5">
      <c r="A5" s="4"/>
      <c r="B5" s="3" t="s">
        <v>6</v>
      </c>
      <c r="C5" s="164" t="s">
        <v>245</v>
      </c>
      <c r="D5" s="50"/>
      <c r="E5" s="164" t="s">
        <v>246</v>
      </c>
      <c r="F5" s="164" t="s">
        <v>246</v>
      </c>
      <c r="G5" s="164" t="s">
        <v>246</v>
      </c>
      <c r="H5" s="164" t="s">
        <v>246</v>
      </c>
      <c r="I5" s="164" t="s">
        <v>246</v>
      </c>
      <c r="J5" s="164" t="s">
        <v>246</v>
      </c>
      <c r="K5" s="164" t="s">
        <v>246</v>
      </c>
      <c r="L5" s="164" t="s">
        <v>246</v>
      </c>
      <c r="M5" s="164" t="s">
        <v>246</v>
      </c>
      <c r="N5" s="164" t="s">
        <v>246</v>
      </c>
      <c r="O5" s="164" t="s">
        <v>246</v>
      </c>
      <c r="P5" s="164" t="s">
        <v>246</v>
      </c>
      <c r="Q5" s="51">
        <v>9.0</v>
      </c>
      <c r="R5" s="51">
        <v>10000.0</v>
      </c>
      <c r="S5" s="51">
        <v>216117.419</v>
      </c>
      <c r="T5" s="165">
        <f t="shared" si="1"/>
        <v>4.20361E+15</v>
      </c>
      <c r="U5" s="166">
        <f t="shared" si="2"/>
        <v>31</v>
      </c>
      <c r="V5" s="167">
        <f t="shared" si="3"/>
        <v>0.476938804</v>
      </c>
      <c r="W5" s="70" t="b">
        <v>0</v>
      </c>
      <c r="X5" s="166">
        <f t="shared" si="4"/>
        <v>20</v>
      </c>
      <c r="Y5" s="166">
        <f t="shared" si="5"/>
        <v>23.71</v>
      </c>
      <c r="Z5" s="166">
        <f t="shared" si="6"/>
        <v>93.71</v>
      </c>
    </row>
    <row r="6">
      <c r="A6" s="4"/>
      <c r="B6" s="3" t="s">
        <v>7</v>
      </c>
      <c r="C6" s="164" t="s">
        <v>251</v>
      </c>
      <c r="D6" s="50"/>
      <c r="E6" s="164" t="s">
        <v>246</v>
      </c>
      <c r="F6" s="164" t="s">
        <v>246</v>
      </c>
      <c r="G6" s="164" t="s">
        <v>246</v>
      </c>
      <c r="H6" s="164" t="s">
        <v>246</v>
      </c>
      <c r="I6" s="164" t="s">
        <v>246</v>
      </c>
      <c r="J6" s="164" t="s">
        <v>246</v>
      </c>
      <c r="K6" s="164" t="s">
        <v>246</v>
      </c>
      <c r="L6" s="164" t="s">
        <v>246</v>
      </c>
      <c r="M6" s="164" t="s">
        <v>246</v>
      </c>
      <c r="N6" s="164" t="s">
        <v>246</v>
      </c>
      <c r="O6" s="164" t="s">
        <v>246</v>
      </c>
      <c r="P6" s="164" t="s">
        <v>246</v>
      </c>
      <c r="Q6" s="51">
        <v>20.5</v>
      </c>
      <c r="R6" s="51">
        <v>20000.0</v>
      </c>
      <c r="S6" s="51">
        <v>991180.3149</v>
      </c>
      <c r="T6" s="165">
        <f t="shared" si="1"/>
        <v>4.028E+17</v>
      </c>
      <c r="U6" s="166">
        <f t="shared" si="2"/>
        <v>140</v>
      </c>
      <c r="V6" s="167">
        <f t="shared" si="3"/>
        <v>-3.825392054</v>
      </c>
      <c r="W6" s="70" t="b">
        <v>0</v>
      </c>
      <c r="X6" s="166">
        <f t="shared" si="4"/>
        <v>20</v>
      </c>
      <c r="Y6" s="166">
        <f t="shared" si="5"/>
        <v>0.84</v>
      </c>
      <c r="Z6" s="166">
        <f t="shared" si="6"/>
        <v>55.59</v>
      </c>
    </row>
    <row r="7">
      <c r="A7" s="4"/>
      <c r="B7" s="3" t="s">
        <v>8</v>
      </c>
      <c r="C7" s="164" t="s">
        <v>245</v>
      </c>
      <c r="D7" s="50"/>
      <c r="E7" s="164" t="s">
        <v>246</v>
      </c>
      <c r="F7" s="164" t="s">
        <v>246</v>
      </c>
      <c r="G7" s="164" t="s">
        <v>246</v>
      </c>
      <c r="H7" s="164" t="s">
        <v>246</v>
      </c>
      <c r="I7" s="164" t="s">
        <v>246</v>
      </c>
      <c r="J7" s="164" t="s">
        <v>246</v>
      </c>
      <c r="K7" s="164" t="s">
        <v>246</v>
      </c>
      <c r="L7" s="164" t="s">
        <v>246</v>
      </c>
      <c r="M7" s="164" t="s">
        <v>246</v>
      </c>
      <c r="N7" s="164" t="s">
        <v>246</v>
      </c>
      <c r="O7" s="164" t="s">
        <v>246</v>
      </c>
      <c r="P7" s="164" t="s">
        <v>246</v>
      </c>
      <c r="Q7" s="51">
        <v>8.4</v>
      </c>
      <c r="R7" s="51">
        <v>10000.0</v>
      </c>
      <c r="S7" s="51">
        <v>155702.5351</v>
      </c>
      <c r="T7" s="165">
        <f t="shared" si="1"/>
        <v>2.03644E+15</v>
      </c>
      <c r="U7" s="166">
        <f t="shared" si="2"/>
        <v>2</v>
      </c>
      <c r="V7" s="167">
        <f t="shared" si="3"/>
        <v>0.5003306177</v>
      </c>
      <c r="W7" s="70" t="b">
        <v>0</v>
      </c>
      <c r="X7" s="166">
        <f t="shared" si="4"/>
        <v>20</v>
      </c>
      <c r="Y7" s="166">
        <f t="shared" si="5"/>
        <v>29.79</v>
      </c>
      <c r="Z7" s="166">
        <f t="shared" si="6"/>
        <v>99.79</v>
      </c>
    </row>
    <row r="8">
      <c r="A8" s="4"/>
      <c r="B8" s="3" t="s">
        <v>9</v>
      </c>
      <c r="C8" s="164" t="s">
        <v>245</v>
      </c>
      <c r="D8" s="50"/>
      <c r="E8" s="164" t="s">
        <v>246</v>
      </c>
      <c r="F8" s="164" t="s">
        <v>246</v>
      </c>
      <c r="G8" s="164" t="s">
        <v>246</v>
      </c>
      <c r="H8" s="164" t="s">
        <v>246</v>
      </c>
      <c r="I8" s="164" t="s">
        <v>246</v>
      </c>
      <c r="J8" s="164" t="s">
        <v>246</v>
      </c>
      <c r="K8" s="164" t="s">
        <v>246</v>
      </c>
      <c r="L8" s="164" t="s">
        <v>246</v>
      </c>
      <c r="M8" s="164" t="s">
        <v>246</v>
      </c>
      <c r="N8" s="164" t="s">
        <v>246</v>
      </c>
      <c r="O8" s="164" t="s">
        <v>246</v>
      </c>
      <c r="P8" s="164" t="s">
        <v>246</v>
      </c>
      <c r="Q8" s="51">
        <v>12.5</v>
      </c>
      <c r="R8" s="51">
        <v>49397.0</v>
      </c>
      <c r="S8" s="51">
        <v>152627.7322</v>
      </c>
      <c r="T8" s="165">
        <f t="shared" si="1"/>
        <v>1.43839E+16</v>
      </c>
      <c r="U8" s="166">
        <f t="shared" si="2"/>
        <v>82</v>
      </c>
      <c r="V8" s="167">
        <f t="shared" si="3"/>
        <v>0.3670553782</v>
      </c>
      <c r="W8" s="70" t="b">
        <v>0</v>
      </c>
      <c r="X8" s="166">
        <f t="shared" si="4"/>
        <v>20</v>
      </c>
      <c r="Y8" s="166">
        <f t="shared" si="5"/>
        <v>13.01</v>
      </c>
      <c r="Z8" s="166">
        <f t="shared" si="6"/>
        <v>83.01</v>
      </c>
    </row>
    <row r="9">
      <c r="A9" s="4"/>
      <c r="B9" s="134" t="s">
        <v>10</v>
      </c>
      <c r="C9" s="164" t="s">
        <v>247</v>
      </c>
      <c r="D9" s="164" t="s">
        <v>248</v>
      </c>
      <c r="E9" s="164" t="s">
        <v>247</v>
      </c>
      <c r="F9" s="50"/>
      <c r="G9" s="50"/>
      <c r="H9" s="50"/>
      <c r="I9" s="164" t="s">
        <v>247</v>
      </c>
      <c r="J9" s="50"/>
      <c r="K9" s="50"/>
      <c r="L9" s="50"/>
      <c r="M9" s="50"/>
      <c r="N9" s="50"/>
      <c r="O9" s="50"/>
      <c r="P9" s="50"/>
      <c r="T9" s="165" t="str">
        <f t="shared" si="1"/>
        <v>-</v>
      </c>
      <c r="U9" s="166" t="str">
        <f t="shared" si="2"/>
        <v>-</v>
      </c>
      <c r="V9" s="166" t="str">
        <f t="shared" si="3"/>
        <v>-</v>
      </c>
      <c r="W9" s="70" t="b">
        <v>0</v>
      </c>
      <c r="X9" s="166">
        <f t="shared" si="4"/>
        <v>0</v>
      </c>
      <c r="Y9" s="166">
        <f t="shared" si="5"/>
        <v>0</v>
      </c>
      <c r="Z9" s="166">
        <f t="shared" si="6"/>
        <v>0</v>
      </c>
    </row>
    <row r="10">
      <c r="A10" s="4"/>
      <c r="B10" s="3" t="s">
        <v>11</v>
      </c>
      <c r="C10" s="164" t="s">
        <v>245</v>
      </c>
      <c r="D10" s="50"/>
      <c r="E10" s="164" t="s">
        <v>246</v>
      </c>
      <c r="F10" s="164" t="s">
        <v>246</v>
      </c>
      <c r="G10" s="164" t="s">
        <v>246</v>
      </c>
      <c r="H10" s="164" t="s">
        <v>246</v>
      </c>
      <c r="I10" s="164" t="s">
        <v>246</v>
      </c>
      <c r="J10" s="164" t="s">
        <v>246</v>
      </c>
      <c r="K10" s="164" t="s">
        <v>246</v>
      </c>
      <c r="L10" s="164" t="s">
        <v>246</v>
      </c>
      <c r="M10" s="164" t="s">
        <v>246</v>
      </c>
      <c r="N10" s="164" t="s">
        <v>246</v>
      </c>
      <c r="O10" s="164" t="s">
        <v>246</v>
      </c>
      <c r="P10" s="164" t="s">
        <v>246</v>
      </c>
      <c r="Q10" s="51">
        <v>7.3</v>
      </c>
      <c r="R10" s="51">
        <v>49098.0</v>
      </c>
      <c r="S10" s="51">
        <v>245265.5538</v>
      </c>
      <c r="T10" s="165">
        <f t="shared" si="1"/>
        <v>2.15605E+16</v>
      </c>
      <c r="U10" s="166">
        <f t="shared" si="2"/>
        <v>92</v>
      </c>
      <c r="V10" s="167">
        <f t="shared" si="3"/>
        <v>0.2895930343</v>
      </c>
      <c r="W10" s="70" t="b">
        <v>0</v>
      </c>
      <c r="X10" s="166">
        <f t="shared" si="4"/>
        <v>20</v>
      </c>
      <c r="Y10" s="166">
        <f t="shared" si="5"/>
        <v>10.91</v>
      </c>
      <c r="Z10" s="166">
        <f t="shared" si="6"/>
        <v>80.91</v>
      </c>
    </row>
    <row r="11">
      <c r="A11" s="4"/>
      <c r="B11" s="3" t="s">
        <v>12</v>
      </c>
      <c r="C11" s="164" t="s">
        <v>245</v>
      </c>
      <c r="D11" s="50"/>
      <c r="E11" s="164" t="s">
        <v>246</v>
      </c>
      <c r="F11" s="164" t="s">
        <v>246</v>
      </c>
      <c r="G11" s="164" t="s">
        <v>246</v>
      </c>
      <c r="H11" s="164" t="s">
        <v>246</v>
      </c>
      <c r="I11" s="164" t="s">
        <v>246</v>
      </c>
      <c r="J11" s="164" t="s">
        <v>246</v>
      </c>
      <c r="K11" s="164" t="s">
        <v>246</v>
      </c>
      <c r="L11" s="164" t="s">
        <v>246</v>
      </c>
      <c r="M11" s="164" t="s">
        <v>246</v>
      </c>
      <c r="N11" s="164" t="s">
        <v>246</v>
      </c>
      <c r="O11" s="164" t="s">
        <v>246</v>
      </c>
      <c r="P11" s="164" t="s">
        <v>246</v>
      </c>
      <c r="Q11" s="51">
        <v>7.1</v>
      </c>
      <c r="R11" s="51">
        <v>10300.0</v>
      </c>
      <c r="S11" s="51">
        <v>238034.7662</v>
      </c>
      <c r="T11" s="165">
        <f t="shared" si="1"/>
        <v>4.14359E+15</v>
      </c>
      <c r="U11" s="166">
        <f t="shared" si="2"/>
        <v>29</v>
      </c>
      <c r="V11" s="167">
        <f t="shared" si="3"/>
        <v>0.4775866475</v>
      </c>
      <c r="W11" s="70" t="b">
        <v>0</v>
      </c>
      <c r="X11" s="166">
        <f t="shared" si="4"/>
        <v>20</v>
      </c>
      <c r="Y11" s="166">
        <f t="shared" si="5"/>
        <v>24.13</v>
      </c>
      <c r="Z11" s="166">
        <f t="shared" si="6"/>
        <v>94.13</v>
      </c>
    </row>
    <row r="12">
      <c r="A12" s="4"/>
      <c r="B12" s="3" t="s">
        <v>13</v>
      </c>
      <c r="C12" s="164" t="s">
        <v>247</v>
      </c>
      <c r="D12" s="164" t="s">
        <v>248</v>
      </c>
      <c r="E12" s="164" t="s">
        <v>247</v>
      </c>
      <c r="F12" s="50"/>
      <c r="G12" s="50"/>
      <c r="H12" s="50"/>
      <c r="I12" s="164" t="s">
        <v>247</v>
      </c>
      <c r="J12" s="50"/>
      <c r="K12" s="50"/>
      <c r="L12" s="50"/>
      <c r="M12" s="50"/>
      <c r="N12" s="50"/>
      <c r="O12" s="50"/>
      <c r="P12" s="50"/>
      <c r="T12" s="165" t="str">
        <f t="shared" si="1"/>
        <v>-</v>
      </c>
      <c r="U12" s="166" t="str">
        <f t="shared" si="2"/>
        <v>-</v>
      </c>
      <c r="V12" s="166" t="str">
        <f t="shared" si="3"/>
        <v>-</v>
      </c>
      <c r="W12" s="70" t="b">
        <v>0</v>
      </c>
      <c r="X12" s="166">
        <f t="shared" si="4"/>
        <v>0</v>
      </c>
      <c r="Y12" s="166">
        <f t="shared" si="5"/>
        <v>0</v>
      </c>
      <c r="Z12" s="166">
        <f t="shared" si="6"/>
        <v>0</v>
      </c>
    </row>
    <row r="13">
      <c r="A13" s="4"/>
      <c r="B13" s="3" t="s">
        <v>14</v>
      </c>
      <c r="C13" s="164" t="s">
        <v>245</v>
      </c>
      <c r="D13" s="50"/>
      <c r="E13" s="164" t="s">
        <v>246</v>
      </c>
      <c r="F13" s="164" t="s">
        <v>246</v>
      </c>
      <c r="G13" s="164" t="s">
        <v>246</v>
      </c>
      <c r="H13" s="164" t="s">
        <v>246</v>
      </c>
      <c r="I13" s="164" t="s">
        <v>246</v>
      </c>
      <c r="J13" s="164" t="s">
        <v>246</v>
      </c>
      <c r="K13" s="164" t="s">
        <v>246</v>
      </c>
      <c r="L13" s="164" t="s">
        <v>246</v>
      </c>
      <c r="M13" s="164" t="s">
        <v>246</v>
      </c>
      <c r="N13" s="164" t="s">
        <v>246</v>
      </c>
      <c r="O13" s="164" t="s">
        <v>246</v>
      </c>
      <c r="P13" s="164" t="s">
        <v>246</v>
      </c>
      <c r="Q13" s="51">
        <v>9.8</v>
      </c>
      <c r="R13" s="51">
        <v>10000.0</v>
      </c>
      <c r="S13" s="51">
        <v>349405.7635</v>
      </c>
      <c r="T13" s="165">
        <f t="shared" si="1"/>
        <v>1.19643E+16</v>
      </c>
      <c r="U13" s="166">
        <f t="shared" si="2"/>
        <v>68</v>
      </c>
      <c r="V13" s="167">
        <f t="shared" si="3"/>
        <v>0.3931724593</v>
      </c>
      <c r="W13" s="70" t="b">
        <v>0</v>
      </c>
      <c r="X13" s="166">
        <f t="shared" si="4"/>
        <v>20</v>
      </c>
      <c r="Y13" s="166">
        <f t="shared" si="5"/>
        <v>15.94</v>
      </c>
      <c r="Z13" s="166">
        <f t="shared" si="6"/>
        <v>85.94</v>
      </c>
    </row>
    <row r="14">
      <c r="A14" s="4"/>
      <c r="B14" s="3" t="s">
        <v>15</v>
      </c>
      <c r="C14" s="164" t="s">
        <v>245</v>
      </c>
      <c r="D14" s="50"/>
      <c r="E14" s="164" t="s">
        <v>246</v>
      </c>
      <c r="F14" s="164" t="s">
        <v>246</v>
      </c>
      <c r="G14" s="164" t="s">
        <v>246</v>
      </c>
      <c r="H14" s="164" t="s">
        <v>246</v>
      </c>
      <c r="I14" s="164" t="s">
        <v>246</v>
      </c>
      <c r="J14" s="164" t="s">
        <v>246</v>
      </c>
      <c r="K14" s="164" t="s">
        <v>246</v>
      </c>
      <c r="L14" s="164" t="s">
        <v>246</v>
      </c>
      <c r="M14" s="164" t="s">
        <v>246</v>
      </c>
      <c r="N14" s="164" t="s">
        <v>246</v>
      </c>
      <c r="O14" s="164" t="s">
        <v>246</v>
      </c>
      <c r="P14" s="164" t="s">
        <v>246</v>
      </c>
      <c r="Q14" s="51">
        <v>7.4</v>
      </c>
      <c r="R14" s="51">
        <v>38798.0</v>
      </c>
      <c r="S14" s="51">
        <v>450874.2697</v>
      </c>
      <c r="T14" s="165">
        <f t="shared" si="1"/>
        <v>5.83649E+16</v>
      </c>
      <c r="U14" s="166">
        <f t="shared" si="2"/>
        <v>114</v>
      </c>
      <c r="V14" s="167">
        <f t="shared" si="3"/>
        <v>-0.1076627604</v>
      </c>
      <c r="W14" s="70" t="b">
        <v>0</v>
      </c>
      <c r="X14" s="166">
        <f t="shared" si="4"/>
        <v>20</v>
      </c>
      <c r="Y14" s="166">
        <f t="shared" si="5"/>
        <v>6.29</v>
      </c>
      <c r="Z14" s="51">
        <v>0.0</v>
      </c>
    </row>
    <row r="15">
      <c r="A15" s="4"/>
      <c r="B15" s="3" t="s">
        <v>16</v>
      </c>
      <c r="C15" s="164" t="s">
        <v>245</v>
      </c>
      <c r="D15" s="50"/>
      <c r="E15" s="164" t="s">
        <v>246</v>
      </c>
      <c r="F15" s="164" t="s">
        <v>246</v>
      </c>
      <c r="G15" s="164" t="s">
        <v>246</v>
      </c>
      <c r="H15" s="164" t="s">
        <v>246</v>
      </c>
      <c r="I15" s="164" t="s">
        <v>246</v>
      </c>
      <c r="J15" s="164" t="s">
        <v>246</v>
      </c>
      <c r="K15" s="164" t="s">
        <v>246</v>
      </c>
      <c r="L15" s="164" t="s">
        <v>246</v>
      </c>
      <c r="M15" s="164" t="s">
        <v>246</v>
      </c>
      <c r="N15" s="164" t="s">
        <v>246</v>
      </c>
      <c r="O15" s="164" t="s">
        <v>246</v>
      </c>
      <c r="P15" s="164" t="s">
        <v>246</v>
      </c>
      <c r="Q15" s="51">
        <v>7.4</v>
      </c>
      <c r="R15" s="51">
        <v>105790.0</v>
      </c>
      <c r="S15" s="51">
        <v>124342.0425</v>
      </c>
      <c r="T15" s="165">
        <f t="shared" si="1"/>
        <v>1.21035E+16</v>
      </c>
      <c r="U15" s="166">
        <f t="shared" si="2"/>
        <v>70</v>
      </c>
      <c r="V15" s="167">
        <f t="shared" si="3"/>
        <v>0.3916692429</v>
      </c>
      <c r="W15" s="70" t="b">
        <v>0</v>
      </c>
      <c r="X15" s="166">
        <f t="shared" si="4"/>
        <v>20</v>
      </c>
      <c r="Y15" s="166">
        <f t="shared" si="5"/>
        <v>15.52</v>
      </c>
      <c r="Z15" s="166">
        <f t="shared" ref="Z15:Z66" si="7">ROUND(IF(W15=FALSE,IFS(C15="1st_demo",50+Y15,C15="2nd_demo",(50+Y15)*0.7,TRUE,0),IFS(C15="1st_demo",50+Y15,C15="2nd_demo",(50+Y15)*0.7,TRUE,0)-5)+X15, 2) </f>
        <v>85.52</v>
      </c>
    </row>
    <row r="16">
      <c r="A16" s="4"/>
      <c r="B16" s="134" t="s">
        <v>17</v>
      </c>
      <c r="C16" s="164" t="s">
        <v>247</v>
      </c>
      <c r="D16" s="164" t="s">
        <v>248</v>
      </c>
      <c r="E16" s="164" t="s">
        <v>247</v>
      </c>
      <c r="F16" s="50"/>
      <c r="G16" s="50"/>
      <c r="H16" s="50"/>
      <c r="I16" s="164" t="s">
        <v>247</v>
      </c>
      <c r="J16" s="50"/>
      <c r="K16" s="50"/>
      <c r="L16" s="50"/>
      <c r="M16" s="50"/>
      <c r="N16" s="50"/>
      <c r="O16" s="50"/>
      <c r="P16" s="50"/>
      <c r="T16" s="165" t="str">
        <f t="shared" si="1"/>
        <v>-</v>
      </c>
      <c r="U16" s="166" t="str">
        <f t="shared" si="2"/>
        <v>-</v>
      </c>
      <c r="V16" s="166" t="str">
        <f t="shared" si="3"/>
        <v>-</v>
      </c>
      <c r="W16" s="70" t="b">
        <v>0</v>
      </c>
      <c r="X16" s="166">
        <f t="shared" si="4"/>
        <v>0</v>
      </c>
      <c r="Y16" s="166">
        <f t="shared" si="5"/>
        <v>0</v>
      </c>
      <c r="Z16" s="166">
        <f t="shared" si="7"/>
        <v>0</v>
      </c>
    </row>
    <row r="17">
      <c r="A17" s="4"/>
      <c r="B17" s="3" t="s">
        <v>18</v>
      </c>
      <c r="C17" s="164" t="s">
        <v>245</v>
      </c>
      <c r="D17" s="50"/>
      <c r="E17" s="164" t="s">
        <v>246</v>
      </c>
      <c r="F17" s="164" t="s">
        <v>246</v>
      </c>
      <c r="G17" s="164" t="s">
        <v>246</v>
      </c>
      <c r="H17" s="164" t="s">
        <v>246</v>
      </c>
      <c r="I17" s="164" t="s">
        <v>246</v>
      </c>
      <c r="J17" s="164" t="s">
        <v>246</v>
      </c>
      <c r="K17" s="164" t="s">
        <v>246</v>
      </c>
      <c r="L17" s="164" t="s">
        <v>246</v>
      </c>
      <c r="M17" s="164" t="s">
        <v>246</v>
      </c>
      <c r="N17" s="164" t="s">
        <v>246</v>
      </c>
      <c r="O17" s="164" t="s">
        <v>246</v>
      </c>
      <c r="P17" s="164" t="s">
        <v>246</v>
      </c>
      <c r="Q17" s="51">
        <v>14.6</v>
      </c>
      <c r="R17" s="51">
        <v>10000.0</v>
      </c>
      <c r="S17" s="51">
        <v>318632.7331</v>
      </c>
      <c r="T17" s="165">
        <f t="shared" si="1"/>
        <v>1.48229E+16</v>
      </c>
      <c r="U17" s="166">
        <f t="shared" si="2"/>
        <v>83</v>
      </c>
      <c r="V17" s="167">
        <f t="shared" si="3"/>
        <v>0.3623170708</v>
      </c>
      <c r="W17" s="70" t="b">
        <v>0</v>
      </c>
      <c r="X17" s="166">
        <f t="shared" si="4"/>
        <v>20</v>
      </c>
      <c r="Y17" s="166">
        <f t="shared" si="5"/>
        <v>12.8</v>
      </c>
      <c r="Z17" s="166">
        <f t="shared" si="7"/>
        <v>82.8</v>
      </c>
    </row>
    <row r="18">
      <c r="A18" s="4"/>
      <c r="B18" s="3" t="s">
        <v>19</v>
      </c>
      <c r="C18" s="164" t="s">
        <v>245</v>
      </c>
      <c r="D18" s="50"/>
      <c r="E18" s="164" t="s">
        <v>246</v>
      </c>
      <c r="F18" s="164" t="s">
        <v>246</v>
      </c>
      <c r="G18" s="164" t="s">
        <v>246</v>
      </c>
      <c r="H18" s="164" t="s">
        <v>246</v>
      </c>
      <c r="I18" s="164" t="s">
        <v>246</v>
      </c>
      <c r="J18" s="164" t="s">
        <v>246</v>
      </c>
      <c r="K18" s="164" t="s">
        <v>246</v>
      </c>
      <c r="L18" s="164" t="s">
        <v>246</v>
      </c>
      <c r="M18" s="164" t="s">
        <v>246</v>
      </c>
      <c r="N18" s="164" t="s">
        <v>246</v>
      </c>
      <c r="O18" s="164" t="s">
        <v>246</v>
      </c>
      <c r="P18" s="164" t="s">
        <v>246</v>
      </c>
      <c r="Q18" s="51">
        <v>7.0</v>
      </c>
      <c r="R18" s="51">
        <v>127590.0</v>
      </c>
      <c r="S18" s="51">
        <v>319307.6896</v>
      </c>
      <c r="T18" s="165">
        <f t="shared" si="1"/>
        <v>9.10612E+16</v>
      </c>
      <c r="U18" s="166">
        <f t="shared" si="2"/>
        <v>123</v>
      </c>
      <c r="V18" s="167">
        <f t="shared" si="3"/>
        <v>-0.4605769424</v>
      </c>
      <c r="W18" s="70" t="b">
        <v>0</v>
      </c>
      <c r="X18" s="166">
        <f t="shared" si="4"/>
        <v>20</v>
      </c>
      <c r="Y18" s="166">
        <f t="shared" si="5"/>
        <v>4.41</v>
      </c>
      <c r="Z18" s="166">
        <f t="shared" si="7"/>
        <v>74.41</v>
      </c>
    </row>
    <row r="19">
      <c r="A19" s="4"/>
      <c r="B19" s="3" t="s">
        <v>20</v>
      </c>
      <c r="C19" s="164" t="s">
        <v>245</v>
      </c>
      <c r="D19" s="50"/>
      <c r="E19" s="164" t="s">
        <v>246</v>
      </c>
      <c r="F19" s="164" t="s">
        <v>246</v>
      </c>
      <c r="G19" s="164" t="s">
        <v>246</v>
      </c>
      <c r="H19" s="164" t="s">
        <v>246</v>
      </c>
      <c r="I19" s="164" t="s">
        <v>246</v>
      </c>
      <c r="J19" s="164" t="s">
        <v>246</v>
      </c>
      <c r="K19" s="164" t="s">
        <v>246</v>
      </c>
      <c r="L19" s="164" t="s">
        <v>246</v>
      </c>
      <c r="M19" s="164" t="s">
        <v>246</v>
      </c>
      <c r="N19" s="164" t="s">
        <v>246</v>
      </c>
      <c r="O19" s="164" t="s">
        <v>246</v>
      </c>
      <c r="P19" s="164" t="s">
        <v>246</v>
      </c>
      <c r="Q19" s="51">
        <v>9.7</v>
      </c>
      <c r="R19" s="51">
        <v>10000.0</v>
      </c>
      <c r="S19" s="51">
        <v>336525.3365</v>
      </c>
      <c r="T19" s="165">
        <f t="shared" si="1"/>
        <v>1.09852E+16</v>
      </c>
      <c r="U19" s="166">
        <f t="shared" si="2"/>
        <v>65</v>
      </c>
      <c r="V19" s="167">
        <f t="shared" si="3"/>
        <v>0.4037404469</v>
      </c>
      <c r="W19" s="70" t="b">
        <v>0</v>
      </c>
      <c r="X19" s="166">
        <f t="shared" si="4"/>
        <v>20</v>
      </c>
      <c r="Y19" s="166">
        <f t="shared" si="5"/>
        <v>16.57</v>
      </c>
      <c r="Z19" s="166">
        <f t="shared" si="7"/>
        <v>86.57</v>
      </c>
    </row>
    <row r="20">
      <c r="A20" s="4"/>
      <c r="B20" s="3" t="s">
        <v>21</v>
      </c>
      <c r="C20" s="164" t="s">
        <v>245</v>
      </c>
      <c r="D20" s="50"/>
      <c r="E20" s="164" t="s">
        <v>246</v>
      </c>
      <c r="F20" s="164" t="s">
        <v>246</v>
      </c>
      <c r="G20" s="164" t="s">
        <v>246</v>
      </c>
      <c r="H20" s="164" t="s">
        <v>246</v>
      </c>
      <c r="I20" s="164" t="s">
        <v>246</v>
      </c>
      <c r="J20" s="164" t="s">
        <v>246</v>
      </c>
      <c r="K20" s="164" t="s">
        <v>246</v>
      </c>
      <c r="L20" s="164" t="s">
        <v>246</v>
      </c>
      <c r="M20" s="164" t="s">
        <v>246</v>
      </c>
      <c r="N20" s="164" t="s">
        <v>246</v>
      </c>
      <c r="O20" s="164" t="s">
        <v>246</v>
      </c>
      <c r="P20" s="164" t="s">
        <v>246</v>
      </c>
      <c r="Q20" s="51">
        <v>12.5</v>
      </c>
      <c r="R20" s="51">
        <v>10000.0</v>
      </c>
      <c r="S20" s="51">
        <v>210277.1678</v>
      </c>
      <c r="T20" s="165">
        <f t="shared" si="1"/>
        <v>5.52706E+15</v>
      </c>
      <c r="U20" s="166">
        <f t="shared" si="2"/>
        <v>39</v>
      </c>
      <c r="V20" s="167">
        <f t="shared" si="3"/>
        <v>0.4626538218</v>
      </c>
      <c r="W20" s="70" t="b">
        <v>0</v>
      </c>
      <c r="X20" s="166">
        <f t="shared" si="4"/>
        <v>20</v>
      </c>
      <c r="Y20" s="166">
        <f t="shared" si="5"/>
        <v>22.03</v>
      </c>
      <c r="Z20" s="166">
        <f t="shared" si="7"/>
        <v>92.03</v>
      </c>
    </row>
    <row r="21">
      <c r="A21" s="4"/>
      <c r="B21" s="3" t="s">
        <v>22</v>
      </c>
      <c r="C21" s="164" t="s">
        <v>245</v>
      </c>
      <c r="D21" s="50"/>
      <c r="E21" s="164" t="s">
        <v>246</v>
      </c>
      <c r="F21" s="164" t="s">
        <v>246</v>
      </c>
      <c r="G21" s="164" t="s">
        <v>246</v>
      </c>
      <c r="H21" s="164" t="s">
        <v>246</v>
      </c>
      <c r="I21" s="164" t="s">
        <v>246</v>
      </c>
      <c r="J21" s="164" t="s">
        <v>246</v>
      </c>
      <c r="K21" s="164" t="s">
        <v>246</v>
      </c>
      <c r="L21" s="164" t="s">
        <v>246</v>
      </c>
      <c r="M21" s="164" t="s">
        <v>246</v>
      </c>
      <c r="N21" s="164" t="s">
        <v>246</v>
      </c>
      <c r="O21" s="164" t="s">
        <v>246</v>
      </c>
      <c r="P21" s="164" t="s">
        <v>246</v>
      </c>
      <c r="Q21" s="51">
        <v>9.5</v>
      </c>
      <c r="R21" s="51">
        <v>10000.0</v>
      </c>
      <c r="S21" s="51">
        <v>493499.6671</v>
      </c>
      <c r="T21" s="165">
        <f t="shared" si="1"/>
        <v>2.31365E+16</v>
      </c>
      <c r="U21" s="166">
        <f t="shared" si="2"/>
        <v>94</v>
      </c>
      <c r="V21" s="167">
        <f t="shared" si="3"/>
        <v>0.2725828462</v>
      </c>
      <c r="W21" s="70" t="b">
        <v>0</v>
      </c>
      <c r="X21" s="166">
        <f t="shared" si="4"/>
        <v>20</v>
      </c>
      <c r="Y21" s="166">
        <f t="shared" si="5"/>
        <v>10.49</v>
      </c>
      <c r="Z21" s="166">
        <f t="shared" si="7"/>
        <v>80.49</v>
      </c>
    </row>
    <row r="22">
      <c r="A22" s="5"/>
      <c r="B22" s="135" t="s">
        <v>23</v>
      </c>
      <c r="C22" s="164" t="s">
        <v>247</v>
      </c>
      <c r="D22" s="164" t="s">
        <v>248</v>
      </c>
      <c r="E22" s="164" t="s">
        <v>247</v>
      </c>
      <c r="F22" s="50"/>
      <c r="G22" s="50"/>
      <c r="H22" s="50"/>
      <c r="I22" s="164" t="s">
        <v>247</v>
      </c>
      <c r="J22" s="50"/>
      <c r="K22" s="50"/>
      <c r="L22" s="50"/>
      <c r="M22" s="50"/>
      <c r="N22" s="50"/>
      <c r="O22" s="50"/>
      <c r="P22" s="50"/>
      <c r="T22" s="165" t="str">
        <f t="shared" si="1"/>
        <v>-</v>
      </c>
      <c r="U22" s="166" t="str">
        <f t="shared" si="2"/>
        <v>-</v>
      </c>
      <c r="V22" s="166" t="str">
        <f t="shared" si="3"/>
        <v>-</v>
      </c>
      <c r="W22" s="70" t="b">
        <v>0</v>
      </c>
      <c r="X22" s="166">
        <f t="shared" si="4"/>
        <v>0</v>
      </c>
      <c r="Y22" s="166">
        <f t="shared" si="5"/>
        <v>0</v>
      </c>
      <c r="Z22" s="166">
        <f t="shared" si="7"/>
        <v>0</v>
      </c>
    </row>
    <row r="23">
      <c r="A23" s="6" t="s">
        <v>24</v>
      </c>
      <c r="B23" s="7" t="s">
        <v>25</v>
      </c>
      <c r="C23" s="164" t="s">
        <v>245</v>
      </c>
      <c r="D23" s="50"/>
      <c r="E23" s="164" t="s">
        <v>246</v>
      </c>
      <c r="F23" s="164" t="s">
        <v>246</v>
      </c>
      <c r="G23" s="164" t="s">
        <v>246</v>
      </c>
      <c r="H23" s="164" t="s">
        <v>246</v>
      </c>
      <c r="I23" s="164" t="s">
        <v>246</v>
      </c>
      <c r="J23" s="164" t="s">
        <v>246</v>
      </c>
      <c r="K23" s="164" t="s">
        <v>246</v>
      </c>
      <c r="L23" s="164" t="s">
        <v>246</v>
      </c>
      <c r="M23" s="164" t="s">
        <v>246</v>
      </c>
      <c r="N23" s="164" t="s">
        <v>246</v>
      </c>
      <c r="O23" s="164" t="s">
        <v>246</v>
      </c>
      <c r="P23" s="164" t="s">
        <v>246</v>
      </c>
      <c r="Q23" s="51">
        <v>8.0</v>
      </c>
      <c r="R23" s="51">
        <v>78194.0</v>
      </c>
      <c r="S23" s="51">
        <v>170932.8104</v>
      </c>
      <c r="T23" s="165">
        <f t="shared" si="1"/>
        <v>1.82774E+16</v>
      </c>
      <c r="U23" s="166">
        <f t="shared" si="2"/>
        <v>88</v>
      </c>
      <c r="V23" s="167">
        <f t="shared" si="3"/>
        <v>0.3250304304</v>
      </c>
      <c r="W23" s="70" t="b">
        <v>0</v>
      </c>
      <c r="X23" s="166">
        <f t="shared" si="4"/>
        <v>20</v>
      </c>
      <c r="Y23" s="166">
        <f t="shared" si="5"/>
        <v>11.75</v>
      </c>
      <c r="Z23" s="166">
        <f t="shared" si="7"/>
        <v>81.75</v>
      </c>
    </row>
    <row r="24">
      <c r="A24" s="4"/>
      <c r="B24" s="7" t="s">
        <v>26</v>
      </c>
      <c r="C24" s="164" t="s">
        <v>245</v>
      </c>
      <c r="D24" s="50"/>
      <c r="E24" s="164" t="s">
        <v>246</v>
      </c>
      <c r="F24" s="164" t="s">
        <v>246</v>
      </c>
      <c r="G24" s="164" t="s">
        <v>246</v>
      </c>
      <c r="H24" s="164" t="s">
        <v>246</v>
      </c>
      <c r="I24" s="164" t="s">
        <v>246</v>
      </c>
      <c r="J24" s="164" t="s">
        <v>246</v>
      </c>
      <c r="K24" s="164" t="s">
        <v>246</v>
      </c>
      <c r="L24" s="164" t="s">
        <v>246</v>
      </c>
      <c r="M24" s="164" t="s">
        <v>246</v>
      </c>
      <c r="N24" s="164" t="s">
        <v>246</v>
      </c>
      <c r="O24" s="164" t="s">
        <v>246</v>
      </c>
      <c r="P24" s="164" t="s">
        <v>246</v>
      </c>
      <c r="Q24" s="51">
        <v>6.1</v>
      </c>
      <c r="R24" s="51">
        <v>38797.0</v>
      </c>
      <c r="S24" s="51">
        <v>401643.0458</v>
      </c>
      <c r="T24" s="165">
        <f t="shared" si="1"/>
        <v>3.81776E+16</v>
      </c>
      <c r="U24" s="166">
        <f t="shared" si="2"/>
        <v>107</v>
      </c>
      <c r="V24" s="167">
        <f t="shared" si="3"/>
        <v>0.1102335315</v>
      </c>
      <c r="W24" s="70" t="b">
        <v>0</v>
      </c>
      <c r="X24" s="166">
        <f t="shared" si="4"/>
        <v>20</v>
      </c>
      <c r="Y24" s="166">
        <f t="shared" si="5"/>
        <v>7.76</v>
      </c>
      <c r="Z24" s="166">
        <f t="shared" si="7"/>
        <v>77.76</v>
      </c>
    </row>
    <row r="25">
      <c r="A25" s="4"/>
      <c r="B25" s="7" t="s">
        <v>27</v>
      </c>
      <c r="C25" s="164" t="s">
        <v>247</v>
      </c>
      <c r="D25" s="164" t="s">
        <v>248</v>
      </c>
      <c r="E25" s="164" t="s">
        <v>247</v>
      </c>
      <c r="F25" s="50"/>
      <c r="G25" s="50"/>
      <c r="H25" s="50"/>
      <c r="I25" s="164" t="s">
        <v>247</v>
      </c>
      <c r="J25" s="50"/>
      <c r="K25" s="50"/>
      <c r="L25" s="50"/>
      <c r="M25" s="50"/>
      <c r="N25" s="50"/>
      <c r="O25" s="50"/>
      <c r="P25" s="50"/>
      <c r="T25" s="165" t="str">
        <f t="shared" si="1"/>
        <v>-</v>
      </c>
      <c r="U25" s="166" t="str">
        <f t="shared" si="2"/>
        <v>-</v>
      </c>
      <c r="V25" s="166" t="str">
        <f t="shared" si="3"/>
        <v>-</v>
      </c>
      <c r="W25" s="70" t="b">
        <v>0</v>
      </c>
      <c r="X25" s="166">
        <f t="shared" si="4"/>
        <v>0</v>
      </c>
      <c r="Y25" s="166">
        <f t="shared" si="5"/>
        <v>0</v>
      </c>
      <c r="Z25" s="166">
        <f t="shared" si="7"/>
        <v>0</v>
      </c>
    </row>
    <row r="26">
      <c r="A26" s="4"/>
      <c r="B26" s="7" t="s">
        <v>28</v>
      </c>
      <c r="C26" s="164" t="s">
        <v>245</v>
      </c>
      <c r="D26" s="50"/>
      <c r="E26" s="164" t="s">
        <v>246</v>
      </c>
      <c r="F26" s="164" t="s">
        <v>246</v>
      </c>
      <c r="G26" s="164" t="s">
        <v>246</v>
      </c>
      <c r="H26" s="164" t="s">
        <v>246</v>
      </c>
      <c r="I26" s="164" t="s">
        <v>246</v>
      </c>
      <c r="J26" s="164" t="s">
        <v>246</v>
      </c>
      <c r="K26" s="164" t="s">
        <v>246</v>
      </c>
      <c r="L26" s="164" t="s">
        <v>246</v>
      </c>
      <c r="M26" s="164" t="s">
        <v>246</v>
      </c>
      <c r="N26" s="164" t="s">
        <v>246</v>
      </c>
      <c r="O26" s="164" t="s">
        <v>246</v>
      </c>
      <c r="P26" s="164" t="s">
        <v>246</v>
      </c>
      <c r="Q26" s="51">
        <v>8.8</v>
      </c>
      <c r="R26" s="51">
        <v>10000.0</v>
      </c>
      <c r="S26" s="51">
        <v>195581.2335</v>
      </c>
      <c r="T26" s="165">
        <f t="shared" si="1"/>
        <v>3.36618E+15</v>
      </c>
      <c r="U26" s="166">
        <f t="shared" si="2"/>
        <v>19</v>
      </c>
      <c r="V26" s="167">
        <f t="shared" si="3"/>
        <v>0.4859777672</v>
      </c>
      <c r="W26" s="70" t="b">
        <v>0</v>
      </c>
      <c r="X26" s="166">
        <f t="shared" si="4"/>
        <v>20</v>
      </c>
      <c r="Y26" s="166">
        <f t="shared" si="5"/>
        <v>26.22</v>
      </c>
      <c r="Z26" s="166">
        <f t="shared" si="7"/>
        <v>96.22</v>
      </c>
    </row>
    <row r="27">
      <c r="A27" s="4"/>
      <c r="B27" s="7" t="s">
        <v>29</v>
      </c>
      <c r="C27" s="164" t="s">
        <v>247</v>
      </c>
      <c r="D27" s="164" t="s">
        <v>248</v>
      </c>
      <c r="E27" s="164" t="s">
        <v>247</v>
      </c>
      <c r="F27" s="50"/>
      <c r="G27" s="50"/>
      <c r="H27" s="50"/>
      <c r="I27" s="164" t="s">
        <v>247</v>
      </c>
      <c r="J27" s="50"/>
      <c r="K27" s="50"/>
      <c r="L27" s="50"/>
      <c r="M27" s="50"/>
      <c r="N27" s="50"/>
      <c r="O27" s="50"/>
      <c r="P27" s="50"/>
      <c r="T27" s="165" t="str">
        <f t="shared" si="1"/>
        <v>-</v>
      </c>
      <c r="U27" s="166" t="str">
        <f t="shared" si="2"/>
        <v>-</v>
      </c>
      <c r="V27" s="166" t="str">
        <f t="shared" si="3"/>
        <v>-</v>
      </c>
      <c r="W27" s="70" t="b">
        <v>0</v>
      </c>
      <c r="X27" s="166">
        <f t="shared" si="4"/>
        <v>0</v>
      </c>
      <c r="Y27" s="166">
        <f t="shared" si="5"/>
        <v>0</v>
      </c>
      <c r="Z27" s="166">
        <f t="shared" si="7"/>
        <v>0</v>
      </c>
    </row>
    <row r="28">
      <c r="A28" s="4"/>
      <c r="B28" s="7" t="s">
        <v>31</v>
      </c>
      <c r="C28" s="164" t="s">
        <v>251</v>
      </c>
      <c r="D28" s="50"/>
      <c r="E28" s="164" t="s">
        <v>246</v>
      </c>
      <c r="F28" s="164" t="s">
        <v>246</v>
      </c>
      <c r="G28" s="164" t="s">
        <v>246</v>
      </c>
      <c r="H28" s="164" t="s">
        <v>246</v>
      </c>
      <c r="I28" s="164" t="s">
        <v>246</v>
      </c>
      <c r="J28" s="164" t="s">
        <v>246</v>
      </c>
      <c r="K28" s="164" t="s">
        <v>246</v>
      </c>
      <c r="L28" s="164" t="s">
        <v>246</v>
      </c>
      <c r="M28" s="164" t="s">
        <v>246</v>
      </c>
      <c r="N28" s="164" t="s">
        <v>246</v>
      </c>
      <c r="O28" s="164" t="s">
        <v>246</v>
      </c>
      <c r="P28" s="164" t="s">
        <v>246</v>
      </c>
      <c r="Q28" s="51">
        <v>12.0</v>
      </c>
      <c r="R28" s="51">
        <v>106393.0</v>
      </c>
      <c r="S28" s="51">
        <v>310645.7439</v>
      </c>
      <c r="T28" s="165">
        <f t="shared" si="1"/>
        <v>1.23204E+17</v>
      </c>
      <c r="U28" s="166">
        <f t="shared" si="2"/>
        <v>127</v>
      </c>
      <c r="V28" s="167">
        <f t="shared" si="3"/>
        <v>-0.8075177796</v>
      </c>
      <c r="W28" s="70" t="b">
        <v>0</v>
      </c>
      <c r="X28" s="166">
        <f t="shared" si="4"/>
        <v>20</v>
      </c>
      <c r="Y28" s="166">
        <f t="shared" si="5"/>
        <v>3.57</v>
      </c>
      <c r="Z28" s="166">
        <f t="shared" si="7"/>
        <v>57.5</v>
      </c>
    </row>
    <row r="29">
      <c r="A29" s="4"/>
      <c r="B29" s="7" t="s">
        <v>32</v>
      </c>
      <c r="C29" s="164" t="s">
        <v>245</v>
      </c>
      <c r="D29" s="50"/>
      <c r="E29" s="164" t="s">
        <v>246</v>
      </c>
      <c r="F29" s="164" t="s">
        <v>246</v>
      </c>
      <c r="G29" s="164" t="s">
        <v>246</v>
      </c>
      <c r="H29" s="164" t="s">
        <v>246</v>
      </c>
      <c r="I29" s="164" t="s">
        <v>246</v>
      </c>
      <c r="J29" s="164" t="s">
        <v>246</v>
      </c>
      <c r="K29" s="164" t="s">
        <v>246</v>
      </c>
      <c r="L29" s="164" t="s">
        <v>246</v>
      </c>
      <c r="M29" s="164" t="s">
        <v>246</v>
      </c>
      <c r="N29" s="164" t="s">
        <v>246</v>
      </c>
      <c r="O29" s="164" t="s">
        <v>246</v>
      </c>
      <c r="P29" s="164" t="s">
        <v>246</v>
      </c>
      <c r="Q29" s="51">
        <v>20.0</v>
      </c>
      <c r="R29" s="51">
        <v>40000.0</v>
      </c>
      <c r="S29" s="51">
        <v>352358.699</v>
      </c>
      <c r="T29" s="165">
        <f t="shared" si="1"/>
        <v>9.93253E+16</v>
      </c>
      <c r="U29" s="166">
        <f t="shared" si="2"/>
        <v>126</v>
      </c>
      <c r="V29" s="167">
        <f t="shared" si="3"/>
        <v>-0.5497773312</v>
      </c>
      <c r="W29" s="70" t="b">
        <v>0</v>
      </c>
      <c r="X29" s="166">
        <f t="shared" si="4"/>
        <v>20</v>
      </c>
      <c r="Y29" s="166">
        <f t="shared" si="5"/>
        <v>3.78</v>
      </c>
      <c r="Z29" s="166">
        <f t="shared" si="7"/>
        <v>73.78</v>
      </c>
    </row>
    <row r="30">
      <c r="A30" s="4"/>
      <c r="B30" s="7" t="s">
        <v>33</v>
      </c>
      <c r="C30" s="164" t="s">
        <v>251</v>
      </c>
      <c r="D30" s="50"/>
      <c r="E30" s="164" t="s">
        <v>246</v>
      </c>
      <c r="F30" s="164" t="s">
        <v>246</v>
      </c>
      <c r="G30" s="164" t="s">
        <v>246</v>
      </c>
      <c r="H30" s="164" t="s">
        <v>246</v>
      </c>
      <c r="I30" s="164" t="s">
        <v>246</v>
      </c>
      <c r="J30" s="164" t="s">
        <v>246</v>
      </c>
      <c r="K30" s="164" t="s">
        <v>246</v>
      </c>
      <c r="L30" s="164" t="s">
        <v>246</v>
      </c>
      <c r="M30" s="164" t="s">
        <v>246</v>
      </c>
      <c r="N30" s="164" t="s">
        <v>246</v>
      </c>
      <c r="O30" s="164" t="s">
        <v>246</v>
      </c>
      <c r="P30" s="164" t="s">
        <v>246</v>
      </c>
      <c r="Q30" s="51">
        <v>20.0</v>
      </c>
      <c r="R30" s="51">
        <v>10000.0</v>
      </c>
      <c r="S30" s="51">
        <v>374044.8113</v>
      </c>
      <c r="T30" s="165">
        <f t="shared" si="1"/>
        <v>2.79819E+16</v>
      </c>
      <c r="U30" s="166">
        <f t="shared" si="2"/>
        <v>96</v>
      </c>
      <c r="V30" s="167">
        <f t="shared" si="3"/>
        <v>0.2202827743</v>
      </c>
      <c r="W30" s="70" t="b">
        <v>0</v>
      </c>
      <c r="X30" s="166">
        <f t="shared" si="4"/>
        <v>20</v>
      </c>
      <c r="Y30" s="166">
        <f t="shared" si="5"/>
        <v>10.07</v>
      </c>
      <c r="Z30" s="166">
        <f t="shared" si="7"/>
        <v>62.05</v>
      </c>
    </row>
    <row r="31">
      <c r="A31" s="4"/>
      <c r="B31" s="135" t="s">
        <v>34</v>
      </c>
      <c r="C31" s="164" t="s">
        <v>247</v>
      </c>
      <c r="D31" s="164" t="s">
        <v>248</v>
      </c>
      <c r="E31" s="164" t="s">
        <v>247</v>
      </c>
      <c r="F31" s="50"/>
      <c r="G31" s="50"/>
      <c r="H31" s="50"/>
      <c r="I31" s="164" t="s">
        <v>247</v>
      </c>
      <c r="J31" s="50"/>
      <c r="K31" s="50"/>
      <c r="L31" s="50"/>
      <c r="M31" s="50"/>
      <c r="N31" s="50"/>
      <c r="O31" s="50"/>
      <c r="P31" s="50"/>
      <c r="T31" s="165" t="str">
        <f t="shared" si="1"/>
        <v>-</v>
      </c>
      <c r="U31" s="166" t="str">
        <f t="shared" si="2"/>
        <v>-</v>
      </c>
      <c r="V31" s="166" t="str">
        <f t="shared" si="3"/>
        <v>-</v>
      </c>
      <c r="W31" s="70" t="b">
        <v>0</v>
      </c>
      <c r="X31" s="166">
        <f t="shared" si="4"/>
        <v>0</v>
      </c>
      <c r="Y31" s="166">
        <f t="shared" si="5"/>
        <v>0</v>
      </c>
      <c r="Z31" s="166">
        <f t="shared" si="7"/>
        <v>0</v>
      </c>
    </row>
    <row r="32">
      <c r="A32" s="4"/>
      <c r="B32" s="7" t="s">
        <v>35</v>
      </c>
      <c r="C32" s="164" t="s">
        <v>251</v>
      </c>
      <c r="D32" s="50"/>
      <c r="E32" s="164" t="s">
        <v>246</v>
      </c>
      <c r="F32" s="164" t="s">
        <v>246</v>
      </c>
      <c r="G32" s="164" t="s">
        <v>246</v>
      </c>
      <c r="H32" s="164" t="s">
        <v>246</v>
      </c>
      <c r="I32" s="164" t="s">
        <v>246</v>
      </c>
      <c r="J32" s="164" t="s">
        <v>246</v>
      </c>
      <c r="K32" s="164" t="s">
        <v>246</v>
      </c>
      <c r="L32" s="164" t="s">
        <v>246</v>
      </c>
      <c r="M32" s="164" t="s">
        <v>246</v>
      </c>
      <c r="N32" s="164" t="s">
        <v>246</v>
      </c>
      <c r="O32" s="164" t="s">
        <v>246</v>
      </c>
      <c r="P32" s="164" t="s">
        <v>246</v>
      </c>
      <c r="Q32" s="51">
        <v>8.9</v>
      </c>
      <c r="R32" s="51">
        <v>10000.0</v>
      </c>
      <c r="S32" s="51">
        <v>178219.8441</v>
      </c>
      <c r="T32" s="165">
        <f t="shared" si="1"/>
        <v>2.82685E+15</v>
      </c>
      <c r="U32" s="166">
        <f t="shared" si="2"/>
        <v>11</v>
      </c>
      <c r="V32" s="167">
        <f t="shared" si="3"/>
        <v>0.491799158</v>
      </c>
      <c r="W32" s="70" t="b">
        <v>0</v>
      </c>
      <c r="X32" s="166">
        <f t="shared" si="4"/>
        <v>20</v>
      </c>
      <c r="Y32" s="166">
        <f t="shared" si="5"/>
        <v>27.9</v>
      </c>
      <c r="Z32" s="166">
        <f t="shared" si="7"/>
        <v>74.53</v>
      </c>
    </row>
    <row r="33">
      <c r="A33" s="4"/>
      <c r="B33" s="7" t="s">
        <v>36</v>
      </c>
      <c r="C33" s="164" t="s">
        <v>245</v>
      </c>
      <c r="D33" s="50"/>
      <c r="E33" s="164" t="s">
        <v>246</v>
      </c>
      <c r="F33" s="164" t="s">
        <v>246</v>
      </c>
      <c r="G33" s="164" t="s">
        <v>246</v>
      </c>
      <c r="H33" s="164" t="s">
        <v>246</v>
      </c>
      <c r="I33" s="164" t="s">
        <v>246</v>
      </c>
      <c r="J33" s="164" t="s">
        <v>246</v>
      </c>
      <c r="K33" s="164" t="s">
        <v>246</v>
      </c>
      <c r="L33" s="164" t="s">
        <v>246</v>
      </c>
      <c r="M33" s="164" t="s">
        <v>246</v>
      </c>
      <c r="N33" s="164" t="s">
        <v>246</v>
      </c>
      <c r="O33" s="164" t="s">
        <v>246</v>
      </c>
      <c r="P33" s="164" t="s">
        <v>246</v>
      </c>
      <c r="Q33" s="51">
        <v>18.0</v>
      </c>
      <c r="R33" s="51">
        <v>29399.0</v>
      </c>
      <c r="S33" s="51">
        <v>161995.8822</v>
      </c>
      <c r="T33" s="165">
        <f t="shared" si="1"/>
        <v>1.38871E+16</v>
      </c>
      <c r="U33" s="166">
        <f t="shared" si="2"/>
        <v>78</v>
      </c>
      <c r="V33" s="167">
        <f t="shared" si="3"/>
        <v>0.3724174905</v>
      </c>
      <c r="W33" s="70" t="b">
        <v>0</v>
      </c>
      <c r="X33" s="166">
        <f t="shared" si="4"/>
        <v>20</v>
      </c>
      <c r="Y33" s="166">
        <f t="shared" si="5"/>
        <v>13.85</v>
      </c>
      <c r="Z33" s="166">
        <f t="shared" si="7"/>
        <v>83.85</v>
      </c>
    </row>
    <row r="34">
      <c r="A34" s="4"/>
      <c r="B34" s="7" t="s">
        <v>37</v>
      </c>
      <c r="C34" s="164" t="s">
        <v>245</v>
      </c>
      <c r="D34" s="50"/>
      <c r="E34" s="164" t="s">
        <v>246</v>
      </c>
      <c r="F34" s="164" t="s">
        <v>246</v>
      </c>
      <c r="G34" s="164" t="s">
        <v>246</v>
      </c>
      <c r="H34" s="164" t="s">
        <v>246</v>
      </c>
      <c r="I34" s="164" t="s">
        <v>246</v>
      </c>
      <c r="J34" s="164" t="s">
        <v>246</v>
      </c>
      <c r="K34" s="164" t="s">
        <v>246</v>
      </c>
      <c r="L34" s="164" t="s">
        <v>246</v>
      </c>
      <c r="M34" s="164" t="s">
        <v>246</v>
      </c>
      <c r="N34" s="164" t="s">
        <v>246</v>
      </c>
      <c r="O34" s="164" t="s">
        <v>246</v>
      </c>
      <c r="P34" s="164" t="s">
        <v>246</v>
      </c>
      <c r="Q34" s="51">
        <v>9.6</v>
      </c>
      <c r="R34" s="51">
        <v>177894.0</v>
      </c>
      <c r="S34" s="51">
        <v>202558.9108</v>
      </c>
      <c r="T34" s="165">
        <f t="shared" si="1"/>
        <v>7.00705E+16</v>
      </c>
      <c r="U34" s="166">
        <f t="shared" si="2"/>
        <v>116</v>
      </c>
      <c r="V34" s="167">
        <f t="shared" si="3"/>
        <v>-0.2340093288</v>
      </c>
      <c r="W34" s="70" t="b">
        <v>0</v>
      </c>
      <c r="X34" s="166">
        <f t="shared" si="4"/>
        <v>20</v>
      </c>
      <c r="Y34" s="166">
        <f t="shared" si="5"/>
        <v>5.87</v>
      </c>
      <c r="Z34" s="166">
        <f t="shared" si="7"/>
        <v>75.87</v>
      </c>
    </row>
    <row r="35">
      <c r="A35" s="4"/>
      <c r="B35" s="7" t="s">
        <v>38</v>
      </c>
      <c r="C35" s="164" t="s">
        <v>245</v>
      </c>
      <c r="D35" s="50"/>
      <c r="E35" s="164" t="s">
        <v>246</v>
      </c>
      <c r="F35" s="164" t="s">
        <v>246</v>
      </c>
      <c r="G35" s="164" t="s">
        <v>246</v>
      </c>
      <c r="H35" s="164" t="s">
        <v>246</v>
      </c>
      <c r="I35" s="164" t="s">
        <v>246</v>
      </c>
      <c r="J35" s="164" t="s">
        <v>246</v>
      </c>
      <c r="K35" s="164" t="s">
        <v>246</v>
      </c>
      <c r="L35" s="164" t="s">
        <v>246</v>
      </c>
      <c r="M35" s="164" t="s">
        <v>246</v>
      </c>
      <c r="N35" s="164" t="s">
        <v>246</v>
      </c>
      <c r="O35" s="164" t="s">
        <v>246</v>
      </c>
      <c r="P35" s="164" t="s">
        <v>246</v>
      </c>
      <c r="Q35" s="51">
        <v>7.6</v>
      </c>
      <c r="R35" s="51">
        <v>30300.0</v>
      </c>
      <c r="S35" s="51">
        <v>218101.6667</v>
      </c>
      <c r="T35" s="165">
        <f t="shared" si="1"/>
        <v>1.0954E+16</v>
      </c>
      <c r="U35" s="166">
        <f t="shared" si="2"/>
        <v>64</v>
      </c>
      <c r="V35" s="167">
        <f t="shared" si="3"/>
        <v>0.4040766241</v>
      </c>
      <c r="W35" s="70" t="b">
        <v>0</v>
      </c>
      <c r="X35" s="166">
        <f t="shared" si="4"/>
        <v>20</v>
      </c>
      <c r="Y35" s="166">
        <f t="shared" si="5"/>
        <v>16.78</v>
      </c>
      <c r="Z35" s="166">
        <f t="shared" si="7"/>
        <v>86.78</v>
      </c>
    </row>
    <row r="36">
      <c r="A36" s="4"/>
      <c r="B36" s="7" t="s">
        <v>39</v>
      </c>
      <c r="C36" s="164" t="s">
        <v>245</v>
      </c>
      <c r="D36" s="50"/>
      <c r="E36" s="164" t="s">
        <v>246</v>
      </c>
      <c r="F36" s="164" t="s">
        <v>246</v>
      </c>
      <c r="G36" s="164" t="s">
        <v>246</v>
      </c>
      <c r="H36" s="164" t="s">
        <v>246</v>
      </c>
      <c r="I36" s="164" t="s">
        <v>246</v>
      </c>
      <c r="J36" s="164" t="s">
        <v>246</v>
      </c>
      <c r="K36" s="164" t="s">
        <v>246</v>
      </c>
      <c r="L36" s="164" t="s">
        <v>246</v>
      </c>
      <c r="M36" s="164" t="s">
        <v>246</v>
      </c>
      <c r="N36" s="164" t="s">
        <v>246</v>
      </c>
      <c r="O36" s="164" t="s">
        <v>246</v>
      </c>
      <c r="P36" s="164" t="s">
        <v>246</v>
      </c>
      <c r="Q36" s="51">
        <v>9.4</v>
      </c>
      <c r="R36" s="51">
        <v>10000.0</v>
      </c>
      <c r="S36" s="51">
        <v>261577.0098</v>
      </c>
      <c r="T36" s="165">
        <f t="shared" si="1"/>
        <v>6.43172E+15</v>
      </c>
      <c r="U36" s="166">
        <f t="shared" si="2"/>
        <v>45</v>
      </c>
      <c r="V36" s="167">
        <f t="shared" si="3"/>
        <v>0.4528892162</v>
      </c>
      <c r="W36" s="70" t="b">
        <v>0</v>
      </c>
      <c r="X36" s="166">
        <f t="shared" si="4"/>
        <v>20</v>
      </c>
      <c r="Y36" s="166">
        <f t="shared" si="5"/>
        <v>20.77</v>
      </c>
      <c r="Z36" s="166">
        <f t="shared" si="7"/>
        <v>90.77</v>
      </c>
    </row>
    <row r="37">
      <c r="A37" s="4"/>
      <c r="B37" s="135" t="s">
        <v>40</v>
      </c>
      <c r="C37" s="164" t="s">
        <v>247</v>
      </c>
      <c r="D37" s="164" t="s">
        <v>248</v>
      </c>
      <c r="E37" s="164" t="s">
        <v>247</v>
      </c>
      <c r="F37" s="50"/>
      <c r="G37" s="50"/>
      <c r="H37" s="50"/>
      <c r="I37" s="164" t="s">
        <v>247</v>
      </c>
      <c r="J37" s="50"/>
      <c r="K37" s="50"/>
      <c r="L37" s="50"/>
      <c r="M37" s="50"/>
      <c r="N37" s="50"/>
      <c r="O37" s="50"/>
      <c r="P37" s="50"/>
      <c r="T37" s="165" t="str">
        <f t="shared" si="1"/>
        <v>-</v>
      </c>
      <c r="U37" s="166" t="str">
        <f t="shared" si="2"/>
        <v>-</v>
      </c>
      <c r="V37" s="166" t="str">
        <f t="shared" si="3"/>
        <v>-</v>
      </c>
      <c r="W37" s="70" t="b">
        <v>0</v>
      </c>
      <c r="X37" s="166">
        <f t="shared" si="4"/>
        <v>0</v>
      </c>
      <c r="Y37" s="166">
        <f t="shared" si="5"/>
        <v>0</v>
      </c>
      <c r="Z37" s="166">
        <f t="shared" si="7"/>
        <v>0</v>
      </c>
    </row>
    <row r="38">
      <c r="A38" s="4"/>
      <c r="B38" s="7" t="s">
        <v>41</v>
      </c>
      <c r="C38" s="164" t="s">
        <v>251</v>
      </c>
      <c r="D38" s="50"/>
      <c r="E38" s="164" t="s">
        <v>246</v>
      </c>
      <c r="F38" s="164" t="s">
        <v>246</v>
      </c>
      <c r="G38" s="164" t="s">
        <v>246</v>
      </c>
      <c r="H38" s="164" t="s">
        <v>246</v>
      </c>
      <c r="I38" s="164" t="s">
        <v>246</v>
      </c>
      <c r="J38" s="164" t="s">
        <v>246</v>
      </c>
      <c r="K38" s="164" t="s">
        <v>246</v>
      </c>
      <c r="L38" s="164" t="s">
        <v>246</v>
      </c>
      <c r="M38" s="164" t="s">
        <v>246</v>
      </c>
      <c r="N38" s="164" t="s">
        <v>246</v>
      </c>
      <c r="O38" s="164" t="s">
        <v>246</v>
      </c>
      <c r="P38" s="164" t="s">
        <v>246</v>
      </c>
      <c r="Q38" s="51">
        <v>13.9</v>
      </c>
      <c r="R38" s="51">
        <v>10000.0</v>
      </c>
      <c r="S38" s="51">
        <v>261970.734</v>
      </c>
      <c r="T38" s="165">
        <f t="shared" si="1"/>
        <v>9.53938E+15</v>
      </c>
      <c r="U38" s="166">
        <f t="shared" si="2"/>
        <v>62</v>
      </c>
      <c r="V38" s="167">
        <f t="shared" si="3"/>
        <v>0.4193459679</v>
      </c>
      <c r="W38" s="70" t="b">
        <v>0</v>
      </c>
      <c r="X38" s="166">
        <f t="shared" si="4"/>
        <v>20</v>
      </c>
      <c r="Y38" s="166">
        <f t="shared" si="5"/>
        <v>17.2</v>
      </c>
      <c r="Z38" s="166">
        <f t="shared" si="7"/>
        <v>67.04</v>
      </c>
    </row>
    <row r="39">
      <c r="A39" s="4"/>
      <c r="B39" s="7" t="s">
        <v>42</v>
      </c>
      <c r="C39" s="164" t="s">
        <v>245</v>
      </c>
      <c r="D39" s="50"/>
      <c r="E39" s="164" t="s">
        <v>246</v>
      </c>
      <c r="F39" s="164" t="s">
        <v>246</v>
      </c>
      <c r="G39" s="164" t="s">
        <v>246</v>
      </c>
      <c r="H39" s="164" t="s">
        <v>246</v>
      </c>
      <c r="I39" s="164" t="s">
        <v>246</v>
      </c>
      <c r="J39" s="164" t="s">
        <v>246</v>
      </c>
      <c r="K39" s="164" t="s">
        <v>246</v>
      </c>
      <c r="L39" s="164" t="s">
        <v>246</v>
      </c>
      <c r="M39" s="164" t="s">
        <v>246</v>
      </c>
      <c r="N39" s="164" t="s">
        <v>246</v>
      </c>
      <c r="O39" s="164" t="s">
        <v>246</v>
      </c>
      <c r="P39" s="164" t="s">
        <v>246</v>
      </c>
      <c r="Q39" s="51">
        <v>8.6</v>
      </c>
      <c r="R39" s="51">
        <v>10000.0</v>
      </c>
      <c r="S39" s="51">
        <v>174679.446</v>
      </c>
      <c r="T39" s="165">
        <f t="shared" si="1"/>
        <v>2.62411E+15</v>
      </c>
      <c r="U39" s="166">
        <f t="shared" si="2"/>
        <v>6</v>
      </c>
      <c r="V39" s="167">
        <f t="shared" si="3"/>
        <v>0.493987428</v>
      </c>
      <c r="W39" s="70" t="b">
        <v>0</v>
      </c>
      <c r="X39" s="166">
        <f t="shared" si="4"/>
        <v>20</v>
      </c>
      <c r="Y39" s="166">
        <f t="shared" si="5"/>
        <v>28.95</v>
      </c>
      <c r="Z39" s="166">
        <f t="shared" si="7"/>
        <v>98.95</v>
      </c>
    </row>
    <row r="40">
      <c r="A40" s="4"/>
      <c r="B40" s="7" t="s">
        <v>43</v>
      </c>
      <c r="C40" s="164" t="s">
        <v>245</v>
      </c>
      <c r="D40" s="50"/>
      <c r="E40" s="164" t="s">
        <v>246</v>
      </c>
      <c r="F40" s="164" t="s">
        <v>246</v>
      </c>
      <c r="G40" s="164" t="s">
        <v>246</v>
      </c>
      <c r="H40" s="164" t="s">
        <v>246</v>
      </c>
      <c r="I40" s="164" t="s">
        <v>246</v>
      </c>
      <c r="J40" s="164" t="s">
        <v>246</v>
      </c>
      <c r="K40" s="164" t="s">
        <v>246</v>
      </c>
      <c r="L40" s="164" t="s">
        <v>246</v>
      </c>
      <c r="M40" s="164" t="s">
        <v>246</v>
      </c>
      <c r="N40" s="164" t="s">
        <v>246</v>
      </c>
      <c r="O40" s="164" t="s">
        <v>246</v>
      </c>
      <c r="P40" s="164" t="s">
        <v>246</v>
      </c>
      <c r="Q40" s="51">
        <v>10.0</v>
      </c>
      <c r="R40" s="51">
        <v>10000.0</v>
      </c>
      <c r="S40" s="51">
        <v>352674.3047</v>
      </c>
      <c r="T40" s="165">
        <f t="shared" si="1"/>
        <v>1.24379E+16</v>
      </c>
      <c r="U40" s="166">
        <f t="shared" si="2"/>
        <v>73</v>
      </c>
      <c r="V40" s="167">
        <f t="shared" si="3"/>
        <v>0.3880600563</v>
      </c>
      <c r="W40" s="70" t="b">
        <v>0</v>
      </c>
      <c r="X40" s="166">
        <f t="shared" si="4"/>
        <v>20</v>
      </c>
      <c r="Y40" s="166">
        <f t="shared" si="5"/>
        <v>14.9</v>
      </c>
      <c r="Z40" s="166">
        <f t="shared" si="7"/>
        <v>84.9</v>
      </c>
    </row>
    <row r="41">
      <c r="A41" s="4"/>
      <c r="B41" s="7" t="s">
        <v>44</v>
      </c>
      <c r="C41" s="164" t="s">
        <v>245</v>
      </c>
      <c r="D41" s="50"/>
      <c r="E41" s="164" t="s">
        <v>246</v>
      </c>
      <c r="F41" s="164" t="s">
        <v>246</v>
      </c>
      <c r="G41" s="164" t="s">
        <v>246</v>
      </c>
      <c r="H41" s="164" t="s">
        <v>246</v>
      </c>
      <c r="I41" s="164" t="s">
        <v>246</v>
      </c>
      <c r="J41" s="164" t="s">
        <v>246</v>
      </c>
      <c r="K41" s="164" t="s">
        <v>246</v>
      </c>
      <c r="L41" s="164" t="s">
        <v>246</v>
      </c>
      <c r="M41" s="164" t="s">
        <v>246</v>
      </c>
      <c r="N41" s="164" t="s">
        <v>246</v>
      </c>
      <c r="O41" s="164" t="s">
        <v>246</v>
      </c>
      <c r="P41" s="164" t="s">
        <v>246</v>
      </c>
      <c r="Q41" s="51">
        <v>15.0</v>
      </c>
      <c r="R41" s="51">
        <v>49097.0</v>
      </c>
      <c r="S41" s="51">
        <v>337915.875</v>
      </c>
      <c r="T41" s="165">
        <f t="shared" si="1"/>
        <v>8.40937E+16</v>
      </c>
      <c r="U41" s="166">
        <f t="shared" si="2"/>
        <v>120</v>
      </c>
      <c r="V41" s="167">
        <f t="shared" si="3"/>
        <v>-0.3853715137</v>
      </c>
      <c r="W41" s="70" t="b">
        <v>0</v>
      </c>
      <c r="X41" s="166">
        <f t="shared" si="4"/>
        <v>20</v>
      </c>
      <c r="Y41" s="166">
        <f t="shared" si="5"/>
        <v>5.03</v>
      </c>
      <c r="Z41" s="166">
        <f t="shared" si="7"/>
        <v>75.03</v>
      </c>
    </row>
    <row r="42">
      <c r="A42" s="5"/>
      <c r="B42" s="7" t="s">
        <v>45</v>
      </c>
      <c r="C42" s="164" t="s">
        <v>247</v>
      </c>
      <c r="D42" s="164" t="s">
        <v>248</v>
      </c>
      <c r="E42" s="164" t="s">
        <v>247</v>
      </c>
      <c r="F42" s="50"/>
      <c r="G42" s="50"/>
      <c r="H42" s="50"/>
      <c r="I42" s="164" t="s">
        <v>247</v>
      </c>
      <c r="J42" s="50"/>
      <c r="K42" s="50"/>
      <c r="L42" s="50"/>
      <c r="M42" s="50"/>
      <c r="N42" s="50"/>
      <c r="O42" s="50"/>
      <c r="P42" s="50"/>
      <c r="T42" s="165" t="str">
        <f t="shared" si="1"/>
        <v>-</v>
      </c>
      <c r="U42" s="166" t="str">
        <f t="shared" si="2"/>
        <v>-</v>
      </c>
      <c r="V42" s="166" t="str">
        <f t="shared" si="3"/>
        <v>-</v>
      </c>
      <c r="W42" s="70" t="b">
        <v>0</v>
      </c>
      <c r="X42" s="166">
        <f t="shared" si="4"/>
        <v>0</v>
      </c>
      <c r="Y42" s="166">
        <f t="shared" si="5"/>
        <v>0</v>
      </c>
      <c r="Z42" s="166">
        <f t="shared" si="7"/>
        <v>0</v>
      </c>
    </row>
    <row r="43">
      <c r="A43" s="9" t="s">
        <v>46</v>
      </c>
      <c r="B43" s="10" t="s">
        <v>47</v>
      </c>
      <c r="C43" s="164" t="s">
        <v>245</v>
      </c>
      <c r="D43" s="50"/>
      <c r="E43" s="164" t="s">
        <v>246</v>
      </c>
      <c r="F43" s="164" t="s">
        <v>246</v>
      </c>
      <c r="G43" s="164" t="s">
        <v>246</v>
      </c>
      <c r="H43" s="164" t="s">
        <v>246</v>
      </c>
      <c r="I43" s="164" t="s">
        <v>246</v>
      </c>
      <c r="J43" s="164" t="s">
        <v>246</v>
      </c>
      <c r="K43" s="164" t="s">
        <v>246</v>
      </c>
      <c r="L43" s="164" t="s">
        <v>246</v>
      </c>
      <c r="M43" s="164" t="s">
        <v>246</v>
      </c>
      <c r="N43" s="164" t="s">
        <v>246</v>
      </c>
      <c r="O43" s="164" t="s">
        <v>246</v>
      </c>
      <c r="P43" s="164" t="s">
        <v>246</v>
      </c>
      <c r="Q43" s="51">
        <v>9.7</v>
      </c>
      <c r="R43" s="51">
        <v>19399.0</v>
      </c>
      <c r="S43" s="51">
        <v>193293.8791</v>
      </c>
      <c r="T43" s="165">
        <f t="shared" si="1"/>
        <v>7.03052E+15</v>
      </c>
      <c r="U43" s="166">
        <f t="shared" si="2"/>
        <v>51</v>
      </c>
      <c r="V43" s="167">
        <f t="shared" si="3"/>
        <v>0.4464259509</v>
      </c>
      <c r="W43" s="70" t="b">
        <v>0</v>
      </c>
      <c r="X43" s="166">
        <f t="shared" si="4"/>
        <v>20</v>
      </c>
      <c r="Y43" s="166">
        <f t="shared" si="5"/>
        <v>19.51</v>
      </c>
      <c r="Z43" s="166">
        <f t="shared" si="7"/>
        <v>89.51</v>
      </c>
    </row>
    <row r="44">
      <c r="A44" s="4"/>
      <c r="B44" s="10" t="s">
        <v>48</v>
      </c>
      <c r="C44" s="164" t="s">
        <v>245</v>
      </c>
      <c r="D44" s="50"/>
      <c r="E44" s="164" t="s">
        <v>246</v>
      </c>
      <c r="F44" s="164" t="s">
        <v>246</v>
      </c>
      <c r="G44" s="164" t="s">
        <v>246</v>
      </c>
      <c r="H44" s="164" t="s">
        <v>246</v>
      </c>
      <c r="I44" s="164" t="s">
        <v>246</v>
      </c>
      <c r="J44" s="164" t="s">
        <v>246</v>
      </c>
      <c r="K44" s="164" t="s">
        <v>246</v>
      </c>
      <c r="L44" s="164" t="s">
        <v>246</v>
      </c>
      <c r="M44" s="164" t="s">
        <v>246</v>
      </c>
      <c r="N44" s="164" t="s">
        <v>246</v>
      </c>
      <c r="O44" s="164" t="s">
        <v>246</v>
      </c>
      <c r="P44" s="164" t="s">
        <v>246</v>
      </c>
      <c r="Q44" s="51">
        <v>6.9</v>
      </c>
      <c r="R44" s="51">
        <v>10000.0</v>
      </c>
      <c r="S44" s="51">
        <v>196218.6927</v>
      </c>
      <c r="T44" s="165">
        <f t="shared" si="1"/>
        <v>2.65662E+15</v>
      </c>
      <c r="U44" s="166">
        <f t="shared" si="2"/>
        <v>7</v>
      </c>
      <c r="V44" s="167">
        <f t="shared" si="3"/>
        <v>0.4936364993</v>
      </c>
      <c r="W44" s="70" t="b">
        <v>0</v>
      </c>
      <c r="X44" s="166">
        <f t="shared" si="4"/>
        <v>20</v>
      </c>
      <c r="Y44" s="166">
        <f t="shared" si="5"/>
        <v>28.74</v>
      </c>
      <c r="Z44" s="166">
        <f t="shared" si="7"/>
        <v>98.74</v>
      </c>
    </row>
    <row r="45">
      <c r="A45" s="4"/>
      <c r="B45" s="10" t="s">
        <v>49</v>
      </c>
      <c r="C45" s="164" t="s">
        <v>245</v>
      </c>
      <c r="D45" s="50"/>
      <c r="E45" s="164" t="s">
        <v>246</v>
      </c>
      <c r="F45" s="164" t="s">
        <v>246</v>
      </c>
      <c r="G45" s="164" t="s">
        <v>246</v>
      </c>
      <c r="H45" s="164" t="s">
        <v>246</v>
      </c>
      <c r="I45" s="164" t="s">
        <v>246</v>
      </c>
      <c r="J45" s="164" t="s">
        <v>246</v>
      </c>
      <c r="K45" s="164" t="s">
        <v>246</v>
      </c>
      <c r="L45" s="164" t="s">
        <v>246</v>
      </c>
      <c r="M45" s="164" t="s">
        <v>246</v>
      </c>
      <c r="N45" s="164" t="s">
        <v>246</v>
      </c>
      <c r="O45" s="164" t="s">
        <v>246</v>
      </c>
      <c r="P45" s="164" t="s">
        <v>246</v>
      </c>
      <c r="Q45" s="51">
        <v>15.0</v>
      </c>
      <c r="R45" s="51">
        <v>10000.0</v>
      </c>
      <c r="S45" s="51">
        <v>728643.994</v>
      </c>
      <c r="T45" s="165">
        <f t="shared" si="1"/>
        <v>7.96383E+16</v>
      </c>
      <c r="U45" s="166">
        <f t="shared" si="2"/>
        <v>118</v>
      </c>
      <c r="V45" s="167">
        <f t="shared" si="3"/>
        <v>-0.3372814524</v>
      </c>
      <c r="W45" s="70" t="b">
        <v>0</v>
      </c>
      <c r="X45" s="166">
        <f t="shared" si="4"/>
        <v>20</v>
      </c>
      <c r="Y45" s="166">
        <f t="shared" si="5"/>
        <v>5.45</v>
      </c>
      <c r="Z45" s="166">
        <f t="shared" si="7"/>
        <v>75.45</v>
      </c>
    </row>
    <row r="46">
      <c r="A46" s="4"/>
      <c r="B46" s="10" t="s">
        <v>50</v>
      </c>
      <c r="C46" s="164" t="s">
        <v>245</v>
      </c>
      <c r="D46" s="50"/>
      <c r="E46" s="164" t="s">
        <v>246</v>
      </c>
      <c r="F46" s="164" t="s">
        <v>246</v>
      </c>
      <c r="G46" s="164" t="s">
        <v>246</v>
      </c>
      <c r="H46" s="164" t="s">
        <v>246</v>
      </c>
      <c r="I46" s="164" t="s">
        <v>246</v>
      </c>
      <c r="J46" s="164" t="s">
        <v>246</v>
      </c>
      <c r="K46" s="164" t="s">
        <v>246</v>
      </c>
      <c r="L46" s="164" t="s">
        <v>246</v>
      </c>
      <c r="M46" s="164" t="s">
        <v>246</v>
      </c>
      <c r="N46" s="164" t="s">
        <v>246</v>
      </c>
      <c r="O46" s="164" t="s">
        <v>246</v>
      </c>
      <c r="P46" s="164" t="s">
        <v>246</v>
      </c>
      <c r="Q46" s="51">
        <v>9.0</v>
      </c>
      <c r="R46" s="51">
        <v>96391.0</v>
      </c>
      <c r="S46" s="51">
        <v>144690.7404</v>
      </c>
      <c r="T46" s="165">
        <f t="shared" si="1"/>
        <v>1.81619E+16</v>
      </c>
      <c r="U46" s="166">
        <f t="shared" si="2"/>
        <v>87</v>
      </c>
      <c r="V46" s="167">
        <f t="shared" si="3"/>
        <v>0.3262774075</v>
      </c>
      <c r="W46" s="70" t="b">
        <v>0</v>
      </c>
      <c r="X46" s="166">
        <f t="shared" si="4"/>
        <v>20</v>
      </c>
      <c r="Y46" s="166">
        <f t="shared" si="5"/>
        <v>11.96</v>
      </c>
      <c r="Z46" s="166">
        <f t="shared" si="7"/>
        <v>81.96</v>
      </c>
    </row>
    <row r="47">
      <c r="A47" s="4"/>
      <c r="B47" s="10" t="s">
        <v>51</v>
      </c>
      <c r="C47" s="164" t="s">
        <v>245</v>
      </c>
      <c r="D47" s="50"/>
      <c r="E47" s="164" t="s">
        <v>246</v>
      </c>
      <c r="F47" s="164" t="s">
        <v>246</v>
      </c>
      <c r="G47" s="164" t="s">
        <v>246</v>
      </c>
      <c r="H47" s="164" t="s">
        <v>246</v>
      </c>
      <c r="I47" s="164" t="s">
        <v>246</v>
      </c>
      <c r="J47" s="164" t="s">
        <v>246</v>
      </c>
      <c r="K47" s="164" t="s">
        <v>246</v>
      </c>
      <c r="L47" s="164" t="s">
        <v>246</v>
      </c>
      <c r="M47" s="164" t="s">
        <v>246</v>
      </c>
      <c r="N47" s="164" t="s">
        <v>246</v>
      </c>
      <c r="O47" s="164" t="s">
        <v>246</v>
      </c>
      <c r="P47" s="164" t="s">
        <v>246</v>
      </c>
      <c r="Q47" s="51">
        <v>19.0</v>
      </c>
      <c r="R47" s="51">
        <v>104591.0</v>
      </c>
      <c r="S47" s="51">
        <v>380606.892</v>
      </c>
      <c r="T47" s="165">
        <f t="shared" si="1"/>
        <v>2.87873E+17</v>
      </c>
      <c r="U47" s="166">
        <f t="shared" si="2"/>
        <v>138</v>
      </c>
      <c r="V47" s="167">
        <f t="shared" si="3"/>
        <v>-2.584908126</v>
      </c>
      <c r="W47" s="70" t="b">
        <v>0</v>
      </c>
      <c r="X47" s="166">
        <f t="shared" si="4"/>
        <v>20</v>
      </c>
      <c r="Y47" s="166">
        <f t="shared" si="5"/>
        <v>1.26</v>
      </c>
      <c r="Z47" s="166">
        <f t="shared" si="7"/>
        <v>71.26</v>
      </c>
    </row>
    <row r="48">
      <c r="A48" s="4"/>
      <c r="B48" s="10" t="s">
        <v>52</v>
      </c>
      <c r="C48" s="164" t="s">
        <v>251</v>
      </c>
      <c r="D48" s="50"/>
      <c r="E48" s="164" t="s">
        <v>246</v>
      </c>
      <c r="F48" s="164" t="s">
        <v>246</v>
      </c>
      <c r="G48" s="164" t="s">
        <v>246</v>
      </c>
      <c r="H48" s="164" t="s">
        <v>246</v>
      </c>
      <c r="I48" s="164" t="s">
        <v>246</v>
      </c>
      <c r="J48" s="164" t="s">
        <v>246</v>
      </c>
      <c r="K48" s="164" t="s">
        <v>246</v>
      </c>
      <c r="L48" s="164" t="s">
        <v>246</v>
      </c>
      <c r="M48" s="164" t="s">
        <v>246</v>
      </c>
      <c r="N48" s="164" t="s">
        <v>246</v>
      </c>
      <c r="O48" s="164" t="s">
        <v>246</v>
      </c>
      <c r="P48" s="164" t="s">
        <v>246</v>
      </c>
      <c r="Q48" s="51">
        <v>7.0</v>
      </c>
      <c r="R48" s="51">
        <v>215790.0</v>
      </c>
      <c r="S48" s="51">
        <v>178866.6774</v>
      </c>
      <c r="T48" s="165">
        <f t="shared" si="1"/>
        <v>4.83268E+16</v>
      </c>
      <c r="U48" s="166">
        <f t="shared" si="2"/>
        <v>110</v>
      </c>
      <c r="V48" s="167">
        <f t="shared" si="3"/>
        <v>0.0006856508184</v>
      </c>
      <c r="W48" s="70" t="b">
        <v>0</v>
      </c>
      <c r="X48" s="166">
        <f t="shared" si="4"/>
        <v>20</v>
      </c>
      <c r="Y48" s="166">
        <f t="shared" si="5"/>
        <v>7.13</v>
      </c>
      <c r="Z48" s="166">
        <f t="shared" si="7"/>
        <v>59.99</v>
      </c>
    </row>
    <row r="49">
      <c r="A49" s="4"/>
      <c r="B49" s="10" t="s">
        <v>53</v>
      </c>
      <c r="C49" s="164" t="s">
        <v>245</v>
      </c>
      <c r="D49" s="50"/>
      <c r="E49" s="164" t="s">
        <v>246</v>
      </c>
      <c r="F49" s="164" t="s">
        <v>246</v>
      </c>
      <c r="G49" s="164" t="s">
        <v>246</v>
      </c>
      <c r="H49" s="164" t="s">
        <v>246</v>
      </c>
      <c r="I49" s="164" t="s">
        <v>246</v>
      </c>
      <c r="J49" s="164" t="s">
        <v>246</v>
      </c>
      <c r="K49" s="164" t="s">
        <v>246</v>
      </c>
      <c r="L49" s="164" t="s">
        <v>246</v>
      </c>
      <c r="M49" s="164" t="s">
        <v>246</v>
      </c>
      <c r="N49" s="164" t="s">
        <v>246</v>
      </c>
      <c r="O49" s="164" t="s">
        <v>246</v>
      </c>
      <c r="P49" s="164" t="s">
        <v>246</v>
      </c>
      <c r="Q49" s="51">
        <v>7.3</v>
      </c>
      <c r="R49" s="51">
        <v>38497.0</v>
      </c>
      <c r="S49" s="51">
        <v>208396.0376</v>
      </c>
      <c r="T49" s="165">
        <f t="shared" si="1"/>
        <v>1.22047E+16</v>
      </c>
      <c r="U49" s="166">
        <f t="shared" si="2"/>
        <v>71</v>
      </c>
      <c r="V49" s="167">
        <f t="shared" si="3"/>
        <v>0.3905768566</v>
      </c>
      <c r="W49" s="70" t="b">
        <v>0</v>
      </c>
      <c r="X49" s="166">
        <f t="shared" si="4"/>
        <v>20</v>
      </c>
      <c r="Y49" s="166">
        <f t="shared" si="5"/>
        <v>15.31</v>
      </c>
      <c r="Z49" s="166">
        <f t="shared" si="7"/>
        <v>85.31</v>
      </c>
    </row>
    <row r="50">
      <c r="A50" s="4"/>
      <c r="B50" s="10" t="s">
        <v>54</v>
      </c>
      <c r="C50" s="164" t="s">
        <v>245</v>
      </c>
      <c r="D50" s="50"/>
      <c r="E50" s="164" t="s">
        <v>246</v>
      </c>
      <c r="F50" s="164" t="s">
        <v>246</v>
      </c>
      <c r="G50" s="164" t="s">
        <v>246</v>
      </c>
      <c r="H50" s="164" t="s">
        <v>246</v>
      </c>
      <c r="I50" s="164" t="s">
        <v>246</v>
      </c>
      <c r="J50" s="164" t="s">
        <v>246</v>
      </c>
      <c r="K50" s="164" t="s">
        <v>246</v>
      </c>
      <c r="L50" s="164" t="s">
        <v>246</v>
      </c>
      <c r="M50" s="164" t="s">
        <v>246</v>
      </c>
      <c r="N50" s="164" t="s">
        <v>246</v>
      </c>
      <c r="O50" s="164" t="s">
        <v>246</v>
      </c>
      <c r="P50" s="164" t="s">
        <v>246</v>
      </c>
      <c r="Q50" s="51">
        <v>10.2</v>
      </c>
      <c r="R50" s="51">
        <v>96091.0</v>
      </c>
      <c r="S50" s="51">
        <v>171985.8679</v>
      </c>
      <c r="T50" s="165">
        <f t="shared" si="1"/>
        <v>2.89913E+16</v>
      </c>
      <c r="U50" s="166">
        <f t="shared" si="2"/>
        <v>99</v>
      </c>
      <c r="V50" s="167">
        <f t="shared" si="3"/>
        <v>0.2093871309</v>
      </c>
      <c r="W50" s="70" t="b">
        <v>0</v>
      </c>
      <c r="X50" s="166">
        <f t="shared" si="4"/>
        <v>20</v>
      </c>
      <c r="Y50" s="166">
        <f t="shared" si="5"/>
        <v>9.44</v>
      </c>
      <c r="Z50" s="166">
        <f t="shared" si="7"/>
        <v>79.44</v>
      </c>
    </row>
    <row r="51">
      <c r="A51" s="4"/>
      <c r="B51" s="135" t="s">
        <v>55</v>
      </c>
      <c r="C51" s="164" t="s">
        <v>247</v>
      </c>
      <c r="D51" s="164" t="s">
        <v>248</v>
      </c>
      <c r="E51" s="164" t="s">
        <v>247</v>
      </c>
      <c r="F51" s="50"/>
      <c r="G51" s="50"/>
      <c r="H51" s="50"/>
      <c r="I51" s="164" t="s">
        <v>247</v>
      </c>
      <c r="J51" s="50"/>
      <c r="K51" s="50"/>
      <c r="L51" s="50"/>
      <c r="M51" s="50"/>
      <c r="N51" s="50"/>
      <c r="O51" s="50"/>
      <c r="P51" s="50"/>
      <c r="T51" s="165" t="str">
        <f t="shared" si="1"/>
        <v>-</v>
      </c>
      <c r="U51" s="166" t="str">
        <f t="shared" si="2"/>
        <v>-</v>
      </c>
      <c r="V51" s="166" t="str">
        <f t="shared" si="3"/>
        <v>-</v>
      </c>
      <c r="W51" s="70" t="b">
        <v>0</v>
      </c>
      <c r="X51" s="166">
        <f t="shared" si="4"/>
        <v>0</v>
      </c>
      <c r="Y51" s="166">
        <f t="shared" si="5"/>
        <v>0</v>
      </c>
      <c r="Z51" s="166">
        <f t="shared" si="7"/>
        <v>0</v>
      </c>
    </row>
    <row r="52">
      <c r="A52" s="4"/>
      <c r="B52" s="10" t="s">
        <v>56</v>
      </c>
      <c r="C52" s="164" t="s">
        <v>245</v>
      </c>
      <c r="D52" s="50"/>
      <c r="E52" s="164" t="s">
        <v>246</v>
      </c>
      <c r="F52" s="164" t="s">
        <v>246</v>
      </c>
      <c r="G52" s="164" t="s">
        <v>246</v>
      </c>
      <c r="H52" s="164" t="s">
        <v>246</v>
      </c>
      <c r="I52" s="164" t="s">
        <v>246</v>
      </c>
      <c r="J52" s="164" t="s">
        <v>246</v>
      </c>
      <c r="K52" s="164" t="s">
        <v>246</v>
      </c>
      <c r="L52" s="164" t="s">
        <v>246</v>
      </c>
      <c r="M52" s="164" t="s">
        <v>246</v>
      </c>
      <c r="N52" s="164" t="s">
        <v>246</v>
      </c>
      <c r="O52" s="164" t="s">
        <v>246</v>
      </c>
      <c r="P52" s="164" t="s">
        <v>246</v>
      </c>
      <c r="Q52" s="51">
        <v>11.0</v>
      </c>
      <c r="R52" s="51">
        <v>30300.0</v>
      </c>
      <c r="S52" s="51">
        <v>245356.1732</v>
      </c>
      <c r="T52" s="165">
        <f t="shared" si="1"/>
        <v>2.00645E+16</v>
      </c>
      <c r="U52" s="166">
        <f t="shared" si="2"/>
        <v>90</v>
      </c>
      <c r="V52" s="167">
        <f t="shared" si="3"/>
        <v>0.3057404582</v>
      </c>
      <c r="W52" s="70" t="b">
        <v>0</v>
      </c>
      <c r="X52" s="166">
        <f t="shared" si="4"/>
        <v>20</v>
      </c>
      <c r="Y52" s="166">
        <f t="shared" si="5"/>
        <v>11.33</v>
      </c>
      <c r="Z52" s="166">
        <f t="shared" si="7"/>
        <v>81.33</v>
      </c>
    </row>
    <row r="53">
      <c r="A53" s="4"/>
      <c r="B53" s="10" t="s">
        <v>57</v>
      </c>
      <c r="C53" s="164" t="s">
        <v>245</v>
      </c>
      <c r="D53" s="50"/>
      <c r="E53" s="164" t="s">
        <v>246</v>
      </c>
      <c r="F53" s="164" t="s">
        <v>246</v>
      </c>
      <c r="G53" s="164" t="s">
        <v>246</v>
      </c>
      <c r="H53" s="164" t="s">
        <v>246</v>
      </c>
      <c r="I53" s="164" t="s">
        <v>246</v>
      </c>
      <c r="J53" s="164" t="s">
        <v>246</v>
      </c>
      <c r="K53" s="164" t="s">
        <v>246</v>
      </c>
      <c r="L53" s="164" t="s">
        <v>246</v>
      </c>
      <c r="M53" s="164" t="s">
        <v>246</v>
      </c>
      <c r="N53" s="164" t="s">
        <v>246</v>
      </c>
      <c r="O53" s="164" t="s">
        <v>246</v>
      </c>
      <c r="P53" s="164" t="s">
        <v>246</v>
      </c>
      <c r="Q53" s="51">
        <v>13.0</v>
      </c>
      <c r="R53" s="51">
        <v>10000.0</v>
      </c>
      <c r="S53" s="51">
        <v>194081.3292</v>
      </c>
      <c r="T53" s="165">
        <f t="shared" si="1"/>
        <v>4.89678E+15</v>
      </c>
      <c r="U53" s="166">
        <f t="shared" si="2"/>
        <v>35</v>
      </c>
      <c r="V53" s="167">
        <f t="shared" si="3"/>
        <v>0.4694568572</v>
      </c>
      <c r="W53" s="70" t="b">
        <v>0</v>
      </c>
      <c r="X53" s="166">
        <f t="shared" si="4"/>
        <v>20</v>
      </c>
      <c r="Y53" s="166">
        <f t="shared" si="5"/>
        <v>22.87</v>
      </c>
      <c r="Z53" s="166">
        <f t="shared" si="7"/>
        <v>92.87</v>
      </c>
    </row>
    <row r="54">
      <c r="A54" s="4"/>
      <c r="B54" s="10" t="s">
        <v>58</v>
      </c>
      <c r="C54" s="164" t="s">
        <v>245</v>
      </c>
      <c r="D54" s="50"/>
      <c r="E54" s="164" t="s">
        <v>246</v>
      </c>
      <c r="F54" s="164" t="s">
        <v>246</v>
      </c>
      <c r="G54" s="164" t="s">
        <v>246</v>
      </c>
      <c r="H54" s="164" t="s">
        <v>246</v>
      </c>
      <c r="I54" s="164" t="s">
        <v>246</v>
      </c>
      <c r="J54" s="164" t="s">
        <v>246</v>
      </c>
      <c r="K54" s="164" t="s">
        <v>246</v>
      </c>
      <c r="L54" s="164" t="s">
        <v>246</v>
      </c>
      <c r="M54" s="164" t="s">
        <v>246</v>
      </c>
      <c r="N54" s="164" t="s">
        <v>246</v>
      </c>
      <c r="O54" s="164" t="s">
        <v>246</v>
      </c>
      <c r="P54" s="164" t="s">
        <v>246</v>
      </c>
      <c r="Q54" s="51">
        <v>10.0</v>
      </c>
      <c r="R54" s="51">
        <v>10000.0</v>
      </c>
      <c r="S54" s="51">
        <v>268664.0547</v>
      </c>
      <c r="T54" s="165">
        <f t="shared" si="1"/>
        <v>7.21804E+15</v>
      </c>
      <c r="U54" s="166">
        <f t="shared" si="2"/>
        <v>55</v>
      </c>
      <c r="V54" s="167">
        <f t="shared" si="3"/>
        <v>0.4444019131</v>
      </c>
      <c r="W54" s="70" t="b">
        <v>0</v>
      </c>
      <c r="X54" s="166">
        <f t="shared" si="4"/>
        <v>20</v>
      </c>
      <c r="Y54" s="166">
        <f t="shared" si="5"/>
        <v>18.67</v>
      </c>
      <c r="Z54" s="166">
        <f t="shared" si="7"/>
        <v>88.67</v>
      </c>
    </row>
    <row r="55">
      <c r="A55" s="4"/>
      <c r="B55" s="10" t="s">
        <v>59</v>
      </c>
      <c r="C55" s="164" t="s">
        <v>245</v>
      </c>
      <c r="D55" s="50"/>
      <c r="E55" s="164" t="s">
        <v>246</v>
      </c>
      <c r="F55" s="164" t="s">
        <v>246</v>
      </c>
      <c r="G55" s="164" t="s">
        <v>246</v>
      </c>
      <c r="H55" s="164" t="s">
        <v>246</v>
      </c>
      <c r="I55" s="164" t="s">
        <v>246</v>
      </c>
      <c r="J55" s="164" t="s">
        <v>246</v>
      </c>
      <c r="K55" s="164" t="s">
        <v>246</v>
      </c>
      <c r="L55" s="164" t="s">
        <v>246</v>
      </c>
      <c r="M55" s="164" t="s">
        <v>246</v>
      </c>
      <c r="N55" s="164" t="s">
        <v>246</v>
      </c>
      <c r="O55" s="164" t="s">
        <v>246</v>
      </c>
      <c r="P55" s="164" t="s">
        <v>246</v>
      </c>
      <c r="Q55" s="51">
        <v>8.4</v>
      </c>
      <c r="R55" s="51">
        <v>19399.0</v>
      </c>
      <c r="S55" s="51">
        <v>186297.4525</v>
      </c>
      <c r="T55" s="165">
        <f t="shared" si="1"/>
        <v>5.65552E+15</v>
      </c>
      <c r="U55" s="166">
        <f t="shared" si="2"/>
        <v>40</v>
      </c>
      <c r="V55" s="167">
        <f t="shared" si="3"/>
        <v>0.4612672832</v>
      </c>
      <c r="W55" s="70" t="b">
        <v>0</v>
      </c>
      <c r="X55" s="166">
        <f t="shared" si="4"/>
        <v>20</v>
      </c>
      <c r="Y55" s="166">
        <f t="shared" si="5"/>
        <v>21.82</v>
      </c>
      <c r="Z55" s="166">
        <f t="shared" si="7"/>
        <v>91.82</v>
      </c>
    </row>
    <row r="56">
      <c r="A56" s="4"/>
      <c r="B56" s="10" t="s">
        <v>60</v>
      </c>
      <c r="C56" s="164" t="s">
        <v>247</v>
      </c>
      <c r="D56" s="164" t="s">
        <v>248</v>
      </c>
      <c r="E56" s="164" t="s">
        <v>247</v>
      </c>
      <c r="F56" s="50"/>
      <c r="G56" s="50"/>
      <c r="H56" s="50"/>
      <c r="I56" s="164" t="s">
        <v>247</v>
      </c>
      <c r="J56" s="50"/>
      <c r="K56" s="50"/>
      <c r="L56" s="50"/>
      <c r="M56" s="50"/>
      <c r="N56" s="50"/>
      <c r="O56" s="50"/>
      <c r="P56" s="50"/>
      <c r="T56" s="165" t="str">
        <f t="shared" si="1"/>
        <v>-</v>
      </c>
      <c r="U56" s="166" t="str">
        <f t="shared" si="2"/>
        <v>-</v>
      </c>
      <c r="V56" s="166" t="str">
        <f t="shared" si="3"/>
        <v>-</v>
      </c>
      <c r="W56" s="70" t="b">
        <v>0</v>
      </c>
      <c r="X56" s="166">
        <f t="shared" si="4"/>
        <v>0</v>
      </c>
      <c r="Y56" s="166">
        <f t="shared" si="5"/>
        <v>0</v>
      </c>
      <c r="Z56" s="166">
        <f t="shared" si="7"/>
        <v>0</v>
      </c>
    </row>
    <row r="57">
      <c r="A57" s="4"/>
      <c r="B57" s="10" t="s">
        <v>61</v>
      </c>
      <c r="C57" s="164" t="s">
        <v>245</v>
      </c>
      <c r="D57" s="50"/>
      <c r="E57" s="164" t="s">
        <v>246</v>
      </c>
      <c r="F57" s="164" t="s">
        <v>246</v>
      </c>
      <c r="G57" s="164" t="s">
        <v>246</v>
      </c>
      <c r="H57" s="164" t="s">
        <v>246</v>
      </c>
      <c r="I57" s="164" t="s">
        <v>246</v>
      </c>
      <c r="J57" s="164" t="s">
        <v>246</v>
      </c>
      <c r="K57" s="164" t="s">
        <v>246</v>
      </c>
      <c r="L57" s="164" t="s">
        <v>246</v>
      </c>
      <c r="M57" s="164" t="s">
        <v>246</v>
      </c>
      <c r="N57" s="164" t="s">
        <v>246</v>
      </c>
      <c r="O57" s="164" t="s">
        <v>246</v>
      </c>
      <c r="P57" s="164" t="s">
        <v>246</v>
      </c>
      <c r="Q57" s="51">
        <v>10.4</v>
      </c>
      <c r="R57" s="51">
        <v>10000.0</v>
      </c>
      <c r="S57" s="51">
        <v>202865.1419</v>
      </c>
      <c r="T57" s="165">
        <f t="shared" si="1"/>
        <v>4.28004E+15</v>
      </c>
      <c r="U57" s="166">
        <f t="shared" si="2"/>
        <v>32</v>
      </c>
      <c r="V57" s="167">
        <f t="shared" si="3"/>
        <v>0.4761137636</v>
      </c>
      <c r="W57" s="70" t="b">
        <v>0</v>
      </c>
      <c r="X57" s="166">
        <f t="shared" si="4"/>
        <v>20</v>
      </c>
      <c r="Y57" s="166">
        <f t="shared" si="5"/>
        <v>23.5</v>
      </c>
      <c r="Z57" s="166">
        <f t="shared" si="7"/>
        <v>93.5</v>
      </c>
    </row>
    <row r="58">
      <c r="A58" s="4"/>
      <c r="B58" s="10" t="s">
        <v>62</v>
      </c>
      <c r="C58" s="164" t="s">
        <v>245</v>
      </c>
      <c r="D58" s="50"/>
      <c r="E58" s="164" t="s">
        <v>246</v>
      </c>
      <c r="F58" s="164" t="s">
        <v>246</v>
      </c>
      <c r="G58" s="164" t="s">
        <v>246</v>
      </c>
      <c r="H58" s="164" t="s">
        <v>246</v>
      </c>
      <c r="I58" s="164" t="s">
        <v>246</v>
      </c>
      <c r="J58" s="164" t="s">
        <v>246</v>
      </c>
      <c r="K58" s="164" t="s">
        <v>246</v>
      </c>
      <c r="L58" s="164" t="s">
        <v>246</v>
      </c>
      <c r="M58" s="164" t="s">
        <v>246</v>
      </c>
      <c r="N58" s="164" t="s">
        <v>246</v>
      </c>
      <c r="O58" s="164" t="s">
        <v>246</v>
      </c>
      <c r="P58" s="164" t="s">
        <v>246</v>
      </c>
      <c r="Q58" s="51">
        <v>8.0</v>
      </c>
      <c r="R58" s="51">
        <v>49097.0</v>
      </c>
      <c r="S58" s="51">
        <v>172448.3384</v>
      </c>
      <c r="T58" s="165">
        <f t="shared" si="1"/>
        <v>1.16805E+16</v>
      </c>
      <c r="U58" s="166">
        <f t="shared" si="2"/>
        <v>67</v>
      </c>
      <c r="V58" s="167">
        <f t="shared" si="3"/>
        <v>0.3962349436</v>
      </c>
      <c r="W58" s="70" t="b">
        <v>0</v>
      </c>
      <c r="X58" s="166">
        <f t="shared" si="4"/>
        <v>20</v>
      </c>
      <c r="Y58" s="166">
        <f t="shared" si="5"/>
        <v>16.15</v>
      </c>
      <c r="Z58" s="166">
        <f t="shared" si="7"/>
        <v>86.15</v>
      </c>
    </row>
    <row r="59">
      <c r="A59" s="4"/>
      <c r="B59" s="10" t="s">
        <v>63</v>
      </c>
      <c r="C59" s="164" t="s">
        <v>245</v>
      </c>
      <c r="D59" s="50"/>
      <c r="E59" s="164" t="s">
        <v>246</v>
      </c>
      <c r="F59" s="164" t="s">
        <v>246</v>
      </c>
      <c r="G59" s="164" t="s">
        <v>246</v>
      </c>
      <c r="H59" s="164" t="s">
        <v>246</v>
      </c>
      <c r="I59" s="164" t="s">
        <v>246</v>
      </c>
      <c r="J59" s="164" t="s">
        <v>246</v>
      </c>
      <c r="K59" s="164" t="s">
        <v>246</v>
      </c>
      <c r="L59" s="164" t="s">
        <v>246</v>
      </c>
      <c r="M59" s="164" t="s">
        <v>246</v>
      </c>
      <c r="N59" s="164" t="s">
        <v>246</v>
      </c>
      <c r="O59" s="164" t="s">
        <v>246</v>
      </c>
      <c r="P59" s="164" t="s">
        <v>246</v>
      </c>
      <c r="Q59" s="51">
        <v>9.0</v>
      </c>
      <c r="R59" s="51">
        <v>40300.0</v>
      </c>
      <c r="S59" s="51">
        <v>282797.5264</v>
      </c>
      <c r="T59" s="165">
        <f t="shared" si="1"/>
        <v>2.90067E+16</v>
      </c>
      <c r="U59" s="166">
        <f t="shared" si="2"/>
        <v>100</v>
      </c>
      <c r="V59" s="167">
        <f t="shared" si="3"/>
        <v>0.2092211053</v>
      </c>
      <c r="W59" s="70" t="b">
        <v>0</v>
      </c>
      <c r="X59" s="166">
        <f t="shared" si="4"/>
        <v>20</v>
      </c>
      <c r="Y59" s="166">
        <f t="shared" si="5"/>
        <v>9.23</v>
      </c>
      <c r="Z59" s="166">
        <f t="shared" si="7"/>
        <v>79.23</v>
      </c>
    </row>
    <row r="60">
      <c r="A60" s="4"/>
      <c r="B60" s="10" t="s">
        <v>64</v>
      </c>
      <c r="C60" s="164" t="s">
        <v>245</v>
      </c>
      <c r="D60" s="50"/>
      <c r="E60" s="164" t="s">
        <v>246</v>
      </c>
      <c r="F60" s="164" t="s">
        <v>246</v>
      </c>
      <c r="G60" s="164" t="s">
        <v>246</v>
      </c>
      <c r="H60" s="164" t="s">
        <v>246</v>
      </c>
      <c r="I60" s="164" t="s">
        <v>246</v>
      </c>
      <c r="J60" s="164" t="s">
        <v>246</v>
      </c>
      <c r="K60" s="164" t="s">
        <v>246</v>
      </c>
      <c r="L60" s="164" t="s">
        <v>246</v>
      </c>
      <c r="M60" s="164" t="s">
        <v>246</v>
      </c>
      <c r="N60" s="164" t="s">
        <v>246</v>
      </c>
      <c r="O60" s="164" t="s">
        <v>246</v>
      </c>
      <c r="P60" s="164" t="s">
        <v>246</v>
      </c>
      <c r="Q60" s="51">
        <v>8.0</v>
      </c>
      <c r="R60" s="51">
        <v>10000.0</v>
      </c>
      <c r="S60" s="51">
        <v>453827.2052</v>
      </c>
      <c r="T60" s="165">
        <f t="shared" si="1"/>
        <v>1.64767E+16</v>
      </c>
      <c r="U60" s="166">
        <f t="shared" si="2"/>
        <v>86</v>
      </c>
      <c r="V60" s="167">
        <f t="shared" si="3"/>
        <v>0.344466272</v>
      </c>
      <c r="W60" s="70" t="b">
        <v>0</v>
      </c>
      <c r="X60" s="166">
        <f t="shared" si="4"/>
        <v>20</v>
      </c>
      <c r="Y60" s="166">
        <f t="shared" si="5"/>
        <v>12.17</v>
      </c>
      <c r="Z60" s="166">
        <f t="shared" si="7"/>
        <v>82.17</v>
      </c>
    </row>
    <row r="61">
      <c r="A61" s="4"/>
      <c r="B61" s="10" t="s">
        <v>65</v>
      </c>
      <c r="C61" s="164" t="s">
        <v>245</v>
      </c>
      <c r="D61" s="50"/>
      <c r="E61" s="164" t="s">
        <v>246</v>
      </c>
      <c r="F61" s="164" t="s">
        <v>246</v>
      </c>
      <c r="G61" s="164" t="s">
        <v>246</v>
      </c>
      <c r="H61" s="164" t="s">
        <v>246</v>
      </c>
      <c r="I61" s="164" t="s">
        <v>246</v>
      </c>
      <c r="J61" s="164" t="s">
        <v>246</v>
      </c>
      <c r="K61" s="164" t="s">
        <v>246</v>
      </c>
      <c r="L61" s="164" t="s">
        <v>246</v>
      </c>
      <c r="M61" s="164" t="s">
        <v>246</v>
      </c>
      <c r="N61" s="164" t="s">
        <v>246</v>
      </c>
      <c r="O61" s="164" t="s">
        <v>246</v>
      </c>
      <c r="P61" s="164" t="s">
        <v>246</v>
      </c>
      <c r="Q61" s="51">
        <v>10.0</v>
      </c>
      <c r="R61" s="51">
        <v>68195.0</v>
      </c>
      <c r="S61" s="51">
        <v>435181.5233</v>
      </c>
      <c r="T61" s="165">
        <f t="shared" si="1"/>
        <v>1.2915E+17</v>
      </c>
      <c r="U61" s="166">
        <f t="shared" si="2"/>
        <v>129</v>
      </c>
      <c r="V61" s="167">
        <f t="shared" si="3"/>
        <v>-0.8716930815</v>
      </c>
      <c r="W61" s="70" t="b">
        <v>0</v>
      </c>
      <c r="X61" s="166">
        <f t="shared" si="4"/>
        <v>20</v>
      </c>
      <c r="Y61" s="166">
        <f t="shared" si="5"/>
        <v>3.15</v>
      </c>
      <c r="Z61" s="166">
        <f t="shared" si="7"/>
        <v>73.15</v>
      </c>
    </row>
    <row r="62">
      <c r="A62" s="5"/>
      <c r="B62" s="10" t="s">
        <v>66</v>
      </c>
      <c r="C62" s="164" t="s">
        <v>245</v>
      </c>
      <c r="D62" s="50"/>
      <c r="E62" s="164" t="s">
        <v>246</v>
      </c>
      <c r="F62" s="164" t="s">
        <v>246</v>
      </c>
      <c r="G62" s="164" t="s">
        <v>246</v>
      </c>
      <c r="H62" s="164" t="s">
        <v>246</v>
      </c>
      <c r="I62" s="164" t="s">
        <v>246</v>
      </c>
      <c r="J62" s="164" t="s">
        <v>246</v>
      </c>
      <c r="K62" s="164" t="s">
        <v>246</v>
      </c>
      <c r="L62" s="164" t="s">
        <v>246</v>
      </c>
      <c r="M62" s="164" t="s">
        <v>246</v>
      </c>
      <c r="N62" s="164" t="s">
        <v>246</v>
      </c>
      <c r="O62" s="164" t="s">
        <v>246</v>
      </c>
      <c r="P62" s="164" t="s">
        <v>246</v>
      </c>
      <c r="Q62" s="51">
        <v>9.8</v>
      </c>
      <c r="R62" s="51">
        <v>224584.0</v>
      </c>
      <c r="S62" s="51">
        <v>117636.2215</v>
      </c>
      <c r="T62" s="165">
        <f t="shared" si="1"/>
        <v>3.0457E+16</v>
      </c>
      <c r="U62" s="166">
        <f t="shared" si="2"/>
        <v>102</v>
      </c>
      <c r="V62" s="167">
        <f t="shared" si="3"/>
        <v>0.193567387</v>
      </c>
      <c r="W62" s="70" t="b">
        <v>0</v>
      </c>
      <c r="X62" s="166">
        <f t="shared" si="4"/>
        <v>20</v>
      </c>
      <c r="Y62" s="166">
        <f t="shared" si="5"/>
        <v>8.81</v>
      </c>
      <c r="Z62" s="166">
        <f t="shared" si="7"/>
        <v>78.81</v>
      </c>
    </row>
    <row r="63">
      <c r="A63" s="13" t="s">
        <v>67</v>
      </c>
      <c r="B63" s="14" t="s">
        <v>68</v>
      </c>
      <c r="C63" s="164" t="s">
        <v>245</v>
      </c>
      <c r="D63" s="50"/>
      <c r="E63" s="164" t="s">
        <v>246</v>
      </c>
      <c r="F63" s="164" t="s">
        <v>246</v>
      </c>
      <c r="G63" s="164" t="s">
        <v>246</v>
      </c>
      <c r="H63" s="164" t="s">
        <v>246</v>
      </c>
      <c r="I63" s="164" t="s">
        <v>246</v>
      </c>
      <c r="J63" s="164" t="s">
        <v>246</v>
      </c>
      <c r="K63" s="164" t="s">
        <v>246</v>
      </c>
      <c r="L63" s="164" t="s">
        <v>246</v>
      </c>
      <c r="M63" s="164" t="s">
        <v>246</v>
      </c>
      <c r="N63" s="164" t="s">
        <v>246</v>
      </c>
      <c r="O63" s="164" t="s">
        <v>246</v>
      </c>
      <c r="P63" s="164" t="s">
        <v>246</v>
      </c>
      <c r="Q63" s="51">
        <v>6.0</v>
      </c>
      <c r="R63" s="51">
        <v>284883.0</v>
      </c>
      <c r="S63" s="51">
        <v>301155.7257</v>
      </c>
      <c r="T63" s="165">
        <f t="shared" si="1"/>
        <v>1.55024E+17</v>
      </c>
      <c r="U63" s="166">
        <f t="shared" si="2"/>
        <v>132</v>
      </c>
      <c r="V63" s="167">
        <f t="shared" si="3"/>
        <v>-1.15097688</v>
      </c>
      <c r="W63" s="70" t="b">
        <v>0</v>
      </c>
      <c r="X63" s="166">
        <f t="shared" si="4"/>
        <v>20</v>
      </c>
      <c r="Y63" s="166">
        <f t="shared" si="5"/>
        <v>2.52</v>
      </c>
      <c r="Z63" s="166">
        <f t="shared" si="7"/>
        <v>72.52</v>
      </c>
    </row>
    <row r="64">
      <c r="A64" s="4"/>
      <c r="B64" s="14" t="s">
        <v>69</v>
      </c>
      <c r="C64" s="164" t="s">
        <v>245</v>
      </c>
      <c r="D64" s="50"/>
      <c r="E64" s="164" t="s">
        <v>246</v>
      </c>
      <c r="F64" s="164" t="s">
        <v>246</v>
      </c>
      <c r="G64" s="164" t="s">
        <v>246</v>
      </c>
      <c r="H64" s="164" t="s">
        <v>246</v>
      </c>
      <c r="I64" s="164" t="s">
        <v>246</v>
      </c>
      <c r="J64" s="164" t="s">
        <v>246</v>
      </c>
      <c r="K64" s="164" t="s">
        <v>246</v>
      </c>
      <c r="L64" s="164" t="s">
        <v>246</v>
      </c>
      <c r="M64" s="164" t="s">
        <v>246</v>
      </c>
      <c r="N64" s="164" t="s">
        <v>246</v>
      </c>
      <c r="O64" s="164" t="s">
        <v>246</v>
      </c>
      <c r="P64" s="164" t="s">
        <v>246</v>
      </c>
      <c r="Q64" s="51">
        <v>12.0</v>
      </c>
      <c r="R64" s="51">
        <v>10000.0</v>
      </c>
      <c r="S64" s="51">
        <v>232531.9932</v>
      </c>
      <c r="T64" s="165">
        <f t="shared" si="1"/>
        <v>6.48854E+15</v>
      </c>
      <c r="U64" s="166">
        <f t="shared" si="2"/>
        <v>46</v>
      </c>
      <c r="V64" s="167">
        <f t="shared" si="3"/>
        <v>0.4522759465</v>
      </c>
      <c r="W64" s="70" t="b">
        <v>0</v>
      </c>
      <c r="X64" s="166">
        <f t="shared" si="4"/>
        <v>20</v>
      </c>
      <c r="Y64" s="166">
        <f t="shared" si="5"/>
        <v>20.56</v>
      </c>
      <c r="Z64" s="166">
        <f t="shared" si="7"/>
        <v>90.56</v>
      </c>
    </row>
    <row r="65">
      <c r="A65" s="4"/>
      <c r="B65" s="135" t="s">
        <v>70</v>
      </c>
      <c r="C65" s="164" t="s">
        <v>247</v>
      </c>
      <c r="D65" s="164" t="s">
        <v>248</v>
      </c>
      <c r="E65" s="164" t="s">
        <v>247</v>
      </c>
      <c r="F65" s="50"/>
      <c r="G65" s="50"/>
      <c r="H65" s="50"/>
      <c r="I65" s="164" t="s">
        <v>247</v>
      </c>
      <c r="J65" s="50"/>
      <c r="K65" s="50"/>
      <c r="L65" s="50"/>
      <c r="M65" s="50"/>
      <c r="N65" s="50"/>
      <c r="O65" s="50"/>
      <c r="P65" s="50"/>
      <c r="T65" s="165" t="str">
        <f t="shared" si="1"/>
        <v>-</v>
      </c>
      <c r="U65" s="166" t="str">
        <f t="shared" si="2"/>
        <v>-</v>
      </c>
      <c r="V65" s="166" t="str">
        <f t="shared" si="3"/>
        <v>-</v>
      </c>
      <c r="W65" s="70" t="b">
        <v>0</v>
      </c>
      <c r="X65" s="166">
        <f t="shared" si="4"/>
        <v>0</v>
      </c>
      <c r="Y65" s="166">
        <f t="shared" si="5"/>
        <v>0</v>
      </c>
      <c r="Z65" s="166">
        <f t="shared" si="7"/>
        <v>0</v>
      </c>
    </row>
    <row r="66">
      <c r="A66" s="4"/>
      <c r="B66" s="134" t="s">
        <v>71</v>
      </c>
      <c r="C66" s="164" t="s">
        <v>247</v>
      </c>
      <c r="D66" s="164" t="s">
        <v>248</v>
      </c>
      <c r="E66" s="164" t="s">
        <v>247</v>
      </c>
      <c r="F66" s="50"/>
      <c r="G66" s="50"/>
      <c r="H66" s="50"/>
      <c r="I66" s="164" t="s">
        <v>247</v>
      </c>
      <c r="J66" s="50"/>
      <c r="K66" s="50"/>
      <c r="L66" s="50"/>
      <c r="M66" s="50"/>
      <c r="N66" s="50"/>
      <c r="O66" s="50"/>
      <c r="P66" s="50"/>
      <c r="T66" s="165" t="str">
        <f t="shared" si="1"/>
        <v>-</v>
      </c>
      <c r="U66" s="166" t="str">
        <f t="shared" si="2"/>
        <v>-</v>
      </c>
      <c r="V66" s="166" t="str">
        <f t="shared" si="3"/>
        <v>-</v>
      </c>
      <c r="W66" s="70" t="b">
        <v>0</v>
      </c>
      <c r="X66" s="166">
        <f t="shared" si="4"/>
        <v>0</v>
      </c>
      <c r="Y66" s="166">
        <f t="shared" si="5"/>
        <v>0</v>
      </c>
      <c r="Z66" s="166">
        <f t="shared" si="7"/>
        <v>0</v>
      </c>
    </row>
    <row r="67">
      <c r="A67" s="4"/>
      <c r="B67" s="14" t="s">
        <v>72</v>
      </c>
      <c r="C67" s="164" t="s">
        <v>245</v>
      </c>
      <c r="D67" s="50"/>
      <c r="E67" s="164" t="s">
        <v>246</v>
      </c>
      <c r="F67" s="164" t="s">
        <v>246</v>
      </c>
      <c r="G67" s="164" t="s">
        <v>246</v>
      </c>
      <c r="H67" s="164" t="s">
        <v>246</v>
      </c>
      <c r="I67" s="164" t="s">
        <v>246</v>
      </c>
      <c r="J67" s="164" t="s">
        <v>246</v>
      </c>
      <c r="K67" s="164" t="s">
        <v>246</v>
      </c>
      <c r="L67" s="164" t="s">
        <v>246</v>
      </c>
      <c r="M67" s="164" t="s">
        <v>246</v>
      </c>
      <c r="N67" s="164" t="s">
        <v>246</v>
      </c>
      <c r="O67" s="164" t="s">
        <v>246</v>
      </c>
      <c r="P67" s="164" t="s">
        <v>246</v>
      </c>
      <c r="Q67" s="51">
        <v>8.5</v>
      </c>
      <c r="R67" s="51">
        <v>29098.0</v>
      </c>
      <c r="S67" s="51">
        <v>442684.1684</v>
      </c>
      <c r="T67" s="165">
        <f t="shared" si="1"/>
        <v>4.84697E+16</v>
      </c>
      <c r="U67" s="166">
        <f t="shared" si="2"/>
        <v>112</v>
      </c>
      <c r="V67" s="167">
        <f t="shared" si="3"/>
        <v>-0.0008561920594</v>
      </c>
      <c r="W67" s="70" t="b">
        <v>0</v>
      </c>
      <c r="X67" s="166">
        <f t="shared" si="4"/>
        <v>20</v>
      </c>
      <c r="Y67" s="166">
        <f t="shared" si="5"/>
        <v>6.71</v>
      </c>
      <c r="Z67" s="51">
        <v>0.0</v>
      </c>
    </row>
    <row r="68">
      <c r="A68" s="4"/>
      <c r="B68" s="135" t="s">
        <v>73</v>
      </c>
      <c r="C68" s="164" t="s">
        <v>247</v>
      </c>
      <c r="D68" s="164" t="s">
        <v>248</v>
      </c>
      <c r="E68" s="164" t="s">
        <v>247</v>
      </c>
      <c r="F68" s="50"/>
      <c r="G68" s="50"/>
      <c r="H68" s="50"/>
      <c r="I68" s="164" t="s">
        <v>247</v>
      </c>
      <c r="J68" s="50"/>
      <c r="K68" s="50"/>
      <c r="L68" s="50"/>
      <c r="M68" s="50"/>
      <c r="N68" s="50"/>
      <c r="O68" s="50"/>
      <c r="P68" s="50"/>
      <c r="T68" s="165" t="str">
        <f t="shared" si="1"/>
        <v>-</v>
      </c>
      <c r="U68" s="166" t="str">
        <f t="shared" si="2"/>
        <v>-</v>
      </c>
      <c r="V68" s="166" t="str">
        <f t="shared" si="3"/>
        <v>-</v>
      </c>
      <c r="W68" s="70" t="b">
        <v>0</v>
      </c>
      <c r="X68" s="166">
        <f t="shared" si="4"/>
        <v>0</v>
      </c>
      <c r="Y68" s="166">
        <f t="shared" si="5"/>
        <v>0</v>
      </c>
      <c r="Z68" s="166">
        <f t="shared" ref="Z68:Z175" si="8">ROUND(IF(W68=FALSE,IFS(C68="1st_demo",50+Y68,C68="2nd_demo",(50+Y68)*0.7,TRUE,0),IFS(C68="1st_demo",50+Y68,C68="2nd_demo",(50+Y68)*0.7,TRUE,0)-5)+X68, 2) </f>
        <v>0</v>
      </c>
    </row>
    <row r="69">
      <c r="A69" s="4"/>
      <c r="B69" s="14" t="s">
        <v>74</v>
      </c>
      <c r="C69" s="164" t="s">
        <v>245</v>
      </c>
      <c r="D69" s="50"/>
      <c r="E69" s="164" t="s">
        <v>246</v>
      </c>
      <c r="F69" s="164" t="s">
        <v>246</v>
      </c>
      <c r="G69" s="164" t="s">
        <v>246</v>
      </c>
      <c r="H69" s="164" t="s">
        <v>246</v>
      </c>
      <c r="I69" s="164" t="s">
        <v>246</v>
      </c>
      <c r="J69" s="164" t="s">
        <v>246</v>
      </c>
      <c r="K69" s="164" t="s">
        <v>246</v>
      </c>
      <c r="L69" s="164" t="s">
        <v>246</v>
      </c>
      <c r="M69" s="164" t="s">
        <v>246</v>
      </c>
      <c r="N69" s="164" t="s">
        <v>246</v>
      </c>
      <c r="O69" s="164" t="s">
        <v>246</v>
      </c>
      <c r="P69" s="164" t="s">
        <v>246</v>
      </c>
      <c r="Q69" s="51">
        <v>12.0</v>
      </c>
      <c r="R69" s="51">
        <v>19699.0</v>
      </c>
      <c r="S69" s="51">
        <v>771160.0204</v>
      </c>
      <c r="T69" s="165">
        <f t="shared" si="1"/>
        <v>1.40577E+17</v>
      </c>
      <c r="U69" s="166">
        <f t="shared" si="2"/>
        <v>130</v>
      </c>
      <c r="V69" s="167">
        <f t="shared" si="3"/>
        <v>-0.9950365295</v>
      </c>
      <c r="W69" s="70" t="b">
        <v>0</v>
      </c>
      <c r="X69" s="166">
        <f t="shared" si="4"/>
        <v>20</v>
      </c>
      <c r="Y69" s="166">
        <f t="shared" si="5"/>
        <v>2.94</v>
      </c>
      <c r="Z69" s="166">
        <f t="shared" si="8"/>
        <v>72.94</v>
      </c>
    </row>
    <row r="70">
      <c r="A70" s="4"/>
      <c r="B70" s="14" t="s">
        <v>75</v>
      </c>
      <c r="C70" s="164" t="s">
        <v>245</v>
      </c>
      <c r="D70" s="50"/>
      <c r="E70" s="164" t="s">
        <v>246</v>
      </c>
      <c r="F70" s="164" t="s">
        <v>246</v>
      </c>
      <c r="G70" s="164" t="s">
        <v>246</v>
      </c>
      <c r="H70" s="164" t="s">
        <v>246</v>
      </c>
      <c r="I70" s="164" t="s">
        <v>246</v>
      </c>
      <c r="J70" s="164" t="s">
        <v>246</v>
      </c>
      <c r="K70" s="164" t="s">
        <v>246</v>
      </c>
      <c r="L70" s="164" t="s">
        <v>246</v>
      </c>
      <c r="M70" s="164" t="s">
        <v>246</v>
      </c>
      <c r="N70" s="164" t="s">
        <v>246</v>
      </c>
      <c r="O70" s="164" t="s">
        <v>246</v>
      </c>
      <c r="P70" s="164" t="s">
        <v>246</v>
      </c>
      <c r="Q70" s="51">
        <v>11.5</v>
      </c>
      <c r="R70" s="51">
        <v>10000.0</v>
      </c>
      <c r="S70" s="51">
        <v>538374.9175</v>
      </c>
      <c r="T70" s="165">
        <f t="shared" si="1"/>
        <v>3.33325E+16</v>
      </c>
      <c r="U70" s="166">
        <f t="shared" si="2"/>
        <v>105</v>
      </c>
      <c r="V70" s="167">
        <f t="shared" si="3"/>
        <v>0.1625303395</v>
      </c>
      <c r="W70" s="70" t="b">
        <v>0</v>
      </c>
      <c r="X70" s="166">
        <f t="shared" si="4"/>
        <v>20</v>
      </c>
      <c r="Y70" s="166">
        <f t="shared" si="5"/>
        <v>8.18</v>
      </c>
      <c r="Z70" s="166">
        <f t="shared" si="8"/>
        <v>78.18</v>
      </c>
    </row>
    <row r="71">
      <c r="A71" s="4"/>
      <c r="B71" s="14" t="s">
        <v>76</v>
      </c>
      <c r="C71" s="164" t="s">
        <v>245</v>
      </c>
      <c r="D71" s="50"/>
      <c r="E71" s="164" t="s">
        <v>246</v>
      </c>
      <c r="F71" s="164" t="s">
        <v>246</v>
      </c>
      <c r="G71" s="164" t="s">
        <v>246</v>
      </c>
      <c r="H71" s="164" t="s">
        <v>246</v>
      </c>
      <c r="I71" s="164" t="s">
        <v>246</v>
      </c>
      <c r="J71" s="164" t="s">
        <v>246</v>
      </c>
      <c r="K71" s="164" t="s">
        <v>246</v>
      </c>
      <c r="L71" s="164" t="s">
        <v>246</v>
      </c>
      <c r="M71" s="164" t="s">
        <v>246</v>
      </c>
      <c r="N71" s="164" t="s">
        <v>246</v>
      </c>
      <c r="O71" s="164" t="s">
        <v>246</v>
      </c>
      <c r="P71" s="164" t="s">
        <v>246</v>
      </c>
      <c r="Q71" s="51">
        <v>10.0</v>
      </c>
      <c r="R71" s="51">
        <v>412178.0</v>
      </c>
      <c r="S71" s="51">
        <v>217179.8503</v>
      </c>
      <c r="T71" s="165">
        <f t="shared" si="1"/>
        <v>1.94412E+17</v>
      </c>
      <c r="U71" s="166">
        <f t="shared" si="2"/>
        <v>135</v>
      </c>
      <c r="V71" s="167">
        <f t="shared" si="3"/>
        <v>-1.576119135</v>
      </c>
      <c r="W71" s="70" t="b">
        <v>0</v>
      </c>
      <c r="X71" s="166">
        <f t="shared" si="4"/>
        <v>20</v>
      </c>
      <c r="Y71" s="166">
        <f t="shared" si="5"/>
        <v>1.89</v>
      </c>
      <c r="Z71" s="166">
        <f t="shared" si="8"/>
        <v>71.89</v>
      </c>
    </row>
    <row r="72">
      <c r="A72" s="4"/>
      <c r="B72" s="14" t="s">
        <v>77</v>
      </c>
      <c r="C72" s="164" t="s">
        <v>245</v>
      </c>
      <c r="D72" s="164" t="s">
        <v>302</v>
      </c>
      <c r="E72" s="164" t="s">
        <v>246</v>
      </c>
      <c r="F72" s="164" t="s">
        <v>246</v>
      </c>
      <c r="G72" s="164" t="s">
        <v>246</v>
      </c>
      <c r="H72" s="164" t="s">
        <v>246</v>
      </c>
      <c r="I72" s="164" t="s">
        <v>246</v>
      </c>
      <c r="J72" s="164" t="s">
        <v>246</v>
      </c>
      <c r="K72" s="164" t="s">
        <v>247</v>
      </c>
      <c r="L72" s="164" t="s">
        <v>247</v>
      </c>
      <c r="M72" s="164" t="s">
        <v>246</v>
      </c>
      <c r="N72" s="164" t="s">
        <v>246</v>
      </c>
      <c r="O72" s="164" t="s">
        <v>246</v>
      </c>
      <c r="P72" s="164" t="s">
        <v>246</v>
      </c>
      <c r="Q72" s="51">
        <v>19.2</v>
      </c>
      <c r="R72" s="51">
        <v>19399.0</v>
      </c>
      <c r="S72" s="51">
        <v>686293.5757</v>
      </c>
      <c r="T72" s="165">
        <f t="shared" si="1"/>
        <v>1.75429E+17</v>
      </c>
      <c r="U72" s="166">
        <f t="shared" si="2"/>
        <v>133</v>
      </c>
      <c r="V72" s="167">
        <f t="shared" si="3"/>
        <v>-1.371214159</v>
      </c>
      <c r="W72" s="70" t="b">
        <v>0</v>
      </c>
      <c r="X72" s="166">
        <f t="shared" si="4"/>
        <v>14</v>
      </c>
      <c r="Y72" s="166">
        <f t="shared" si="5"/>
        <v>2.31</v>
      </c>
      <c r="Z72" s="166">
        <f t="shared" si="8"/>
        <v>66.31</v>
      </c>
    </row>
    <row r="73">
      <c r="A73" s="4"/>
      <c r="B73" s="14" t="s">
        <v>78</v>
      </c>
      <c r="C73" s="164" t="s">
        <v>245</v>
      </c>
      <c r="D73" s="50"/>
      <c r="E73" s="164" t="s">
        <v>246</v>
      </c>
      <c r="F73" s="164" t="s">
        <v>246</v>
      </c>
      <c r="G73" s="164" t="s">
        <v>246</v>
      </c>
      <c r="H73" s="164" t="s">
        <v>246</v>
      </c>
      <c r="I73" s="164" t="s">
        <v>246</v>
      </c>
      <c r="J73" s="164" t="s">
        <v>246</v>
      </c>
      <c r="K73" s="164" t="s">
        <v>246</v>
      </c>
      <c r="L73" s="164" t="s">
        <v>246</v>
      </c>
      <c r="M73" s="164" t="s">
        <v>246</v>
      </c>
      <c r="N73" s="164" t="s">
        <v>246</v>
      </c>
      <c r="O73" s="164" t="s">
        <v>246</v>
      </c>
      <c r="P73" s="164" t="s">
        <v>246</v>
      </c>
      <c r="Q73" s="51">
        <v>10.0</v>
      </c>
      <c r="R73" s="51">
        <v>38497.0</v>
      </c>
      <c r="S73" s="51">
        <v>230932.0954</v>
      </c>
      <c r="T73" s="165">
        <f t="shared" si="1"/>
        <v>2.05303E+16</v>
      </c>
      <c r="U73" s="166">
        <f t="shared" si="2"/>
        <v>91</v>
      </c>
      <c r="V73" s="167">
        <f t="shared" si="3"/>
        <v>0.3007131287</v>
      </c>
      <c r="W73" s="70" t="b">
        <v>0</v>
      </c>
      <c r="X73" s="166">
        <f t="shared" si="4"/>
        <v>20</v>
      </c>
      <c r="Y73" s="166">
        <f t="shared" si="5"/>
        <v>11.12</v>
      </c>
      <c r="Z73" s="166">
        <f t="shared" si="8"/>
        <v>81.12</v>
      </c>
    </row>
    <row r="74">
      <c r="A74" s="4"/>
      <c r="B74" s="14" t="s">
        <v>79</v>
      </c>
      <c r="C74" s="164" t="s">
        <v>245</v>
      </c>
      <c r="D74" s="50"/>
      <c r="E74" s="164" t="s">
        <v>246</v>
      </c>
      <c r="F74" s="164" t="s">
        <v>246</v>
      </c>
      <c r="G74" s="164" t="s">
        <v>246</v>
      </c>
      <c r="H74" s="164" t="s">
        <v>246</v>
      </c>
      <c r="I74" s="164" t="s">
        <v>246</v>
      </c>
      <c r="J74" s="164" t="s">
        <v>246</v>
      </c>
      <c r="K74" s="164" t="s">
        <v>246</v>
      </c>
      <c r="L74" s="164" t="s">
        <v>246</v>
      </c>
      <c r="M74" s="164" t="s">
        <v>246</v>
      </c>
      <c r="N74" s="164" t="s">
        <v>246</v>
      </c>
      <c r="O74" s="164" t="s">
        <v>246</v>
      </c>
      <c r="P74" s="164" t="s">
        <v>246</v>
      </c>
      <c r="Q74" s="51">
        <v>9.7</v>
      </c>
      <c r="R74" s="51">
        <v>10000.0</v>
      </c>
      <c r="S74" s="51">
        <v>265311.1451</v>
      </c>
      <c r="T74" s="165">
        <f t="shared" si="1"/>
        <v>6.82783E+15</v>
      </c>
      <c r="U74" s="166">
        <f t="shared" si="2"/>
        <v>50</v>
      </c>
      <c r="V74" s="167">
        <f t="shared" si="3"/>
        <v>0.4486136947</v>
      </c>
      <c r="W74" s="70" t="b">
        <v>0</v>
      </c>
      <c r="X74" s="166">
        <f t="shared" si="4"/>
        <v>20</v>
      </c>
      <c r="Y74" s="166">
        <f t="shared" si="5"/>
        <v>19.72</v>
      </c>
      <c r="Z74" s="166">
        <f t="shared" si="8"/>
        <v>89.72</v>
      </c>
    </row>
    <row r="75">
      <c r="A75" s="4"/>
      <c r="B75" s="14" t="s">
        <v>80</v>
      </c>
      <c r="C75" s="164" t="s">
        <v>245</v>
      </c>
      <c r="D75" s="50"/>
      <c r="E75" s="164" t="s">
        <v>246</v>
      </c>
      <c r="F75" s="164" t="s">
        <v>246</v>
      </c>
      <c r="G75" s="164" t="s">
        <v>246</v>
      </c>
      <c r="H75" s="164" t="s">
        <v>246</v>
      </c>
      <c r="I75" s="164" t="s">
        <v>246</v>
      </c>
      <c r="J75" s="164" t="s">
        <v>246</v>
      </c>
      <c r="K75" s="164" t="s">
        <v>246</v>
      </c>
      <c r="L75" s="164" t="s">
        <v>246</v>
      </c>
      <c r="M75" s="164" t="s">
        <v>246</v>
      </c>
      <c r="N75" s="164" t="s">
        <v>246</v>
      </c>
      <c r="O75" s="164" t="s">
        <v>246</v>
      </c>
      <c r="P75" s="164" t="s">
        <v>246</v>
      </c>
      <c r="Q75" s="51">
        <v>8.5</v>
      </c>
      <c r="R75" s="51">
        <v>10000.0</v>
      </c>
      <c r="S75" s="51">
        <v>289715.834</v>
      </c>
      <c r="T75" s="165">
        <f t="shared" si="1"/>
        <v>7.1345E+15</v>
      </c>
      <c r="U75" s="166">
        <f t="shared" si="2"/>
        <v>53</v>
      </c>
      <c r="V75" s="167">
        <f t="shared" si="3"/>
        <v>0.445303619</v>
      </c>
      <c r="W75" s="70" t="b">
        <v>0</v>
      </c>
      <c r="X75" s="166">
        <f t="shared" si="4"/>
        <v>20</v>
      </c>
      <c r="Y75" s="166">
        <f t="shared" si="5"/>
        <v>19.09</v>
      </c>
      <c r="Z75" s="166">
        <f t="shared" si="8"/>
        <v>89.09</v>
      </c>
    </row>
    <row r="76">
      <c r="A76" s="4"/>
      <c r="B76" s="14" t="s">
        <v>81</v>
      </c>
      <c r="C76" s="164" t="s">
        <v>245</v>
      </c>
      <c r="D76" s="50"/>
      <c r="E76" s="164" t="s">
        <v>246</v>
      </c>
      <c r="F76" s="164" t="s">
        <v>246</v>
      </c>
      <c r="G76" s="164" t="s">
        <v>246</v>
      </c>
      <c r="H76" s="164" t="s">
        <v>246</v>
      </c>
      <c r="I76" s="164" t="s">
        <v>246</v>
      </c>
      <c r="J76" s="164" t="s">
        <v>246</v>
      </c>
      <c r="K76" s="164" t="s">
        <v>246</v>
      </c>
      <c r="L76" s="164" t="s">
        <v>246</v>
      </c>
      <c r="M76" s="164" t="s">
        <v>246</v>
      </c>
      <c r="N76" s="164" t="s">
        <v>246</v>
      </c>
      <c r="O76" s="164" t="s">
        <v>246</v>
      </c>
      <c r="P76" s="164" t="s">
        <v>246</v>
      </c>
      <c r="Q76" s="51">
        <v>20.0</v>
      </c>
      <c r="R76" s="51">
        <v>61505.0</v>
      </c>
      <c r="S76" s="51">
        <v>198427.9257</v>
      </c>
      <c r="T76" s="165">
        <f t="shared" si="1"/>
        <v>4.84335E+16</v>
      </c>
      <c r="U76" s="166">
        <f t="shared" si="2"/>
        <v>111</v>
      </c>
      <c r="V76" s="167">
        <f t="shared" si="3"/>
        <v>-0.0004659829066</v>
      </c>
      <c r="W76" s="70" t="b">
        <v>0</v>
      </c>
      <c r="X76" s="166">
        <f t="shared" si="4"/>
        <v>20</v>
      </c>
      <c r="Y76" s="166">
        <f t="shared" si="5"/>
        <v>6.92</v>
      </c>
      <c r="Z76" s="166">
        <f t="shared" si="8"/>
        <v>76.92</v>
      </c>
    </row>
    <row r="77">
      <c r="A77" s="4"/>
      <c r="B77" s="14" t="s">
        <v>82</v>
      </c>
      <c r="C77" s="164" t="s">
        <v>245</v>
      </c>
      <c r="D77" s="50"/>
      <c r="E77" s="164" t="s">
        <v>246</v>
      </c>
      <c r="F77" s="164" t="s">
        <v>246</v>
      </c>
      <c r="G77" s="164" t="s">
        <v>246</v>
      </c>
      <c r="H77" s="164" t="s">
        <v>246</v>
      </c>
      <c r="I77" s="164" t="s">
        <v>246</v>
      </c>
      <c r="J77" s="164" t="s">
        <v>246</v>
      </c>
      <c r="K77" s="164" t="s">
        <v>246</v>
      </c>
      <c r="L77" s="164" t="s">
        <v>246</v>
      </c>
      <c r="M77" s="164" t="s">
        <v>246</v>
      </c>
      <c r="N77" s="164" t="s">
        <v>246</v>
      </c>
      <c r="O77" s="164" t="s">
        <v>246</v>
      </c>
      <c r="P77" s="164" t="s">
        <v>246</v>
      </c>
      <c r="Q77" s="51">
        <v>10.0</v>
      </c>
      <c r="R77" s="51">
        <v>158195.0</v>
      </c>
      <c r="S77" s="51">
        <v>157555.5415</v>
      </c>
      <c r="T77" s="165">
        <f t="shared" si="1"/>
        <v>3.92699E+16</v>
      </c>
      <c r="U77" s="166">
        <f t="shared" si="2"/>
        <v>108</v>
      </c>
      <c r="V77" s="167">
        <f t="shared" si="3"/>
        <v>0.09844311513</v>
      </c>
      <c r="W77" s="70" t="b">
        <v>0</v>
      </c>
      <c r="X77" s="166">
        <f t="shared" si="4"/>
        <v>20</v>
      </c>
      <c r="Y77" s="166">
        <f t="shared" si="5"/>
        <v>7.55</v>
      </c>
      <c r="Z77" s="166">
        <f t="shared" si="8"/>
        <v>77.55</v>
      </c>
    </row>
    <row r="78">
      <c r="A78" s="4"/>
      <c r="B78" s="14" t="s">
        <v>83</v>
      </c>
      <c r="C78" s="164" t="s">
        <v>245</v>
      </c>
      <c r="D78" s="50"/>
      <c r="E78" s="164" t="s">
        <v>246</v>
      </c>
      <c r="F78" s="164" t="s">
        <v>246</v>
      </c>
      <c r="G78" s="164" t="s">
        <v>246</v>
      </c>
      <c r="H78" s="164" t="s">
        <v>246</v>
      </c>
      <c r="I78" s="164" t="s">
        <v>246</v>
      </c>
      <c r="J78" s="164" t="s">
        <v>246</v>
      </c>
      <c r="K78" s="164" t="s">
        <v>246</v>
      </c>
      <c r="L78" s="164" t="s">
        <v>246</v>
      </c>
      <c r="M78" s="164" t="s">
        <v>246</v>
      </c>
      <c r="N78" s="164" t="s">
        <v>246</v>
      </c>
      <c r="O78" s="164" t="s">
        <v>246</v>
      </c>
      <c r="P78" s="164" t="s">
        <v>246</v>
      </c>
      <c r="Q78" s="51">
        <v>9.0</v>
      </c>
      <c r="R78" s="51">
        <v>120000.0</v>
      </c>
      <c r="S78" s="51">
        <v>640059.0362</v>
      </c>
      <c r="T78" s="165">
        <f t="shared" si="1"/>
        <v>4.4245E+17</v>
      </c>
      <c r="U78" s="166">
        <f t="shared" si="2"/>
        <v>142</v>
      </c>
      <c r="V78" s="167">
        <f t="shared" si="3"/>
        <v>-4.253361161</v>
      </c>
      <c r="W78" s="70" t="b">
        <v>0</v>
      </c>
      <c r="X78" s="166">
        <f t="shared" si="4"/>
        <v>20</v>
      </c>
      <c r="Y78" s="166">
        <f t="shared" si="5"/>
        <v>0.42</v>
      </c>
      <c r="Z78" s="166">
        <f t="shared" si="8"/>
        <v>70.42</v>
      </c>
    </row>
    <row r="79">
      <c r="A79" s="4"/>
      <c r="B79" s="14" t="s">
        <v>84</v>
      </c>
      <c r="C79" s="164" t="s">
        <v>247</v>
      </c>
      <c r="D79" s="164" t="s">
        <v>248</v>
      </c>
      <c r="E79" s="164" t="s">
        <v>247</v>
      </c>
      <c r="F79" s="50"/>
      <c r="G79" s="50"/>
      <c r="H79" s="50"/>
      <c r="I79" s="164" t="s">
        <v>247</v>
      </c>
      <c r="J79" s="50"/>
      <c r="K79" s="50"/>
      <c r="L79" s="50"/>
      <c r="M79" s="50"/>
      <c r="N79" s="50"/>
      <c r="O79" s="50"/>
      <c r="P79" s="50"/>
      <c r="T79" s="165" t="str">
        <f t="shared" si="1"/>
        <v>-</v>
      </c>
      <c r="U79" s="166" t="str">
        <f t="shared" si="2"/>
        <v>-</v>
      </c>
      <c r="V79" s="166" t="str">
        <f t="shared" si="3"/>
        <v>-</v>
      </c>
      <c r="W79" s="70" t="b">
        <v>0</v>
      </c>
      <c r="X79" s="166">
        <f t="shared" si="4"/>
        <v>0</v>
      </c>
      <c r="Y79" s="166">
        <f t="shared" si="5"/>
        <v>0</v>
      </c>
      <c r="Z79" s="166">
        <f t="shared" si="8"/>
        <v>0</v>
      </c>
    </row>
    <row r="80">
      <c r="A80" s="4"/>
      <c r="B80" s="14" t="s">
        <v>85</v>
      </c>
      <c r="C80" s="164" t="s">
        <v>245</v>
      </c>
      <c r="D80" s="50"/>
      <c r="E80" s="164" t="s">
        <v>246</v>
      </c>
      <c r="F80" s="164" t="s">
        <v>246</v>
      </c>
      <c r="G80" s="164" t="s">
        <v>246</v>
      </c>
      <c r="H80" s="164" t="s">
        <v>246</v>
      </c>
      <c r="I80" s="164" t="s">
        <v>246</v>
      </c>
      <c r="J80" s="164" t="s">
        <v>246</v>
      </c>
      <c r="K80" s="164" t="s">
        <v>246</v>
      </c>
      <c r="L80" s="164" t="s">
        <v>246</v>
      </c>
      <c r="M80" s="164" t="s">
        <v>246</v>
      </c>
      <c r="N80" s="164" t="s">
        <v>246</v>
      </c>
      <c r="O80" s="164" t="s">
        <v>246</v>
      </c>
      <c r="P80" s="164" t="s">
        <v>246</v>
      </c>
      <c r="Q80" s="51">
        <v>9.5</v>
      </c>
      <c r="R80" s="51">
        <v>38497.0</v>
      </c>
      <c r="S80" s="51">
        <v>201862.0815</v>
      </c>
      <c r="T80" s="165">
        <f t="shared" si="1"/>
        <v>1.49025E+16</v>
      </c>
      <c r="U80" s="166">
        <f t="shared" si="2"/>
        <v>84</v>
      </c>
      <c r="V80" s="167">
        <f t="shared" si="3"/>
        <v>0.3614577419</v>
      </c>
      <c r="W80" s="70" t="b">
        <v>0</v>
      </c>
      <c r="X80" s="166">
        <f t="shared" si="4"/>
        <v>20</v>
      </c>
      <c r="Y80" s="166">
        <f t="shared" si="5"/>
        <v>12.59</v>
      </c>
      <c r="Z80" s="166">
        <f t="shared" si="8"/>
        <v>82.59</v>
      </c>
    </row>
    <row r="81">
      <c r="A81" s="4"/>
      <c r="B81" s="14" t="s">
        <v>86</v>
      </c>
      <c r="C81" s="164" t="s">
        <v>245</v>
      </c>
      <c r="D81" s="50"/>
      <c r="E81" s="164" t="s">
        <v>246</v>
      </c>
      <c r="F81" s="164" t="s">
        <v>246</v>
      </c>
      <c r="G81" s="164" t="s">
        <v>246</v>
      </c>
      <c r="H81" s="164" t="s">
        <v>246</v>
      </c>
      <c r="I81" s="164" t="s">
        <v>246</v>
      </c>
      <c r="J81" s="164" t="s">
        <v>246</v>
      </c>
      <c r="K81" s="164" t="s">
        <v>246</v>
      </c>
      <c r="L81" s="164" t="s">
        <v>246</v>
      </c>
      <c r="M81" s="164" t="s">
        <v>246</v>
      </c>
      <c r="N81" s="164" t="s">
        <v>246</v>
      </c>
      <c r="O81" s="164" t="s">
        <v>246</v>
      </c>
      <c r="P81" s="164" t="s">
        <v>246</v>
      </c>
      <c r="Q81" s="51">
        <v>7.6</v>
      </c>
      <c r="R81" s="51">
        <v>10000.0</v>
      </c>
      <c r="S81" s="51">
        <v>196262.4393</v>
      </c>
      <c r="T81" s="165">
        <f t="shared" si="1"/>
        <v>2.92744E+15</v>
      </c>
      <c r="U81" s="166">
        <f t="shared" si="2"/>
        <v>12</v>
      </c>
      <c r="V81" s="167">
        <f t="shared" si="3"/>
        <v>0.4907133758</v>
      </c>
      <c r="W81" s="70" t="b">
        <v>0</v>
      </c>
      <c r="X81" s="166">
        <f t="shared" si="4"/>
        <v>20</v>
      </c>
      <c r="Y81" s="166">
        <f t="shared" si="5"/>
        <v>27.69</v>
      </c>
      <c r="Z81" s="166">
        <f t="shared" si="8"/>
        <v>97.69</v>
      </c>
    </row>
    <row r="82">
      <c r="A82" s="5"/>
      <c r="B82" s="14" t="s">
        <v>87</v>
      </c>
      <c r="C82" s="164" t="s">
        <v>245</v>
      </c>
      <c r="D82" s="50"/>
      <c r="E82" s="164" t="s">
        <v>246</v>
      </c>
      <c r="F82" s="164" t="s">
        <v>246</v>
      </c>
      <c r="G82" s="164" t="s">
        <v>246</v>
      </c>
      <c r="H82" s="164" t="s">
        <v>246</v>
      </c>
      <c r="I82" s="164" t="s">
        <v>246</v>
      </c>
      <c r="J82" s="164" t="s">
        <v>246</v>
      </c>
      <c r="K82" s="164" t="s">
        <v>246</v>
      </c>
      <c r="L82" s="164" t="s">
        <v>246</v>
      </c>
      <c r="M82" s="164" t="s">
        <v>246</v>
      </c>
      <c r="N82" s="164" t="s">
        <v>246</v>
      </c>
      <c r="O82" s="164" t="s">
        <v>246</v>
      </c>
      <c r="P82" s="164" t="s">
        <v>246</v>
      </c>
      <c r="Q82" s="51">
        <v>7.5</v>
      </c>
      <c r="R82" s="51">
        <v>10000.0</v>
      </c>
      <c r="S82" s="51">
        <v>202502.6651</v>
      </c>
      <c r="T82" s="165">
        <f t="shared" si="1"/>
        <v>3.07555E+15</v>
      </c>
      <c r="U82" s="166">
        <f t="shared" si="2"/>
        <v>16</v>
      </c>
      <c r="V82" s="167">
        <f t="shared" si="3"/>
        <v>0.4891147209</v>
      </c>
      <c r="W82" s="70" t="b">
        <v>0</v>
      </c>
      <c r="X82" s="166">
        <f t="shared" si="4"/>
        <v>20</v>
      </c>
      <c r="Y82" s="166">
        <f t="shared" si="5"/>
        <v>26.85</v>
      </c>
      <c r="Z82" s="166">
        <f t="shared" si="8"/>
        <v>96.85</v>
      </c>
    </row>
    <row r="83">
      <c r="A83" s="15" t="s">
        <v>88</v>
      </c>
      <c r="B83" s="16" t="s">
        <v>89</v>
      </c>
      <c r="C83" s="164" t="s">
        <v>251</v>
      </c>
      <c r="D83" s="50"/>
      <c r="E83" s="164" t="s">
        <v>246</v>
      </c>
      <c r="F83" s="164" t="s">
        <v>246</v>
      </c>
      <c r="G83" s="164" t="s">
        <v>246</v>
      </c>
      <c r="H83" s="164" t="s">
        <v>246</v>
      </c>
      <c r="I83" s="164" t="s">
        <v>246</v>
      </c>
      <c r="J83" s="164" t="s">
        <v>246</v>
      </c>
      <c r="K83" s="164" t="s">
        <v>246</v>
      </c>
      <c r="L83" s="164" t="s">
        <v>246</v>
      </c>
      <c r="M83" s="164" t="s">
        <v>246</v>
      </c>
      <c r="N83" s="164" t="s">
        <v>246</v>
      </c>
      <c r="O83" s="164" t="s">
        <v>246</v>
      </c>
      <c r="P83" s="164" t="s">
        <v>246</v>
      </c>
      <c r="Q83" s="51">
        <v>16.5</v>
      </c>
      <c r="R83" s="51">
        <v>10000.0</v>
      </c>
      <c r="S83" s="51">
        <v>964647.635</v>
      </c>
      <c r="T83" s="165">
        <f t="shared" si="1"/>
        <v>1.5354E+17</v>
      </c>
      <c r="U83" s="166">
        <f t="shared" si="2"/>
        <v>131</v>
      </c>
      <c r="V83" s="167">
        <f t="shared" si="3"/>
        <v>-1.134954093</v>
      </c>
      <c r="W83" s="70" t="b">
        <v>0</v>
      </c>
      <c r="X83" s="166">
        <f t="shared" si="4"/>
        <v>20</v>
      </c>
      <c r="Y83" s="166">
        <f t="shared" si="5"/>
        <v>2.73</v>
      </c>
      <c r="Z83" s="166">
        <f t="shared" si="8"/>
        <v>56.91</v>
      </c>
    </row>
    <row r="84">
      <c r="A84" s="4"/>
      <c r="B84" s="16" t="s">
        <v>90</v>
      </c>
      <c r="C84" s="164" t="s">
        <v>251</v>
      </c>
      <c r="D84" s="50"/>
      <c r="E84" s="164" t="s">
        <v>246</v>
      </c>
      <c r="F84" s="164" t="s">
        <v>246</v>
      </c>
      <c r="G84" s="164" t="s">
        <v>246</v>
      </c>
      <c r="H84" s="164" t="s">
        <v>246</v>
      </c>
      <c r="I84" s="164" t="s">
        <v>246</v>
      </c>
      <c r="J84" s="164" t="s">
        <v>246</v>
      </c>
      <c r="K84" s="164" t="s">
        <v>246</v>
      </c>
      <c r="L84" s="164" t="s">
        <v>246</v>
      </c>
      <c r="M84" s="164" t="s">
        <v>246</v>
      </c>
      <c r="N84" s="164" t="s">
        <v>246</v>
      </c>
      <c r="O84" s="164" t="s">
        <v>246</v>
      </c>
      <c r="P84" s="164" t="s">
        <v>246</v>
      </c>
      <c r="Q84" s="51">
        <v>8.1</v>
      </c>
      <c r="R84" s="51">
        <v>10000.0</v>
      </c>
      <c r="S84" s="51">
        <v>210964.624</v>
      </c>
      <c r="T84" s="165">
        <f t="shared" si="1"/>
        <v>3.60499E+15</v>
      </c>
      <c r="U84" s="166">
        <f t="shared" si="2"/>
        <v>21</v>
      </c>
      <c r="V84" s="167">
        <f t="shared" si="3"/>
        <v>0.483400076</v>
      </c>
      <c r="W84" s="70" t="b">
        <v>0</v>
      </c>
      <c r="X84" s="166">
        <f t="shared" si="4"/>
        <v>20</v>
      </c>
      <c r="Y84" s="166">
        <f t="shared" si="5"/>
        <v>25.8</v>
      </c>
      <c r="Z84" s="166">
        <f t="shared" si="8"/>
        <v>73.06</v>
      </c>
    </row>
    <row r="85">
      <c r="A85" s="4"/>
      <c r="B85" s="16" t="s">
        <v>91</v>
      </c>
      <c r="C85" s="164" t="s">
        <v>245</v>
      </c>
      <c r="D85" s="50"/>
      <c r="E85" s="164" t="s">
        <v>246</v>
      </c>
      <c r="F85" s="164" t="s">
        <v>246</v>
      </c>
      <c r="G85" s="164" t="s">
        <v>246</v>
      </c>
      <c r="H85" s="164" t="s">
        <v>246</v>
      </c>
      <c r="I85" s="164" t="s">
        <v>246</v>
      </c>
      <c r="J85" s="164" t="s">
        <v>246</v>
      </c>
      <c r="K85" s="164" t="s">
        <v>246</v>
      </c>
      <c r="L85" s="164" t="s">
        <v>246</v>
      </c>
      <c r="M85" s="164" t="s">
        <v>246</v>
      </c>
      <c r="N85" s="164" t="s">
        <v>246</v>
      </c>
      <c r="O85" s="164" t="s">
        <v>246</v>
      </c>
      <c r="P85" s="164" t="s">
        <v>246</v>
      </c>
      <c r="Q85" s="51">
        <v>11.0</v>
      </c>
      <c r="R85" s="51">
        <v>10000.0</v>
      </c>
      <c r="S85" s="51">
        <v>195390.6198</v>
      </c>
      <c r="T85" s="165">
        <f t="shared" si="1"/>
        <v>4.19952E+15</v>
      </c>
      <c r="U85" s="166">
        <f t="shared" si="2"/>
        <v>30</v>
      </c>
      <c r="V85" s="167">
        <f t="shared" si="3"/>
        <v>0.4769828652</v>
      </c>
      <c r="W85" s="70" t="b">
        <v>0</v>
      </c>
      <c r="X85" s="166">
        <f t="shared" si="4"/>
        <v>20</v>
      </c>
      <c r="Y85" s="166">
        <f t="shared" si="5"/>
        <v>23.92</v>
      </c>
      <c r="Z85" s="166">
        <f t="shared" si="8"/>
        <v>93.92</v>
      </c>
    </row>
    <row r="86">
      <c r="A86" s="4"/>
      <c r="B86" s="16" t="s">
        <v>92</v>
      </c>
      <c r="C86" s="164" t="s">
        <v>245</v>
      </c>
      <c r="D86" s="50"/>
      <c r="E86" s="164" t="s">
        <v>246</v>
      </c>
      <c r="F86" s="164" t="s">
        <v>246</v>
      </c>
      <c r="G86" s="164" t="s">
        <v>246</v>
      </c>
      <c r="H86" s="164" t="s">
        <v>246</v>
      </c>
      <c r="I86" s="164" t="s">
        <v>246</v>
      </c>
      <c r="J86" s="164" t="s">
        <v>246</v>
      </c>
      <c r="K86" s="164" t="s">
        <v>246</v>
      </c>
      <c r="L86" s="164" t="s">
        <v>246</v>
      </c>
      <c r="M86" s="164" t="s">
        <v>246</v>
      </c>
      <c r="N86" s="164" t="s">
        <v>246</v>
      </c>
      <c r="O86" s="164" t="s">
        <v>246</v>
      </c>
      <c r="P86" s="164" t="s">
        <v>246</v>
      </c>
      <c r="Q86" s="51">
        <v>7.1</v>
      </c>
      <c r="R86" s="51">
        <v>10000.0</v>
      </c>
      <c r="S86" s="51">
        <v>194500.0529</v>
      </c>
      <c r="T86" s="165">
        <f t="shared" si="1"/>
        <v>2.68595E+15</v>
      </c>
      <c r="U86" s="166">
        <f t="shared" si="2"/>
        <v>8</v>
      </c>
      <c r="V86" s="167">
        <f t="shared" si="3"/>
        <v>0.4933199553</v>
      </c>
      <c r="W86" s="70" t="b">
        <v>0</v>
      </c>
      <c r="X86" s="166">
        <f t="shared" si="4"/>
        <v>20</v>
      </c>
      <c r="Y86" s="166">
        <f t="shared" si="5"/>
        <v>28.53</v>
      </c>
      <c r="Z86" s="166">
        <f t="shared" si="8"/>
        <v>98.53</v>
      </c>
    </row>
    <row r="87">
      <c r="A87" s="4"/>
      <c r="B87" s="16" t="s">
        <v>93</v>
      </c>
      <c r="C87" s="164" t="s">
        <v>245</v>
      </c>
      <c r="D87" s="50"/>
      <c r="E87" s="164" t="s">
        <v>246</v>
      </c>
      <c r="F87" s="164" t="s">
        <v>246</v>
      </c>
      <c r="G87" s="164" t="s">
        <v>246</v>
      </c>
      <c r="H87" s="164" t="s">
        <v>246</v>
      </c>
      <c r="I87" s="164" t="s">
        <v>246</v>
      </c>
      <c r="J87" s="164" t="s">
        <v>246</v>
      </c>
      <c r="K87" s="164" t="s">
        <v>246</v>
      </c>
      <c r="L87" s="164" t="s">
        <v>246</v>
      </c>
      <c r="M87" s="164" t="s">
        <v>246</v>
      </c>
      <c r="N87" s="164" t="s">
        <v>246</v>
      </c>
      <c r="O87" s="164" t="s">
        <v>246</v>
      </c>
      <c r="P87" s="164" t="s">
        <v>246</v>
      </c>
      <c r="Q87" s="51">
        <v>7.0</v>
      </c>
      <c r="R87" s="51">
        <v>29098.0</v>
      </c>
      <c r="S87" s="51">
        <v>234119.3917</v>
      </c>
      <c r="T87" s="165">
        <f t="shared" si="1"/>
        <v>1.11644E+16</v>
      </c>
      <c r="U87" s="166">
        <f t="shared" si="2"/>
        <v>66</v>
      </c>
      <c r="V87" s="167">
        <f t="shared" si="3"/>
        <v>0.4018058663</v>
      </c>
      <c r="W87" s="70" t="b">
        <v>0</v>
      </c>
      <c r="X87" s="166">
        <f t="shared" si="4"/>
        <v>20</v>
      </c>
      <c r="Y87" s="166">
        <f t="shared" si="5"/>
        <v>16.36</v>
      </c>
      <c r="Z87" s="166">
        <f t="shared" si="8"/>
        <v>86.36</v>
      </c>
    </row>
    <row r="88">
      <c r="A88" s="4"/>
      <c r="B88" s="16" t="s">
        <v>94</v>
      </c>
      <c r="C88" s="164" t="s">
        <v>245</v>
      </c>
      <c r="D88" s="50"/>
      <c r="E88" s="164" t="s">
        <v>246</v>
      </c>
      <c r="F88" s="164" t="s">
        <v>246</v>
      </c>
      <c r="G88" s="164" t="s">
        <v>246</v>
      </c>
      <c r="H88" s="164" t="s">
        <v>246</v>
      </c>
      <c r="I88" s="164" t="s">
        <v>246</v>
      </c>
      <c r="J88" s="164" t="s">
        <v>246</v>
      </c>
      <c r="K88" s="164" t="s">
        <v>246</v>
      </c>
      <c r="L88" s="164" t="s">
        <v>246</v>
      </c>
      <c r="M88" s="164" t="s">
        <v>246</v>
      </c>
      <c r="N88" s="164" t="s">
        <v>246</v>
      </c>
      <c r="O88" s="164" t="s">
        <v>246</v>
      </c>
      <c r="P88" s="164" t="s">
        <v>246</v>
      </c>
      <c r="Q88" s="51">
        <v>8.0</v>
      </c>
      <c r="R88" s="51">
        <v>28798.0</v>
      </c>
      <c r="S88" s="51">
        <v>246987.3178</v>
      </c>
      <c r="T88" s="165">
        <f t="shared" si="1"/>
        <v>1.40541E+16</v>
      </c>
      <c r="U88" s="166">
        <f t="shared" si="2"/>
        <v>81</v>
      </c>
      <c r="V88" s="167">
        <f t="shared" si="3"/>
        <v>0.3706159369</v>
      </c>
      <c r="W88" s="70" t="b">
        <v>0</v>
      </c>
      <c r="X88" s="166">
        <f t="shared" si="4"/>
        <v>20</v>
      </c>
      <c r="Y88" s="166">
        <f t="shared" si="5"/>
        <v>13.22</v>
      </c>
      <c r="Z88" s="166">
        <f t="shared" si="8"/>
        <v>83.22</v>
      </c>
    </row>
    <row r="89">
      <c r="A89" s="4"/>
      <c r="B89" s="16" t="s">
        <v>95</v>
      </c>
      <c r="C89" s="164" t="s">
        <v>247</v>
      </c>
      <c r="D89" s="164" t="s">
        <v>248</v>
      </c>
      <c r="E89" s="164" t="s">
        <v>247</v>
      </c>
      <c r="F89" s="50"/>
      <c r="G89" s="50"/>
      <c r="H89" s="50"/>
      <c r="I89" s="164" t="s">
        <v>247</v>
      </c>
      <c r="J89" s="50"/>
      <c r="K89" s="50"/>
      <c r="L89" s="50"/>
      <c r="M89" s="50"/>
      <c r="N89" s="50"/>
      <c r="O89" s="50"/>
      <c r="P89" s="50"/>
      <c r="T89" s="165" t="str">
        <f t="shared" si="1"/>
        <v>-</v>
      </c>
      <c r="U89" s="166" t="str">
        <f t="shared" si="2"/>
        <v>-</v>
      </c>
      <c r="V89" s="166" t="str">
        <f t="shared" si="3"/>
        <v>-</v>
      </c>
      <c r="W89" s="70" t="b">
        <v>0</v>
      </c>
      <c r="X89" s="166">
        <f t="shared" si="4"/>
        <v>0</v>
      </c>
      <c r="Y89" s="166">
        <f t="shared" si="5"/>
        <v>0</v>
      </c>
      <c r="Z89" s="166">
        <f t="shared" si="8"/>
        <v>0</v>
      </c>
    </row>
    <row r="90">
      <c r="A90" s="4"/>
      <c r="B90" s="16" t="s">
        <v>96</v>
      </c>
      <c r="C90" s="164" t="s">
        <v>245</v>
      </c>
      <c r="D90" s="50"/>
      <c r="E90" s="164" t="s">
        <v>246</v>
      </c>
      <c r="F90" s="164" t="s">
        <v>246</v>
      </c>
      <c r="G90" s="164" t="s">
        <v>246</v>
      </c>
      <c r="H90" s="164" t="s">
        <v>246</v>
      </c>
      <c r="I90" s="164" t="s">
        <v>246</v>
      </c>
      <c r="J90" s="164" t="s">
        <v>246</v>
      </c>
      <c r="K90" s="164" t="s">
        <v>246</v>
      </c>
      <c r="L90" s="164" t="s">
        <v>246</v>
      </c>
      <c r="M90" s="164" t="s">
        <v>246</v>
      </c>
      <c r="N90" s="164" t="s">
        <v>246</v>
      </c>
      <c r="O90" s="164" t="s">
        <v>246</v>
      </c>
      <c r="P90" s="164" t="s">
        <v>246</v>
      </c>
      <c r="Q90" s="51">
        <v>9.0</v>
      </c>
      <c r="R90" s="51">
        <v>10000.0</v>
      </c>
      <c r="S90" s="51">
        <v>181154.0314</v>
      </c>
      <c r="T90" s="165">
        <f t="shared" si="1"/>
        <v>2.95351E+15</v>
      </c>
      <c r="U90" s="166">
        <f t="shared" si="2"/>
        <v>13</v>
      </c>
      <c r="V90" s="167">
        <f t="shared" si="3"/>
        <v>0.4904319768</v>
      </c>
      <c r="W90" s="70" t="b">
        <v>0</v>
      </c>
      <c r="X90" s="166">
        <f t="shared" si="4"/>
        <v>20</v>
      </c>
      <c r="Y90" s="166">
        <f t="shared" si="5"/>
        <v>27.48</v>
      </c>
      <c r="Z90" s="166">
        <f t="shared" si="8"/>
        <v>97.48</v>
      </c>
    </row>
    <row r="91">
      <c r="A91" s="4"/>
      <c r="B91" s="16" t="s">
        <v>97</v>
      </c>
      <c r="C91" s="164" t="s">
        <v>245</v>
      </c>
      <c r="D91" s="50"/>
      <c r="E91" s="164" t="s">
        <v>246</v>
      </c>
      <c r="F91" s="164" t="s">
        <v>246</v>
      </c>
      <c r="G91" s="164" t="s">
        <v>246</v>
      </c>
      <c r="H91" s="164" t="s">
        <v>246</v>
      </c>
      <c r="I91" s="164" t="s">
        <v>246</v>
      </c>
      <c r="J91" s="164" t="s">
        <v>246</v>
      </c>
      <c r="K91" s="164" t="s">
        <v>246</v>
      </c>
      <c r="L91" s="164" t="s">
        <v>246</v>
      </c>
      <c r="M91" s="164" t="s">
        <v>246</v>
      </c>
      <c r="N91" s="164" t="s">
        <v>246</v>
      </c>
      <c r="O91" s="164" t="s">
        <v>246</v>
      </c>
      <c r="P91" s="164" t="s">
        <v>246</v>
      </c>
      <c r="Q91" s="51">
        <v>8.5</v>
      </c>
      <c r="R91" s="51">
        <v>10000.0</v>
      </c>
      <c r="S91" s="51">
        <v>267635.9966</v>
      </c>
      <c r="T91" s="165">
        <f t="shared" si="1"/>
        <v>6.08847E+15</v>
      </c>
      <c r="U91" s="166">
        <f t="shared" si="2"/>
        <v>44</v>
      </c>
      <c r="V91" s="167">
        <f t="shared" si="3"/>
        <v>0.4565941649</v>
      </c>
      <c r="W91" s="70" t="b">
        <v>0</v>
      </c>
      <c r="X91" s="166">
        <f t="shared" si="4"/>
        <v>20</v>
      </c>
      <c r="Y91" s="166">
        <f t="shared" si="5"/>
        <v>20.98</v>
      </c>
      <c r="Z91" s="166">
        <f t="shared" si="8"/>
        <v>90.98</v>
      </c>
    </row>
    <row r="92">
      <c r="A92" s="4"/>
      <c r="B92" s="16" t="s">
        <v>98</v>
      </c>
      <c r="C92" s="164" t="s">
        <v>245</v>
      </c>
      <c r="D92" s="50"/>
      <c r="E92" s="164" t="s">
        <v>246</v>
      </c>
      <c r="F92" s="164" t="s">
        <v>246</v>
      </c>
      <c r="G92" s="164" t="s">
        <v>246</v>
      </c>
      <c r="H92" s="164" t="s">
        <v>246</v>
      </c>
      <c r="I92" s="164" t="s">
        <v>246</v>
      </c>
      <c r="J92" s="164" t="s">
        <v>246</v>
      </c>
      <c r="K92" s="164" t="s">
        <v>246</v>
      </c>
      <c r="L92" s="164" t="s">
        <v>246</v>
      </c>
      <c r="M92" s="164" t="s">
        <v>246</v>
      </c>
      <c r="N92" s="164" t="s">
        <v>246</v>
      </c>
      <c r="O92" s="164" t="s">
        <v>246</v>
      </c>
      <c r="P92" s="164" t="s">
        <v>246</v>
      </c>
      <c r="Q92" s="51">
        <v>7.8</v>
      </c>
      <c r="R92" s="51">
        <v>10000.0</v>
      </c>
      <c r="S92" s="51">
        <v>221276.4638</v>
      </c>
      <c r="T92" s="165">
        <f t="shared" si="1"/>
        <v>3.81914E+15</v>
      </c>
      <c r="U92" s="166">
        <f t="shared" si="2"/>
        <v>24</v>
      </c>
      <c r="V92" s="167">
        <f t="shared" si="3"/>
        <v>0.4810886739</v>
      </c>
      <c r="W92" s="70" t="b">
        <v>0</v>
      </c>
      <c r="X92" s="166">
        <f t="shared" si="4"/>
        <v>20</v>
      </c>
      <c r="Y92" s="166">
        <f t="shared" si="5"/>
        <v>25.17</v>
      </c>
      <c r="Z92" s="166">
        <f t="shared" si="8"/>
        <v>95.17</v>
      </c>
    </row>
    <row r="93">
      <c r="A93" s="4"/>
      <c r="B93" s="16" t="s">
        <v>99</v>
      </c>
      <c r="C93" s="164" t="s">
        <v>245</v>
      </c>
      <c r="D93" s="50"/>
      <c r="E93" s="164" t="s">
        <v>246</v>
      </c>
      <c r="F93" s="164" t="s">
        <v>246</v>
      </c>
      <c r="G93" s="164" t="s">
        <v>246</v>
      </c>
      <c r="H93" s="164" t="s">
        <v>246</v>
      </c>
      <c r="I93" s="164" t="s">
        <v>246</v>
      </c>
      <c r="J93" s="164" t="s">
        <v>246</v>
      </c>
      <c r="K93" s="164" t="s">
        <v>246</v>
      </c>
      <c r="L93" s="164" t="s">
        <v>246</v>
      </c>
      <c r="M93" s="164" t="s">
        <v>246</v>
      </c>
      <c r="N93" s="164" t="s">
        <v>246</v>
      </c>
      <c r="O93" s="164" t="s">
        <v>246</v>
      </c>
      <c r="P93" s="164" t="s">
        <v>246</v>
      </c>
      <c r="Q93" s="51">
        <v>9.9</v>
      </c>
      <c r="R93" s="51">
        <v>10000.0</v>
      </c>
      <c r="S93" s="51">
        <v>174348.2168</v>
      </c>
      <c r="T93" s="165">
        <f t="shared" si="1"/>
        <v>3.00933E+15</v>
      </c>
      <c r="U93" s="166">
        <f t="shared" si="2"/>
        <v>15</v>
      </c>
      <c r="V93" s="167">
        <f t="shared" si="3"/>
        <v>0.4898294472</v>
      </c>
      <c r="W93" s="70" t="b">
        <v>0</v>
      </c>
      <c r="X93" s="166">
        <f t="shared" si="4"/>
        <v>20</v>
      </c>
      <c r="Y93" s="166">
        <f t="shared" si="5"/>
        <v>27.06</v>
      </c>
      <c r="Z93" s="166">
        <f t="shared" si="8"/>
        <v>97.06</v>
      </c>
    </row>
    <row r="94">
      <c r="A94" s="4"/>
      <c r="B94" s="16" t="s">
        <v>100</v>
      </c>
      <c r="C94" s="164" t="s">
        <v>245</v>
      </c>
      <c r="D94" s="50"/>
      <c r="E94" s="164" t="s">
        <v>246</v>
      </c>
      <c r="F94" s="164" t="s">
        <v>246</v>
      </c>
      <c r="G94" s="164" t="s">
        <v>246</v>
      </c>
      <c r="H94" s="164" t="s">
        <v>246</v>
      </c>
      <c r="I94" s="164" t="s">
        <v>246</v>
      </c>
      <c r="J94" s="164" t="s">
        <v>246</v>
      </c>
      <c r="K94" s="164" t="s">
        <v>246</v>
      </c>
      <c r="L94" s="164" t="s">
        <v>246</v>
      </c>
      <c r="M94" s="164" t="s">
        <v>246</v>
      </c>
      <c r="N94" s="164" t="s">
        <v>246</v>
      </c>
      <c r="O94" s="164" t="s">
        <v>246</v>
      </c>
      <c r="P94" s="164" t="s">
        <v>246</v>
      </c>
      <c r="Q94" s="51">
        <v>7.5</v>
      </c>
      <c r="R94" s="51">
        <v>19399.0</v>
      </c>
      <c r="S94" s="51">
        <v>222685.7482</v>
      </c>
      <c r="T94" s="165">
        <f t="shared" si="1"/>
        <v>7.21482E+15</v>
      </c>
      <c r="U94" s="166">
        <f t="shared" si="2"/>
        <v>54</v>
      </c>
      <c r="V94" s="167">
        <f t="shared" si="3"/>
        <v>0.4444366496</v>
      </c>
      <c r="W94" s="70" t="b">
        <v>0</v>
      </c>
      <c r="X94" s="166">
        <f t="shared" si="4"/>
        <v>20</v>
      </c>
      <c r="Y94" s="166">
        <f t="shared" si="5"/>
        <v>18.88</v>
      </c>
      <c r="Z94" s="166">
        <f t="shared" si="8"/>
        <v>88.88</v>
      </c>
    </row>
    <row r="95">
      <c r="A95" s="4"/>
      <c r="B95" s="16" t="s">
        <v>101</v>
      </c>
      <c r="C95" s="164" t="s">
        <v>247</v>
      </c>
      <c r="D95" s="164" t="s">
        <v>248</v>
      </c>
      <c r="E95" s="164" t="s">
        <v>247</v>
      </c>
      <c r="F95" s="50"/>
      <c r="G95" s="50"/>
      <c r="H95" s="50"/>
      <c r="I95" s="164" t="s">
        <v>247</v>
      </c>
      <c r="J95" s="50"/>
      <c r="K95" s="50"/>
      <c r="L95" s="50"/>
      <c r="M95" s="50"/>
      <c r="N95" s="50"/>
      <c r="O95" s="50"/>
      <c r="P95" s="50"/>
      <c r="T95" s="165" t="str">
        <f t="shared" si="1"/>
        <v>-</v>
      </c>
      <c r="U95" s="166" t="str">
        <f t="shared" si="2"/>
        <v>-</v>
      </c>
      <c r="V95" s="166" t="str">
        <f t="shared" si="3"/>
        <v>-</v>
      </c>
      <c r="W95" s="70" t="b">
        <v>0</v>
      </c>
      <c r="X95" s="166">
        <f t="shared" si="4"/>
        <v>0</v>
      </c>
      <c r="Y95" s="166">
        <f t="shared" si="5"/>
        <v>0</v>
      </c>
      <c r="Z95" s="166">
        <f t="shared" si="8"/>
        <v>0</v>
      </c>
    </row>
    <row r="96">
      <c r="A96" s="4"/>
      <c r="B96" s="16" t="s">
        <v>102</v>
      </c>
      <c r="C96" s="164" t="s">
        <v>245</v>
      </c>
      <c r="D96" s="50"/>
      <c r="E96" s="164" t="s">
        <v>246</v>
      </c>
      <c r="F96" s="164" t="s">
        <v>246</v>
      </c>
      <c r="G96" s="164" t="s">
        <v>246</v>
      </c>
      <c r="H96" s="164" t="s">
        <v>246</v>
      </c>
      <c r="I96" s="164" t="s">
        <v>246</v>
      </c>
      <c r="J96" s="164" t="s">
        <v>246</v>
      </c>
      <c r="K96" s="164" t="s">
        <v>246</v>
      </c>
      <c r="L96" s="164" t="s">
        <v>246</v>
      </c>
      <c r="M96" s="164" t="s">
        <v>246</v>
      </c>
      <c r="N96" s="164" t="s">
        <v>246</v>
      </c>
      <c r="O96" s="164" t="s">
        <v>246</v>
      </c>
      <c r="P96" s="164" t="s">
        <v>246</v>
      </c>
      <c r="Q96" s="51">
        <v>7.5</v>
      </c>
      <c r="R96" s="51">
        <v>10000.0</v>
      </c>
      <c r="S96" s="51">
        <v>251015.1854</v>
      </c>
      <c r="T96" s="165">
        <f t="shared" si="1"/>
        <v>4.72565E+15</v>
      </c>
      <c r="U96" s="166">
        <f t="shared" si="2"/>
        <v>34</v>
      </c>
      <c r="V96" s="167">
        <f t="shared" si="3"/>
        <v>0.4713040533</v>
      </c>
      <c r="W96" s="70" t="b">
        <v>0</v>
      </c>
      <c r="X96" s="166">
        <f t="shared" si="4"/>
        <v>20</v>
      </c>
      <c r="Y96" s="166">
        <f t="shared" si="5"/>
        <v>23.08</v>
      </c>
      <c r="Z96" s="166">
        <f t="shared" si="8"/>
        <v>93.08</v>
      </c>
    </row>
    <row r="97">
      <c r="A97" s="4"/>
      <c r="B97" s="134" t="s">
        <v>103</v>
      </c>
      <c r="C97" s="164" t="s">
        <v>247</v>
      </c>
      <c r="D97" s="164" t="s">
        <v>248</v>
      </c>
      <c r="E97" s="164" t="s">
        <v>247</v>
      </c>
      <c r="F97" s="50"/>
      <c r="G97" s="50"/>
      <c r="H97" s="50"/>
      <c r="I97" s="164" t="s">
        <v>247</v>
      </c>
      <c r="J97" s="50"/>
      <c r="K97" s="50"/>
      <c r="L97" s="50"/>
      <c r="M97" s="50"/>
      <c r="N97" s="50"/>
      <c r="O97" s="50"/>
      <c r="P97" s="50"/>
      <c r="T97" s="165" t="str">
        <f t="shared" si="1"/>
        <v>-</v>
      </c>
      <c r="U97" s="166" t="str">
        <f t="shared" si="2"/>
        <v>-</v>
      </c>
      <c r="V97" s="166" t="str">
        <f t="shared" si="3"/>
        <v>-</v>
      </c>
      <c r="W97" s="70" t="b">
        <v>0</v>
      </c>
      <c r="X97" s="166">
        <f t="shared" si="4"/>
        <v>0</v>
      </c>
      <c r="Y97" s="166">
        <f t="shared" si="5"/>
        <v>0</v>
      </c>
      <c r="Z97" s="166">
        <f t="shared" si="8"/>
        <v>0</v>
      </c>
    </row>
    <row r="98">
      <c r="A98" s="4"/>
      <c r="B98" s="16" t="s">
        <v>104</v>
      </c>
      <c r="C98" s="164" t="s">
        <v>245</v>
      </c>
      <c r="D98" s="50"/>
      <c r="E98" s="164" t="s">
        <v>246</v>
      </c>
      <c r="F98" s="164" t="s">
        <v>246</v>
      </c>
      <c r="G98" s="164" t="s">
        <v>246</v>
      </c>
      <c r="H98" s="164" t="s">
        <v>246</v>
      </c>
      <c r="I98" s="164" t="s">
        <v>246</v>
      </c>
      <c r="J98" s="164" t="s">
        <v>246</v>
      </c>
      <c r="K98" s="164" t="s">
        <v>246</v>
      </c>
      <c r="L98" s="164" t="s">
        <v>246</v>
      </c>
      <c r="M98" s="164" t="s">
        <v>246</v>
      </c>
      <c r="N98" s="164" t="s">
        <v>246</v>
      </c>
      <c r="O98" s="164" t="s">
        <v>246</v>
      </c>
      <c r="P98" s="164" t="s">
        <v>246</v>
      </c>
      <c r="Q98" s="51">
        <v>10.8</v>
      </c>
      <c r="R98" s="51">
        <v>115189.0</v>
      </c>
      <c r="S98" s="51">
        <v>171229.6666</v>
      </c>
      <c r="T98" s="165">
        <f t="shared" si="1"/>
        <v>3.64748E+16</v>
      </c>
      <c r="U98" s="166">
        <f t="shared" si="2"/>
        <v>106</v>
      </c>
      <c r="V98" s="167">
        <f t="shared" si="3"/>
        <v>0.1286130478</v>
      </c>
      <c r="W98" s="70" t="b">
        <v>0</v>
      </c>
      <c r="X98" s="166">
        <f t="shared" si="4"/>
        <v>20</v>
      </c>
      <c r="Y98" s="166">
        <f t="shared" si="5"/>
        <v>7.97</v>
      </c>
      <c r="Z98" s="166">
        <f t="shared" si="8"/>
        <v>77.97</v>
      </c>
    </row>
    <row r="99">
      <c r="A99" s="4"/>
      <c r="B99" s="16" t="s">
        <v>105</v>
      </c>
      <c r="C99" s="164" t="s">
        <v>245</v>
      </c>
      <c r="D99" s="50"/>
      <c r="E99" s="164" t="s">
        <v>246</v>
      </c>
      <c r="F99" s="164" t="s">
        <v>246</v>
      </c>
      <c r="G99" s="164" t="s">
        <v>246</v>
      </c>
      <c r="H99" s="164" t="s">
        <v>246</v>
      </c>
      <c r="I99" s="164" t="s">
        <v>246</v>
      </c>
      <c r="J99" s="164" t="s">
        <v>246</v>
      </c>
      <c r="K99" s="164" t="s">
        <v>246</v>
      </c>
      <c r="L99" s="164" t="s">
        <v>246</v>
      </c>
      <c r="M99" s="164" t="s">
        <v>246</v>
      </c>
      <c r="N99" s="164" t="s">
        <v>246</v>
      </c>
      <c r="O99" s="164" t="s">
        <v>246</v>
      </c>
      <c r="P99" s="164" t="s">
        <v>246</v>
      </c>
      <c r="Q99" s="51">
        <v>17.0</v>
      </c>
      <c r="R99" s="51">
        <v>19399.0</v>
      </c>
      <c r="S99" s="51">
        <v>269307.7647</v>
      </c>
      <c r="T99" s="165">
        <f t="shared" si="1"/>
        <v>2.39181E+16</v>
      </c>
      <c r="U99" s="166">
        <f t="shared" si="2"/>
        <v>95</v>
      </c>
      <c r="V99" s="167">
        <f t="shared" si="3"/>
        <v>0.2641466884</v>
      </c>
      <c r="W99" s="70" t="b">
        <v>1</v>
      </c>
      <c r="X99" s="166">
        <f t="shared" si="4"/>
        <v>20</v>
      </c>
      <c r="Y99" s="166">
        <f t="shared" si="5"/>
        <v>10.28</v>
      </c>
      <c r="Z99" s="166">
        <f t="shared" si="8"/>
        <v>75.28</v>
      </c>
    </row>
    <row r="100">
      <c r="A100" s="4"/>
      <c r="B100" s="16" t="s">
        <v>106</v>
      </c>
      <c r="C100" s="164" t="s">
        <v>245</v>
      </c>
      <c r="D100" s="50"/>
      <c r="E100" s="164" t="s">
        <v>246</v>
      </c>
      <c r="F100" s="164" t="s">
        <v>246</v>
      </c>
      <c r="G100" s="164" t="s">
        <v>246</v>
      </c>
      <c r="H100" s="164" t="s">
        <v>246</v>
      </c>
      <c r="I100" s="164" t="s">
        <v>246</v>
      </c>
      <c r="J100" s="164" t="s">
        <v>246</v>
      </c>
      <c r="K100" s="164" t="s">
        <v>246</v>
      </c>
      <c r="L100" s="164" t="s">
        <v>246</v>
      </c>
      <c r="M100" s="164" t="s">
        <v>246</v>
      </c>
      <c r="N100" s="164" t="s">
        <v>246</v>
      </c>
      <c r="O100" s="164" t="s">
        <v>246</v>
      </c>
      <c r="P100" s="164" t="s">
        <v>246</v>
      </c>
      <c r="Q100" s="51">
        <v>5.0</v>
      </c>
      <c r="R100" s="51">
        <v>284583.0</v>
      </c>
      <c r="S100" s="51">
        <v>145765.6715</v>
      </c>
      <c r="T100" s="165">
        <f t="shared" si="1"/>
        <v>3.02336E+16</v>
      </c>
      <c r="U100" s="166">
        <f t="shared" si="2"/>
        <v>101</v>
      </c>
      <c r="V100" s="167">
        <f t="shared" si="3"/>
        <v>0.1959789174</v>
      </c>
      <c r="W100" s="70" t="b">
        <v>0</v>
      </c>
      <c r="X100" s="166">
        <f t="shared" si="4"/>
        <v>20</v>
      </c>
      <c r="Y100" s="166">
        <f t="shared" si="5"/>
        <v>9.02</v>
      </c>
      <c r="Z100" s="166">
        <f t="shared" si="8"/>
        <v>79.02</v>
      </c>
    </row>
    <row r="101">
      <c r="A101" s="4"/>
      <c r="B101" s="16" t="s">
        <v>107</v>
      </c>
      <c r="C101" s="164" t="s">
        <v>247</v>
      </c>
      <c r="D101" s="164" t="s">
        <v>248</v>
      </c>
      <c r="E101" s="164" t="s">
        <v>247</v>
      </c>
      <c r="F101" s="50"/>
      <c r="G101" s="50"/>
      <c r="H101" s="50"/>
      <c r="I101" s="164" t="s">
        <v>247</v>
      </c>
      <c r="J101" s="50"/>
      <c r="K101" s="50"/>
      <c r="L101" s="50"/>
      <c r="M101" s="50"/>
      <c r="N101" s="50"/>
      <c r="O101" s="50"/>
      <c r="P101" s="50"/>
      <c r="T101" s="165" t="str">
        <f t="shared" si="1"/>
        <v>-</v>
      </c>
      <c r="U101" s="166" t="str">
        <f t="shared" si="2"/>
        <v>-</v>
      </c>
      <c r="V101" s="166" t="str">
        <f t="shared" si="3"/>
        <v>-</v>
      </c>
      <c r="W101" s="70" t="b">
        <v>0</v>
      </c>
      <c r="X101" s="166">
        <f t="shared" si="4"/>
        <v>0</v>
      </c>
      <c r="Y101" s="166">
        <f t="shared" si="5"/>
        <v>0</v>
      </c>
      <c r="Z101" s="166">
        <f t="shared" si="8"/>
        <v>0</v>
      </c>
    </row>
    <row r="102">
      <c r="A102" s="5"/>
      <c r="B102" s="16" t="s">
        <v>108</v>
      </c>
      <c r="C102" s="164" t="s">
        <v>245</v>
      </c>
      <c r="D102" s="50"/>
      <c r="E102" s="164" t="s">
        <v>246</v>
      </c>
      <c r="F102" s="164" t="s">
        <v>246</v>
      </c>
      <c r="G102" s="164" t="s">
        <v>246</v>
      </c>
      <c r="H102" s="164" t="s">
        <v>246</v>
      </c>
      <c r="I102" s="164" t="s">
        <v>246</v>
      </c>
      <c r="J102" s="164" t="s">
        <v>246</v>
      </c>
      <c r="K102" s="164" t="s">
        <v>246</v>
      </c>
      <c r="L102" s="164" t="s">
        <v>246</v>
      </c>
      <c r="M102" s="164" t="s">
        <v>246</v>
      </c>
      <c r="N102" s="164" t="s">
        <v>246</v>
      </c>
      <c r="O102" s="164" t="s">
        <v>246</v>
      </c>
      <c r="P102" s="164" t="s">
        <v>246</v>
      </c>
      <c r="Q102" s="51">
        <v>7.9</v>
      </c>
      <c r="R102" s="51">
        <v>10000.0</v>
      </c>
      <c r="S102" s="51">
        <v>226754.2376</v>
      </c>
      <c r="T102" s="165">
        <f t="shared" si="1"/>
        <v>4.06198E+15</v>
      </c>
      <c r="U102" s="166">
        <f t="shared" si="2"/>
        <v>28</v>
      </c>
      <c r="V102" s="167">
        <f t="shared" si="3"/>
        <v>0.4784674656</v>
      </c>
      <c r="W102" s="70" t="b">
        <v>0</v>
      </c>
      <c r="X102" s="166">
        <f t="shared" si="4"/>
        <v>20</v>
      </c>
      <c r="Y102" s="166">
        <f t="shared" si="5"/>
        <v>24.34</v>
      </c>
      <c r="Z102" s="166">
        <f t="shared" si="8"/>
        <v>94.34</v>
      </c>
    </row>
    <row r="103">
      <c r="A103" s="17" t="s">
        <v>109</v>
      </c>
      <c r="B103" s="18" t="s">
        <v>110</v>
      </c>
      <c r="C103" s="164" t="s">
        <v>245</v>
      </c>
      <c r="D103" s="50"/>
      <c r="E103" s="164" t="s">
        <v>246</v>
      </c>
      <c r="F103" s="164" t="s">
        <v>246</v>
      </c>
      <c r="G103" s="164" t="s">
        <v>246</v>
      </c>
      <c r="H103" s="164" t="s">
        <v>246</v>
      </c>
      <c r="I103" s="164" t="s">
        <v>246</v>
      </c>
      <c r="J103" s="164" t="s">
        <v>246</v>
      </c>
      <c r="K103" s="164" t="s">
        <v>246</v>
      </c>
      <c r="L103" s="164" t="s">
        <v>246</v>
      </c>
      <c r="M103" s="164" t="s">
        <v>246</v>
      </c>
      <c r="N103" s="164" t="s">
        <v>246</v>
      </c>
      <c r="O103" s="164" t="s">
        <v>246</v>
      </c>
      <c r="P103" s="164" t="s">
        <v>246</v>
      </c>
      <c r="Q103" s="51">
        <v>8.9</v>
      </c>
      <c r="R103" s="51">
        <v>29398.0</v>
      </c>
      <c r="S103" s="51">
        <v>188591.0559</v>
      </c>
      <c r="T103" s="165">
        <f t="shared" si="1"/>
        <v>9.30572E+15</v>
      </c>
      <c r="U103" s="166">
        <f t="shared" si="2"/>
        <v>60</v>
      </c>
      <c r="V103" s="167">
        <f t="shared" si="3"/>
        <v>0.4218680756</v>
      </c>
      <c r="W103" s="70" t="b">
        <v>0</v>
      </c>
      <c r="X103" s="166">
        <f t="shared" si="4"/>
        <v>20</v>
      </c>
      <c r="Y103" s="166">
        <f t="shared" si="5"/>
        <v>17.62</v>
      </c>
      <c r="Z103" s="166">
        <f t="shared" si="8"/>
        <v>87.62</v>
      </c>
    </row>
    <row r="104">
      <c r="A104" s="4"/>
      <c r="B104" s="18" t="s">
        <v>111</v>
      </c>
      <c r="C104" s="164" t="s">
        <v>245</v>
      </c>
      <c r="D104" s="50"/>
      <c r="E104" s="164" t="s">
        <v>246</v>
      </c>
      <c r="F104" s="164" t="s">
        <v>246</v>
      </c>
      <c r="G104" s="164" t="s">
        <v>246</v>
      </c>
      <c r="H104" s="164" t="s">
        <v>246</v>
      </c>
      <c r="I104" s="164" t="s">
        <v>246</v>
      </c>
      <c r="J104" s="164" t="s">
        <v>246</v>
      </c>
      <c r="K104" s="164" t="s">
        <v>246</v>
      </c>
      <c r="L104" s="164" t="s">
        <v>246</v>
      </c>
      <c r="M104" s="164" t="s">
        <v>246</v>
      </c>
      <c r="N104" s="164" t="s">
        <v>246</v>
      </c>
      <c r="O104" s="164" t="s">
        <v>246</v>
      </c>
      <c r="P104" s="164" t="s">
        <v>246</v>
      </c>
      <c r="Q104" s="51">
        <v>8.6</v>
      </c>
      <c r="R104" s="51">
        <v>10000.0</v>
      </c>
      <c r="S104" s="51">
        <v>210183.4238</v>
      </c>
      <c r="T104" s="165">
        <f t="shared" si="1"/>
        <v>3.79923E+15</v>
      </c>
      <c r="U104" s="166">
        <f t="shared" si="2"/>
        <v>23</v>
      </c>
      <c r="V104" s="167">
        <f t="shared" si="3"/>
        <v>0.4813035461</v>
      </c>
      <c r="W104" s="70" t="b">
        <v>0</v>
      </c>
      <c r="X104" s="166">
        <f t="shared" si="4"/>
        <v>20</v>
      </c>
      <c r="Y104" s="166">
        <f t="shared" si="5"/>
        <v>25.38</v>
      </c>
      <c r="Z104" s="166">
        <f t="shared" si="8"/>
        <v>95.38</v>
      </c>
    </row>
    <row r="105">
      <c r="A105" s="4"/>
      <c r="B105" s="18" t="s">
        <v>112</v>
      </c>
      <c r="C105" s="164" t="s">
        <v>245</v>
      </c>
      <c r="D105" s="50"/>
      <c r="E105" s="164" t="s">
        <v>246</v>
      </c>
      <c r="F105" s="164" t="s">
        <v>246</v>
      </c>
      <c r="G105" s="164" t="s">
        <v>246</v>
      </c>
      <c r="H105" s="164" t="s">
        <v>246</v>
      </c>
      <c r="I105" s="164" t="s">
        <v>246</v>
      </c>
      <c r="J105" s="164" t="s">
        <v>246</v>
      </c>
      <c r="K105" s="164" t="s">
        <v>246</v>
      </c>
      <c r="L105" s="164" t="s">
        <v>246</v>
      </c>
      <c r="M105" s="164" t="s">
        <v>246</v>
      </c>
      <c r="N105" s="164" t="s">
        <v>246</v>
      </c>
      <c r="O105" s="164" t="s">
        <v>246</v>
      </c>
      <c r="P105" s="164" t="s">
        <v>246</v>
      </c>
      <c r="Q105" s="51">
        <v>10.0</v>
      </c>
      <c r="R105" s="51">
        <v>231877.0</v>
      </c>
      <c r="S105" s="51">
        <v>161945.8856</v>
      </c>
      <c r="T105" s="165">
        <f t="shared" si="1"/>
        <v>6.08132E+16</v>
      </c>
      <c r="U105" s="166">
        <f t="shared" si="2"/>
        <v>115</v>
      </c>
      <c r="V105" s="167">
        <f t="shared" si="3"/>
        <v>-0.1340881613</v>
      </c>
      <c r="W105" s="70" t="b">
        <v>0</v>
      </c>
      <c r="X105" s="166">
        <f t="shared" si="4"/>
        <v>20</v>
      </c>
      <c r="Y105" s="166">
        <f t="shared" si="5"/>
        <v>6.08</v>
      </c>
      <c r="Z105" s="166">
        <f t="shared" si="8"/>
        <v>76.08</v>
      </c>
    </row>
    <row r="106">
      <c r="A106" s="4"/>
      <c r="B106" s="18" t="s">
        <v>113</v>
      </c>
      <c r="C106" s="164" t="s">
        <v>245</v>
      </c>
      <c r="D106" s="50"/>
      <c r="E106" s="164" t="s">
        <v>246</v>
      </c>
      <c r="F106" s="164" t="s">
        <v>246</v>
      </c>
      <c r="G106" s="164" t="s">
        <v>246</v>
      </c>
      <c r="H106" s="164" t="s">
        <v>246</v>
      </c>
      <c r="I106" s="164" t="s">
        <v>246</v>
      </c>
      <c r="J106" s="164" t="s">
        <v>246</v>
      </c>
      <c r="K106" s="164" t="s">
        <v>246</v>
      </c>
      <c r="L106" s="164" t="s">
        <v>246</v>
      </c>
      <c r="M106" s="164" t="s">
        <v>246</v>
      </c>
      <c r="N106" s="164" t="s">
        <v>246</v>
      </c>
      <c r="O106" s="164" t="s">
        <v>246</v>
      </c>
      <c r="P106" s="164" t="s">
        <v>246</v>
      </c>
      <c r="Q106" s="51">
        <v>7.5</v>
      </c>
      <c r="R106" s="51">
        <v>10000.0</v>
      </c>
      <c r="S106" s="51">
        <v>227019.8463</v>
      </c>
      <c r="T106" s="165">
        <f t="shared" si="1"/>
        <v>3.86535E+15</v>
      </c>
      <c r="U106" s="166">
        <f t="shared" si="2"/>
        <v>25</v>
      </c>
      <c r="V106" s="167">
        <f t="shared" si="3"/>
        <v>0.4805898376</v>
      </c>
      <c r="W106" s="70" t="b">
        <v>0</v>
      </c>
      <c r="X106" s="166">
        <f t="shared" si="4"/>
        <v>20</v>
      </c>
      <c r="Y106" s="166">
        <f t="shared" si="5"/>
        <v>24.97</v>
      </c>
      <c r="Z106" s="166">
        <f t="shared" si="8"/>
        <v>94.97</v>
      </c>
    </row>
    <row r="107">
      <c r="A107" s="4"/>
      <c r="B107" s="18" t="s">
        <v>114</v>
      </c>
      <c r="C107" s="164" t="s">
        <v>245</v>
      </c>
      <c r="D107" s="50"/>
      <c r="E107" s="164" t="s">
        <v>246</v>
      </c>
      <c r="F107" s="164" t="s">
        <v>246</v>
      </c>
      <c r="G107" s="164" t="s">
        <v>246</v>
      </c>
      <c r="H107" s="164" t="s">
        <v>246</v>
      </c>
      <c r="I107" s="164" t="s">
        <v>246</v>
      </c>
      <c r="J107" s="164" t="s">
        <v>246</v>
      </c>
      <c r="K107" s="164" t="s">
        <v>246</v>
      </c>
      <c r="L107" s="164" t="s">
        <v>246</v>
      </c>
      <c r="M107" s="164" t="s">
        <v>246</v>
      </c>
      <c r="N107" s="164" t="s">
        <v>246</v>
      </c>
      <c r="O107" s="164" t="s">
        <v>246</v>
      </c>
      <c r="P107" s="164" t="s">
        <v>246</v>
      </c>
      <c r="Q107" s="51">
        <v>8.6</v>
      </c>
      <c r="R107" s="51">
        <v>10000.0</v>
      </c>
      <c r="S107" s="51">
        <v>207527.3428</v>
      </c>
      <c r="T107" s="165">
        <f t="shared" si="1"/>
        <v>3.70381E+15</v>
      </c>
      <c r="U107" s="166">
        <f t="shared" si="2"/>
        <v>22</v>
      </c>
      <c r="V107" s="167">
        <f t="shared" si="3"/>
        <v>0.4823334249</v>
      </c>
      <c r="W107" s="70" t="b">
        <v>0</v>
      </c>
      <c r="X107" s="166">
        <f t="shared" si="4"/>
        <v>20</v>
      </c>
      <c r="Y107" s="166">
        <f t="shared" si="5"/>
        <v>25.59</v>
      </c>
      <c r="Z107" s="166">
        <f t="shared" si="8"/>
        <v>95.59</v>
      </c>
    </row>
    <row r="108">
      <c r="A108" s="4"/>
      <c r="B108" s="18" t="s">
        <v>115</v>
      </c>
      <c r="C108" s="164" t="s">
        <v>251</v>
      </c>
      <c r="D108" s="50"/>
      <c r="E108" s="164" t="s">
        <v>246</v>
      </c>
      <c r="F108" s="164" t="s">
        <v>246</v>
      </c>
      <c r="G108" s="164" t="s">
        <v>246</v>
      </c>
      <c r="H108" s="164" t="s">
        <v>246</v>
      </c>
      <c r="I108" s="164" t="s">
        <v>246</v>
      </c>
      <c r="J108" s="164" t="s">
        <v>246</v>
      </c>
      <c r="K108" s="164" t="s">
        <v>246</v>
      </c>
      <c r="L108" s="164" t="s">
        <v>246</v>
      </c>
      <c r="M108" s="164" t="s">
        <v>246</v>
      </c>
      <c r="N108" s="164" t="s">
        <v>246</v>
      </c>
      <c r="O108" s="164" t="s">
        <v>246</v>
      </c>
      <c r="P108" s="164" t="s">
        <v>246</v>
      </c>
      <c r="Q108" s="51">
        <v>12.0</v>
      </c>
      <c r="R108" s="51">
        <v>19399.0</v>
      </c>
      <c r="S108" s="51">
        <v>240231.5002</v>
      </c>
      <c r="T108" s="165">
        <f t="shared" si="1"/>
        <v>1.34345E+16</v>
      </c>
      <c r="U108" s="166">
        <f t="shared" si="2"/>
        <v>76</v>
      </c>
      <c r="V108" s="167">
        <f t="shared" si="3"/>
        <v>0.3773035619</v>
      </c>
      <c r="W108" s="70" t="b">
        <v>0</v>
      </c>
      <c r="X108" s="166">
        <f t="shared" si="4"/>
        <v>20</v>
      </c>
      <c r="Y108" s="166">
        <f t="shared" si="5"/>
        <v>14.27</v>
      </c>
      <c r="Z108" s="166">
        <f t="shared" si="8"/>
        <v>64.99</v>
      </c>
    </row>
    <row r="109">
      <c r="A109" s="4"/>
      <c r="B109" s="18" t="s">
        <v>116</v>
      </c>
      <c r="C109" s="164" t="s">
        <v>245</v>
      </c>
      <c r="D109" s="50"/>
      <c r="E109" s="164" t="s">
        <v>246</v>
      </c>
      <c r="F109" s="164" t="s">
        <v>246</v>
      </c>
      <c r="G109" s="164" t="s">
        <v>246</v>
      </c>
      <c r="H109" s="164" t="s">
        <v>246</v>
      </c>
      <c r="I109" s="164" t="s">
        <v>246</v>
      </c>
      <c r="J109" s="164" t="s">
        <v>246</v>
      </c>
      <c r="K109" s="164" t="s">
        <v>246</v>
      </c>
      <c r="L109" s="164" t="s">
        <v>246</v>
      </c>
      <c r="M109" s="164" t="s">
        <v>246</v>
      </c>
      <c r="N109" s="164" t="s">
        <v>246</v>
      </c>
      <c r="O109" s="164" t="s">
        <v>246</v>
      </c>
      <c r="P109" s="164" t="s">
        <v>246</v>
      </c>
      <c r="Q109" s="51">
        <v>7.8</v>
      </c>
      <c r="R109" s="51">
        <v>10000.0</v>
      </c>
      <c r="S109" s="51">
        <v>262639.4419</v>
      </c>
      <c r="T109" s="165">
        <f t="shared" si="1"/>
        <v>5.3804E+15</v>
      </c>
      <c r="U109" s="166">
        <f t="shared" si="2"/>
        <v>38</v>
      </c>
      <c r="V109" s="167">
        <f t="shared" si="3"/>
        <v>0.4642368461</v>
      </c>
      <c r="W109" s="70" t="b">
        <v>0</v>
      </c>
      <c r="X109" s="166">
        <f t="shared" si="4"/>
        <v>20</v>
      </c>
      <c r="Y109" s="166">
        <f t="shared" si="5"/>
        <v>22.24</v>
      </c>
      <c r="Z109" s="166">
        <f t="shared" si="8"/>
        <v>92.24</v>
      </c>
    </row>
    <row r="110">
      <c r="A110" s="4"/>
      <c r="B110" s="18" t="s">
        <v>117</v>
      </c>
      <c r="C110" s="164" t="s">
        <v>245</v>
      </c>
      <c r="D110" s="50"/>
      <c r="E110" s="164" t="s">
        <v>246</v>
      </c>
      <c r="F110" s="164" t="s">
        <v>246</v>
      </c>
      <c r="G110" s="164" t="s">
        <v>246</v>
      </c>
      <c r="H110" s="164" t="s">
        <v>246</v>
      </c>
      <c r="I110" s="164" t="s">
        <v>246</v>
      </c>
      <c r="J110" s="164" t="s">
        <v>246</v>
      </c>
      <c r="K110" s="164" t="s">
        <v>246</v>
      </c>
      <c r="L110" s="164" t="s">
        <v>246</v>
      </c>
      <c r="M110" s="164" t="s">
        <v>246</v>
      </c>
      <c r="N110" s="164" t="s">
        <v>246</v>
      </c>
      <c r="O110" s="164" t="s">
        <v>246</v>
      </c>
      <c r="P110" s="164" t="s">
        <v>246</v>
      </c>
      <c r="Q110" s="51">
        <v>8.7</v>
      </c>
      <c r="R110" s="51">
        <v>10000.0</v>
      </c>
      <c r="S110" s="51">
        <v>150071.6457</v>
      </c>
      <c r="T110" s="165">
        <f t="shared" si="1"/>
        <v>1.95937E+15</v>
      </c>
      <c r="U110" s="166">
        <f t="shared" si="2"/>
        <v>1</v>
      </c>
      <c r="V110" s="167">
        <f t="shared" si="3"/>
        <v>0.5011624357</v>
      </c>
      <c r="W110" s="70" t="b">
        <v>0</v>
      </c>
      <c r="X110" s="166">
        <f t="shared" si="4"/>
        <v>20</v>
      </c>
      <c r="Y110" s="166">
        <f t="shared" si="5"/>
        <v>30</v>
      </c>
      <c r="Z110" s="166">
        <f t="shared" si="8"/>
        <v>100</v>
      </c>
    </row>
    <row r="111">
      <c r="A111" s="4"/>
      <c r="B111" s="18" t="s">
        <v>118</v>
      </c>
      <c r="C111" s="164" t="s">
        <v>251</v>
      </c>
      <c r="D111" s="50"/>
      <c r="E111" s="164" t="s">
        <v>246</v>
      </c>
      <c r="F111" s="164" t="s">
        <v>246</v>
      </c>
      <c r="G111" s="164" t="s">
        <v>246</v>
      </c>
      <c r="H111" s="164" t="s">
        <v>246</v>
      </c>
      <c r="I111" s="164" t="s">
        <v>246</v>
      </c>
      <c r="J111" s="164" t="s">
        <v>246</v>
      </c>
      <c r="K111" s="164" t="s">
        <v>246</v>
      </c>
      <c r="L111" s="164" t="s">
        <v>246</v>
      </c>
      <c r="M111" s="164" t="s">
        <v>246</v>
      </c>
      <c r="N111" s="164" t="s">
        <v>246</v>
      </c>
      <c r="O111" s="164" t="s">
        <v>246</v>
      </c>
      <c r="P111" s="164" t="s">
        <v>246</v>
      </c>
      <c r="Q111" s="51">
        <v>10.0</v>
      </c>
      <c r="R111" s="51">
        <v>10000.0</v>
      </c>
      <c r="S111" s="51">
        <v>226635.4952</v>
      </c>
      <c r="T111" s="165">
        <f t="shared" si="1"/>
        <v>5.13636E+15</v>
      </c>
      <c r="U111" s="166">
        <f t="shared" si="2"/>
        <v>36</v>
      </c>
      <c r="V111" s="167">
        <f t="shared" si="3"/>
        <v>0.4668708824</v>
      </c>
      <c r="W111" s="70" t="b">
        <v>0</v>
      </c>
      <c r="X111" s="166">
        <f t="shared" si="4"/>
        <v>20</v>
      </c>
      <c r="Y111" s="166">
        <f t="shared" si="5"/>
        <v>22.66</v>
      </c>
      <c r="Z111" s="166">
        <f t="shared" si="8"/>
        <v>70.86</v>
      </c>
    </row>
    <row r="112">
      <c r="A112" s="4"/>
      <c r="B112" s="18" t="s">
        <v>119</v>
      </c>
      <c r="C112" s="164" t="s">
        <v>245</v>
      </c>
      <c r="D112" s="50"/>
      <c r="E112" s="164" t="s">
        <v>246</v>
      </c>
      <c r="F112" s="164" t="s">
        <v>246</v>
      </c>
      <c r="G112" s="164" t="s">
        <v>246</v>
      </c>
      <c r="H112" s="164" t="s">
        <v>246</v>
      </c>
      <c r="I112" s="164" t="s">
        <v>246</v>
      </c>
      <c r="J112" s="164" t="s">
        <v>246</v>
      </c>
      <c r="K112" s="164" t="s">
        <v>246</v>
      </c>
      <c r="L112" s="164" t="s">
        <v>246</v>
      </c>
      <c r="M112" s="164" t="s">
        <v>246</v>
      </c>
      <c r="N112" s="164" t="s">
        <v>246</v>
      </c>
      <c r="O112" s="164" t="s">
        <v>246</v>
      </c>
      <c r="P112" s="164" t="s">
        <v>246</v>
      </c>
      <c r="Q112" s="51">
        <v>8.3</v>
      </c>
      <c r="R112" s="51">
        <v>19399.0</v>
      </c>
      <c r="S112" s="51">
        <v>214073.7995</v>
      </c>
      <c r="T112" s="165">
        <f t="shared" si="1"/>
        <v>7.37878E+15</v>
      </c>
      <c r="U112" s="166">
        <f t="shared" si="2"/>
        <v>56</v>
      </c>
      <c r="V112" s="167">
        <f t="shared" si="3"/>
        <v>0.4426669214</v>
      </c>
      <c r="W112" s="70" t="b">
        <v>0</v>
      </c>
      <c r="X112" s="166">
        <f t="shared" si="4"/>
        <v>20</v>
      </c>
      <c r="Y112" s="166">
        <f t="shared" si="5"/>
        <v>18.46</v>
      </c>
      <c r="Z112" s="166">
        <f t="shared" si="8"/>
        <v>88.46</v>
      </c>
    </row>
    <row r="113">
      <c r="A113" s="4"/>
      <c r="B113" s="18" t="s">
        <v>120</v>
      </c>
      <c r="C113" s="164" t="s">
        <v>245</v>
      </c>
      <c r="D113" s="50"/>
      <c r="E113" s="164" t="s">
        <v>246</v>
      </c>
      <c r="F113" s="164" t="s">
        <v>246</v>
      </c>
      <c r="G113" s="164" t="s">
        <v>246</v>
      </c>
      <c r="H113" s="164" t="s">
        <v>246</v>
      </c>
      <c r="I113" s="164" t="s">
        <v>246</v>
      </c>
      <c r="J113" s="164" t="s">
        <v>246</v>
      </c>
      <c r="K113" s="164" t="s">
        <v>246</v>
      </c>
      <c r="L113" s="164" t="s">
        <v>246</v>
      </c>
      <c r="M113" s="164" t="s">
        <v>246</v>
      </c>
      <c r="N113" s="164" t="s">
        <v>246</v>
      </c>
      <c r="O113" s="164" t="s">
        <v>246</v>
      </c>
      <c r="P113" s="164" t="s">
        <v>246</v>
      </c>
      <c r="Q113" s="51">
        <v>9.0</v>
      </c>
      <c r="R113" s="51">
        <v>10000.0</v>
      </c>
      <c r="S113" s="51">
        <v>274079.3334</v>
      </c>
      <c r="T113" s="165">
        <f t="shared" si="1"/>
        <v>6.76075E+15</v>
      </c>
      <c r="U113" s="166">
        <f t="shared" si="2"/>
        <v>49</v>
      </c>
      <c r="V113" s="167">
        <f t="shared" si="3"/>
        <v>0.4493377051</v>
      </c>
      <c r="W113" s="70" t="b">
        <v>0</v>
      </c>
      <c r="X113" s="166">
        <f t="shared" si="4"/>
        <v>20</v>
      </c>
      <c r="Y113" s="166">
        <f t="shared" si="5"/>
        <v>19.93</v>
      </c>
      <c r="Z113" s="166">
        <f t="shared" si="8"/>
        <v>89.93</v>
      </c>
    </row>
    <row r="114">
      <c r="A114" s="4"/>
      <c r="B114" s="18" t="s">
        <v>121</v>
      </c>
      <c r="C114" s="164" t="s">
        <v>245</v>
      </c>
      <c r="D114" s="50"/>
      <c r="E114" s="164" t="s">
        <v>246</v>
      </c>
      <c r="F114" s="164" t="s">
        <v>246</v>
      </c>
      <c r="G114" s="164" t="s">
        <v>246</v>
      </c>
      <c r="H114" s="164" t="s">
        <v>246</v>
      </c>
      <c r="I114" s="164" t="s">
        <v>246</v>
      </c>
      <c r="J114" s="164" t="s">
        <v>246</v>
      </c>
      <c r="K114" s="164" t="s">
        <v>246</v>
      </c>
      <c r="L114" s="164" t="s">
        <v>246</v>
      </c>
      <c r="M114" s="164" t="s">
        <v>246</v>
      </c>
      <c r="N114" s="164" t="s">
        <v>246</v>
      </c>
      <c r="O114" s="164" t="s">
        <v>246</v>
      </c>
      <c r="P114" s="164" t="s">
        <v>246</v>
      </c>
      <c r="Q114" s="51">
        <v>9.2</v>
      </c>
      <c r="R114" s="51">
        <v>10000.0</v>
      </c>
      <c r="S114" s="51">
        <v>193153.2631</v>
      </c>
      <c r="T114" s="165">
        <f t="shared" si="1"/>
        <v>3.43235E+15</v>
      </c>
      <c r="U114" s="166">
        <f t="shared" si="2"/>
        <v>20</v>
      </c>
      <c r="V114" s="167">
        <f t="shared" si="3"/>
        <v>0.4852634916</v>
      </c>
      <c r="W114" s="70" t="b">
        <v>0</v>
      </c>
      <c r="X114" s="166">
        <f t="shared" si="4"/>
        <v>20</v>
      </c>
      <c r="Y114" s="166">
        <f t="shared" si="5"/>
        <v>26.01</v>
      </c>
      <c r="Z114" s="166">
        <f t="shared" si="8"/>
        <v>96.01</v>
      </c>
    </row>
    <row r="115">
      <c r="A115" s="4"/>
      <c r="B115" s="18" t="s">
        <v>122</v>
      </c>
      <c r="C115" s="164" t="s">
        <v>245</v>
      </c>
      <c r="D115" s="50"/>
      <c r="E115" s="164" t="s">
        <v>246</v>
      </c>
      <c r="F115" s="164" t="s">
        <v>246</v>
      </c>
      <c r="G115" s="164" t="s">
        <v>246</v>
      </c>
      <c r="H115" s="164" t="s">
        <v>246</v>
      </c>
      <c r="I115" s="164" t="s">
        <v>246</v>
      </c>
      <c r="J115" s="164" t="s">
        <v>246</v>
      </c>
      <c r="K115" s="164" t="s">
        <v>246</v>
      </c>
      <c r="L115" s="164" t="s">
        <v>246</v>
      </c>
      <c r="M115" s="164" t="s">
        <v>246</v>
      </c>
      <c r="N115" s="164" t="s">
        <v>246</v>
      </c>
      <c r="O115" s="164" t="s">
        <v>246</v>
      </c>
      <c r="P115" s="164" t="s">
        <v>246</v>
      </c>
      <c r="Q115" s="51">
        <v>7.0</v>
      </c>
      <c r="R115" s="51">
        <v>19399.0</v>
      </c>
      <c r="S115" s="51">
        <v>268717.1774</v>
      </c>
      <c r="T115" s="165">
        <f t="shared" si="1"/>
        <v>9.80547E+15</v>
      </c>
      <c r="U115" s="166">
        <f t="shared" si="2"/>
        <v>63</v>
      </c>
      <c r="V115" s="167">
        <f t="shared" si="3"/>
        <v>0.4164739609</v>
      </c>
      <c r="W115" s="70" t="b">
        <v>0</v>
      </c>
      <c r="X115" s="166">
        <f t="shared" si="4"/>
        <v>20</v>
      </c>
      <c r="Y115" s="166">
        <f t="shared" si="5"/>
        <v>16.99</v>
      </c>
      <c r="Z115" s="166">
        <f t="shared" si="8"/>
        <v>86.99</v>
      </c>
    </row>
    <row r="116">
      <c r="A116" s="4"/>
      <c r="B116" s="18" t="s">
        <v>123</v>
      </c>
      <c r="C116" s="164" t="s">
        <v>245</v>
      </c>
      <c r="D116" s="50"/>
      <c r="E116" s="164" t="s">
        <v>246</v>
      </c>
      <c r="F116" s="164" t="s">
        <v>246</v>
      </c>
      <c r="G116" s="164" t="s">
        <v>246</v>
      </c>
      <c r="H116" s="164" t="s">
        <v>246</v>
      </c>
      <c r="I116" s="164" t="s">
        <v>246</v>
      </c>
      <c r="J116" s="164" t="s">
        <v>246</v>
      </c>
      <c r="K116" s="164" t="s">
        <v>246</v>
      </c>
      <c r="L116" s="164" t="s">
        <v>246</v>
      </c>
      <c r="M116" s="164" t="s">
        <v>246</v>
      </c>
      <c r="N116" s="164" t="s">
        <v>246</v>
      </c>
      <c r="O116" s="164" t="s">
        <v>246</v>
      </c>
      <c r="P116" s="164" t="s">
        <v>246</v>
      </c>
      <c r="Q116" s="51">
        <v>10.5</v>
      </c>
      <c r="R116" s="51">
        <v>10000.0</v>
      </c>
      <c r="S116" s="51">
        <v>194637.5436</v>
      </c>
      <c r="T116" s="165">
        <f t="shared" si="1"/>
        <v>3.9778E+15</v>
      </c>
      <c r="U116" s="166">
        <f t="shared" si="2"/>
        <v>27</v>
      </c>
      <c r="V116" s="167">
        <f t="shared" si="3"/>
        <v>0.4793761345</v>
      </c>
      <c r="W116" s="70" t="b">
        <v>0</v>
      </c>
      <c r="X116" s="166">
        <f t="shared" si="4"/>
        <v>20</v>
      </c>
      <c r="Y116" s="166">
        <f t="shared" si="5"/>
        <v>24.55</v>
      </c>
      <c r="Z116" s="166">
        <f t="shared" si="8"/>
        <v>94.55</v>
      </c>
    </row>
    <row r="117">
      <c r="A117" s="4"/>
      <c r="B117" s="18" t="s">
        <v>124</v>
      </c>
      <c r="C117" s="164" t="s">
        <v>245</v>
      </c>
      <c r="D117" s="50"/>
      <c r="E117" s="164" t="s">
        <v>246</v>
      </c>
      <c r="F117" s="164" t="s">
        <v>246</v>
      </c>
      <c r="G117" s="164" t="s">
        <v>246</v>
      </c>
      <c r="H117" s="164" t="s">
        <v>246</v>
      </c>
      <c r="I117" s="164" t="s">
        <v>246</v>
      </c>
      <c r="J117" s="164" t="s">
        <v>246</v>
      </c>
      <c r="K117" s="164" t="s">
        <v>246</v>
      </c>
      <c r="L117" s="164" t="s">
        <v>246</v>
      </c>
      <c r="M117" s="164" t="s">
        <v>246</v>
      </c>
      <c r="N117" s="164" t="s">
        <v>246</v>
      </c>
      <c r="O117" s="164" t="s">
        <v>246</v>
      </c>
      <c r="P117" s="164" t="s">
        <v>246</v>
      </c>
      <c r="Q117" s="51">
        <v>8.0</v>
      </c>
      <c r="R117" s="51">
        <v>19399.0</v>
      </c>
      <c r="S117" s="51">
        <v>195943.71</v>
      </c>
      <c r="T117" s="165">
        <f t="shared" si="1"/>
        <v>5.95843E+15</v>
      </c>
      <c r="U117" s="166">
        <f t="shared" si="2"/>
        <v>43</v>
      </c>
      <c r="V117" s="167">
        <f t="shared" si="3"/>
        <v>0.4579977284</v>
      </c>
      <c r="W117" s="70" t="b">
        <v>0</v>
      </c>
      <c r="X117" s="166">
        <f t="shared" si="4"/>
        <v>20</v>
      </c>
      <c r="Y117" s="166">
        <f t="shared" si="5"/>
        <v>21.19</v>
      </c>
      <c r="Z117" s="166">
        <f t="shared" si="8"/>
        <v>91.19</v>
      </c>
    </row>
    <row r="118">
      <c r="A118" s="5"/>
      <c r="B118" s="18" t="s">
        <v>125</v>
      </c>
      <c r="C118" s="164" t="s">
        <v>245</v>
      </c>
      <c r="D118" s="50"/>
      <c r="E118" s="164" t="s">
        <v>246</v>
      </c>
      <c r="F118" s="164" t="s">
        <v>246</v>
      </c>
      <c r="G118" s="164" t="s">
        <v>246</v>
      </c>
      <c r="H118" s="164" t="s">
        <v>246</v>
      </c>
      <c r="I118" s="164" t="s">
        <v>246</v>
      </c>
      <c r="J118" s="164" t="s">
        <v>246</v>
      </c>
      <c r="K118" s="164" t="s">
        <v>246</v>
      </c>
      <c r="L118" s="164" t="s">
        <v>246</v>
      </c>
      <c r="M118" s="164" t="s">
        <v>246</v>
      </c>
      <c r="N118" s="164" t="s">
        <v>246</v>
      </c>
      <c r="O118" s="164" t="s">
        <v>246</v>
      </c>
      <c r="P118" s="164" t="s">
        <v>246</v>
      </c>
      <c r="Q118" s="51">
        <v>8.0</v>
      </c>
      <c r="R118" s="51">
        <v>10000.0</v>
      </c>
      <c r="S118" s="51">
        <v>221582.6943</v>
      </c>
      <c r="T118" s="165">
        <f t="shared" si="1"/>
        <v>3.92791E+15</v>
      </c>
      <c r="U118" s="166">
        <f t="shared" si="2"/>
        <v>26</v>
      </c>
      <c r="V118" s="167">
        <f t="shared" si="3"/>
        <v>0.4799145784</v>
      </c>
      <c r="W118" s="70" t="b">
        <v>0</v>
      </c>
      <c r="X118" s="166">
        <f t="shared" si="4"/>
        <v>20</v>
      </c>
      <c r="Y118" s="166">
        <f t="shared" si="5"/>
        <v>24.76</v>
      </c>
      <c r="Z118" s="166">
        <f t="shared" si="8"/>
        <v>94.76</v>
      </c>
    </row>
    <row r="119">
      <c r="A119" s="19" t="s">
        <v>126</v>
      </c>
      <c r="B119" s="20" t="s">
        <v>127</v>
      </c>
      <c r="C119" s="164" t="s">
        <v>247</v>
      </c>
      <c r="D119" s="164" t="s">
        <v>248</v>
      </c>
      <c r="E119" s="164" t="s">
        <v>247</v>
      </c>
      <c r="F119" s="50"/>
      <c r="G119" s="50"/>
      <c r="H119" s="50"/>
      <c r="I119" s="164" t="s">
        <v>247</v>
      </c>
      <c r="J119" s="50"/>
      <c r="K119" s="50"/>
      <c r="L119" s="50"/>
      <c r="M119" s="50"/>
      <c r="N119" s="50"/>
      <c r="O119" s="50"/>
      <c r="P119" s="50"/>
      <c r="T119" s="165" t="str">
        <f t="shared" si="1"/>
        <v>-</v>
      </c>
      <c r="U119" s="166" t="str">
        <f t="shared" si="2"/>
        <v>-</v>
      </c>
      <c r="V119" s="166" t="str">
        <f t="shared" si="3"/>
        <v>-</v>
      </c>
      <c r="W119" s="70" t="b">
        <v>0</v>
      </c>
      <c r="X119" s="166">
        <f t="shared" si="4"/>
        <v>0</v>
      </c>
      <c r="Y119" s="166">
        <f t="shared" si="5"/>
        <v>0</v>
      </c>
      <c r="Z119" s="166">
        <f t="shared" si="8"/>
        <v>0</v>
      </c>
    </row>
    <row r="120">
      <c r="A120" s="4"/>
      <c r="B120" s="20" t="s">
        <v>128</v>
      </c>
      <c r="C120" s="164" t="s">
        <v>245</v>
      </c>
      <c r="D120" s="50"/>
      <c r="E120" s="164" t="s">
        <v>246</v>
      </c>
      <c r="F120" s="164" t="s">
        <v>246</v>
      </c>
      <c r="G120" s="164" t="s">
        <v>246</v>
      </c>
      <c r="H120" s="164" t="s">
        <v>246</v>
      </c>
      <c r="I120" s="164" t="s">
        <v>246</v>
      </c>
      <c r="J120" s="164" t="s">
        <v>246</v>
      </c>
      <c r="K120" s="164" t="s">
        <v>246</v>
      </c>
      <c r="L120" s="164" t="s">
        <v>246</v>
      </c>
      <c r="M120" s="164" t="s">
        <v>246</v>
      </c>
      <c r="N120" s="164" t="s">
        <v>246</v>
      </c>
      <c r="O120" s="164" t="s">
        <v>246</v>
      </c>
      <c r="P120" s="164" t="s">
        <v>246</v>
      </c>
      <c r="Q120" s="51">
        <v>13.0</v>
      </c>
      <c r="R120" s="51">
        <v>20000.0</v>
      </c>
      <c r="S120" s="51">
        <v>246409.2302</v>
      </c>
      <c r="T120" s="165">
        <f t="shared" si="1"/>
        <v>1.57866E+16</v>
      </c>
      <c r="U120" s="166">
        <f t="shared" si="2"/>
        <v>85</v>
      </c>
      <c r="V120" s="167">
        <f t="shared" si="3"/>
        <v>0.3519158559</v>
      </c>
      <c r="W120" s="70" t="b">
        <v>0</v>
      </c>
      <c r="X120" s="166">
        <f t="shared" si="4"/>
        <v>20</v>
      </c>
      <c r="Y120" s="166">
        <f t="shared" si="5"/>
        <v>12.38</v>
      </c>
      <c r="Z120" s="166">
        <f t="shared" si="8"/>
        <v>82.38</v>
      </c>
    </row>
    <row r="121">
      <c r="A121" s="4"/>
      <c r="B121" s="20" t="s">
        <v>129</v>
      </c>
      <c r="C121" s="164" t="s">
        <v>245</v>
      </c>
      <c r="D121" s="50"/>
      <c r="E121" s="164" t="s">
        <v>246</v>
      </c>
      <c r="F121" s="164" t="s">
        <v>246</v>
      </c>
      <c r="G121" s="164" t="s">
        <v>246</v>
      </c>
      <c r="H121" s="164" t="s">
        <v>246</v>
      </c>
      <c r="I121" s="164" t="s">
        <v>246</v>
      </c>
      <c r="J121" s="164" t="s">
        <v>246</v>
      </c>
      <c r="K121" s="164" t="s">
        <v>246</v>
      </c>
      <c r="L121" s="164" t="s">
        <v>246</v>
      </c>
      <c r="M121" s="164" t="s">
        <v>246</v>
      </c>
      <c r="N121" s="164" t="s">
        <v>246</v>
      </c>
      <c r="O121" s="164" t="s">
        <v>246</v>
      </c>
      <c r="P121" s="164" t="s">
        <v>246</v>
      </c>
      <c r="Q121" s="51">
        <v>15.0</v>
      </c>
      <c r="R121" s="51">
        <v>19399.0</v>
      </c>
      <c r="S121" s="51">
        <v>219614.07</v>
      </c>
      <c r="T121" s="165">
        <f t="shared" si="1"/>
        <v>1.40343E+16</v>
      </c>
      <c r="U121" s="166">
        <f t="shared" si="2"/>
        <v>80</v>
      </c>
      <c r="V121" s="167">
        <f t="shared" si="3"/>
        <v>0.3708290989</v>
      </c>
      <c r="W121" s="70" t="b">
        <v>0</v>
      </c>
      <c r="X121" s="166">
        <f t="shared" si="4"/>
        <v>20</v>
      </c>
      <c r="Y121" s="166">
        <f t="shared" si="5"/>
        <v>13.43</v>
      </c>
      <c r="Z121" s="166">
        <f t="shared" si="8"/>
        <v>83.43</v>
      </c>
    </row>
    <row r="122">
      <c r="A122" s="4"/>
      <c r="B122" s="20" t="s">
        <v>130</v>
      </c>
      <c r="C122" s="164" t="s">
        <v>245</v>
      </c>
      <c r="D122" s="50"/>
      <c r="E122" s="164" t="s">
        <v>246</v>
      </c>
      <c r="F122" s="164" t="s">
        <v>246</v>
      </c>
      <c r="G122" s="164" t="s">
        <v>246</v>
      </c>
      <c r="H122" s="164" t="s">
        <v>246</v>
      </c>
      <c r="I122" s="164" t="s">
        <v>246</v>
      </c>
      <c r="J122" s="164" t="s">
        <v>246</v>
      </c>
      <c r="K122" s="164" t="s">
        <v>246</v>
      </c>
      <c r="L122" s="164" t="s">
        <v>246</v>
      </c>
      <c r="M122" s="164" t="s">
        <v>246</v>
      </c>
      <c r="N122" s="164" t="s">
        <v>246</v>
      </c>
      <c r="O122" s="164" t="s">
        <v>246</v>
      </c>
      <c r="P122" s="164" t="s">
        <v>246</v>
      </c>
      <c r="Q122" s="51">
        <v>10.0</v>
      </c>
      <c r="R122" s="51">
        <v>10000.0</v>
      </c>
      <c r="S122" s="51">
        <v>238522.2351</v>
      </c>
      <c r="T122" s="165">
        <f t="shared" si="1"/>
        <v>5.68929E+15</v>
      </c>
      <c r="U122" s="166">
        <f t="shared" si="2"/>
        <v>41</v>
      </c>
      <c r="V122" s="167">
        <f t="shared" si="3"/>
        <v>0.4609028151</v>
      </c>
      <c r="W122" s="70" t="b">
        <v>0</v>
      </c>
      <c r="X122" s="166">
        <f t="shared" si="4"/>
        <v>20</v>
      </c>
      <c r="Y122" s="166">
        <f t="shared" si="5"/>
        <v>21.61</v>
      </c>
      <c r="Z122" s="166">
        <f t="shared" si="8"/>
        <v>91.61</v>
      </c>
    </row>
    <row r="123">
      <c r="A123" s="4"/>
      <c r="B123" s="20" t="s">
        <v>131</v>
      </c>
      <c r="C123" s="164" t="s">
        <v>245</v>
      </c>
      <c r="D123" s="50"/>
      <c r="E123" s="164" t="s">
        <v>246</v>
      </c>
      <c r="F123" s="164" t="s">
        <v>246</v>
      </c>
      <c r="G123" s="164" t="s">
        <v>246</v>
      </c>
      <c r="H123" s="164" t="s">
        <v>246</v>
      </c>
      <c r="I123" s="164" t="s">
        <v>246</v>
      </c>
      <c r="J123" s="164" t="s">
        <v>246</v>
      </c>
      <c r="K123" s="164" t="s">
        <v>246</v>
      </c>
      <c r="L123" s="164" t="s">
        <v>246</v>
      </c>
      <c r="M123" s="164" t="s">
        <v>246</v>
      </c>
      <c r="N123" s="164" t="s">
        <v>246</v>
      </c>
      <c r="O123" s="164" t="s">
        <v>246</v>
      </c>
      <c r="P123" s="164" t="s">
        <v>246</v>
      </c>
      <c r="Q123" s="51">
        <v>9.7</v>
      </c>
      <c r="R123" s="51">
        <v>79096.0</v>
      </c>
      <c r="S123" s="51">
        <v>169251.6684</v>
      </c>
      <c r="T123" s="165">
        <f t="shared" si="1"/>
        <v>2.19782E+16</v>
      </c>
      <c r="U123" s="166">
        <f t="shared" si="2"/>
        <v>93</v>
      </c>
      <c r="V123" s="167">
        <f t="shared" si="3"/>
        <v>0.2850849831</v>
      </c>
      <c r="W123" s="70" t="b">
        <v>0</v>
      </c>
      <c r="X123" s="166">
        <f t="shared" si="4"/>
        <v>20</v>
      </c>
      <c r="Y123" s="166">
        <f t="shared" si="5"/>
        <v>10.7</v>
      </c>
      <c r="Z123" s="166">
        <f t="shared" si="8"/>
        <v>80.7</v>
      </c>
    </row>
    <row r="124">
      <c r="A124" s="4"/>
      <c r="B124" s="20" t="s">
        <v>132</v>
      </c>
      <c r="C124" s="164" t="s">
        <v>245</v>
      </c>
      <c r="D124" s="50"/>
      <c r="E124" s="164" t="s">
        <v>246</v>
      </c>
      <c r="F124" s="164" t="s">
        <v>246</v>
      </c>
      <c r="G124" s="164" t="s">
        <v>246</v>
      </c>
      <c r="H124" s="164" t="s">
        <v>246</v>
      </c>
      <c r="I124" s="164" t="s">
        <v>246</v>
      </c>
      <c r="J124" s="164" t="s">
        <v>246</v>
      </c>
      <c r="K124" s="164" t="s">
        <v>246</v>
      </c>
      <c r="L124" s="164" t="s">
        <v>246</v>
      </c>
      <c r="M124" s="164" t="s">
        <v>246</v>
      </c>
      <c r="N124" s="164" t="s">
        <v>246</v>
      </c>
      <c r="O124" s="164" t="s">
        <v>246</v>
      </c>
      <c r="P124" s="164" t="s">
        <v>246</v>
      </c>
      <c r="Q124" s="51">
        <v>10.0</v>
      </c>
      <c r="R124" s="51">
        <v>148495.0</v>
      </c>
      <c r="S124" s="51">
        <v>354008.5937</v>
      </c>
      <c r="T124" s="165">
        <f t="shared" si="1"/>
        <v>1.86097E+17</v>
      </c>
      <c r="U124" s="166">
        <f t="shared" si="2"/>
        <v>134</v>
      </c>
      <c r="V124" s="167">
        <f t="shared" si="3"/>
        <v>-1.486365901</v>
      </c>
      <c r="W124" s="70" t="b">
        <v>0</v>
      </c>
      <c r="X124" s="166">
        <f t="shared" si="4"/>
        <v>20</v>
      </c>
      <c r="Y124" s="166">
        <f t="shared" si="5"/>
        <v>2.1</v>
      </c>
      <c r="Z124" s="166">
        <f t="shared" si="8"/>
        <v>72.1</v>
      </c>
    </row>
    <row r="125">
      <c r="A125" s="4"/>
      <c r="B125" s="20" t="s">
        <v>133</v>
      </c>
      <c r="C125" s="164" t="s">
        <v>245</v>
      </c>
      <c r="D125" s="50"/>
      <c r="E125" s="164" t="s">
        <v>246</v>
      </c>
      <c r="F125" s="164" t="s">
        <v>246</v>
      </c>
      <c r="G125" s="164" t="s">
        <v>246</v>
      </c>
      <c r="H125" s="164" t="s">
        <v>246</v>
      </c>
      <c r="I125" s="164" t="s">
        <v>246</v>
      </c>
      <c r="J125" s="164" t="s">
        <v>246</v>
      </c>
      <c r="K125" s="164" t="s">
        <v>246</v>
      </c>
      <c r="L125" s="164" t="s">
        <v>246</v>
      </c>
      <c r="M125" s="164" t="s">
        <v>246</v>
      </c>
      <c r="N125" s="164" t="s">
        <v>246</v>
      </c>
      <c r="O125" s="164" t="s">
        <v>246</v>
      </c>
      <c r="P125" s="164" t="s">
        <v>246</v>
      </c>
      <c r="Q125" s="51">
        <v>12.0</v>
      </c>
      <c r="R125" s="51">
        <v>68496.0</v>
      </c>
      <c r="S125" s="51">
        <v>392709.2424</v>
      </c>
      <c r="T125" s="165">
        <f t="shared" si="1"/>
        <v>1.26762E+17</v>
      </c>
      <c r="U125" s="166">
        <f t="shared" si="2"/>
        <v>128</v>
      </c>
      <c r="V125" s="167">
        <f t="shared" si="3"/>
        <v>-0.845919651</v>
      </c>
      <c r="W125" s="70" t="b">
        <v>0</v>
      </c>
      <c r="X125" s="166">
        <f t="shared" si="4"/>
        <v>20</v>
      </c>
      <c r="Y125" s="166">
        <f t="shared" si="5"/>
        <v>3.36</v>
      </c>
      <c r="Z125" s="166">
        <f t="shared" si="8"/>
        <v>73.36</v>
      </c>
    </row>
    <row r="126">
      <c r="A126" s="4"/>
      <c r="B126" s="20" t="s">
        <v>134</v>
      </c>
      <c r="C126" s="164" t="s">
        <v>245</v>
      </c>
      <c r="D126" s="50"/>
      <c r="E126" s="164" t="s">
        <v>246</v>
      </c>
      <c r="F126" s="164" t="s">
        <v>246</v>
      </c>
      <c r="G126" s="164" t="s">
        <v>246</v>
      </c>
      <c r="H126" s="164" t="s">
        <v>246</v>
      </c>
      <c r="I126" s="164" t="s">
        <v>246</v>
      </c>
      <c r="J126" s="164" t="s">
        <v>246</v>
      </c>
      <c r="K126" s="164" t="s">
        <v>246</v>
      </c>
      <c r="L126" s="164" t="s">
        <v>246</v>
      </c>
      <c r="M126" s="164" t="s">
        <v>246</v>
      </c>
      <c r="N126" s="164" t="s">
        <v>246</v>
      </c>
      <c r="O126" s="164" t="s">
        <v>246</v>
      </c>
      <c r="P126" s="164" t="s">
        <v>246</v>
      </c>
      <c r="Q126" s="51">
        <v>10.0</v>
      </c>
      <c r="R126" s="51">
        <v>58195.0</v>
      </c>
      <c r="S126" s="51">
        <v>232747.6045</v>
      </c>
      <c r="T126" s="165">
        <f t="shared" si="1"/>
        <v>3.15251E+16</v>
      </c>
      <c r="U126" s="166">
        <f t="shared" si="2"/>
        <v>103</v>
      </c>
      <c r="V126" s="167">
        <f t="shared" si="3"/>
        <v>0.1820388316</v>
      </c>
      <c r="W126" s="70" t="b">
        <v>0</v>
      </c>
      <c r="X126" s="166">
        <f t="shared" si="4"/>
        <v>20</v>
      </c>
      <c r="Y126" s="166">
        <f t="shared" si="5"/>
        <v>8.6</v>
      </c>
      <c r="Z126" s="166">
        <f t="shared" si="8"/>
        <v>78.6</v>
      </c>
    </row>
    <row r="127">
      <c r="A127" s="4"/>
      <c r="B127" s="20" t="s">
        <v>135</v>
      </c>
      <c r="C127" s="164" t="s">
        <v>251</v>
      </c>
      <c r="D127" s="50"/>
      <c r="E127" s="164" t="s">
        <v>246</v>
      </c>
      <c r="F127" s="164" t="s">
        <v>246</v>
      </c>
      <c r="G127" s="164" t="s">
        <v>246</v>
      </c>
      <c r="H127" s="164" t="s">
        <v>246</v>
      </c>
      <c r="I127" s="164" t="s">
        <v>246</v>
      </c>
      <c r="J127" s="164" t="s">
        <v>246</v>
      </c>
      <c r="K127" s="164" t="s">
        <v>246</v>
      </c>
      <c r="L127" s="164" t="s">
        <v>246</v>
      </c>
      <c r="M127" s="164" t="s">
        <v>246</v>
      </c>
      <c r="N127" s="164" t="s">
        <v>246</v>
      </c>
      <c r="O127" s="164" t="s">
        <v>246</v>
      </c>
      <c r="P127" s="164" t="s">
        <v>246</v>
      </c>
      <c r="Q127" s="51">
        <v>9.3</v>
      </c>
      <c r="R127" s="51">
        <v>10000.0</v>
      </c>
      <c r="S127" s="51">
        <v>178863.5528</v>
      </c>
      <c r="T127" s="165">
        <f t="shared" si="1"/>
        <v>2.97527E+15</v>
      </c>
      <c r="U127" s="166">
        <f t="shared" si="2"/>
        <v>14</v>
      </c>
      <c r="V127" s="167">
        <f t="shared" si="3"/>
        <v>0.4901970908</v>
      </c>
      <c r="W127" s="70" t="b">
        <v>0</v>
      </c>
      <c r="X127" s="166">
        <f t="shared" si="4"/>
        <v>20</v>
      </c>
      <c r="Y127" s="166">
        <f t="shared" si="5"/>
        <v>27.27</v>
      </c>
      <c r="Z127" s="166">
        <f t="shared" si="8"/>
        <v>74.09</v>
      </c>
    </row>
    <row r="128">
      <c r="A128" s="4"/>
      <c r="B128" s="20" t="s">
        <v>136</v>
      </c>
      <c r="C128" s="164" t="s">
        <v>251</v>
      </c>
      <c r="D128" s="50"/>
      <c r="E128" s="164" t="s">
        <v>246</v>
      </c>
      <c r="F128" s="164" t="s">
        <v>246</v>
      </c>
      <c r="G128" s="164" t="s">
        <v>246</v>
      </c>
      <c r="H128" s="164" t="s">
        <v>246</v>
      </c>
      <c r="I128" s="164" t="s">
        <v>246</v>
      </c>
      <c r="J128" s="164" t="s">
        <v>246</v>
      </c>
      <c r="K128" s="164" t="s">
        <v>246</v>
      </c>
      <c r="L128" s="164" t="s">
        <v>246</v>
      </c>
      <c r="M128" s="164" t="s">
        <v>246</v>
      </c>
      <c r="N128" s="164" t="s">
        <v>246</v>
      </c>
      <c r="O128" s="164" t="s">
        <v>246</v>
      </c>
      <c r="P128" s="164" t="s">
        <v>246</v>
      </c>
      <c r="Q128" s="51">
        <v>10.0</v>
      </c>
      <c r="R128" s="51">
        <v>10000.0</v>
      </c>
      <c r="S128" s="51">
        <v>242062.633</v>
      </c>
      <c r="T128" s="165">
        <f t="shared" si="1"/>
        <v>5.85943E+15</v>
      </c>
      <c r="U128" s="166">
        <f t="shared" si="2"/>
        <v>42</v>
      </c>
      <c r="V128" s="167">
        <f t="shared" si="3"/>
        <v>0.4590663068</v>
      </c>
      <c r="W128" s="70" t="b">
        <v>0</v>
      </c>
      <c r="X128" s="166">
        <f t="shared" si="4"/>
        <v>20</v>
      </c>
      <c r="Y128" s="166">
        <f t="shared" si="5"/>
        <v>21.4</v>
      </c>
      <c r="Z128" s="166">
        <f t="shared" si="8"/>
        <v>69.98</v>
      </c>
    </row>
    <row r="129">
      <c r="A129" s="4"/>
      <c r="B129" s="20" t="s">
        <v>137</v>
      </c>
      <c r="C129" s="164" t="s">
        <v>247</v>
      </c>
      <c r="D129" s="164" t="s">
        <v>248</v>
      </c>
      <c r="E129" s="164" t="s">
        <v>247</v>
      </c>
      <c r="F129" s="50"/>
      <c r="G129" s="50"/>
      <c r="H129" s="50"/>
      <c r="I129" s="164" t="s">
        <v>247</v>
      </c>
      <c r="J129" s="50"/>
      <c r="K129" s="50"/>
      <c r="L129" s="50"/>
      <c r="M129" s="50"/>
      <c r="N129" s="50"/>
      <c r="O129" s="50"/>
      <c r="P129" s="50"/>
      <c r="T129" s="165" t="str">
        <f t="shared" si="1"/>
        <v>-</v>
      </c>
      <c r="U129" s="166" t="str">
        <f t="shared" si="2"/>
        <v>-</v>
      </c>
      <c r="V129" s="166" t="str">
        <f t="shared" si="3"/>
        <v>-</v>
      </c>
      <c r="W129" s="70" t="b">
        <v>0</v>
      </c>
      <c r="X129" s="166">
        <f t="shared" si="4"/>
        <v>0</v>
      </c>
      <c r="Y129" s="166">
        <f t="shared" si="5"/>
        <v>0</v>
      </c>
      <c r="Z129" s="166">
        <f t="shared" si="8"/>
        <v>0</v>
      </c>
    </row>
    <row r="130">
      <c r="A130" s="4"/>
      <c r="B130" s="20" t="s">
        <v>138</v>
      </c>
      <c r="C130" s="164" t="s">
        <v>247</v>
      </c>
      <c r="D130" s="164" t="s">
        <v>248</v>
      </c>
      <c r="E130" s="164" t="s">
        <v>247</v>
      </c>
      <c r="F130" s="50"/>
      <c r="G130" s="50"/>
      <c r="H130" s="50"/>
      <c r="I130" s="164" t="s">
        <v>247</v>
      </c>
      <c r="J130" s="50"/>
      <c r="K130" s="50"/>
      <c r="L130" s="50"/>
      <c r="M130" s="50"/>
      <c r="N130" s="50"/>
      <c r="O130" s="50"/>
      <c r="P130" s="50"/>
      <c r="T130" s="165" t="str">
        <f t="shared" si="1"/>
        <v>-</v>
      </c>
      <c r="U130" s="166" t="str">
        <f t="shared" si="2"/>
        <v>-</v>
      </c>
      <c r="V130" s="166" t="str">
        <f t="shared" si="3"/>
        <v>-</v>
      </c>
      <c r="W130" s="70" t="b">
        <v>0</v>
      </c>
      <c r="X130" s="166">
        <f t="shared" si="4"/>
        <v>0</v>
      </c>
      <c r="Y130" s="166">
        <f t="shared" si="5"/>
        <v>0</v>
      </c>
      <c r="Z130" s="166">
        <f t="shared" si="8"/>
        <v>0</v>
      </c>
    </row>
    <row r="131">
      <c r="A131" s="4"/>
      <c r="B131" s="20" t="s">
        <v>139</v>
      </c>
      <c r="C131" s="164" t="s">
        <v>251</v>
      </c>
      <c r="D131" s="50"/>
      <c r="E131" s="164" t="s">
        <v>246</v>
      </c>
      <c r="F131" s="164" t="s">
        <v>246</v>
      </c>
      <c r="G131" s="164" t="s">
        <v>246</v>
      </c>
      <c r="H131" s="164" t="s">
        <v>246</v>
      </c>
      <c r="I131" s="164" t="s">
        <v>246</v>
      </c>
      <c r="J131" s="164" t="s">
        <v>246</v>
      </c>
      <c r="K131" s="164" t="s">
        <v>246</v>
      </c>
      <c r="L131" s="164" t="s">
        <v>246</v>
      </c>
      <c r="M131" s="164" t="s">
        <v>246</v>
      </c>
      <c r="N131" s="164" t="s">
        <v>246</v>
      </c>
      <c r="O131" s="164" t="s">
        <v>246</v>
      </c>
      <c r="P131" s="164" t="s">
        <v>246</v>
      </c>
      <c r="Q131" s="51">
        <v>15.0</v>
      </c>
      <c r="R131" s="51">
        <v>58798.0</v>
      </c>
      <c r="S131" s="51">
        <v>814510.3707</v>
      </c>
      <c r="T131" s="165">
        <f t="shared" si="1"/>
        <v>5.85123E+17</v>
      </c>
      <c r="U131" s="166">
        <f t="shared" si="2"/>
        <v>143</v>
      </c>
      <c r="V131" s="167">
        <f t="shared" si="3"/>
        <v>-5.793334434</v>
      </c>
      <c r="W131" s="70" t="b">
        <v>0</v>
      </c>
      <c r="X131" s="166">
        <f t="shared" si="4"/>
        <v>20</v>
      </c>
      <c r="Y131" s="166">
        <f t="shared" si="5"/>
        <v>0.21</v>
      </c>
      <c r="Z131" s="166">
        <f t="shared" si="8"/>
        <v>55.15</v>
      </c>
    </row>
    <row r="132">
      <c r="A132" s="4"/>
      <c r="B132" s="20" t="s">
        <v>140</v>
      </c>
      <c r="C132" s="164" t="s">
        <v>245</v>
      </c>
      <c r="D132" s="50"/>
      <c r="E132" s="164" t="s">
        <v>246</v>
      </c>
      <c r="F132" s="164" t="s">
        <v>246</v>
      </c>
      <c r="G132" s="164" t="s">
        <v>246</v>
      </c>
      <c r="H132" s="164" t="s">
        <v>246</v>
      </c>
      <c r="I132" s="164" t="s">
        <v>246</v>
      </c>
      <c r="J132" s="164" t="s">
        <v>246</v>
      </c>
      <c r="K132" s="164" t="s">
        <v>246</v>
      </c>
      <c r="L132" s="164" t="s">
        <v>246</v>
      </c>
      <c r="M132" s="164" t="s">
        <v>246</v>
      </c>
      <c r="N132" s="164" t="s">
        <v>246</v>
      </c>
      <c r="O132" s="164" t="s">
        <v>246</v>
      </c>
      <c r="P132" s="164" t="s">
        <v>246</v>
      </c>
      <c r="Q132" s="51">
        <v>8.9</v>
      </c>
      <c r="R132" s="51">
        <v>29098.0</v>
      </c>
      <c r="S132" s="51">
        <v>232232.012</v>
      </c>
      <c r="T132" s="165">
        <f t="shared" si="1"/>
        <v>1.39668E+16</v>
      </c>
      <c r="U132" s="166">
        <f t="shared" si="2"/>
        <v>79</v>
      </c>
      <c r="V132" s="167">
        <f t="shared" si="3"/>
        <v>0.3715575933</v>
      </c>
      <c r="W132" s="70" t="b">
        <v>0</v>
      </c>
      <c r="X132" s="166">
        <f t="shared" si="4"/>
        <v>20</v>
      </c>
      <c r="Y132" s="166">
        <f t="shared" si="5"/>
        <v>13.64</v>
      </c>
      <c r="Z132" s="166">
        <f t="shared" si="8"/>
        <v>83.64</v>
      </c>
    </row>
    <row r="133">
      <c r="A133" s="4"/>
      <c r="B133" s="20" t="s">
        <v>141</v>
      </c>
      <c r="C133" s="164" t="s">
        <v>245</v>
      </c>
      <c r="D133" s="50"/>
      <c r="E133" s="164" t="s">
        <v>246</v>
      </c>
      <c r="F133" s="164" t="s">
        <v>246</v>
      </c>
      <c r="G133" s="164" t="s">
        <v>246</v>
      </c>
      <c r="H133" s="164" t="s">
        <v>246</v>
      </c>
      <c r="I133" s="164" t="s">
        <v>246</v>
      </c>
      <c r="J133" s="164" t="s">
        <v>246</v>
      </c>
      <c r="K133" s="164" t="s">
        <v>246</v>
      </c>
      <c r="L133" s="164" t="s">
        <v>246</v>
      </c>
      <c r="M133" s="164" t="s">
        <v>246</v>
      </c>
      <c r="N133" s="164" t="s">
        <v>246</v>
      </c>
      <c r="O133" s="164" t="s">
        <v>246</v>
      </c>
      <c r="P133" s="164" t="s">
        <v>246</v>
      </c>
      <c r="Q133" s="51">
        <v>8.2</v>
      </c>
      <c r="R133" s="51">
        <v>57896.0</v>
      </c>
      <c r="S133" s="51">
        <v>244874.954</v>
      </c>
      <c r="T133" s="165">
        <f t="shared" si="1"/>
        <v>2.84676E+16</v>
      </c>
      <c r="U133" s="166">
        <f t="shared" si="2"/>
        <v>97</v>
      </c>
      <c r="V133" s="167">
        <f t="shared" si="3"/>
        <v>0.2150401082</v>
      </c>
      <c r="W133" s="70" t="b">
        <v>0</v>
      </c>
      <c r="X133" s="166">
        <f t="shared" si="4"/>
        <v>20</v>
      </c>
      <c r="Y133" s="166">
        <f t="shared" si="5"/>
        <v>9.86</v>
      </c>
      <c r="Z133" s="166">
        <f t="shared" si="8"/>
        <v>79.86</v>
      </c>
    </row>
    <row r="134">
      <c r="A134" s="5"/>
      <c r="B134" s="20" t="s">
        <v>142</v>
      </c>
      <c r="C134" s="164" t="s">
        <v>247</v>
      </c>
      <c r="D134" s="164" t="s">
        <v>248</v>
      </c>
      <c r="E134" s="164" t="s">
        <v>247</v>
      </c>
      <c r="F134" s="50"/>
      <c r="G134" s="50"/>
      <c r="H134" s="50"/>
      <c r="I134" s="164" t="s">
        <v>247</v>
      </c>
      <c r="J134" s="50"/>
      <c r="K134" s="50"/>
      <c r="L134" s="50"/>
      <c r="M134" s="50"/>
      <c r="N134" s="50"/>
      <c r="O134" s="50"/>
      <c r="P134" s="50"/>
      <c r="T134" s="165" t="str">
        <f t="shared" si="1"/>
        <v>-</v>
      </c>
      <c r="U134" s="166" t="str">
        <f t="shared" si="2"/>
        <v>-</v>
      </c>
      <c r="V134" s="166" t="str">
        <f t="shared" si="3"/>
        <v>-</v>
      </c>
      <c r="W134" s="70" t="b">
        <v>0</v>
      </c>
      <c r="X134" s="166">
        <f t="shared" si="4"/>
        <v>0</v>
      </c>
      <c r="Y134" s="166">
        <f t="shared" si="5"/>
        <v>0</v>
      </c>
      <c r="Z134" s="166">
        <f t="shared" si="8"/>
        <v>0</v>
      </c>
    </row>
    <row r="135">
      <c r="A135" s="119" t="s">
        <v>143</v>
      </c>
      <c r="B135" s="138" t="s">
        <v>144</v>
      </c>
      <c r="C135" s="164" t="s">
        <v>245</v>
      </c>
      <c r="D135" s="50"/>
      <c r="E135" s="164" t="s">
        <v>246</v>
      </c>
      <c r="F135" s="164" t="s">
        <v>246</v>
      </c>
      <c r="G135" s="164" t="s">
        <v>246</v>
      </c>
      <c r="H135" s="164" t="s">
        <v>246</v>
      </c>
      <c r="I135" s="164" t="s">
        <v>246</v>
      </c>
      <c r="J135" s="164" t="s">
        <v>246</v>
      </c>
      <c r="K135" s="164" t="s">
        <v>246</v>
      </c>
      <c r="L135" s="164" t="s">
        <v>246</v>
      </c>
      <c r="M135" s="164" t="s">
        <v>246</v>
      </c>
      <c r="N135" s="164" t="s">
        <v>246</v>
      </c>
      <c r="O135" s="164" t="s">
        <v>246</v>
      </c>
      <c r="P135" s="164" t="s">
        <v>246</v>
      </c>
      <c r="Q135" s="51">
        <v>10.3</v>
      </c>
      <c r="R135" s="51">
        <v>10000.0</v>
      </c>
      <c r="S135" s="51">
        <v>357917.7177</v>
      </c>
      <c r="T135" s="165">
        <f t="shared" si="1"/>
        <v>1.31948E+16</v>
      </c>
      <c r="U135" s="166">
        <f t="shared" si="2"/>
        <v>75</v>
      </c>
      <c r="V135" s="167">
        <f t="shared" si="3"/>
        <v>0.3798902112</v>
      </c>
      <c r="W135" s="70" t="b">
        <v>0</v>
      </c>
      <c r="X135" s="166">
        <f t="shared" si="4"/>
        <v>20</v>
      </c>
      <c r="Y135" s="166">
        <f t="shared" si="5"/>
        <v>14.48</v>
      </c>
      <c r="Z135" s="166">
        <f t="shared" si="8"/>
        <v>84.48</v>
      </c>
    </row>
    <row r="136">
      <c r="A136" s="4"/>
      <c r="B136" s="139" t="s">
        <v>145</v>
      </c>
      <c r="C136" s="164" t="s">
        <v>247</v>
      </c>
      <c r="D136" s="164" t="s">
        <v>248</v>
      </c>
      <c r="E136" s="164" t="s">
        <v>247</v>
      </c>
      <c r="F136" s="50"/>
      <c r="G136" s="50"/>
      <c r="H136" s="50"/>
      <c r="I136" s="164" t="s">
        <v>247</v>
      </c>
      <c r="J136" s="50"/>
      <c r="K136" s="50"/>
      <c r="L136" s="50"/>
      <c r="M136" s="50"/>
      <c r="N136" s="50"/>
      <c r="O136" s="50"/>
      <c r="P136" s="50"/>
      <c r="T136" s="165" t="str">
        <f t="shared" si="1"/>
        <v>-</v>
      </c>
      <c r="U136" s="166" t="str">
        <f t="shared" si="2"/>
        <v>-</v>
      </c>
      <c r="V136" s="166" t="str">
        <f t="shared" si="3"/>
        <v>-</v>
      </c>
      <c r="W136" s="70" t="b">
        <v>0</v>
      </c>
      <c r="X136" s="166">
        <f t="shared" si="4"/>
        <v>0</v>
      </c>
      <c r="Y136" s="166">
        <f t="shared" si="5"/>
        <v>0</v>
      </c>
      <c r="Z136" s="166">
        <f t="shared" si="8"/>
        <v>0</v>
      </c>
    </row>
    <row r="137">
      <c r="A137" s="4"/>
      <c r="B137" s="138" t="s">
        <v>146</v>
      </c>
      <c r="C137" s="164" t="s">
        <v>245</v>
      </c>
      <c r="D137" s="50"/>
      <c r="E137" s="164" t="s">
        <v>246</v>
      </c>
      <c r="F137" s="164" t="s">
        <v>246</v>
      </c>
      <c r="G137" s="164" t="s">
        <v>246</v>
      </c>
      <c r="H137" s="164" t="s">
        <v>246</v>
      </c>
      <c r="I137" s="164" t="s">
        <v>246</v>
      </c>
      <c r="J137" s="164" t="s">
        <v>246</v>
      </c>
      <c r="K137" s="164" t="s">
        <v>246</v>
      </c>
      <c r="L137" s="164" t="s">
        <v>246</v>
      </c>
      <c r="M137" s="164" t="s">
        <v>246</v>
      </c>
      <c r="N137" s="164" t="s">
        <v>246</v>
      </c>
      <c r="O137" s="164" t="s">
        <v>246</v>
      </c>
      <c r="P137" s="164" t="s">
        <v>246</v>
      </c>
      <c r="Q137" s="51">
        <v>15.0</v>
      </c>
      <c r="R137" s="51">
        <v>70904.0</v>
      </c>
      <c r="S137" s="51">
        <v>489371.8041</v>
      </c>
      <c r="T137" s="165">
        <f t="shared" si="1"/>
        <v>2.54706E+17</v>
      </c>
      <c r="U137" s="166">
        <f t="shared" si="2"/>
        <v>137</v>
      </c>
      <c r="V137" s="167">
        <f t="shared" si="3"/>
        <v>-2.226915648</v>
      </c>
      <c r="W137" s="70" t="b">
        <v>1</v>
      </c>
      <c r="X137" s="166">
        <f t="shared" si="4"/>
        <v>20</v>
      </c>
      <c r="Y137" s="166">
        <f t="shared" si="5"/>
        <v>1.47</v>
      </c>
      <c r="Z137" s="166">
        <f t="shared" si="8"/>
        <v>66.47</v>
      </c>
    </row>
    <row r="138">
      <c r="A138" s="4"/>
      <c r="B138" s="139" t="s">
        <v>148</v>
      </c>
      <c r="C138" s="164" t="s">
        <v>247</v>
      </c>
      <c r="D138" s="164" t="s">
        <v>248</v>
      </c>
      <c r="E138" s="164" t="s">
        <v>247</v>
      </c>
      <c r="F138" s="50"/>
      <c r="G138" s="50"/>
      <c r="H138" s="50"/>
      <c r="I138" s="164" t="s">
        <v>247</v>
      </c>
      <c r="J138" s="50"/>
      <c r="K138" s="50"/>
      <c r="L138" s="50"/>
      <c r="M138" s="50"/>
      <c r="N138" s="50"/>
      <c r="O138" s="50"/>
      <c r="P138" s="50"/>
      <c r="T138" s="165" t="str">
        <f t="shared" si="1"/>
        <v>-</v>
      </c>
      <c r="U138" s="166" t="str">
        <f t="shared" si="2"/>
        <v>-</v>
      </c>
      <c r="V138" s="166" t="str">
        <f t="shared" si="3"/>
        <v>-</v>
      </c>
      <c r="W138" s="70" t="b">
        <v>0</v>
      </c>
      <c r="X138" s="166">
        <f t="shared" si="4"/>
        <v>0</v>
      </c>
      <c r="Y138" s="166">
        <f t="shared" si="5"/>
        <v>0</v>
      </c>
      <c r="Z138" s="166">
        <f t="shared" si="8"/>
        <v>0</v>
      </c>
    </row>
    <row r="139">
      <c r="A139" s="4"/>
      <c r="B139" s="139" t="s">
        <v>149</v>
      </c>
      <c r="C139" s="164" t="s">
        <v>247</v>
      </c>
      <c r="D139" s="164" t="s">
        <v>248</v>
      </c>
      <c r="E139" s="164" t="s">
        <v>247</v>
      </c>
      <c r="F139" s="50"/>
      <c r="G139" s="50"/>
      <c r="H139" s="50"/>
      <c r="I139" s="164" t="s">
        <v>247</v>
      </c>
      <c r="J139" s="50"/>
      <c r="K139" s="50"/>
      <c r="L139" s="50"/>
      <c r="M139" s="50"/>
      <c r="N139" s="50"/>
      <c r="O139" s="50"/>
      <c r="P139" s="50"/>
      <c r="T139" s="165" t="str">
        <f t="shared" si="1"/>
        <v>-</v>
      </c>
      <c r="U139" s="166" t="str">
        <f t="shared" si="2"/>
        <v>-</v>
      </c>
      <c r="V139" s="166" t="str">
        <f t="shared" si="3"/>
        <v>-</v>
      </c>
      <c r="W139" s="70" t="b">
        <v>0</v>
      </c>
      <c r="X139" s="166">
        <f t="shared" si="4"/>
        <v>0</v>
      </c>
      <c r="Y139" s="166">
        <f t="shared" si="5"/>
        <v>0</v>
      </c>
      <c r="Z139" s="166">
        <f t="shared" si="8"/>
        <v>0</v>
      </c>
    </row>
    <row r="140">
      <c r="A140" s="4"/>
      <c r="B140" s="138" t="s">
        <v>150</v>
      </c>
      <c r="C140" s="164" t="s">
        <v>245</v>
      </c>
      <c r="D140" s="50"/>
      <c r="E140" s="164" t="s">
        <v>246</v>
      </c>
      <c r="F140" s="164" t="s">
        <v>246</v>
      </c>
      <c r="G140" s="164" t="s">
        <v>246</v>
      </c>
      <c r="H140" s="164" t="s">
        <v>246</v>
      </c>
      <c r="I140" s="164" t="s">
        <v>246</v>
      </c>
      <c r="J140" s="164" t="s">
        <v>246</v>
      </c>
      <c r="K140" s="164" t="s">
        <v>246</v>
      </c>
      <c r="L140" s="164" t="s">
        <v>246</v>
      </c>
      <c r="M140" s="164" t="s">
        <v>246</v>
      </c>
      <c r="N140" s="164" t="s">
        <v>246</v>
      </c>
      <c r="O140" s="164" t="s">
        <v>246</v>
      </c>
      <c r="P140" s="164" t="s">
        <v>246</v>
      </c>
      <c r="Q140" s="51">
        <v>10.0</v>
      </c>
      <c r="R140" s="51">
        <v>10000.0</v>
      </c>
      <c r="S140" s="51">
        <v>282772.528</v>
      </c>
      <c r="T140" s="165">
        <f t="shared" si="1"/>
        <v>7.99603E+15</v>
      </c>
      <c r="U140" s="166">
        <f t="shared" si="2"/>
        <v>58</v>
      </c>
      <c r="V140" s="167">
        <f t="shared" si="3"/>
        <v>0.4360044848</v>
      </c>
      <c r="W140" s="70" t="b">
        <v>0</v>
      </c>
      <c r="X140" s="166">
        <f t="shared" si="4"/>
        <v>20</v>
      </c>
      <c r="Y140" s="166">
        <f t="shared" si="5"/>
        <v>18.04</v>
      </c>
      <c r="Z140" s="166">
        <f t="shared" si="8"/>
        <v>88.04</v>
      </c>
    </row>
    <row r="141">
      <c r="A141" s="4"/>
      <c r="B141" s="138" t="s">
        <v>151</v>
      </c>
      <c r="C141" s="164" t="s">
        <v>245</v>
      </c>
      <c r="D141" s="50"/>
      <c r="E141" s="164" t="s">
        <v>246</v>
      </c>
      <c r="F141" s="164" t="s">
        <v>246</v>
      </c>
      <c r="G141" s="164" t="s">
        <v>246</v>
      </c>
      <c r="H141" s="164" t="s">
        <v>246</v>
      </c>
      <c r="I141" s="164" t="s">
        <v>246</v>
      </c>
      <c r="J141" s="164" t="s">
        <v>246</v>
      </c>
      <c r="K141" s="164" t="s">
        <v>246</v>
      </c>
      <c r="L141" s="164" t="s">
        <v>246</v>
      </c>
      <c r="M141" s="164" t="s">
        <v>246</v>
      </c>
      <c r="N141" s="164" t="s">
        <v>246</v>
      </c>
      <c r="O141" s="164" t="s">
        <v>246</v>
      </c>
      <c r="P141" s="164" t="s">
        <v>246</v>
      </c>
      <c r="Q141" s="51">
        <v>16.0</v>
      </c>
      <c r="R141" s="51">
        <v>148195.0</v>
      </c>
      <c r="S141" s="51">
        <v>203371.3591</v>
      </c>
      <c r="T141" s="165">
        <f t="shared" si="1"/>
        <v>9.80693E+16</v>
      </c>
      <c r="U141" s="166">
        <f t="shared" si="2"/>
        <v>125</v>
      </c>
      <c r="V141" s="167">
        <f t="shared" si="3"/>
        <v>-0.5362202909</v>
      </c>
      <c r="W141" s="70" t="b">
        <v>0</v>
      </c>
      <c r="X141" s="166">
        <f t="shared" si="4"/>
        <v>20</v>
      </c>
      <c r="Y141" s="166">
        <f t="shared" si="5"/>
        <v>3.99</v>
      </c>
      <c r="Z141" s="166">
        <f t="shared" si="8"/>
        <v>73.99</v>
      </c>
    </row>
    <row r="142">
      <c r="A142" s="4"/>
      <c r="B142" s="138" t="s">
        <v>152</v>
      </c>
      <c r="C142" s="164" t="s">
        <v>245</v>
      </c>
      <c r="D142" s="50"/>
      <c r="E142" s="164" t="s">
        <v>246</v>
      </c>
      <c r="F142" s="164" t="s">
        <v>246</v>
      </c>
      <c r="G142" s="164" t="s">
        <v>246</v>
      </c>
      <c r="H142" s="164" t="s">
        <v>246</v>
      </c>
      <c r="I142" s="164" t="s">
        <v>246</v>
      </c>
      <c r="J142" s="164" t="s">
        <v>246</v>
      </c>
      <c r="K142" s="164" t="s">
        <v>246</v>
      </c>
      <c r="L142" s="164" t="s">
        <v>246</v>
      </c>
      <c r="M142" s="164" t="s">
        <v>246</v>
      </c>
      <c r="N142" s="164" t="s">
        <v>246</v>
      </c>
      <c r="O142" s="164" t="s">
        <v>246</v>
      </c>
      <c r="P142" s="164" t="s">
        <v>246</v>
      </c>
      <c r="Q142" s="51">
        <v>8.2</v>
      </c>
      <c r="R142" s="51">
        <v>10000.0</v>
      </c>
      <c r="S142" s="51">
        <v>182272.7095</v>
      </c>
      <c r="T142" s="165">
        <f t="shared" si="1"/>
        <v>2.72431E+15</v>
      </c>
      <c r="U142" s="166">
        <f t="shared" si="2"/>
        <v>9</v>
      </c>
      <c r="V142" s="167">
        <f t="shared" si="3"/>
        <v>0.4929058576</v>
      </c>
      <c r="W142" s="70" t="b">
        <v>0</v>
      </c>
      <c r="X142" s="166">
        <f t="shared" si="4"/>
        <v>20</v>
      </c>
      <c r="Y142" s="166">
        <f t="shared" si="5"/>
        <v>28.32</v>
      </c>
      <c r="Z142" s="166">
        <f t="shared" si="8"/>
        <v>98.32</v>
      </c>
    </row>
    <row r="143">
      <c r="A143" s="4"/>
      <c r="B143" s="138" t="s">
        <v>153</v>
      </c>
      <c r="C143" s="164" t="s">
        <v>245</v>
      </c>
      <c r="D143" s="50"/>
      <c r="E143" s="164" t="s">
        <v>246</v>
      </c>
      <c r="F143" s="164" t="s">
        <v>246</v>
      </c>
      <c r="G143" s="164" t="s">
        <v>246</v>
      </c>
      <c r="H143" s="164" t="s">
        <v>246</v>
      </c>
      <c r="I143" s="164" t="s">
        <v>246</v>
      </c>
      <c r="J143" s="164" t="s">
        <v>246</v>
      </c>
      <c r="K143" s="164" t="s">
        <v>246</v>
      </c>
      <c r="L143" s="164" t="s">
        <v>246</v>
      </c>
      <c r="M143" s="164" t="s">
        <v>246</v>
      </c>
      <c r="N143" s="164" t="s">
        <v>246</v>
      </c>
      <c r="O143" s="164" t="s">
        <v>246</v>
      </c>
      <c r="P143" s="164" t="s">
        <v>246</v>
      </c>
      <c r="Q143" s="51">
        <v>8.5</v>
      </c>
      <c r="R143" s="51">
        <v>10000.0</v>
      </c>
      <c r="S143" s="51">
        <v>230391.5055</v>
      </c>
      <c r="T143" s="165">
        <f t="shared" si="1"/>
        <v>4.51182E+15</v>
      </c>
      <c r="U143" s="166">
        <f t="shared" si="2"/>
        <v>33</v>
      </c>
      <c r="V143" s="167">
        <f t="shared" si="3"/>
        <v>0.4736120273</v>
      </c>
      <c r="W143" s="70" t="b">
        <v>0</v>
      </c>
      <c r="X143" s="166">
        <f t="shared" si="4"/>
        <v>20</v>
      </c>
      <c r="Y143" s="166">
        <f t="shared" si="5"/>
        <v>23.29</v>
      </c>
      <c r="Z143" s="166">
        <f t="shared" si="8"/>
        <v>93.29</v>
      </c>
    </row>
    <row r="144">
      <c r="A144" s="4"/>
      <c r="B144" s="138" t="s">
        <v>154</v>
      </c>
      <c r="C144" s="164" t="s">
        <v>245</v>
      </c>
      <c r="D144" s="50"/>
      <c r="E144" s="164" t="s">
        <v>246</v>
      </c>
      <c r="F144" s="164" t="s">
        <v>246</v>
      </c>
      <c r="G144" s="164" t="s">
        <v>246</v>
      </c>
      <c r="H144" s="164" t="s">
        <v>246</v>
      </c>
      <c r="I144" s="164" t="s">
        <v>246</v>
      </c>
      <c r="J144" s="164" t="s">
        <v>246</v>
      </c>
      <c r="K144" s="164" t="s">
        <v>246</v>
      </c>
      <c r="L144" s="164" t="s">
        <v>246</v>
      </c>
      <c r="M144" s="164" t="s">
        <v>246</v>
      </c>
      <c r="N144" s="164" t="s">
        <v>246</v>
      </c>
      <c r="O144" s="164" t="s">
        <v>246</v>
      </c>
      <c r="P144" s="164" t="s">
        <v>246</v>
      </c>
      <c r="Q144" s="51">
        <v>6.9</v>
      </c>
      <c r="R144" s="51">
        <v>20000.0</v>
      </c>
      <c r="S144" s="51">
        <v>797248.9752</v>
      </c>
      <c r="T144" s="165">
        <f t="shared" si="1"/>
        <v>8.77136E+16</v>
      </c>
      <c r="U144" s="166">
        <f t="shared" si="2"/>
        <v>122</v>
      </c>
      <c r="V144" s="167">
        <f t="shared" si="3"/>
        <v>-0.4244439744</v>
      </c>
      <c r="W144" s="70" t="b">
        <v>0</v>
      </c>
      <c r="X144" s="166">
        <f t="shared" si="4"/>
        <v>20</v>
      </c>
      <c r="Y144" s="166">
        <f t="shared" si="5"/>
        <v>4.62</v>
      </c>
      <c r="Z144" s="166">
        <f t="shared" si="8"/>
        <v>74.62</v>
      </c>
    </row>
    <row r="145">
      <c r="A145" s="4"/>
      <c r="B145" s="138" t="s">
        <v>155</v>
      </c>
      <c r="C145" s="164" t="s">
        <v>245</v>
      </c>
      <c r="D145" s="50"/>
      <c r="E145" s="164" t="s">
        <v>246</v>
      </c>
      <c r="F145" s="164" t="s">
        <v>246</v>
      </c>
      <c r="G145" s="164" t="s">
        <v>246</v>
      </c>
      <c r="H145" s="164" t="s">
        <v>246</v>
      </c>
      <c r="I145" s="164" t="s">
        <v>246</v>
      </c>
      <c r="J145" s="164" t="s">
        <v>246</v>
      </c>
      <c r="K145" s="164" t="s">
        <v>246</v>
      </c>
      <c r="L145" s="164" t="s">
        <v>246</v>
      </c>
      <c r="M145" s="164" t="s">
        <v>246</v>
      </c>
      <c r="N145" s="164" t="s">
        <v>246</v>
      </c>
      <c r="O145" s="164" t="s">
        <v>246</v>
      </c>
      <c r="P145" s="164" t="s">
        <v>246</v>
      </c>
      <c r="Q145" s="51">
        <v>13.0</v>
      </c>
      <c r="R145" s="51">
        <v>20000.0</v>
      </c>
      <c r="S145" s="51">
        <v>217123.6046</v>
      </c>
      <c r="T145" s="165">
        <f t="shared" si="1"/>
        <v>1.22571E+16</v>
      </c>
      <c r="U145" s="166">
        <f t="shared" si="2"/>
        <v>72</v>
      </c>
      <c r="V145" s="167">
        <f t="shared" si="3"/>
        <v>0.3900118288</v>
      </c>
      <c r="W145" s="70" t="b">
        <v>0</v>
      </c>
      <c r="X145" s="166">
        <f t="shared" si="4"/>
        <v>20</v>
      </c>
      <c r="Y145" s="166">
        <f t="shared" si="5"/>
        <v>15.1</v>
      </c>
      <c r="Z145" s="166">
        <f t="shared" si="8"/>
        <v>85.1</v>
      </c>
    </row>
    <row r="146">
      <c r="A146" s="4"/>
      <c r="B146" s="139" t="s">
        <v>156</v>
      </c>
      <c r="C146" s="164" t="s">
        <v>247</v>
      </c>
      <c r="D146" s="164" t="s">
        <v>248</v>
      </c>
      <c r="E146" s="164" t="s">
        <v>247</v>
      </c>
      <c r="F146" s="50"/>
      <c r="G146" s="50"/>
      <c r="H146" s="50"/>
      <c r="I146" s="164" t="s">
        <v>247</v>
      </c>
      <c r="J146" s="50"/>
      <c r="K146" s="50"/>
      <c r="L146" s="50"/>
      <c r="M146" s="50"/>
      <c r="N146" s="50"/>
      <c r="O146" s="50"/>
      <c r="P146" s="50"/>
      <c r="T146" s="165" t="str">
        <f t="shared" si="1"/>
        <v>-</v>
      </c>
      <c r="U146" s="166" t="str">
        <f t="shared" si="2"/>
        <v>-</v>
      </c>
      <c r="V146" s="166" t="str">
        <f t="shared" si="3"/>
        <v>-</v>
      </c>
      <c r="W146" s="70" t="b">
        <v>0</v>
      </c>
      <c r="X146" s="166">
        <f t="shared" si="4"/>
        <v>0</v>
      </c>
      <c r="Y146" s="166">
        <f t="shared" si="5"/>
        <v>0</v>
      </c>
      <c r="Z146" s="166">
        <f t="shared" si="8"/>
        <v>0</v>
      </c>
    </row>
    <row r="147">
      <c r="A147" s="4"/>
      <c r="B147" s="138" t="s">
        <v>157</v>
      </c>
      <c r="C147" s="164" t="s">
        <v>245</v>
      </c>
      <c r="D147" s="50"/>
      <c r="E147" s="164" t="s">
        <v>246</v>
      </c>
      <c r="F147" s="164" t="s">
        <v>246</v>
      </c>
      <c r="G147" s="164" t="s">
        <v>246</v>
      </c>
      <c r="H147" s="164" t="s">
        <v>246</v>
      </c>
      <c r="I147" s="164" t="s">
        <v>246</v>
      </c>
      <c r="J147" s="164" t="s">
        <v>246</v>
      </c>
      <c r="K147" s="164" t="s">
        <v>246</v>
      </c>
      <c r="L147" s="164" t="s">
        <v>246</v>
      </c>
      <c r="M147" s="164" t="s">
        <v>246</v>
      </c>
      <c r="N147" s="164" t="s">
        <v>246</v>
      </c>
      <c r="O147" s="164" t="s">
        <v>246</v>
      </c>
      <c r="P147" s="164" t="s">
        <v>246</v>
      </c>
      <c r="Q147" s="51">
        <v>7.8</v>
      </c>
      <c r="R147" s="51">
        <v>10000.0</v>
      </c>
      <c r="S147" s="51">
        <v>173332.6568</v>
      </c>
      <c r="T147" s="165">
        <f t="shared" si="1"/>
        <v>2.34345E+15</v>
      </c>
      <c r="U147" s="166">
        <f t="shared" si="2"/>
        <v>4</v>
      </c>
      <c r="V147" s="167">
        <f t="shared" si="3"/>
        <v>0.4970168097</v>
      </c>
      <c r="W147" s="70" t="b">
        <v>0</v>
      </c>
      <c r="X147" s="166">
        <f t="shared" si="4"/>
        <v>20</v>
      </c>
      <c r="Y147" s="166">
        <f t="shared" si="5"/>
        <v>29.37</v>
      </c>
      <c r="Z147" s="166">
        <f t="shared" si="8"/>
        <v>99.37</v>
      </c>
    </row>
    <row r="148">
      <c r="A148" s="4"/>
      <c r="B148" s="138" t="s">
        <v>158</v>
      </c>
      <c r="C148" s="164" t="s">
        <v>245</v>
      </c>
      <c r="D148" s="50"/>
      <c r="E148" s="164" t="s">
        <v>246</v>
      </c>
      <c r="F148" s="164" t="s">
        <v>246</v>
      </c>
      <c r="G148" s="164" t="s">
        <v>246</v>
      </c>
      <c r="H148" s="164" t="s">
        <v>246</v>
      </c>
      <c r="I148" s="164" t="s">
        <v>246</v>
      </c>
      <c r="J148" s="164" t="s">
        <v>246</v>
      </c>
      <c r="K148" s="164" t="s">
        <v>246</v>
      </c>
      <c r="L148" s="164" t="s">
        <v>246</v>
      </c>
      <c r="M148" s="164" t="s">
        <v>246</v>
      </c>
      <c r="N148" s="164" t="s">
        <v>246</v>
      </c>
      <c r="O148" s="164" t="s">
        <v>246</v>
      </c>
      <c r="P148" s="164" t="s">
        <v>246</v>
      </c>
      <c r="Q148" s="51">
        <v>7.8</v>
      </c>
      <c r="R148" s="51">
        <v>78796.0</v>
      </c>
      <c r="S148" s="51">
        <v>216086.171</v>
      </c>
      <c r="T148" s="165">
        <f t="shared" si="1"/>
        <v>2.86981E+16</v>
      </c>
      <c r="U148" s="166">
        <f t="shared" si="2"/>
        <v>98</v>
      </c>
      <c r="V148" s="167">
        <f t="shared" si="3"/>
        <v>0.2125526661</v>
      </c>
      <c r="W148" s="70" t="b">
        <v>0</v>
      </c>
      <c r="X148" s="166">
        <f t="shared" si="4"/>
        <v>20</v>
      </c>
      <c r="Y148" s="166">
        <f t="shared" si="5"/>
        <v>9.65</v>
      </c>
      <c r="Z148" s="166">
        <f t="shared" si="8"/>
        <v>79.65</v>
      </c>
    </row>
    <row r="149">
      <c r="A149" s="89"/>
      <c r="B149" s="138" t="s">
        <v>159</v>
      </c>
      <c r="C149" s="168" t="s">
        <v>245</v>
      </c>
      <c r="D149" s="169"/>
      <c r="E149" s="168" t="s">
        <v>246</v>
      </c>
      <c r="F149" s="168" t="s">
        <v>246</v>
      </c>
      <c r="G149" s="168" t="s">
        <v>246</v>
      </c>
      <c r="H149" s="168" t="s">
        <v>246</v>
      </c>
      <c r="I149" s="168" t="s">
        <v>246</v>
      </c>
      <c r="J149" s="168" t="s">
        <v>246</v>
      </c>
      <c r="K149" s="168" t="s">
        <v>246</v>
      </c>
      <c r="L149" s="168" t="s">
        <v>246</v>
      </c>
      <c r="M149" s="168" t="s">
        <v>246</v>
      </c>
      <c r="N149" s="168" t="s">
        <v>246</v>
      </c>
      <c r="O149" s="168" t="s">
        <v>246</v>
      </c>
      <c r="P149" s="168" t="s">
        <v>246</v>
      </c>
      <c r="Q149" s="168">
        <v>8.0</v>
      </c>
      <c r="R149" s="168">
        <v>20000.0</v>
      </c>
      <c r="S149" s="168">
        <v>291015.7505</v>
      </c>
      <c r="T149" s="165">
        <f t="shared" si="1"/>
        <v>1.35504E+16</v>
      </c>
      <c r="U149" s="166">
        <f t="shared" si="2"/>
        <v>77</v>
      </c>
      <c r="V149" s="167">
        <f t="shared" si="3"/>
        <v>0.3760519447</v>
      </c>
      <c r="W149" s="70" t="b">
        <v>0</v>
      </c>
      <c r="X149" s="166">
        <f t="shared" si="4"/>
        <v>20</v>
      </c>
      <c r="Y149" s="166">
        <f t="shared" si="5"/>
        <v>14.06</v>
      </c>
      <c r="Z149" s="166">
        <f t="shared" si="8"/>
        <v>84.06</v>
      </c>
    </row>
    <row r="150">
      <c r="A150" s="93"/>
      <c r="B150" s="138" t="s">
        <v>160</v>
      </c>
      <c r="C150" s="170" t="s">
        <v>245</v>
      </c>
      <c r="D150" s="171"/>
      <c r="E150" s="170" t="s">
        <v>246</v>
      </c>
      <c r="F150" s="170" t="s">
        <v>246</v>
      </c>
      <c r="G150" s="170" t="s">
        <v>246</v>
      </c>
      <c r="H150" s="170" t="s">
        <v>246</v>
      </c>
      <c r="I150" s="170" t="s">
        <v>246</v>
      </c>
      <c r="J150" s="170" t="s">
        <v>246</v>
      </c>
      <c r="K150" s="170" t="s">
        <v>246</v>
      </c>
      <c r="L150" s="170" t="s">
        <v>246</v>
      </c>
      <c r="M150" s="170" t="s">
        <v>246</v>
      </c>
      <c r="N150" s="170" t="s">
        <v>246</v>
      </c>
      <c r="O150" s="170" t="s">
        <v>246</v>
      </c>
      <c r="P150" s="170" t="s">
        <v>246</v>
      </c>
      <c r="Q150" s="170">
        <v>8.8</v>
      </c>
      <c r="R150" s="170">
        <v>20000.0</v>
      </c>
      <c r="S150" s="170">
        <v>267498.5048</v>
      </c>
      <c r="T150" s="165">
        <f t="shared" si="1"/>
        <v>1.25938E+16</v>
      </c>
      <c r="U150" s="166">
        <f t="shared" si="2"/>
        <v>74</v>
      </c>
      <c r="V150" s="167">
        <f t="shared" si="3"/>
        <v>0.3863779356</v>
      </c>
      <c r="W150" s="70" t="b">
        <v>0</v>
      </c>
      <c r="X150" s="166">
        <f t="shared" si="4"/>
        <v>20</v>
      </c>
      <c r="Y150" s="166">
        <f t="shared" si="5"/>
        <v>14.69</v>
      </c>
      <c r="Z150" s="166">
        <f t="shared" si="8"/>
        <v>84.69</v>
      </c>
    </row>
    <row r="151">
      <c r="A151" s="89"/>
      <c r="B151" s="138" t="s">
        <v>161</v>
      </c>
      <c r="C151" s="168" t="s">
        <v>245</v>
      </c>
      <c r="D151" s="169"/>
      <c r="E151" s="168" t="s">
        <v>246</v>
      </c>
      <c r="F151" s="168" t="s">
        <v>246</v>
      </c>
      <c r="G151" s="168" t="s">
        <v>246</v>
      </c>
      <c r="H151" s="168" t="s">
        <v>246</v>
      </c>
      <c r="I151" s="168" t="s">
        <v>246</v>
      </c>
      <c r="J151" s="168" t="s">
        <v>246</v>
      </c>
      <c r="K151" s="168" t="s">
        <v>246</v>
      </c>
      <c r="L151" s="168" t="s">
        <v>246</v>
      </c>
      <c r="M151" s="168" t="s">
        <v>246</v>
      </c>
      <c r="N151" s="168" t="s">
        <v>246</v>
      </c>
      <c r="O151" s="168" t="s">
        <v>246</v>
      </c>
      <c r="P151" s="168" t="s">
        <v>246</v>
      </c>
      <c r="Q151" s="168">
        <v>8.2</v>
      </c>
      <c r="R151" s="168">
        <v>48797.0</v>
      </c>
      <c r="S151" s="168">
        <v>223570.0671</v>
      </c>
      <c r="T151" s="165">
        <f t="shared" si="1"/>
        <v>2.00002E+16</v>
      </c>
      <c r="U151" s="166">
        <f t="shared" si="2"/>
        <v>89</v>
      </c>
      <c r="V151" s="167">
        <f t="shared" si="3"/>
        <v>0.3064349922</v>
      </c>
      <c r="W151" s="70" t="b">
        <v>0</v>
      </c>
      <c r="X151" s="166">
        <f t="shared" si="4"/>
        <v>20</v>
      </c>
      <c r="Y151" s="166">
        <f t="shared" si="5"/>
        <v>11.54</v>
      </c>
      <c r="Z151" s="166">
        <f t="shared" si="8"/>
        <v>81.54</v>
      </c>
    </row>
    <row r="152">
      <c r="A152" s="93"/>
      <c r="B152" s="138" t="s">
        <v>162</v>
      </c>
      <c r="C152" s="170" t="s">
        <v>245</v>
      </c>
      <c r="D152" s="171"/>
      <c r="E152" s="170" t="s">
        <v>246</v>
      </c>
      <c r="F152" s="170" t="s">
        <v>246</v>
      </c>
      <c r="G152" s="170" t="s">
        <v>246</v>
      </c>
      <c r="H152" s="170" t="s">
        <v>246</v>
      </c>
      <c r="I152" s="170" t="s">
        <v>246</v>
      </c>
      <c r="J152" s="170" t="s">
        <v>246</v>
      </c>
      <c r="K152" s="170" t="s">
        <v>246</v>
      </c>
      <c r="L152" s="170" t="s">
        <v>246</v>
      </c>
      <c r="M152" s="170" t="s">
        <v>246</v>
      </c>
      <c r="N152" s="170" t="s">
        <v>246</v>
      </c>
      <c r="O152" s="170" t="s">
        <v>246</v>
      </c>
      <c r="P152" s="170" t="s">
        <v>246</v>
      </c>
      <c r="Q152" s="170">
        <v>8.1</v>
      </c>
      <c r="R152" s="170">
        <v>10000.0</v>
      </c>
      <c r="S152" s="170">
        <v>162914.5737</v>
      </c>
      <c r="T152" s="165">
        <f t="shared" si="1"/>
        <v>2.14983E+15</v>
      </c>
      <c r="U152" s="166">
        <f t="shared" si="2"/>
        <v>3</v>
      </c>
      <c r="V152" s="167">
        <f t="shared" si="3"/>
        <v>0.4991066288</v>
      </c>
      <c r="W152" s="70" t="b">
        <v>0</v>
      </c>
      <c r="X152" s="166">
        <f t="shared" si="4"/>
        <v>20</v>
      </c>
      <c r="Y152" s="166">
        <f t="shared" si="5"/>
        <v>29.58</v>
      </c>
      <c r="Z152" s="166">
        <f t="shared" si="8"/>
        <v>99.58</v>
      </c>
    </row>
    <row r="153">
      <c r="A153" s="89"/>
      <c r="B153" s="138" t="s">
        <v>163</v>
      </c>
      <c r="C153" s="172" t="s">
        <v>247</v>
      </c>
      <c r="D153" s="172" t="s">
        <v>248</v>
      </c>
      <c r="E153" s="172" t="s">
        <v>247</v>
      </c>
      <c r="F153" s="169"/>
      <c r="G153" s="169"/>
      <c r="H153" s="169"/>
      <c r="I153" s="172" t="s">
        <v>247</v>
      </c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5" t="str">
        <f t="shared" si="1"/>
        <v>-</v>
      </c>
      <c r="U153" s="166" t="str">
        <f t="shared" si="2"/>
        <v>-</v>
      </c>
      <c r="V153" s="166" t="str">
        <f t="shared" si="3"/>
        <v>-</v>
      </c>
      <c r="W153" s="70" t="b">
        <v>0</v>
      </c>
      <c r="X153" s="166">
        <f t="shared" si="4"/>
        <v>0</v>
      </c>
      <c r="Y153" s="166">
        <f t="shared" si="5"/>
        <v>0</v>
      </c>
      <c r="Z153" s="166">
        <f t="shared" si="8"/>
        <v>0</v>
      </c>
    </row>
    <row r="154">
      <c r="A154" s="93"/>
      <c r="B154" s="139" t="s">
        <v>164</v>
      </c>
      <c r="C154" s="173" t="s">
        <v>247</v>
      </c>
      <c r="D154" s="173" t="s">
        <v>248</v>
      </c>
      <c r="E154" s="173" t="s">
        <v>247</v>
      </c>
      <c r="F154" s="171"/>
      <c r="G154" s="171"/>
      <c r="H154" s="171"/>
      <c r="I154" s="173" t="s">
        <v>247</v>
      </c>
      <c r="J154" s="171"/>
      <c r="K154" s="171"/>
      <c r="L154" s="171"/>
      <c r="M154" s="171"/>
      <c r="N154" s="171"/>
      <c r="O154" s="171"/>
      <c r="P154" s="171"/>
      <c r="Q154" s="171"/>
      <c r="R154" s="171"/>
      <c r="S154" s="171"/>
      <c r="T154" s="165" t="str">
        <f t="shared" si="1"/>
        <v>-</v>
      </c>
      <c r="U154" s="166" t="str">
        <f t="shared" si="2"/>
        <v>-</v>
      </c>
      <c r="V154" s="166" t="str">
        <f t="shared" si="3"/>
        <v>-</v>
      </c>
      <c r="W154" s="70" t="b">
        <v>0</v>
      </c>
      <c r="X154" s="166">
        <f t="shared" si="4"/>
        <v>0</v>
      </c>
      <c r="Y154" s="166">
        <f t="shared" si="5"/>
        <v>0</v>
      </c>
      <c r="Z154" s="166">
        <f t="shared" si="8"/>
        <v>0</v>
      </c>
    </row>
    <row r="155">
      <c r="A155" s="89"/>
      <c r="B155" s="138" t="s">
        <v>165</v>
      </c>
      <c r="C155" s="172" t="s">
        <v>245</v>
      </c>
      <c r="D155" s="169"/>
      <c r="E155" s="172" t="s">
        <v>246</v>
      </c>
      <c r="F155" s="172" t="s">
        <v>246</v>
      </c>
      <c r="G155" s="172" t="s">
        <v>246</v>
      </c>
      <c r="H155" s="172" t="s">
        <v>246</v>
      </c>
      <c r="I155" s="172" t="s">
        <v>246</v>
      </c>
      <c r="J155" s="172" t="s">
        <v>246</v>
      </c>
      <c r="K155" s="172" t="s">
        <v>246</v>
      </c>
      <c r="L155" s="172" t="s">
        <v>246</v>
      </c>
      <c r="M155" s="172" t="s">
        <v>246</v>
      </c>
      <c r="N155" s="172" t="s">
        <v>246</v>
      </c>
      <c r="O155" s="172" t="s">
        <v>246</v>
      </c>
      <c r="P155" s="172" t="s">
        <v>246</v>
      </c>
      <c r="Q155" s="172">
        <v>20.0</v>
      </c>
      <c r="R155" s="172">
        <v>68495.0</v>
      </c>
      <c r="S155" s="172">
        <v>231113.3336</v>
      </c>
      <c r="T155" s="165">
        <f t="shared" si="1"/>
        <v>7.3171E+16</v>
      </c>
      <c r="U155" s="166">
        <f t="shared" si="2"/>
        <v>117</v>
      </c>
      <c r="V155" s="167">
        <f t="shared" si="3"/>
        <v>-0.2674749639</v>
      </c>
      <c r="W155" s="70" t="b">
        <v>0</v>
      </c>
      <c r="X155" s="166">
        <f t="shared" si="4"/>
        <v>20</v>
      </c>
      <c r="Y155" s="166">
        <f t="shared" si="5"/>
        <v>5.66</v>
      </c>
      <c r="Z155" s="166">
        <f t="shared" si="8"/>
        <v>75.66</v>
      </c>
    </row>
    <row r="156">
      <c r="A156" s="93"/>
      <c r="B156" s="138" t="s">
        <v>166</v>
      </c>
      <c r="C156" s="173" t="s">
        <v>245</v>
      </c>
      <c r="D156" s="171"/>
      <c r="E156" s="173" t="s">
        <v>246</v>
      </c>
      <c r="F156" s="173" t="s">
        <v>246</v>
      </c>
      <c r="G156" s="173" t="s">
        <v>246</v>
      </c>
      <c r="H156" s="173" t="s">
        <v>246</v>
      </c>
      <c r="I156" s="173" t="s">
        <v>246</v>
      </c>
      <c r="J156" s="173" t="s">
        <v>246</v>
      </c>
      <c r="K156" s="173" t="s">
        <v>246</v>
      </c>
      <c r="L156" s="173" t="s">
        <v>246</v>
      </c>
      <c r="M156" s="173" t="s">
        <v>246</v>
      </c>
      <c r="N156" s="173" t="s">
        <v>246</v>
      </c>
      <c r="O156" s="173" t="s">
        <v>246</v>
      </c>
      <c r="P156" s="173" t="s">
        <v>246</v>
      </c>
      <c r="Q156" s="173">
        <v>8.3</v>
      </c>
      <c r="R156" s="173">
        <v>10000.0</v>
      </c>
      <c r="S156" s="173">
        <v>181785.2411</v>
      </c>
      <c r="T156" s="165">
        <f t="shared" si="1"/>
        <v>2.74281E+15</v>
      </c>
      <c r="U156" s="166">
        <f t="shared" si="2"/>
        <v>10</v>
      </c>
      <c r="V156" s="167">
        <f t="shared" si="3"/>
        <v>0.4927062431</v>
      </c>
      <c r="W156" s="70" t="b">
        <v>0</v>
      </c>
      <c r="X156" s="166">
        <f t="shared" si="4"/>
        <v>20</v>
      </c>
      <c r="Y156" s="166">
        <f t="shared" si="5"/>
        <v>28.11</v>
      </c>
      <c r="Z156" s="166">
        <f t="shared" si="8"/>
        <v>98.11</v>
      </c>
    </row>
    <row r="157">
      <c r="A157" s="89"/>
      <c r="B157" s="138" t="s">
        <v>167</v>
      </c>
      <c r="C157" s="172" t="s">
        <v>245</v>
      </c>
      <c r="D157" s="169"/>
      <c r="E157" s="172" t="s">
        <v>246</v>
      </c>
      <c r="F157" s="172" t="s">
        <v>246</v>
      </c>
      <c r="G157" s="172" t="s">
        <v>246</v>
      </c>
      <c r="H157" s="172" t="s">
        <v>246</v>
      </c>
      <c r="I157" s="172" t="s">
        <v>246</v>
      </c>
      <c r="J157" s="172" t="s">
        <v>246</v>
      </c>
      <c r="K157" s="172" t="s">
        <v>246</v>
      </c>
      <c r="L157" s="172" t="s">
        <v>246</v>
      </c>
      <c r="M157" s="172" t="s">
        <v>246</v>
      </c>
      <c r="N157" s="172" t="s">
        <v>246</v>
      </c>
      <c r="O157" s="172" t="s">
        <v>246</v>
      </c>
      <c r="P157" s="172" t="s">
        <v>246</v>
      </c>
      <c r="Q157" s="172">
        <v>12.5</v>
      </c>
      <c r="R157" s="172">
        <v>10000.0</v>
      </c>
      <c r="S157" s="172">
        <v>244406.2327</v>
      </c>
      <c r="T157" s="165">
        <f t="shared" si="1"/>
        <v>7.4668E+15</v>
      </c>
      <c r="U157" s="166">
        <f t="shared" si="2"/>
        <v>57</v>
      </c>
      <c r="V157" s="167">
        <f t="shared" si="3"/>
        <v>0.4417168334</v>
      </c>
      <c r="W157" s="70" t="b">
        <v>0</v>
      </c>
      <c r="X157" s="166">
        <f t="shared" si="4"/>
        <v>20</v>
      </c>
      <c r="Y157" s="166">
        <f t="shared" si="5"/>
        <v>18.25</v>
      </c>
      <c r="Z157" s="166">
        <f t="shared" si="8"/>
        <v>88.25</v>
      </c>
    </row>
    <row r="158">
      <c r="A158" s="93"/>
      <c r="B158" s="138" t="s">
        <v>168</v>
      </c>
      <c r="C158" s="173" t="s">
        <v>245</v>
      </c>
      <c r="D158" s="171"/>
      <c r="E158" s="173" t="s">
        <v>246</v>
      </c>
      <c r="F158" s="173" t="s">
        <v>246</v>
      </c>
      <c r="G158" s="173" t="s">
        <v>246</v>
      </c>
      <c r="H158" s="173" t="s">
        <v>246</v>
      </c>
      <c r="I158" s="173" t="s">
        <v>246</v>
      </c>
      <c r="J158" s="173" t="s">
        <v>246</v>
      </c>
      <c r="K158" s="173" t="s">
        <v>246</v>
      </c>
      <c r="L158" s="173" t="s">
        <v>246</v>
      </c>
      <c r="M158" s="173" t="s">
        <v>246</v>
      </c>
      <c r="N158" s="173" t="s">
        <v>246</v>
      </c>
      <c r="O158" s="173" t="s">
        <v>246</v>
      </c>
      <c r="P158" s="173" t="s">
        <v>246</v>
      </c>
      <c r="Q158" s="173">
        <v>12.0</v>
      </c>
      <c r="R158" s="173">
        <v>700669.0</v>
      </c>
      <c r="S158" s="173">
        <v>220389.0198</v>
      </c>
      <c r="T158" s="165">
        <f t="shared" si="1"/>
        <v>4.08389E+17</v>
      </c>
      <c r="U158" s="166">
        <f t="shared" si="2"/>
        <v>141</v>
      </c>
      <c r="V158" s="167">
        <f t="shared" si="3"/>
        <v>-3.885720989</v>
      </c>
      <c r="W158" s="70" t="b">
        <v>0</v>
      </c>
      <c r="X158" s="166">
        <f t="shared" si="4"/>
        <v>20</v>
      </c>
      <c r="Y158" s="166">
        <f t="shared" si="5"/>
        <v>0.63</v>
      </c>
      <c r="Z158" s="166">
        <f t="shared" si="8"/>
        <v>70.63</v>
      </c>
    </row>
    <row r="159">
      <c r="A159" s="89"/>
      <c r="B159" s="138" t="s">
        <v>169</v>
      </c>
      <c r="C159" s="172" t="s">
        <v>245</v>
      </c>
      <c r="D159" s="169"/>
      <c r="E159" s="172" t="s">
        <v>246</v>
      </c>
      <c r="F159" s="172" t="s">
        <v>246</v>
      </c>
      <c r="G159" s="172" t="s">
        <v>246</v>
      </c>
      <c r="H159" s="172" t="s">
        <v>246</v>
      </c>
      <c r="I159" s="172" t="s">
        <v>246</v>
      </c>
      <c r="J159" s="172" t="s">
        <v>246</v>
      </c>
      <c r="K159" s="172" t="s">
        <v>246</v>
      </c>
      <c r="L159" s="172" t="s">
        <v>246</v>
      </c>
      <c r="M159" s="172" t="s">
        <v>246</v>
      </c>
      <c r="N159" s="172" t="s">
        <v>246</v>
      </c>
      <c r="O159" s="172" t="s">
        <v>246</v>
      </c>
      <c r="P159" s="172" t="s">
        <v>246</v>
      </c>
      <c r="Q159" s="172">
        <v>5.7</v>
      </c>
      <c r="R159" s="172">
        <v>232181.0</v>
      </c>
      <c r="S159" s="172">
        <v>156914.9582</v>
      </c>
      <c r="T159" s="165">
        <f t="shared" si="1"/>
        <v>3.25859E+16</v>
      </c>
      <c r="U159" s="166">
        <f t="shared" si="2"/>
        <v>104</v>
      </c>
      <c r="V159" s="167">
        <f t="shared" si="3"/>
        <v>0.1705881745</v>
      </c>
      <c r="W159" s="70" t="b">
        <v>0</v>
      </c>
      <c r="X159" s="166">
        <f t="shared" si="4"/>
        <v>20</v>
      </c>
      <c r="Y159" s="166">
        <f t="shared" si="5"/>
        <v>8.39</v>
      </c>
      <c r="Z159" s="166">
        <f t="shared" si="8"/>
        <v>78.39</v>
      </c>
    </row>
    <row r="160">
      <c r="A160" s="93"/>
      <c r="B160" s="138" t="s">
        <v>170</v>
      </c>
      <c r="C160" s="173" t="s">
        <v>245</v>
      </c>
      <c r="D160" s="171"/>
      <c r="E160" s="173" t="s">
        <v>246</v>
      </c>
      <c r="F160" s="173" t="s">
        <v>246</v>
      </c>
      <c r="G160" s="173" t="s">
        <v>246</v>
      </c>
      <c r="H160" s="173" t="s">
        <v>246</v>
      </c>
      <c r="I160" s="173" t="s">
        <v>246</v>
      </c>
      <c r="J160" s="173" t="s">
        <v>246</v>
      </c>
      <c r="K160" s="173" t="s">
        <v>246</v>
      </c>
      <c r="L160" s="173" t="s">
        <v>246</v>
      </c>
      <c r="M160" s="173" t="s">
        <v>246</v>
      </c>
      <c r="N160" s="173" t="s">
        <v>246</v>
      </c>
      <c r="O160" s="173" t="s">
        <v>246</v>
      </c>
      <c r="P160" s="173" t="s">
        <v>246</v>
      </c>
      <c r="Q160" s="173">
        <v>20.0</v>
      </c>
      <c r="R160" s="173">
        <v>10000.0</v>
      </c>
      <c r="S160" s="173">
        <v>216461.1464</v>
      </c>
      <c r="T160" s="165">
        <f t="shared" si="1"/>
        <v>9.37109E+15</v>
      </c>
      <c r="U160" s="166">
        <f t="shared" si="2"/>
        <v>61</v>
      </c>
      <c r="V160" s="167">
        <f t="shared" si="3"/>
        <v>0.4211625375</v>
      </c>
      <c r="W160" s="70" t="b">
        <v>0</v>
      </c>
      <c r="X160" s="166">
        <f t="shared" si="4"/>
        <v>20</v>
      </c>
      <c r="Y160" s="166">
        <f t="shared" si="5"/>
        <v>17.41</v>
      </c>
      <c r="Z160" s="166">
        <f t="shared" si="8"/>
        <v>87.41</v>
      </c>
    </row>
    <row r="161">
      <c r="A161" s="89"/>
      <c r="B161" s="138" t="s">
        <v>171</v>
      </c>
      <c r="C161" s="172" t="s">
        <v>245</v>
      </c>
      <c r="D161" s="169"/>
      <c r="E161" s="172" t="s">
        <v>246</v>
      </c>
      <c r="F161" s="172" t="s">
        <v>246</v>
      </c>
      <c r="G161" s="172" t="s">
        <v>246</v>
      </c>
      <c r="H161" s="172" t="s">
        <v>246</v>
      </c>
      <c r="I161" s="172" t="s">
        <v>246</v>
      </c>
      <c r="J161" s="172" t="s">
        <v>246</v>
      </c>
      <c r="K161" s="172" t="s">
        <v>246</v>
      </c>
      <c r="L161" s="172" t="s">
        <v>246</v>
      </c>
      <c r="M161" s="172" t="s">
        <v>246</v>
      </c>
      <c r="N161" s="172" t="s">
        <v>246</v>
      </c>
      <c r="O161" s="172" t="s">
        <v>246</v>
      </c>
      <c r="P161" s="172" t="s">
        <v>246</v>
      </c>
      <c r="Q161" s="172">
        <v>15.2</v>
      </c>
      <c r="R161" s="172">
        <v>203080.0</v>
      </c>
      <c r="S161" s="172">
        <v>283941.2043</v>
      </c>
      <c r="T161" s="165">
        <f t="shared" si="1"/>
        <v>2.48867E+17</v>
      </c>
      <c r="U161" s="166">
        <f t="shared" si="2"/>
        <v>136</v>
      </c>
      <c r="V161" s="167">
        <f t="shared" si="3"/>
        <v>-2.163888381</v>
      </c>
      <c r="W161" s="70" t="b">
        <v>0</v>
      </c>
      <c r="X161" s="166">
        <f t="shared" si="4"/>
        <v>20</v>
      </c>
      <c r="Y161" s="166">
        <f t="shared" si="5"/>
        <v>1.68</v>
      </c>
      <c r="Z161" s="166">
        <f t="shared" si="8"/>
        <v>71.68</v>
      </c>
    </row>
    <row r="162">
      <c r="A162" s="93"/>
      <c r="B162" s="138" t="s">
        <v>172</v>
      </c>
      <c r="C162" s="173" t="s">
        <v>245</v>
      </c>
      <c r="D162" s="171"/>
      <c r="E162" s="173" t="s">
        <v>246</v>
      </c>
      <c r="F162" s="173" t="s">
        <v>246</v>
      </c>
      <c r="G162" s="173" t="s">
        <v>246</v>
      </c>
      <c r="H162" s="173" t="s">
        <v>246</v>
      </c>
      <c r="I162" s="173" t="s">
        <v>246</v>
      </c>
      <c r="J162" s="173" t="s">
        <v>246</v>
      </c>
      <c r="K162" s="173" t="s">
        <v>246</v>
      </c>
      <c r="L162" s="173" t="s">
        <v>246</v>
      </c>
      <c r="M162" s="173" t="s">
        <v>246</v>
      </c>
      <c r="N162" s="173" t="s">
        <v>246</v>
      </c>
      <c r="O162" s="173" t="s">
        <v>246</v>
      </c>
      <c r="P162" s="173" t="s">
        <v>246</v>
      </c>
      <c r="Q162" s="173">
        <v>9.2</v>
      </c>
      <c r="R162" s="173">
        <v>10000.0</v>
      </c>
      <c r="S162" s="173">
        <v>168329.8518</v>
      </c>
      <c r="T162" s="165">
        <f t="shared" si="1"/>
        <v>2.60681E+15</v>
      </c>
      <c r="U162" s="166">
        <f t="shared" si="2"/>
        <v>5</v>
      </c>
      <c r="V162" s="167">
        <f t="shared" si="3"/>
        <v>0.4941741135</v>
      </c>
      <c r="W162" s="70" t="b">
        <v>0</v>
      </c>
      <c r="X162" s="166">
        <f t="shared" si="4"/>
        <v>20</v>
      </c>
      <c r="Y162" s="166">
        <f t="shared" si="5"/>
        <v>29.16</v>
      </c>
      <c r="Z162" s="166">
        <f t="shared" si="8"/>
        <v>99.16</v>
      </c>
    </row>
    <row r="163">
      <c r="A163" s="89"/>
      <c r="B163" s="138" t="s">
        <v>173</v>
      </c>
      <c r="C163" s="172" t="s">
        <v>245</v>
      </c>
      <c r="D163" s="169"/>
      <c r="E163" s="172" t="s">
        <v>246</v>
      </c>
      <c r="F163" s="172" t="s">
        <v>246</v>
      </c>
      <c r="G163" s="172" t="s">
        <v>246</v>
      </c>
      <c r="H163" s="172" t="s">
        <v>246</v>
      </c>
      <c r="I163" s="172" t="s">
        <v>246</v>
      </c>
      <c r="J163" s="172" t="s">
        <v>246</v>
      </c>
      <c r="K163" s="172" t="s">
        <v>246</v>
      </c>
      <c r="L163" s="172" t="s">
        <v>246</v>
      </c>
      <c r="M163" s="172" t="s">
        <v>246</v>
      </c>
      <c r="N163" s="172" t="s">
        <v>246</v>
      </c>
      <c r="O163" s="172" t="s">
        <v>246</v>
      </c>
      <c r="P163" s="172" t="s">
        <v>246</v>
      </c>
      <c r="Q163" s="172">
        <v>11.5</v>
      </c>
      <c r="R163" s="172">
        <v>10000.0</v>
      </c>
      <c r="S163" s="172">
        <v>239578.4172</v>
      </c>
      <c r="T163" s="165">
        <f t="shared" si="1"/>
        <v>6.60075E+15</v>
      </c>
      <c r="U163" s="166">
        <f t="shared" si="2"/>
        <v>47</v>
      </c>
      <c r="V163" s="167">
        <f t="shared" si="3"/>
        <v>0.4510647441</v>
      </c>
      <c r="W163" s="70" t="b">
        <v>0</v>
      </c>
      <c r="X163" s="166">
        <f t="shared" si="4"/>
        <v>20</v>
      </c>
      <c r="Y163" s="166">
        <f t="shared" si="5"/>
        <v>20.35</v>
      </c>
      <c r="Z163" s="166">
        <f t="shared" si="8"/>
        <v>90.35</v>
      </c>
    </row>
    <row r="164">
      <c r="A164" s="93"/>
      <c r="B164" s="138" t="s">
        <v>174</v>
      </c>
      <c r="C164" s="173" t="s">
        <v>251</v>
      </c>
      <c r="D164" s="174"/>
      <c r="E164" s="173" t="s">
        <v>246</v>
      </c>
      <c r="F164" s="173" t="s">
        <v>246</v>
      </c>
      <c r="G164" s="170" t="s">
        <v>246</v>
      </c>
      <c r="H164" s="170" t="s">
        <v>246</v>
      </c>
      <c r="I164" s="173" t="s">
        <v>246</v>
      </c>
      <c r="J164" s="173" t="s">
        <v>246</v>
      </c>
      <c r="K164" s="173" t="s">
        <v>246</v>
      </c>
      <c r="L164" s="173" t="s">
        <v>246</v>
      </c>
      <c r="M164" s="173" t="s">
        <v>246</v>
      </c>
      <c r="N164" s="173" t="s">
        <v>246</v>
      </c>
      <c r="O164" s="173" t="s">
        <v>246</v>
      </c>
      <c r="P164" s="173" t="s">
        <v>246</v>
      </c>
      <c r="Q164" s="173">
        <v>18.0</v>
      </c>
      <c r="R164" s="173">
        <v>10000.0</v>
      </c>
      <c r="S164" s="173">
        <v>510507.9526</v>
      </c>
      <c r="T164" s="165">
        <f t="shared" si="1"/>
        <v>4.69113E+16</v>
      </c>
      <c r="U164" s="166">
        <f t="shared" si="2"/>
        <v>109</v>
      </c>
      <c r="V164" s="167">
        <f t="shared" si="3"/>
        <v>0.01596431034</v>
      </c>
      <c r="W164" s="70" t="b">
        <v>0</v>
      </c>
      <c r="X164" s="166">
        <f t="shared" si="4"/>
        <v>20</v>
      </c>
      <c r="Y164" s="166">
        <f t="shared" si="5"/>
        <v>7.34</v>
      </c>
      <c r="Z164" s="166">
        <f t="shared" si="8"/>
        <v>60.14</v>
      </c>
    </row>
    <row r="165">
      <c r="A165" s="89"/>
      <c r="B165" s="138" t="s">
        <v>175</v>
      </c>
      <c r="C165" s="172" t="s">
        <v>245</v>
      </c>
      <c r="D165" s="169"/>
      <c r="E165" s="172" t="s">
        <v>246</v>
      </c>
      <c r="F165" s="172" t="s">
        <v>246</v>
      </c>
      <c r="G165" s="172" t="s">
        <v>246</v>
      </c>
      <c r="H165" s="172" t="s">
        <v>246</v>
      </c>
      <c r="I165" s="172" t="s">
        <v>246</v>
      </c>
      <c r="J165" s="172" t="s">
        <v>246</v>
      </c>
      <c r="K165" s="172" t="s">
        <v>246</v>
      </c>
      <c r="L165" s="172" t="s">
        <v>246</v>
      </c>
      <c r="M165" s="172" t="s">
        <v>246</v>
      </c>
      <c r="N165" s="172" t="s">
        <v>246</v>
      </c>
      <c r="O165" s="172" t="s">
        <v>246</v>
      </c>
      <c r="P165" s="172" t="s">
        <v>246</v>
      </c>
      <c r="Q165" s="172">
        <v>11.8</v>
      </c>
      <c r="R165" s="172">
        <v>10000.0</v>
      </c>
      <c r="S165" s="172">
        <v>236866.0911</v>
      </c>
      <c r="T165" s="165">
        <f t="shared" si="1"/>
        <v>6.62045E+15</v>
      </c>
      <c r="U165" s="166">
        <f t="shared" si="2"/>
        <v>48</v>
      </c>
      <c r="V165" s="167">
        <f t="shared" si="3"/>
        <v>0.4508520514</v>
      </c>
      <c r="W165" s="70" t="b">
        <v>0</v>
      </c>
      <c r="X165" s="166">
        <f t="shared" si="4"/>
        <v>20</v>
      </c>
      <c r="Y165" s="166">
        <f t="shared" si="5"/>
        <v>20.14</v>
      </c>
      <c r="Z165" s="166">
        <f t="shared" si="8"/>
        <v>90.14</v>
      </c>
    </row>
    <row r="166">
      <c r="A166" s="93"/>
      <c r="B166" s="138" t="s">
        <v>176</v>
      </c>
      <c r="C166" s="173" t="s">
        <v>245</v>
      </c>
      <c r="D166" s="171"/>
      <c r="E166" s="173" t="s">
        <v>246</v>
      </c>
      <c r="F166" s="173" t="s">
        <v>246</v>
      </c>
      <c r="G166" s="173" t="s">
        <v>246</v>
      </c>
      <c r="H166" s="173" t="s">
        <v>246</v>
      </c>
      <c r="I166" s="173" t="s">
        <v>246</v>
      </c>
      <c r="J166" s="173" t="s">
        <v>246</v>
      </c>
      <c r="K166" s="173" t="s">
        <v>246</v>
      </c>
      <c r="L166" s="173" t="s">
        <v>246</v>
      </c>
      <c r="M166" s="173" t="s">
        <v>246</v>
      </c>
      <c r="N166" s="173" t="s">
        <v>246</v>
      </c>
      <c r="O166" s="173" t="s">
        <v>246</v>
      </c>
      <c r="P166" s="173" t="s">
        <v>246</v>
      </c>
      <c r="Q166" s="173">
        <v>10.0</v>
      </c>
      <c r="R166" s="173">
        <v>155790.0</v>
      </c>
      <c r="S166" s="173">
        <v>191462.7464</v>
      </c>
      <c r="T166" s="165">
        <f t="shared" si="1"/>
        <v>5.71095E+16</v>
      </c>
      <c r="U166" s="166">
        <f t="shared" si="2"/>
        <v>113</v>
      </c>
      <c r="V166" s="167">
        <f t="shared" si="3"/>
        <v>-0.09411172299</v>
      </c>
      <c r="W166" s="70" t="b">
        <v>0</v>
      </c>
      <c r="X166" s="166">
        <f t="shared" si="4"/>
        <v>20</v>
      </c>
      <c r="Y166" s="166">
        <f t="shared" si="5"/>
        <v>6.5</v>
      </c>
      <c r="Z166" s="166">
        <f t="shared" si="8"/>
        <v>76.5</v>
      </c>
    </row>
    <row r="167">
      <c r="A167" s="89"/>
      <c r="B167" s="138" t="s">
        <v>177</v>
      </c>
      <c r="C167" s="172" t="s">
        <v>245</v>
      </c>
      <c r="D167" s="169"/>
      <c r="E167" s="172" t="s">
        <v>246</v>
      </c>
      <c r="F167" s="172" t="s">
        <v>246</v>
      </c>
      <c r="G167" s="172" t="s">
        <v>246</v>
      </c>
      <c r="H167" s="172" t="s">
        <v>246</v>
      </c>
      <c r="I167" s="172" t="s">
        <v>246</v>
      </c>
      <c r="J167" s="172" t="s">
        <v>246</v>
      </c>
      <c r="K167" s="172" t="s">
        <v>246</v>
      </c>
      <c r="L167" s="172" t="s">
        <v>246</v>
      </c>
      <c r="M167" s="172" t="s">
        <v>246</v>
      </c>
      <c r="N167" s="172" t="s">
        <v>246</v>
      </c>
      <c r="O167" s="172" t="s">
        <v>246</v>
      </c>
      <c r="P167" s="172" t="s">
        <v>246</v>
      </c>
      <c r="Q167" s="172">
        <v>14.3</v>
      </c>
      <c r="R167" s="172">
        <v>10000.0</v>
      </c>
      <c r="S167" s="172">
        <v>193534.4891</v>
      </c>
      <c r="T167" s="165">
        <f t="shared" si="1"/>
        <v>5.35615E+15</v>
      </c>
      <c r="U167" s="166">
        <f t="shared" si="2"/>
        <v>37</v>
      </c>
      <c r="V167" s="167">
        <f t="shared" si="3"/>
        <v>0.4644985783</v>
      </c>
      <c r="W167" s="70" t="b">
        <v>0</v>
      </c>
      <c r="X167" s="166">
        <f t="shared" si="4"/>
        <v>20</v>
      </c>
      <c r="Y167" s="166">
        <f t="shared" si="5"/>
        <v>22.45</v>
      </c>
      <c r="Z167" s="166">
        <f t="shared" si="8"/>
        <v>92.45</v>
      </c>
    </row>
    <row r="168">
      <c r="A168" s="93"/>
      <c r="B168" s="138" t="s">
        <v>178</v>
      </c>
      <c r="C168" s="173" t="s">
        <v>245</v>
      </c>
      <c r="D168" s="171"/>
      <c r="E168" s="173" t="s">
        <v>246</v>
      </c>
      <c r="F168" s="173" t="s">
        <v>246</v>
      </c>
      <c r="G168" s="173" t="s">
        <v>246</v>
      </c>
      <c r="H168" s="173" t="s">
        <v>246</v>
      </c>
      <c r="I168" s="173" t="s">
        <v>246</v>
      </c>
      <c r="J168" s="173" t="s">
        <v>246</v>
      </c>
      <c r="K168" s="173" t="s">
        <v>246</v>
      </c>
      <c r="L168" s="173" t="s">
        <v>246</v>
      </c>
      <c r="M168" s="173" t="s">
        <v>246</v>
      </c>
      <c r="N168" s="173" t="s">
        <v>246</v>
      </c>
      <c r="O168" s="173" t="s">
        <v>246</v>
      </c>
      <c r="P168" s="173" t="s">
        <v>246</v>
      </c>
      <c r="Q168" s="173">
        <v>15.0</v>
      </c>
      <c r="R168" s="173">
        <v>10000.0</v>
      </c>
      <c r="S168" s="173">
        <v>239772.1538</v>
      </c>
      <c r="T168" s="165">
        <f t="shared" si="1"/>
        <v>8.6236E+15</v>
      </c>
      <c r="U168" s="166">
        <f t="shared" si="2"/>
        <v>59</v>
      </c>
      <c r="V168" s="167">
        <f t="shared" si="3"/>
        <v>0.4292306486</v>
      </c>
      <c r="W168" s="70" t="b">
        <v>0</v>
      </c>
      <c r="X168" s="166">
        <f t="shared" si="4"/>
        <v>20</v>
      </c>
      <c r="Y168" s="166">
        <f t="shared" si="5"/>
        <v>17.83</v>
      </c>
      <c r="Z168" s="166">
        <f t="shared" si="8"/>
        <v>87.83</v>
      </c>
    </row>
    <row r="169">
      <c r="A169" s="89"/>
      <c r="B169" s="138" t="s">
        <v>179</v>
      </c>
      <c r="C169" s="172" t="s">
        <v>245</v>
      </c>
      <c r="D169" s="169"/>
      <c r="E169" s="172" t="s">
        <v>246</v>
      </c>
      <c r="F169" s="172" t="s">
        <v>246</v>
      </c>
      <c r="G169" s="172" t="s">
        <v>246</v>
      </c>
      <c r="H169" s="172" t="s">
        <v>246</v>
      </c>
      <c r="I169" s="172" t="s">
        <v>246</v>
      </c>
      <c r="J169" s="172" t="s">
        <v>246</v>
      </c>
      <c r="K169" s="172" t="s">
        <v>246</v>
      </c>
      <c r="L169" s="172" t="s">
        <v>246</v>
      </c>
      <c r="M169" s="172" t="s">
        <v>246</v>
      </c>
      <c r="N169" s="172" t="s">
        <v>246</v>
      </c>
      <c r="O169" s="172" t="s">
        <v>246</v>
      </c>
      <c r="P169" s="172" t="s">
        <v>246</v>
      </c>
      <c r="Q169" s="172">
        <v>15.5</v>
      </c>
      <c r="R169" s="172">
        <v>87295.0</v>
      </c>
      <c r="S169" s="172">
        <v>260392.7101</v>
      </c>
      <c r="T169" s="165">
        <f t="shared" si="1"/>
        <v>9.17442E+16</v>
      </c>
      <c r="U169" s="166">
        <f t="shared" si="2"/>
        <v>124</v>
      </c>
      <c r="V169" s="167">
        <f t="shared" si="3"/>
        <v>-0.4679491144</v>
      </c>
      <c r="W169" s="70" t="b">
        <v>0</v>
      </c>
      <c r="X169" s="166">
        <f t="shared" si="4"/>
        <v>20</v>
      </c>
      <c r="Y169" s="166">
        <f t="shared" si="5"/>
        <v>4.2</v>
      </c>
      <c r="Z169" s="166">
        <f t="shared" si="8"/>
        <v>74.2</v>
      </c>
    </row>
    <row r="170">
      <c r="A170" s="93"/>
      <c r="B170" s="139" t="s">
        <v>180</v>
      </c>
      <c r="C170" s="173" t="s">
        <v>247</v>
      </c>
      <c r="D170" s="173" t="s">
        <v>248</v>
      </c>
      <c r="E170" s="173" t="s">
        <v>247</v>
      </c>
      <c r="F170" s="171"/>
      <c r="G170" s="171"/>
      <c r="H170" s="171"/>
      <c r="I170" s="173" t="s">
        <v>247</v>
      </c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65" t="str">
        <f t="shared" si="1"/>
        <v>-</v>
      </c>
      <c r="U170" s="166" t="str">
        <f t="shared" si="2"/>
        <v>-</v>
      </c>
      <c r="V170" s="166" t="str">
        <f t="shared" si="3"/>
        <v>-</v>
      </c>
      <c r="W170" s="70" t="b">
        <v>0</v>
      </c>
      <c r="X170" s="166">
        <f t="shared" si="4"/>
        <v>0</v>
      </c>
      <c r="Y170" s="166">
        <f t="shared" si="5"/>
        <v>0</v>
      </c>
      <c r="Z170" s="166">
        <f t="shared" si="8"/>
        <v>0</v>
      </c>
    </row>
    <row r="171">
      <c r="A171" s="4"/>
      <c r="B171" s="138" t="s">
        <v>181</v>
      </c>
      <c r="C171" s="175" t="s">
        <v>245</v>
      </c>
      <c r="D171" s="176"/>
      <c r="E171" s="175" t="s">
        <v>246</v>
      </c>
      <c r="F171" s="175" t="s">
        <v>246</v>
      </c>
      <c r="G171" s="175" t="s">
        <v>246</v>
      </c>
      <c r="H171" s="175" t="s">
        <v>246</v>
      </c>
      <c r="I171" s="175" t="s">
        <v>246</v>
      </c>
      <c r="J171" s="175" t="s">
        <v>246</v>
      </c>
      <c r="K171" s="175" t="s">
        <v>246</v>
      </c>
      <c r="L171" s="175" t="s">
        <v>246</v>
      </c>
      <c r="M171" s="175" t="s">
        <v>246</v>
      </c>
      <c r="N171" s="175" t="s">
        <v>246</v>
      </c>
      <c r="O171" s="175" t="s">
        <v>246</v>
      </c>
      <c r="P171" s="175" t="s">
        <v>246</v>
      </c>
      <c r="Q171" s="51">
        <v>13.1</v>
      </c>
      <c r="R171" s="51">
        <v>10000.0</v>
      </c>
      <c r="S171" s="51">
        <v>233188.2017</v>
      </c>
      <c r="T171" s="165">
        <f t="shared" si="1"/>
        <v>7.12335E+15</v>
      </c>
      <c r="U171" s="166">
        <f t="shared" si="2"/>
        <v>52</v>
      </c>
      <c r="V171" s="167">
        <f t="shared" si="3"/>
        <v>0.4454239136</v>
      </c>
      <c r="W171" s="70" t="b">
        <v>0</v>
      </c>
      <c r="X171" s="166">
        <f t="shared" si="4"/>
        <v>20</v>
      </c>
      <c r="Y171" s="166">
        <f t="shared" si="5"/>
        <v>19.3</v>
      </c>
      <c r="Z171" s="166">
        <f t="shared" si="8"/>
        <v>89.3</v>
      </c>
    </row>
    <row r="172">
      <c r="A172" s="4"/>
      <c r="B172" s="138" t="s">
        <v>182</v>
      </c>
      <c r="C172" s="175" t="s">
        <v>245</v>
      </c>
      <c r="D172" s="176"/>
      <c r="E172" s="175" t="s">
        <v>246</v>
      </c>
      <c r="F172" s="175" t="s">
        <v>246</v>
      </c>
      <c r="G172" s="175" t="s">
        <v>246</v>
      </c>
      <c r="H172" s="175" t="s">
        <v>246</v>
      </c>
      <c r="I172" s="175" t="s">
        <v>246</v>
      </c>
      <c r="J172" s="175" t="s">
        <v>246</v>
      </c>
      <c r="K172" s="175" t="s">
        <v>246</v>
      </c>
      <c r="L172" s="175" t="s">
        <v>246</v>
      </c>
      <c r="M172" s="175" t="s">
        <v>246</v>
      </c>
      <c r="N172" s="175" t="s">
        <v>246</v>
      </c>
      <c r="O172" s="175" t="s">
        <v>246</v>
      </c>
      <c r="P172" s="175" t="s">
        <v>246</v>
      </c>
      <c r="Q172" s="51">
        <v>9.4</v>
      </c>
      <c r="R172" s="51">
        <v>10000.0</v>
      </c>
      <c r="S172" s="51">
        <v>187394.2565</v>
      </c>
      <c r="T172" s="165">
        <f t="shared" si="1"/>
        <v>3.30096E+15</v>
      </c>
      <c r="U172" s="166">
        <f t="shared" si="2"/>
        <v>17</v>
      </c>
      <c r="V172" s="167">
        <f t="shared" si="3"/>
        <v>0.4866816959</v>
      </c>
      <c r="W172" s="70" t="b">
        <v>0</v>
      </c>
      <c r="X172" s="166">
        <f t="shared" si="4"/>
        <v>20</v>
      </c>
      <c r="Y172" s="166">
        <f t="shared" si="5"/>
        <v>26.64</v>
      </c>
      <c r="Z172" s="166">
        <f t="shared" si="8"/>
        <v>96.64</v>
      </c>
    </row>
    <row r="173">
      <c r="A173" s="4"/>
      <c r="B173" s="138" t="s">
        <v>184</v>
      </c>
      <c r="C173" s="175" t="s">
        <v>245</v>
      </c>
      <c r="D173" s="176"/>
      <c r="E173" s="175" t="s">
        <v>246</v>
      </c>
      <c r="F173" s="175" t="s">
        <v>246</v>
      </c>
      <c r="G173" s="175" t="s">
        <v>246</v>
      </c>
      <c r="H173" s="175" t="s">
        <v>246</v>
      </c>
      <c r="I173" s="175" t="s">
        <v>246</v>
      </c>
      <c r="J173" s="175" t="s">
        <v>246</v>
      </c>
      <c r="K173" s="175" t="s">
        <v>246</v>
      </c>
      <c r="L173" s="175" t="s">
        <v>246</v>
      </c>
      <c r="M173" s="175" t="s">
        <v>246</v>
      </c>
      <c r="N173" s="175" t="s">
        <v>246</v>
      </c>
      <c r="O173" s="175" t="s">
        <v>246</v>
      </c>
      <c r="P173" s="175" t="s">
        <v>246</v>
      </c>
      <c r="Q173" s="51">
        <v>9.0</v>
      </c>
      <c r="R173" s="51">
        <v>303981.0</v>
      </c>
      <c r="S173" s="51">
        <v>175373.1509</v>
      </c>
      <c r="T173" s="165">
        <f t="shared" si="1"/>
        <v>8.41425E+16</v>
      </c>
      <c r="U173" s="166">
        <f t="shared" si="2"/>
        <v>121</v>
      </c>
      <c r="V173" s="167">
        <f t="shared" si="3"/>
        <v>-0.3858978354</v>
      </c>
      <c r="W173" s="70" t="b">
        <v>0</v>
      </c>
      <c r="X173" s="166">
        <f t="shared" si="4"/>
        <v>20</v>
      </c>
      <c r="Y173" s="166">
        <f t="shared" si="5"/>
        <v>4.83</v>
      </c>
      <c r="Z173" s="166">
        <f t="shared" si="8"/>
        <v>74.83</v>
      </c>
    </row>
    <row r="174">
      <c r="A174" s="4"/>
      <c r="B174" s="138" t="s">
        <v>185</v>
      </c>
      <c r="C174" s="175" t="s">
        <v>245</v>
      </c>
      <c r="D174" s="176"/>
      <c r="E174" s="175" t="s">
        <v>246</v>
      </c>
      <c r="F174" s="175" t="s">
        <v>246</v>
      </c>
      <c r="G174" s="175" t="s">
        <v>246</v>
      </c>
      <c r="H174" s="175" t="s">
        <v>246</v>
      </c>
      <c r="I174" s="175" t="s">
        <v>246</v>
      </c>
      <c r="J174" s="175" t="s">
        <v>246</v>
      </c>
      <c r="K174" s="175" t="s">
        <v>246</v>
      </c>
      <c r="L174" s="175" t="s">
        <v>246</v>
      </c>
      <c r="M174" s="175" t="s">
        <v>246</v>
      </c>
      <c r="N174" s="175" t="s">
        <v>246</v>
      </c>
      <c r="O174" s="175" t="s">
        <v>246</v>
      </c>
      <c r="P174" s="175" t="s">
        <v>246</v>
      </c>
      <c r="Q174" s="51">
        <v>20.0</v>
      </c>
      <c r="R174" s="51">
        <v>49398.0</v>
      </c>
      <c r="S174" s="51">
        <v>286931.637</v>
      </c>
      <c r="T174" s="165">
        <f t="shared" si="1"/>
        <v>8.13385E+16</v>
      </c>
      <c r="U174" s="166">
        <f t="shared" si="2"/>
        <v>119</v>
      </c>
      <c r="V174" s="167">
        <f t="shared" si="3"/>
        <v>-0.355632954</v>
      </c>
      <c r="W174" s="70" t="b">
        <v>0</v>
      </c>
      <c r="X174" s="166">
        <f t="shared" si="4"/>
        <v>20</v>
      </c>
      <c r="Y174" s="166">
        <f t="shared" si="5"/>
        <v>5.24</v>
      </c>
      <c r="Z174" s="166">
        <f t="shared" si="8"/>
        <v>75.24</v>
      </c>
    </row>
    <row r="175">
      <c r="A175" s="5"/>
      <c r="B175" s="138" t="s">
        <v>186</v>
      </c>
      <c r="C175" s="164" t="s">
        <v>251</v>
      </c>
      <c r="D175" s="50"/>
      <c r="E175" s="164" t="s">
        <v>246</v>
      </c>
      <c r="F175" s="164" t="s">
        <v>246</v>
      </c>
      <c r="G175" s="164" t="s">
        <v>246</v>
      </c>
      <c r="H175" s="164" t="s">
        <v>246</v>
      </c>
      <c r="I175" s="164" t="s">
        <v>246</v>
      </c>
      <c r="J175" s="164" t="s">
        <v>246</v>
      </c>
      <c r="K175" s="164" t="s">
        <v>246</v>
      </c>
      <c r="L175" s="164" t="s">
        <v>246</v>
      </c>
      <c r="M175" s="164" t="s">
        <v>246</v>
      </c>
      <c r="N175" s="164" t="s">
        <v>246</v>
      </c>
      <c r="O175" s="164" t="s">
        <v>246</v>
      </c>
      <c r="P175" s="164" t="s">
        <v>246</v>
      </c>
      <c r="Q175" s="51">
        <v>17.0</v>
      </c>
      <c r="R175" s="51">
        <v>10000.0</v>
      </c>
      <c r="S175" s="51">
        <v>265442.3869</v>
      </c>
      <c r="T175" s="165">
        <f t="shared" si="1"/>
        <v>1.19781E+16</v>
      </c>
      <c r="U175" s="166">
        <f t="shared" si="2"/>
        <v>69</v>
      </c>
      <c r="V175" s="167">
        <f t="shared" si="3"/>
        <v>0.3930227252</v>
      </c>
      <c r="W175" s="70" t="b">
        <v>0</v>
      </c>
      <c r="X175" s="166">
        <f t="shared" si="4"/>
        <v>20</v>
      </c>
      <c r="Y175" s="166">
        <f t="shared" si="5"/>
        <v>15.73</v>
      </c>
      <c r="Z175" s="166">
        <f t="shared" si="8"/>
        <v>66.01</v>
      </c>
    </row>
    <row r="176">
      <c r="W176" s="50"/>
    </row>
    <row r="177">
      <c r="W177" s="50"/>
    </row>
    <row r="178">
      <c r="W178" s="50"/>
    </row>
    <row r="179">
      <c r="W179" s="50"/>
    </row>
    <row r="180">
      <c r="W180" s="50"/>
    </row>
    <row r="181">
      <c r="W181" s="50"/>
    </row>
    <row r="182">
      <c r="W182" s="50"/>
    </row>
    <row r="183">
      <c r="W183" s="50"/>
    </row>
    <row r="184">
      <c r="W184" s="50"/>
    </row>
    <row r="185">
      <c r="W185" s="50"/>
    </row>
    <row r="186">
      <c r="W186" s="50"/>
    </row>
    <row r="187">
      <c r="W187" s="50"/>
    </row>
    <row r="188">
      <c r="W188" s="50"/>
    </row>
    <row r="189">
      <c r="W189" s="50"/>
    </row>
    <row r="190">
      <c r="W190" s="50"/>
    </row>
    <row r="191">
      <c r="W191" s="50"/>
    </row>
    <row r="192">
      <c r="W192" s="50"/>
    </row>
    <row r="193">
      <c r="W193" s="50"/>
    </row>
    <row r="194">
      <c r="W194" s="50"/>
    </row>
    <row r="195">
      <c r="W195" s="50"/>
    </row>
    <row r="196">
      <c r="W196" s="50"/>
    </row>
    <row r="197">
      <c r="W197" s="50"/>
    </row>
    <row r="198">
      <c r="W198" s="50"/>
    </row>
    <row r="199">
      <c r="W199" s="50"/>
    </row>
    <row r="200">
      <c r="W200" s="50"/>
    </row>
    <row r="201">
      <c r="W201" s="50"/>
    </row>
    <row r="202">
      <c r="W202" s="50"/>
    </row>
    <row r="203">
      <c r="W203" s="50"/>
    </row>
    <row r="204">
      <c r="W204" s="50"/>
    </row>
    <row r="205">
      <c r="W205" s="50"/>
    </row>
    <row r="206">
      <c r="W206" s="50"/>
    </row>
    <row r="207">
      <c r="W207" s="50"/>
    </row>
    <row r="208">
      <c r="W208" s="50"/>
    </row>
    <row r="209">
      <c r="W209" s="50"/>
    </row>
    <row r="210">
      <c r="W210" s="50"/>
    </row>
    <row r="211">
      <c r="W211" s="50"/>
    </row>
    <row r="212">
      <c r="W212" s="50"/>
    </row>
    <row r="213">
      <c r="W213" s="50"/>
    </row>
    <row r="214">
      <c r="W214" s="50"/>
    </row>
    <row r="215">
      <c r="W215" s="50"/>
    </row>
    <row r="216">
      <c r="W216" s="50"/>
    </row>
    <row r="217">
      <c r="W217" s="50"/>
    </row>
    <row r="218">
      <c r="W218" s="50"/>
    </row>
    <row r="219">
      <c r="W219" s="50"/>
    </row>
    <row r="220">
      <c r="W220" s="50"/>
    </row>
    <row r="221">
      <c r="W221" s="50"/>
    </row>
    <row r="222">
      <c r="W222" s="50"/>
    </row>
    <row r="223">
      <c r="W223" s="50"/>
    </row>
    <row r="224">
      <c r="W224" s="50"/>
    </row>
    <row r="225">
      <c r="W225" s="50"/>
    </row>
    <row r="226">
      <c r="W226" s="50"/>
    </row>
    <row r="227">
      <c r="W227" s="50"/>
    </row>
    <row r="228">
      <c r="W228" s="50"/>
    </row>
    <row r="229">
      <c r="W229" s="50"/>
    </row>
    <row r="230">
      <c r="W230" s="50"/>
    </row>
    <row r="231">
      <c r="W231" s="50"/>
    </row>
    <row r="232">
      <c r="W232" s="50"/>
    </row>
    <row r="233">
      <c r="W233" s="50"/>
    </row>
    <row r="234">
      <c r="W234" s="50"/>
    </row>
    <row r="235">
      <c r="W235" s="50"/>
    </row>
    <row r="236">
      <c r="W236" s="50"/>
    </row>
    <row r="237">
      <c r="W237" s="50"/>
    </row>
    <row r="238">
      <c r="W238" s="50"/>
    </row>
    <row r="239">
      <c r="W239" s="50"/>
    </row>
    <row r="240">
      <c r="W240" s="50"/>
    </row>
    <row r="241">
      <c r="W241" s="50"/>
    </row>
    <row r="242">
      <c r="W242" s="50"/>
    </row>
    <row r="243">
      <c r="W243" s="50"/>
    </row>
    <row r="244">
      <c r="W244" s="50"/>
    </row>
    <row r="245">
      <c r="W245" s="50"/>
    </row>
    <row r="246">
      <c r="W246" s="50"/>
    </row>
    <row r="247">
      <c r="W247" s="50"/>
    </row>
    <row r="248">
      <c r="W248" s="50"/>
    </row>
    <row r="249">
      <c r="W249" s="50"/>
    </row>
    <row r="250">
      <c r="W250" s="50"/>
    </row>
    <row r="251">
      <c r="W251" s="50"/>
    </row>
    <row r="252">
      <c r="W252" s="50"/>
    </row>
    <row r="253">
      <c r="W253" s="50"/>
    </row>
    <row r="254">
      <c r="W254" s="50"/>
    </row>
    <row r="255">
      <c r="W255" s="50"/>
    </row>
    <row r="256">
      <c r="W256" s="50"/>
    </row>
    <row r="257">
      <c r="W257" s="50"/>
    </row>
    <row r="258">
      <c r="W258" s="50"/>
    </row>
    <row r="259">
      <c r="W259" s="50"/>
    </row>
    <row r="260">
      <c r="W260" s="50"/>
    </row>
    <row r="261">
      <c r="W261" s="50"/>
    </row>
    <row r="262">
      <c r="W262" s="50"/>
    </row>
    <row r="263">
      <c r="W263" s="50"/>
    </row>
    <row r="264">
      <c r="W264" s="50"/>
    </row>
    <row r="265">
      <c r="W265" s="50"/>
    </row>
    <row r="266">
      <c r="W266" s="50"/>
    </row>
    <row r="267">
      <c r="W267" s="50"/>
    </row>
    <row r="268">
      <c r="W268" s="50"/>
    </row>
    <row r="269">
      <c r="W269" s="50"/>
    </row>
    <row r="270">
      <c r="W270" s="50"/>
    </row>
    <row r="271">
      <c r="W271" s="50"/>
    </row>
    <row r="272">
      <c r="W272" s="50"/>
    </row>
    <row r="273">
      <c r="W273" s="50"/>
    </row>
    <row r="274">
      <c r="W274" s="50"/>
    </row>
    <row r="275">
      <c r="W275" s="50"/>
    </row>
    <row r="276">
      <c r="W276" s="50"/>
    </row>
    <row r="277">
      <c r="W277" s="50"/>
    </row>
    <row r="278">
      <c r="W278" s="50"/>
    </row>
    <row r="279">
      <c r="W279" s="50"/>
    </row>
    <row r="280">
      <c r="W280" s="50"/>
    </row>
    <row r="281">
      <c r="W281" s="50"/>
    </row>
    <row r="282">
      <c r="W282" s="50"/>
    </row>
    <row r="283">
      <c r="W283" s="50"/>
    </row>
    <row r="284">
      <c r="W284" s="50"/>
    </row>
    <row r="285">
      <c r="W285" s="50"/>
    </row>
    <row r="286">
      <c r="W286" s="50"/>
    </row>
    <row r="287">
      <c r="W287" s="50"/>
    </row>
    <row r="288">
      <c r="W288" s="50"/>
    </row>
    <row r="289">
      <c r="W289" s="50"/>
    </row>
    <row r="290">
      <c r="W290" s="50"/>
    </row>
    <row r="291">
      <c r="W291" s="50"/>
    </row>
    <row r="292">
      <c r="W292" s="50"/>
    </row>
    <row r="293">
      <c r="W293" s="50"/>
    </row>
    <row r="294">
      <c r="W294" s="50"/>
    </row>
    <row r="295">
      <c r="W295" s="50"/>
    </row>
    <row r="296">
      <c r="W296" s="50"/>
    </row>
    <row r="297">
      <c r="W297" s="50"/>
    </row>
    <row r="298">
      <c r="W298" s="50"/>
    </row>
    <row r="299">
      <c r="W299" s="50"/>
    </row>
    <row r="300">
      <c r="W300" s="50"/>
    </row>
    <row r="301">
      <c r="W301" s="50"/>
    </row>
    <row r="302">
      <c r="W302" s="50"/>
    </row>
    <row r="303">
      <c r="W303" s="50"/>
    </row>
    <row r="304">
      <c r="W304" s="50"/>
    </row>
    <row r="305">
      <c r="W305" s="50"/>
    </row>
    <row r="306">
      <c r="W306" s="50"/>
    </row>
    <row r="307">
      <c r="W307" s="50"/>
    </row>
    <row r="308">
      <c r="W308" s="50"/>
    </row>
    <row r="309">
      <c r="W309" s="50"/>
    </row>
    <row r="310">
      <c r="W310" s="50"/>
    </row>
    <row r="311">
      <c r="W311" s="50"/>
    </row>
    <row r="312">
      <c r="W312" s="50"/>
    </row>
    <row r="313">
      <c r="W313" s="50"/>
    </row>
    <row r="314">
      <c r="W314" s="50"/>
    </row>
    <row r="315">
      <c r="W315" s="50"/>
    </row>
    <row r="316">
      <c r="W316" s="50"/>
    </row>
    <row r="317">
      <c r="W317" s="50"/>
    </row>
    <row r="318">
      <c r="W318" s="50"/>
    </row>
    <row r="319">
      <c r="W319" s="50"/>
    </row>
    <row r="320">
      <c r="W320" s="50"/>
    </row>
    <row r="321">
      <c r="W321" s="50"/>
    </row>
    <row r="322">
      <c r="W322" s="50"/>
    </row>
    <row r="323">
      <c r="W323" s="50"/>
    </row>
    <row r="324">
      <c r="W324" s="50"/>
    </row>
    <row r="325">
      <c r="W325" s="50"/>
    </row>
    <row r="326">
      <c r="W326" s="50"/>
    </row>
    <row r="327">
      <c r="W327" s="50"/>
    </row>
    <row r="328">
      <c r="W328" s="50"/>
    </row>
    <row r="329">
      <c r="W329" s="50"/>
    </row>
    <row r="330">
      <c r="W330" s="50"/>
    </row>
    <row r="331">
      <c r="W331" s="50"/>
    </row>
    <row r="332">
      <c r="W332" s="50"/>
    </row>
    <row r="333">
      <c r="W333" s="50"/>
    </row>
    <row r="334">
      <c r="W334" s="50"/>
    </row>
    <row r="335">
      <c r="W335" s="50"/>
    </row>
    <row r="336">
      <c r="W336" s="50"/>
    </row>
    <row r="337">
      <c r="W337" s="50"/>
    </row>
    <row r="338">
      <c r="W338" s="50"/>
    </row>
    <row r="339">
      <c r="W339" s="50"/>
    </row>
    <row r="340">
      <c r="W340" s="50"/>
    </row>
    <row r="341">
      <c r="W341" s="50"/>
    </row>
    <row r="342">
      <c r="W342" s="50"/>
    </row>
    <row r="343">
      <c r="W343" s="50"/>
    </row>
    <row r="344">
      <c r="W344" s="50"/>
    </row>
    <row r="345">
      <c r="W345" s="50"/>
    </row>
    <row r="346">
      <c r="W346" s="50"/>
    </row>
    <row r="347">
      <c r="W347" s="50"/>
    </row>
    <row r="348">
      <c r="W348" s="50"/>
    </row>
    <row r="349">
      <c r="W349" s="50"/>
    </row>
    <row r="350">
      <c r="W350" s="50"/>
    </row>
    <row r="351">
      <c r="W351" s="50"/>
    </row>
    <row r="352">
      <c r="W352" s="50"/>
    </row>
    <row r="353">
      <c r="W353" s="50"/>
    </row>
    <row r="354">
      <c r="W354" s="50"/>
    </row>
    <row r="355">
      <c r="W355" s="50"/>
    </row>
    <row r="356">
      <c r="W356" s="50"/>
    </row>
    <row r="357">
      <c r="W357" s="50"/>
    </row>
    <row r="358">
      <c r="W358" s="50"/>
    </row>
    <row r="359">
      <c r="W359" s="50"/>
    </row>
    <row r="360">
      <c r="W360" s="50"/>
    </row>
    <row r="361">
      <c r="W361" s="50"/>
    </row>
    <row r="362">
      <c r="W362" s="50"/>
    </row>
    <row r="363">
      <c r="W363" s="50"/>
    </row>
    <row r="364">
      <c r="W364" s="50"/>
    </row>
    <row r="365">
      <c r="W365" s="50"/>
    </row>
    <row r="366">
      <c r="W366" s="50"/>
    </row>
    <row r="367">
      <c r="W367" s="50"/>
    </row>
    <row r="368">
      <c r="W368" s="50"/>
    </row>
    <row r="369">
      <c r="W369" s="50"/>
    </row>
    <row r="370">
      <c r="W370" s="50"/>
    </row>
    <row r="371">
      <c r="W371" s="50"/>
    </row>
    <row r="372">
      <c r="W372" s="50"/>
    </row>
    <row r="373">
      <c r="W373" s="50"/>
    </row>
    <row r="374">
      <c r="W374" s="50"/>
    </row>
    <row r="375">
      <c r="W375" s="50"/>
    </row>
    <row r="376">
      <c r="W376" s="50"/>
    </row>
    <row r="377">
      <c r="W377" s="50"/>
    </row>
    <row r="378">
      <c r="W378" s="50"/>
    </row>
    <row r="379">
      <c r="W379" s="50"/>
    </row>
    <row r="380">
      <c r="W380" s="50"/>
    </row>
    <row r="381">
      <c r="W381" s="50"/>
    </row>
    <row r="382">
      <c r="W382" s="50"/>
    </row>
    <row r="383">
      <c r="W383" s="50"/>
    </row>
    <row r="384">
      <c r="W384" s="50"/>
    </row>
    <row r="385">
      <c r="W385" s="50"/>
    </row>
    <row r="386">
      <c r="W386" s="50"/>
    </row>
    <row r="387">
      <c r="W387" s="50"/>
    </row>
    <row r="388">
      <c r="W388" s="50"/>
    </row>
    <row r="389">
      <c r="W389" s="50"/>
    </row>
    <row r="390">
      <c r="W390" s="50"/>
    </row>
    <row r="391">
      <c r="W391" s="50"/>
    </row>
    <row r="392">
      <c r="W392" s="50"/>
    </row>
    <row r="393">
      <c r="W393" s="50"/>
    </row>
    <row r="394">
      <c r="W394" s="50"/>
    </row>
    <row r="395">
      <c r="W395" s="50"/>
    </row>
    <row r="396">
      <c r="W396" s="50"/>
    </row>
    <row r="397">
      <c r="W397" s="50"/>
    </row>
    <row r="398">
      <c r="W398" s="50"/>
    </row>
    <row r="399">
      <c r="W399" s="50"/>
    </row>
    <row r="400">
      <c r="W400" s="50"/>
    </row>
    <row r="401">
      <c r="W401" s="50"/>
    </row>
    <row r="402">
      <c r="W402" s="50"/>
    </row>
    <row r="403">
      <c r="W403" s="50"/>
    </row>
    <row r="404">
      <c r="W404" s="50"/>
    </row>
    <row r="405">
      <c r="W405" s="50"/>
    </row>
    <row r="406">
      <c r="W406" s="50"/>
    </row>
    <row r="407">
      <c r="W407" s="50"/>
    </row>
    <row r="408">
      <c r="W408" s="50"/>
    </row>
    <row r="409">
      <c r="W409" s="50"/>
    </row>
    <row r="410">
      <c r="W410" s="50"/>
    </row>
    <row r="411">
      <c r="W411" s="50"/>
    </row>
    <row r="412">
      <c r="W412" s="50"/>
    </row>
    <row r="413">
      <c r="W413" s="50"/>
    </row>
    <row r="414">
      <c r="W414" s="50"/>
    </row>
    <row r="415">
      <c r="W415" s="50"/>
    </row>
    <row r="416">
      <c r="W416" s="50"/>
    </row>
    <row r="417">
      <c r="W417" s="50"/>
    </row>
    <row r="418">
      <c r="W418" s="50"/>
    </row>
    <row r="419">
      <c r="W419" s="50"/>
    </row>
    <row r="420">
      <c r="W420" s="50"/>
    </row>
    <row r="421">
      <c r="W421" s="50"/>
    </row>
    <row r="422">
      <c r="W422" s="50"/>
    </row>
    <row r="423">
      <c r="W423" s="50"/>
    </row>
    <row r="424">
      <c r="W424" s="50"/>
    </row>
    <row r="425">
      <c r="W425" s="50"/>
    </row>
    <row r="426">
      <c r="W426" s="50"/>
    </row>
    <row r="427">
      <c r="W427" s="50"/>
    </row>
    <row r="428">
      <c r="W428" s="50"/>
    </row>
    <row r="429">
      <c r="W429" s="50"/>
    </row>
    <row r="430">
      <c r="W430" s="50"/>
    </row>
    <row r="431">
      <c r="W431" s="50"/>
    </row>
    <row r="432">
      <c r="W432" s="50"/>
    </row>
    <row r="433">
      <c r="W433" s="50"/>
    </row>
    <row r="434">
      <c r="W434" s="50"/>
    </row>
    <row r="435">
      <c r="W435" s="50"/>
    </row>
    <row r="436">
      <c r="W436" s="50"/>
    </row>
    <row r="437">
      <c r="W437" s="50"/>
    </row>
    <row r="438">
      <c r="W438" s="50"/>
    </row>
    <row r="439">
      <c r="W439" s="50"/>
    </row>
    <row r="440">
      <c r="W440" s="50"/>
    </row>
    <row r="441">
      <c r="W441" s="50"/>
    </row>
    <row r="442">
      <c r="W442" s="50"/>
    </row>
    <row r="443">
      <c r="W443" s="50"/>
    </row>
    <row r="444">
      <c r="W444" s="50"/>
    </row>
    <row r="445">
      <c r="W445" s="50"/>
    </row>
    <row r="446">
      <c r="W446" s="50"/>
    </row>
    <row r="447">
      <c r="W447" s="50"/>
    </row>
    <row r="448">
      <c r="W448" s="50"/>
    </row>
    <row r="449">
      <c r="W449" s="50"/>
    </row>
    <row r="450">
      <c r="W450" s="50"/>
    </row>
    <row r="451">
      <c r="W451" s="50"/>
    </row>
    <row r="452">
      <c r="W452" s="50"/>
    </row>
    <row r="453">
      <c r="W453" s="50"/>
    </row>
    <row r="454">
      <c r="W454" s="50"/>
    </row>
    <row r="455">
      <c r="W455" s="50"/>
    </row>
    <row r="456">
      <c r="W456" s="50"/>
    </row>
    <row r="457">
      <c r="W457" s="50"/>
    </row>
    <row r="458">
      <c r="W458" s="50"/>
    </row>
    <row r="459">
      <c r="W459" s="50"/>
    </row>
    <row r="460">
      <c r="W460" s="50"/>
    </row>
    <row r="461">
      <c r="W461" s="50"/>
    </row>
    <row r="462">
      <c r="W462" s="50"/>
    </row>
    <row r="463">
      <c r="W463" s="50"/>
    </row>
    <row r="464">
      <c r="W464" s="50"/>
    </row>
    <row r="465">
      <c r="W465" s="50"/>
    </row>
    <row r="466">
      <c r="W466" s="50"/>
    </row>
    <row r="467">
      <c r="W467" s="50"/>
    </row>
    <row r="468">
      <c r="W468" s="50"/>
    </row>
    <row r="469">
      <c r="W469" s="50"/>
    </row>
    <row r="470">
      <c r="W470" s="50"/>
    </row>
    <row r="471">
      <c r="W471" s="50"/>
    </row>
    <row r="472">
      <c r="W472" s="50"/>
    </row>
    <row r="473">
      <c r="W473" s="50"/>
    </row>
    <row r="474">
      <c r="W474" s="50"/>
    </row>
    <row r="475">
      <c r="W475" s="50"/>
    </row>
    <row r="476">
      <c r="W476" s="50"/>
    </row>
    <row r="477">
      <c r="W477" s="50"/>
    </row>
    <row r="478">
      <c r="W478" s="50"/>
    </row>
    <row r="479">
      <c r="W479" s="50"/>
    </row>
    <row r="480">
      <c r="W480" s="50"/>
    </row>
    <row r="481">
      <c r="W481" s="50"/>
    </row>
    <row r="482">
      <c r="W482" s="50"/>
    </row>
    <row r="483">
      <c r="W483" s="50"/>
    </row>
    <row r="484">
      <c r="W484" s="50"/>
    </row>
    <row r="485">
      <c r="W485" s="50"/>
    </row>
    <row r="486">
      <c r="W486" s="50"/>
    </row>
    <row r="487">
      <c r="W487" s="50"/>
    </row>
    <row r="488">
      <c r="W488" s="50"/>
    </row>
    <row r="489">
      <c r="W489" s="50"/>
    </row>
    <row r="490">
      <c r="W490" s="50"/>
    </row>
    <row r="491">
      <c r="W491" s="50"/>
    </row>
    <row r="492">
      <c r="W492" s="50"/>
    </row>
    <row r="493">
      <c r="W493" s="50"/>
    </row>
    <row r="494">
      <c r="W494" s="50"/>
    </row>
    <row r="495">
      <c r="W495" s="50"/>
    </row>
    <row r="496">
      <c r="W496" s="50"/>
    </row>
    <row r="497">
      <c r="W497" s="50"/>
    </row>
    <row r="498">
      <c r="W498" s="50"/>
    </row>
    <row r="499">
      <c r="W499" s="50"/>
    </row>
    <row r="500">
      <c r="W500" s="50"/>
    </row>
    <row r="501">
      <c r="W501" s="50"/>
    </row>
    <row r="502">
      <c r="W502" s="50"/>
    </row>
    <row r="503">
      <c r="W503" s="50"/>
    </row>
    <row r="504">
      <c r="W504" s="50"/>
    </row>
    <row r="505">
      <c r="W505" s="50"/>
    </row>
    <row r="506">
      <c r="W506" s="50"/>
    </row>
    <row r="507">
      <c r="W507" s="50"/>
    </row>
    <row r="508">
      <c r="W508" s="50"/>
    </row>
    <row r="509">
      <c r="W509" s="50"/>
    </row>
    <row r="510">
      <c r="W510" s="50"/>
    </row>
    <row r="511">
      <c r="W511" s="50"/>
    </row>
    <row r="512">
      <c r="W512" s="50"/>
    </row>
    <row r="513">
      <c r="W513" s="50"/>
    </row>
    <row r="514">
      <c r="W514" s="50"/>
    </row>
    <row r="515">
      <c r="W515" s="50"/>
    </row>
    <row r="516">
      <c r="W516" s="50"/>
    </row>
    <row r="517">
      <c r="W517" s="50"/>
    </row>
    <row r="518">
      <c r="W518" s="50"/>
    </row>
    <row r="519">
      <c r="W519" s="50"/>
    </row>
    <row r="520">
      <c r="W520" s="50"/>
    </row>
    <row r="521">
      <c r="W521" s="50"/>
    </row>
    <row r="522">
      <c r="W522" s="50"/>
    </row>
    <row r="523">
      <c r="W523" s="50"/>
    </row>
    <row r="524">
      <c r="W524" s="50"/>
    </row>
    <row r="525">
      <c r="W525" s="50"/>
    </row>
    <row r="526">
      <c r="W526" s="50"/>
    </row>
    <row r="527">
      <c r="W527" s="50"/>
    </row>
    <row r="528">
      <c r="W528" s="50"/>
    </row>
    <row r="529">
      <c r="W529" s="50"/>
    </row>
    <row r="530">
      <c r="W530" s="50"/>
    </row>
    <row r="531">
      <c r="W531" s="50"/>
    </row>
    <row r="532">
      <c r="W532" s="50"/>
    </row>
    <row r="533">
      <c r="W533" s="50"/>
    </row>
    <row r="534">
      <c r="W534" s="50"/>
    </row>
    <row r="535">
      <c r="W535" s="50"/>
    </row>
    <row r="536">
      <c r="W536" s="50"/>
    </row>
    <row r="537">
      <c r="W537" s="50"/>
    </row>
    <row r="538">
      <c r="W538" s="50"/>
    </row>
    <row r="539">
      <c r="W539" s="50"/>
    </row>
    <row r="540">
      <c r="W540" s="50"/>
    </row>
    <row r="541">
      <c r="W541" s="50"/>
    </row>
    <row r="542">
      <c r="W542" s="50"/>
    </row>
    <row r="543">
      <c r="W543" s="50"/>
    </row>
    <row r="544">
      <c r="W544" s="50"/>
    </row>
    <row r="545">
      <c r="W545" s="50"/>
    </row>
    <row r="546">
      <c r="W546" s="50"/>
    </row>
    <row r="547">
      <c r="W547" s="50"/>
    </row>
    <row r="548">
      <c r="W548" s="50"/>
    </row>
    <row r="549">
      <c r="W549" s="50"/>
    </row>
    <row r="550">
      <c r="W550" s="50"/>
    </row>
    <row r="551">
      <c r="W551" s="50"/>
    </row>
    <row r="552">
      <c r="W552" s="50"/>
    </row>
    <row r="553">
      <c r="W553" s="50"/>
    </row>
    <row r="554">
      <c r="W554" s="50"/>
    </row>
    <row r="555">
      <c r="W555" s="50"/>
    </row>
    <row r="556">
      <c r="W556" s="50"/>
    </row>
    <row r="557">
      <c r="W557" s="50"/>
    </row>
    <row r="558">
      <c r="W558" s="50"/>
    </row>
    <row r="559">
      <c r="W559" s="50"/>
    </row>
    <row r="560">
      <c r="W560" s="50"/>
    </row>
    <row r="561">
      <c r="W561" s="50"/>
    </row>
    <row r="562">
      <c r="W562" s="50"/>
    </row>
    <row r="563">
      <c r="W563" s="50"/>
    </row>
    <row r="564">
      <c r="W564" s="50"/>
    </row>
    <row r="565">
      <c r="W565" s="50"/>
    </row>
    <row r="566">
      <c r="W566" s="50"/>
    </row>
    <row r="567">
      <c r="W567" s="50"/>
    </row>
    <row r="568">
      <c r="W568" s="50"/>
    </row>
    <row r="569">
      <c r="W569" s="50"/>
    </row>
    <row r="570">
      <c r="W570" s="50"/>
    </row>
    <row r="571">
      <c r="W571" s="50"/>
    </row>
    <row r="572">
      <c r="W572" s="50"/>
    </row>
    <row r="573">
      <c r="W573" s="50"/>
    </row>
    <row r="574">
      <c r="W574" s="50"/>
    </row>
    <row r="575">
      <c r="W575" s="50"/>
    </row>
    <row r="576">
      <c r="W576" s="50"/>
    </row>
    <row r="577">
      <c r="W577" s="50"/>
    </row>
    <row r="578">
      <c r="W578" s="50"/>
    </row>
    <row r="579">
      <c r="W579" s="50"/>
    </row>
    <row r="580">
      <c r="W580" s="50"/>
    </row>
    <row r="581">
      <c r="W581" s="50"/>
    </row>
    <row r="582">
      <c r="W582" s="50"/>
    </row>
    <row r="583">
      <c r="W583" s="50"/>
    </row>
    <row r="584">
      <c r="W584" s="50"/>
    </row>
    <row r="585">
      <c r="W585" s="50"/>
    </row>
    <row r="586">
      <c r="W586" s="50"/>
    </row>
    <row r="587">
      <c r="W587" s="50"/>
    </row>
    <row r="588">
      <c r="W588" s="50"/>
    </row>
    <row r="589">
      <c r="W589" s="50"/>
    </row>
    <row r="590">
      <c r="W590" s="50"/>
    </row>
    <row r="591">
      <c r="W591" s="50"/>
    </row>
    <row r="592">
      <c r="W592" s="50"/>
    </row>
    <row r="593">
      <c r="W593" s="50"/>
    </row>
    <row r="594">
      <c r="W594" s="50"/>
    </row>
    <row r="595">
      <c r="W595" s="50"/>
    </row>
    <row r="596">
      <c r="W596" s="50"/>
    </row>
    <row r="597">
      <c r="W597" s="50"/>
    </row>
    <row r="598">
      <c r="W598" s="50"/>
    </row>
    <row r="599">
      <c r="W599" s="50"/>
    </row>
    <row r="600">
      <c r="W600" s="50"/>
    </row>
    <row r="601">
      <c r="W601" s="50"/>
    </row>
    <row r="602">
      <c r="W602" s="50"/>
    </row>
    <row r="603">
      <c r="W603" s="50"/>
    </row>
    <row r="604">
      <c r="W604" s="50"/>
    </row>
    <row r="605">
      <c r="W605" s="50"/>
    </row>
    <row r="606">
      <c r="W606" s="50"/>
    </row>
    <row r="607">
      <c r="W607" s="50"/>
    </row>
    <row r="608">
      <c r="W608" s="50"/>
    </row>
    <row r="609">
      <c r="W609" s="50"/>
    </row>
    <row r="610">
      <c r="W610" s="50"/>
    </row>
    <row r="611">
      <c r="W611" s="50"/>
    </row>
    <row r="612">
      <c r="W612" s="50"/>
    </row>
    <row r="613">
      <c r="W613" s="50"/>
    </row>
    <row r="614">
      <c r="W614" s="50"/>
    </row>
    <row r="615">
      <c r="W615" s="50"/>
    </row>
    <row r="616">
      <c r="W616" s="50"/>
    </row>
    <row r="617">
      <c r="W617" s="50"/>
    </row>
    <row r="618">
      <c r="W618" s="50"/>
    </row>
    <row r="619">
      <c r="W619" s="50"/>
    </row>
    <row r="620">
      <c r="W620" s="50"/>
    </row>
    <row r="621">
      <c r="W621" s="50"/>
    </row>
    <row r="622">
      <c r="W622" s="50"/>
    </row>
    <row r="623">
      <c r="W623" s="50"/>
    </row>
    <row r="624">
      <c r="W624" s="50"/>
    </row>
    <row r="625">
      <c r="W625" s="50"/>
    </row>
    <row r="626">
      <c r="W626" s="50"/>
    </row>
    <row r="627">
      <c r="W627" s="50"/>
    </row>
    <row r="628">
      <c r="W628" s="50"/>
    </row>
    <row r="629">
      <c r="W629" s="50"/>
    </row>
    <row r="630">
      <c r="W630" s="50"/>
    </row>
    <row r="631">
      <c r="W631" s="50"/>
    </row>
    <row r="632">
      <c r="W632" s="50"/>
    </row>
    <row r="633">
      <c r="W633" s="50"/>
    </row>
    <row r="634">
      <c r="W634" s="50"/>
    </row>
    <row r="635">
      <c r="W635" s="50"/>
    </row>
    <row r="636">
      <c r="W636" s="50"/>
    </row>
    <row r="637">
      <c r="W637" s="50"/>
    </row>
    <row r="638">
      <c r="W638" s="50"/>
    </row>
    <row r="639">
      <c r="W639" s="50"/>
    </row>
    <row r="640">
      <c r="W640" s="50"/>
    </row>
    <row r="641">
      <c r="W641" s="50"/>
    </row>
    <row r="642">
      <c r="W642" s="50"/>
    </row>
    <row r="643">
      <c r="W643" s="50"/>
    </row>
    <row r="644">
      <c r="W644" s="50"/>
    </row>
    <row r="645">
      <c r="W645" s="50"/>
    </row>
    <row r="646">
      <c r="W646" s="50"/>
    </row>
    <row r="647">
      <c r="W647" s="50"/>
    </row>
    <row r="648">
      <c r="W648" s="50"/>
    </row>
    <row r="649">
      <c r="W649" s="50"/>
    </row>
    <row r="650">
      <c r="W650" s="50"/>
    </row>
    <row r="651">
      <c r="W651" s="50"/>
    </row>
    <row r="652">
      <c r="W652" s="50"/>
    </row>
    <row r="653">
      <c r="W653" s="50"/>
    </row>
    <row r="654">
      <c r="W654" s="50"/>
    </row>
    <row r="655">
      <c r="W655" s="50"/>
    </row>
    <row r="656">
      <c r="W656" s="50"/>
    </row>
    <row r="657">
      <c r="W657" s="50"/>
    </row>
    <row r="658">
      <c r="W658" s="50"/>
    </row>
    <row r="659">
      <c r="W659" s="50"/>
    </row>
    <row r="660">
      <c r="W660" s="50"/>
    </row>
    <row r="661">
      <c r="W661" s="50"/>
    </row>
    <row r="662">
      <c r="W662" s="50"/>
    </row>
    <row r="663">
      <c r="W663" s="50"/>
    </row>
    <row r="664">
      <c r="W664" s="50"/>
    </row>
    <row r="665">
      <c r="W665" s="50"/>
    </row>
    <row r="666">
      <c r="W666" s="50"/>
    </row>
    <row r="667">
      <c r="W667" s="50"/>
    </row>
    <row r="668">
      <c r="W668" s="50"/>
    </row>
    <row r="669">
      <c r="W669" s="50"/>
    </row>
    <row r="670">
      <c r="W670" s="50"/>
    </row>
    <row r="671">
      <c r="W671" s="50"/>
    </row>
    <row r="672">
      <c r="W672" s="50"/>
    </row>
    <row r="673">
      <c r="W673" s="50"/>
    </row>
    <row r="674">
      <c r="W674" s="50"/>
    </row>
    <row r="675">
      <c r="W675" s="50"/>
    </row>
    <row r="676">
      <c r="W676" s="50"/>
    </row>
    <row r="677">
      <c r="W677" s="50"/>
    </row>
    <row r="678">
      <c r="W678" s="50"/>
    </row>
    <row r="679">
      <c r="W679" s="50"/>
    </row>
    <row r="680">
      <c r="W680" s="50"/>
    </row>
    <row r="681">
      <c r="W681" s="50"/>
    </row>
    <row r="682">
      <c r="W682" s="50"/>
    </row>
    <row r="683">
      <c r="W683" s="50"/>
    </row>
    <row r="684">
      <c r="W684" s="50"/>
    </row>
    <row r="685">
      <c r="W685" s="50"/>
    </row>
    <row r="686">
      <c r="W686" s="50"/>
    </row>
    <row r="687">
      <c r="W687" s="50"/>
    </row>
    <row r="688">
      <c r="W688" s="50"/>
    </row>
    <row r="689">
      <c r="W689" s="50"/>
    </row>
    <row r="690">
      <c r="W690" s="50"/>
    </row>
    <row r="691">
      <c r="W691" s="50"/>
    </row>
    <row r="692">
      <c r="W692" s="50"/>
    </row>
    <row r="693">
      <c r="W693" s="50"/>
    </row>
    <row r="694">
      <c r="W694" s="50"/>
    </row>
    <row r="695">
      <c r="W695" s="50"/>
    </row>
    <row r="696">
      <c r="W696" s="50"/>
    </row>
    <row r="697">
      <c r="W697" s="50"/>
    </row>
    <row r="698">
      <c r="W698" s="50"/>
    </row>
    <row r="699">
      <c r="W699" s="50"/>
    </row>
    <row r="700">
      <c r="W700" s="50"/>
    </row>
    <row r="701">
      <c r="W701" s="50"/>
    </row>
    <row r="702">
      <c r="W702" s="50"/>
    </row>
    <row r="703">
      <c r="W703" s="50"/>
    </row>
    <row r="704">
      <c r="W704" s="50"/>
    </row>
    <row r="705">
      <c r="W705" s="50"/>
    </row>
    <row r="706">
      <c r="W706" s="50"/>
    </row>
    <row r="707">
      <c r="W707" s="50"/>
    </row>
    <row r="708">
      <c r="W708" s="50"/>
    </row>
    <row r="709">
      <c r="W709" s="50"/>
    </row>
    <row r="710">
      <c r="W710" s="50"/>
    </row>
    <row r="711">
      <c r="W711" s="50"/>
    </row>
    <row r="712">
      <c r="W712" s="50"/>
    </row>
    <row r="713">
      <c r="W713" s="50"/>
    </row>
    <row r="714">
      <c r="W714" s="50"/>
    </row>
    <row r="715">
      <c r="W715" s="50"/>
    </row>
    <row r="716">
      <c r="W716" s="50"/>
    </row>
    <row r="717">
      <c r="W717" s="50"/>
    </row>
    <row r="718">
      <c r="W718" s="50"/>
    </row>
    <row r="719">
      <c r="W719" s="50"/>
    </row>
    <row r="720">
      <c r="W720" s="50"/>
    </row>
    <row r="721">
      <c r="W721" s="50"/>
    </row>
    <row r="722">
      <c r="W722" s="50"/>
    </row>
    <row r="723">
      <c r="W723" s="50"/>
    </row>
    <row r="724">
      <c r="W724" s="50"/>
    </row>
    <row r="725">
      <c r="W725" s="50"/>
    </row>
    <row r="726">
      <c r="W726" s="50"/>
    </row>
    <row r="727">
      <c r="W727" s="50"/>
    </row>
    <row r="728">
      <c r="W728" s="50"/>
    </row>
    <row r="729">
      <c r="W729" s="50"/>
    </row>
    <row r="730">
      <c r="W730" s="50"/>
    </row>
    <row r="731">
      <c r="W731" s="50"/>
    </row>
    <row r="732">
      <c r="W732" s="50"/>
    </row>
    <row r="733">
      <c r="W733" s="50"/>
    </row>
    <row r="734">
      <c r="W734" s="50"/>
    </row>
    <row r="735">
      <c r="W735" s="50"/>
    </row>
    <row r="736">
      <c r="W736" s="50"/>
    </row>
    <row r="737">
      <c r="W737" s="50"/>
    </row>
    <row r="738">
      <c r="W738" s="50"/>
    </row>
    <row r="739">
      <c r="W739" s="50"/>
    </row>
    <row r="740">
      <c r="W740" s="50"/>
    </row>
    <row r="741">
      <c r="W741" s="50"/>
    </row>
    <row r="742">
      <c r="W742" s="50"/>
    </row>
    <row r="743">
      <c r="W743" s="50"/>
    </row>
    <row r="744">
      <c r="W744" s="50"/>
    </row>
    <row r="745">
      <c r="W745" s="50"/>
    </row>
    <row r="746">
      <c r="W746" s="50"/>
    </row>
    <row r="747">
      <c r="W747" s="50"/>
    </row>
    <row r="748">
      <c r="W748" s="50"/>
    </row>
    <row r="749">
      <c r="W749" s="50"/>
    </row>
    <row r="750">
      <c r="W750" s="50"/>
    </row>
    <row r="751">
      <c r="W751" s="50"/>
    </row>
    <row r="752">
      <c r="W752" s="50"/>
    </row>
    <row r="753">
      <c r="W753" s="50"/>
    </row>
    <row r="754">
      <c r="W754" s="50"/>
    </row>
    <row r="755">
      <c r="W755" s="50"/>
    </row>
    <row r="756">
      <c r="W756" s="50"/>
    </row>
    <row r="757">
      <c r="W757" s="50"/>
    </row>
    <row r="758">
      <c r="W758" s="50"/>
    </row>
    <row r="759">
      <c r="W759" s="50"/>
    </row>
    <row r="760">
      <c r="W760" s="50"/>
    </row>
    <row r="761">
      <c r="W761" s="50"/>
    </row>
    <row r="762">
      <c r="W762" s="50"/>
    </row>
    <row r="763">
      <c r="W763" s="50"/>
    </row>
    <row r="764">
      <c r="W764" s="50"/>
    </row>
    <row r="765">
      <c r="W765" s="50"/>
    </row>
    <row r="766">
      <c r="W766" s="50"/>
    </row>
    <row r="767">
      <c r="W767" s="50"/>
    </row>
    <row r="768">
      <c r="W768" s="50"/>
    </row>
    <row r="769">
      <c r="W769" s="50"/>
    </row>
    <row r="770">
      <c r="W770" s="50"/>
    </row>
    <row r="771">
      <c r="W771" s="50"/>
    </row>
    <row r="772">
      <c r="W772" s="50"/>
    </row>
    <row r="773">
      <c r="W773" s="50"/>
    </row>
    <row r="774">
      <c r="W774" s="50"/>
    </row>
    <row r="775">
      <c r="W775" s="50"/>
    </row>
    <row r="776">
      <c r="W776" s="50"/>
    </row>
    <row r="777">
      <c r="W777" s="50"/>
    </row>
    <row r="778">
      <c r="W778" s="50"/>
    </row>
    <row r="779">
      <c r="W779" s="50"/>
    </row>
    <row r="780">
      <c r="W780" s="50"/>
    </row>
    <row r="781">
      <c r="W781" s="50"/>
    </row>
    <row r="782">
      <c r="W782" s="50"/>
    </row>
    <row r="783">
      <c r="W783" s="50"/>
    </row>
    <row r="784">
      <c r="W784" s="50"/>
    </row>
    <row r="785">
      <c r="W785" s="50"/>
    </row>
    <row r="786">
      <c r="W786" s="50"/>
    </row>
    <row r="787">
      <c r="W787" s="50"/>
    </row>
    <row r="788">
      <c r="W788" s="50"/>
    </row>
    <row r="789">
      <c r="W789" s="50"/>
    </row>
    <row r="790">
      <c r="W790" s="50"/>
    </row>
    <row r="791">
      <c r="W791" s="50"/>
    </row>
    <row r="792">
      <c r="W792" s="50"/>
    </row>
    <row r="793">
      <c r="W793" s="50"/>
    </row>
    <row r="794">
      <c r="W794" s="50"/>
    </row>
    <row r="795">
      <c r="W795" s="50"/>
    </row>
    <row r="796">
      <c r="W796" s="50"/>
    </row>
    <row r="797">
      <c r="W797" s="50"/>
    </row>
    <row r="798">
      <c r="W798" s="50"/>
    </row>
    <row r="799">
      <c r="W799" s="50"/>
    </row>
    <row r="800">
      <c r="W800" s="50"/>
    </row>
    <row r="801">
      <c r="W801" s="50"/>
    </row>
    <row r="802">
      <c r="W802" s="50"/>
    </row>
    <row r="803">
      <c r="W803" s="50"/>
    </row>
    <row r="804">
      <c r="W804" s="50"/>
    </row>
    <row r="805">
      <c r="W805" s="50"/>
    </row>
    <row r="806">
      <c r="W806" s="50"/>
    </row>
    <row r="807">
      <c r="W807" s="50"/>
    </row>
    <row r="808">
      <c r="W808" s="50"/>
    </row>
    <row r="809">
      <c r="W809" s="50"/>
    </row>
    <row r="810">
      <c r="W810" s="50"/>
    </row>
    <row r="811">
      <c r="W811" s="50"/>
    </row>
    <row r="812">
      <c r="W812" s="50"/>
    </row>
    <row r="813">
      <c r="W813" s="50"/>
    </row>
    <row r="814">
      <c r="W814" s="50"/>
    </row>
    <row r="815">
      <c r="W815" s="50"/>
    </row>
    <row r="816">
      <c r="W816" s="50"/>
    </row>
    <row r="817">
      <c r="W817" s="50"/>
    </row>
    <row r="818">
      <c r="W818" s="50"/>
    </row>
    <row r="819">
      <c r="W819" s="50"/>
    </row>
    <row r="820">
      <c r="W820" s="50"/>
    </row>
    <row r="821">
      <c r="W821" s="50"/>
    </row>
    <row r="822">
      <c r="W822" s="50"/>
    </row>
    <row r="823">
      <c r="W823" s="50"/>
    </row>
    <row r="824">
      <c r="W824" s="50"/>
    </row>
    <row r="825">
      <c r="W825" s="50"/>
    </row>
    <row r="826">
      <c r="W826" s="50"/>
    </row>
    <row r="827">
      <c r="W827" s="50"/>
    </row>
    <row r="828">
      <c r="W828" s="50"/>
    </row>
    <row r="829">
      <c r="W829" s="50"/>
    </row>
    <row r="830">
      <c r="W830" s="50"/>
    </row>
    <row r="831">
      <c r="W831" s="50"/>
    </row>
    <row r="832">
      <c r="W832" s="50"/>
    </row>
    <row r="833">
      <c r="W833" s="50"/>
    </row>
    <row r="834">
      <c r="W834" s="50"/>
    </row>
    <row r="835">
      <c r="W835" s="50"/>
    </row>
    <row r="836">
      <c r="W836" s="50"/>
    </row>
    <row r="837">
      <c r="W837" s="50"/>
    </row>
    <row r="838">
      <c r="W838" s="50"/>
    </row>
    <row r="839">
      <c r="W839" s="50"/>
    </row>
    <row r="840">
      <c r="W840" s="50"/>
    </row>
    <row r="841">
      <c r="W841" s="50"/>
    </row>
    <row r="842">
      <c r="W842" s="50"/>
    </row>
    <row r="843">
      <c r="W843" s="50"/>
    </row>
    <row r="844">
      <c r="W844" s="50"/>
    </row>
    <row r="845">
      <c r="W845" s="50"/>
    </row>
    <row r="846">
      <c r="W846" s="50"/>
    </row>
    <row r="847">
      <c r="W847" s="50"/>
    </row>
    <row r="848">
      <c r="W848" s="50"/>
    </row>
    <row r="849">
      <c r="W849" s="50"/>
    </row>
    <row r="850">
      <c r="W850" s="50"/>
    </row>
    <row r="851">
      <c r="W851" s="50"/>
    </row>
    <row r="852">
      <c r="W852" s="50"/>
    </row>
    <row r="853">
      <c r="W853" s="50"/>
    </row>
    <row r="854">
      <c r="W854" s="50"/>
    </row>
    <row r="855">
      <c r="W855" s="50"/>
    </row>
    <row r="856">
      <c r="W856" s="50"/>
    </row>
    <row r="857">
      <c r="W857" s="50"/>
    </row>
    <row r="858">
      <c r="W858" s="50"/>
    </row>
    <row r="859">
      <c r="W859" s="50"/>
    </row>
    <row r="860">
      <c r="W860" s="50"/>
    </row>
    <row r="861">
      <c r="W861" s="50"/>
    </row>
    <row r="862">
      <c r="W862" s="50"/>
    </row>
    <row r="863">
      <c r="W863" s="50"/>
    </row>
    <row r="864">
      <c r="W864" s="50"/>
    </row>
    <row r="865">
      <c r="W865" s="50"/>
    </row>
    <row r="866">
      <c r="W866" s="50"/>
    </row>
    <row r="867">
      <c r="W867" s="50"/>
    </row>
    <row r="868">
      <c r="W868" s="50"/>
    </row>
    <row r="869">
      <c r="W869" s="50"/>
    </row>
    <row r="870">
      <c r="W870" s="50"/>
    </row>
    <row r="871">
      <c r="W871" s="50"/>
    </row>
    <row r="872">
      <c r="W872" s="50"/>
    </row>
    <row r="873">
      <c r="W873" s="50"/>
    </row>
    <row r="874">
      <c r="W874" s="50"/>
    </row>
    <row r="875">
      <c r="W875" s="50"/>
    </row>
    <row r="876">
      <c r="W876" s="50"/>
    </row>
    <row r="877">
      <c r="W877" s="50"/>
    </row>
    <row r="878">
      <c r="W878" s="50"/>
    </row>
    <row r="879">
      <c r="W879" s="50"/>
    </row>
    <row r="880">
      <c r="W880" s="50"/>
    </row>
    <row r="881">
      <c r="W881" s="50"/>
    </row>
    <row r="882">
      <c r="W882" s="50"/>
    </row>
    <row r="883">
      <c r="W883" s="50"/>
    </row>
    <row r="884">
      <c r="W884" s="50"/>
    </row>
    <row r="885">
      <c r="W885" s="50"/>
    </row>
    <row r="886">
      <c r="W886" s="50"/>
    </row>
    <row r="887">
      <c r="W887" s="50"/>
    </row>
    <row r="888">
      <c r="W888" s="50"/>
    </row>
    <row r="889">
      <c r="W889" s="50"/>
    </row>
    <row r="890">
      <c r="W890" s="50"/>
    </row>
    <row r="891">
      <c r="W891" s="50"/>
    </row>
    <row r="892">
      <c r="W892" s="50"/>
    </row>
    <row r="893">
      <c r="W893" s="50"/>
    </row>
    <row r="894">
      <c r="W894" s="50"/>
    </row>
    <row r="895">
      <c r="W895" s="50"/>
    </row>
    <row r="896">
      <c r="W896" s="50"/>
    </row>
    <row r="897">
      <c r="W897" s="50"/>
    </row>
    <row r="898">
      <c r="W898" s="50"/>
    </row>
    <row r="899">
      <c r="W899" s="50"/>
    </row>
    <row r="900">
      <c r="W900" s="50"/>
    </row>
    <row r="901">
      <c r="W901" s="50"/>
    </row>
    <row r="902">
      <c r="W902" s="50"/>
    </row>
    <row r="903">
      <c r="W903" s="50"/>
    </row>
    <row r="904">
      <c r="W904" s="50"/>
    </row>
    <row r="905">
      <c r="W905" s="50"/>
    </row>
    <row r="906">
      <c r="W906" s="50"/>
    </row>
    <row r="907">
      <c r="W907" s="50"/>
    </row>
    <row r="908">
      <c r="W908" s="50"/>
    </row>
    <row r="909">
      <c r="W909" s="50"/>
    </row>
    <row r="910">
      <c r="W910" s="50"/>
    </row>
    <row r="911">
      <c r="W911" s="50"/>
    </row>
    <row r="912">
      <c r="W912" s="50"/>
    </row>
    <row r="913">
      <c r="W913" s="50"/>
    </row>
    <row r="914">
      <c r="W914" s="50"/>
    </row>
    <row r="915">
      <c r="W915" s="50"/>
    </row>
    <row r="916">
      <c r="W916" s="50"/>
    </row>
    <row r="917">
      <c r="W917" s="50"/>
    </row>
    <row r="918">
      <c r="W918" s="50"/>
    </row>
    <row r="919">
      <c r="W919" s="50"/>
    </row>
    <row r="920">
      <c r="W920" s="50"/>
    </row>
    <row r="921">
      <c r="W921" s="50"/>
    </row>
    <row r="922">
      <c r="W922" s="50"/>
    </row>
    <row r="923">
      <c r="W923" s="50"/>
    </row>
    <row r="924">
      <c r="W924" s="50"/>
    </row>
    <row r="925">
      <c r="W925" s="50"/>
    </row>
    <row r="926">
      <c r="W926" s="50"/>
    </row>
    <row r="927">
      <c r="W927" s="50"/>
    </row>
    <row r="928">
      <c r="W928" s="50"/>
    </row>
    <row r="929">
      <c r="W929" s="50"/>
    </row>
    <row r="930">
      <c r="W930" s="50"/>
    </row>
    <row r="931">
      <c r="W931" s="50"/>
    </row>
    <row r="932">
      <c r="W932" s="50"/>
    </row>
    <row r="933">
      <c r="W933" s="50"/>
    </row>
    <row r="934">
      <c r="W934" s="50"/>
    </row>
    <row r="935">
      <c r="W935" s="50"/>
    </row>
    <row r="936">
      <c r="W936" s="50"/>
    </row>
    <row r="937">
      <c r="W937" s="50"/>
    </row>
    <row r="938">
      <c r="W938" s="50"/>
    </row>
    <row r="939">
      <c r="W939" s="50"/>
    </row>
    <row r="940">
      <c r="W940" s="50"/>
    </row>
    <row r="941">
      <c r="W941" s="50"/>
    </row>
    <row r="942">
      <c r="W942" s="50"/>
    </row>
    <row r="943">
      <c r="W943" s="50"/>
    </row>
    <row r="944">
      <c r="W944" s="50"/>
    </row>
    <row r="945">
      <c r="W945" s="50"/>
    </row>
    <row r="946">
      <c r="W946" s="50"/>
    </row>
    <row r="947">
      <c r="W947" s="50"/>
    </row>
    <row r="948">
      <c r="W948" s="50"/>
    </row>
    <row r="949">
      <c r="W949" s="50"/>
    </row>
    <row r="950">
      <c r="W950" s="50"/>
    </row>
    <row r="951">
      <c r="W951" s="50"/>
    </row>
    <row r="952">
      <c r="W952" s="50"/>
    </row>
    <row r="953">
      <c r="W953" s="50"/>
    </row>
    <row r="954">
      <c r="W954" s="50"/>
    </row>
    <row r="955">
      <c r="W955" s="50"/>
    </row>
    <row r="956">
      <c r="W956" s="50"/>
    </row>
    <row r="957">
      <c r="W957" s="50"/>
    </row>
    <row r="958">
      <c r="W958" s="50"/>
    </row>
    <row r="959">
      <c r="W959" s="50"/>
    </row>
    <row r="960">
      <c r="W960" s="50"/>
    </row>
    <row r="961">
      <c r="W961" s="50"/>
    </row>
    <row r="962">
      <c r="W962" s="50"/>
    </row>
    <row r="963">
      <c r="W963" s="50"/>
    </row>
    <row r="964">
      <c r="W964" s="50"/>
    </row>
    <row r="965">
      <c r="W965" s="50"/>
    </row>
    <row r="966">
      <c r="W966" s="50"/>
    </row>
    <row r="967">
      <c r="W967" s="50"/>
    </row>
    <row r="968">
      <c r="W968" s="50"/>
    </row>
    <row r="969">
      <c r="W969" s="50"/>
    </row>
    <row r="970">
      <c r="W970" s="50"/>
    </row>
    <row r="971">
      <c r="W971" s="50"/>
    </row>
    <row r="972">
      <c r="W972" s="50"/>
    </row>
    <row r="973">
      <c r="W973" s="50"/>
    </row>
    <row r="974">
      <c r="W974" s="50"/>
    </row>
    <row r="975">
      <c r="W975" s="50"/>
    </row>
    <row r="976">
      <c r="W976" s="50"/>
    </row>
    <row r="977">
      <c r="W977" s="50"/>
    </row>
    <row r="978">
      <c r="W978" s="50"/>
    </row>
    <row r="979">
      <c r="W979" s="50"/>
    </row>
    <row r="980">
      <c r="W980" s="50"/>
    </row>
    <row r="981">
      <c r="W981" s="50"/>
    </row>
    <row r="982">
      <c r="W982" s="50"/>
    </row>
    <row r="983">
      <c r="W983" s="50"/>
    </row>
    <row r="984">
      <c r="W984" s="50"/>
    </row>
    <row r="985">
      <c r="W985" s="50"/>
    </row>
    <row r="986">
      <c r="W986" s="50"/>
    </row>
    <row r="987">
      <c r="W987" s="50"/>
    </row>
    <row r="988">
      <c r="W988" s="50"/>
    </row>
    <row r="989">
      <c r="W989" s="50"/>
    </row>
    <row r="990">
      <c r="W990" s="50"/>
    </row>
    <row r="991">
      <c r="W991" s="50"/>
    </row>
    <row r="992">
      <c r="W992" s="50"/>
    </row>
    <row r="993">
      <c r="W993" s="50"/>
    </row>
    <row r="994">
      <c r="W994" s="50"/>
    </row>
    <row r="995">
      <c r="W995" s="50"/>
    </row>
    <row r="996">
      <c r="W996" s="50"/>
    </row>
    <row r="997">
      <c r="W997" s="50"/>
    </row>
    <row r="998">
      <c r="W998" s="50"/>
    </row>
    <row r="999">
      <c r="W999" s="50"/>
    </row>
    <row r="1000">
      <c r="W1000" s="50"/>
    </row>
    <row r="1001">
      <c r="W1001" s="50"/>
    </row>
  </sheetData>
  <mergeCells count="14">
    <mergeCell ref="A23:A42"/>
    <mergeCell ref="A43:A62"/>
    <mergeCell ref="A63:A82"/>
    <mergeCell ref="A83:A102"/>
    <mergeCell ref="A103:A118"/>
    <mergeCell ref="A119:A134"/>
    <mergeCell ref="A135:A175"/>
    <mergeCell ref="A1:A2"/>
    <mergeCell ref="B1:B2"/>
    <mergeCell ref="C1:D1"/>
    <mergeCell ref="E1:O1"/>
    <mergeCell ref="Q1:V1"/>
    <mergeCell ref="X1:Z1"/>
    <mergeCell ref="A3:A22"/>
  </mergeCells>
  <drawing r:id="rId1"/>
  <tableParts count="1">
    <tablePart r:id="rId3"/>
  </tableParts>
</worksheet>
</file>