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<sst xmlns="http://schemas.openxmlformats.org/spreadsheetml/2006/main" count="6" uniqueCount="5">
  <si>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lambda</t>
  </si>
  <si>
    <t xml:space="preserve">lambda-1/l^2</t>
  </si>
  <si>
    <t xml:space="preserve">F</t>
  </si>
  <si>
    <t xml:space="preserve">delta T</t>
  </si>
  <si>
    <t xml:space="preserve">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</si>
</sst>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.00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2"/>
            <c:backward val="3"/>
            <c:dispRSqr val="0"/>
            <c:dispEq val="1"/>
          </c:trendline>
          <c:xVal>
            <c:numRef>
              <c:f>Лист1!$D$25:$K$25</c:f>
              <c:numCache>
                <c:formatCode>General</c:formatCode>
                <c:ptCount val="8"/>
                <c:pt idx="0">
                  <c:v>0.0678632478632479</c:v>
                </c:pt>
                <c:pt idx="1">
                  <c:v>0.128205128205128</c:v>
                </c:pt>
                <c:pt idx="2">
                  <c:v>0.208547008547009</c:v>
                </c:pt>
                <c:pt idx="3">
                  <c:v>0.24957264957265</c:v>
                </c:pt>
                <c:pt idx="4">
                  <c:v>0.293675213675214</c:v>
                </c:pt>
                <c:pt idx="5">
                  <c:v>0.34974358974359</c:v>
                </c:pt>
                <c:pt idx="6">
                  <c:v>0.414017094017094</c:v>
                </c:pt>
                <c:pt idx="7">
                  <c:v>0.509230769230769</c:v>
                </c:pt>
              </c:numCache>
            </c:numRef>
          </c:xVal>
          <c:yVal>
            <c:numRef>
              <c:f>Лист1!$D$28:$K$28</c:f>
              <c:numCache>
                <c:formatCode>General</c:formatCode>
                <c:ptCount val="8"/>
                <c:pt idx="0">
                  <c:v>0.0272869578168224</c:v>
                </c:pt>
                <c:pt idx="1">
                  <c:v>0.0587925636490443</c:v>
                </c:pt>
                <c:pt idx="2">
                  <c:v>0.100474905012744</c:v>
                </c:pt>
                <c:pt idx="3">
                  <c:v>0.127683562869413</c:v>
                </c:pt>
                <c:pt idx="4">
                  <c:v>0.157619781418359</c:v>
                </c:pt>
                <c:pt idx="5">
                  <c:v>0.196987568189036</c:v>
                </c:pt>
                <c:pt idx="6">
                  <c:v>0.247457121044929</c:v>
                </c:pt>
                <c:pt idx="7">
                  <c:v>0.319190386157544</c:v>
                </c:pt>
              </c:numCache>
            </c:numRef>
          </c:yVal>
          <c:smooth val="0"/>
        </c:ser>
        <c:axId val="22811405"/>
        <c:axId val="45661001"/>
      </c:scatterChart>
      <c:valAx>
        <c:axId val="22811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Delta T, К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61001"/>
        <c:crosses val="autoZero"/>
        <c:crossBetween val="midCat"/>
      </c:valAx>
      <c:valAx>
        <c:axId val="456610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A, Дж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114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Лист1!$P$5:$P$17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112</c:v>
                </c:pt>
                <c:pt idx="11">
                  <c:v>132</c:v>
                </c:pt>
                <c:pt idx="12">
                  <c:v>152</c:v>
                </c:pt>
              </c:numCache>
            </c:numRef>
          </c:xVal>
          <c:yVal>
            <c:numRef>
              <c:f>Лист1!$R$5:$R$17</c:f>
              <c:numCache>
                <c:formatCode>General</c:formatCode>
                <c:ptCount val="13"/>
                <c:pt idx="0">
                  <c:v>3.90399083373088</c:v>
                </c:pt>
                <c:pt idx="1">
                  <c:v>3.56104608260405</c:v>
                </c:pt>
                <c:pt idx="2">
                  <c:v>3.3603753871419</c:v>
                </c:pt>
                <c:pt idx="3">
                  <c:v>3.19458313229916</c:v>
                </c:pt>
                <c:pt idx="4">
                  <c:v>3.01553490085017</c:v>
                </c:pt>
                <c:pt idx="5">
                  <c:v>2.77258872223978</c:v>
                </c:pt>
                <c:pt idx="6">
                  <c:v>2.66722820658195</c:v>
                </c:pt>
                <c:pt idx="7">
                  <c:v>2.51769647261099</c:v>
                </c:pt>
                <c:pt idx="8">
                  <c:v>2.37954613413017</c:v>
                </c:pt>
                <c:pt idx="9">
                  <c:v>2.17475172148416</c:v>
                </c:pt>
                <c:pt idx="10">
                  <c:v>1.56861591791385</c:v>
                </c:pt>
                <c:pt idx="11">
                  <c:v>1.16315080980568</c:v>
                </c:pt>
                <c:pt idx="12">
                  <c:v>-0.22314355131421</c:v>
                </c:pt>
              </c:numCache>
            </c:numRef>
          </c:yVal>
          <c:smooth val="0"/>
        </c:ser>
        <c:axId val="86188582"/>
        <c:axId val="70900785"/>
      </c:scatterChart>
      <c:valAx>
        <c:axId val="861885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t,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00785"/>
        <c:crosses val="autoZero"/>
        <c:crossBetween val="between"/>
      </c:valAx>
      <c:valAx>
        <c:axId val="7090078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ln(delta 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8858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Лист1!$P$30:$P$36</c:f>
              <c:numCache>
                <c:formatCode>General</c:formatCode>
                <c:ptCount val="7"/>
                <c:pt idx="0">
                  <c:v>2</c:v>
                </c:pt>
                <c:pt idx="1">
                  <c:v>22</c:v>
                </c:pt>
                <c:pt idx="2">
                  <c:v>52</c:v>
                </c:pt>
                <c:pt idx="3">
                  <c:v>72</c:v>
                </c:pt>
                <c:pt idx="4">
                  <c:v>92</c:v>
                </c:pt>
                <c:pt idx="5">
                  <c:v>110</c:v>
                </c:pt>
                <c:pt idx="6">
                  <c:v>132</c:v>
                </c:pt>
              </c:numCache>
            </c:numRef>
          </c:xVal>
          <c:yVal>
            <c:numRef>
              <c:f>Лист1!$R$30:$R$36</c:f>
              <c:numCache>
                <c:formatCode>General</c:formatCode>
                <c:ptCount val="7"/>
                <c:pt idx="0">
                  <c:v>3.41444260841218</c:v>
                </c:pt>
                <c:pt idx="1">
                  <c:v>3.03495298670727</c:v>
                </c:pt>
                <c:pt idx="2">
                  <c:v>2.82137888640921</c:v>
                </c:pt>
                <c:pt idx="3">
                  <c:v>2.74727091425549</c:v>
                </c:pt>
                <c:pt idx="4">
                  <c:v>2.66722820658195</c:v>
                </c:pt>
                <c:pt idx="5">
                  <c:v>2.63905732961526</c:v>
                </c:pt>
                <c:pt idx="6">
                  <c:v>2.61006979274201</c:v>
                </c:pt>
              </c:numCache>
            </c:numRef>
          </c:yVal>
          <c:smooth val="0"/>
        </c:ser>
        <c:axId val="43245777"/>
        <c:axId val="38458306"/>
      </c:scatterChart>
      <c:valAx>
        <c:axId val="43245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t,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58306"/>
        <c:crosses val="autoZero"/>
        <c:crossBetween val="between"/>
      </c:valAx>
      <c:valAx>
        <c:axId val="384583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ln(delta 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457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362160</xdr:colOff>
      <xdr:row>35</xdr:row>
      <xdr:rowOff>54000</xdr:rowOff>
    </xdr:from>
    <xdr:to>
      <xdr:col>11</xdr:col>
      <xdr:colOff>400320</xdr:colOff>
      <xdr:row>55</xdr:row>
      <xdr:rowOff>37800</xdr:rowOff>
    </xdr:to>
    <xdr:graphicFrame>
      <xdr:nvGraphicFramePr>
        <xdr:cNvPr id="0" name=""/>
        <xdr:cNvGraphicFramePr/>
      </xdr:nvGraphicFramePr>
      <xdr:xfrm>
        <a:off x="3633840" y="5743440"/>
        <a:ext cx="57632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412560</xdr:colOff>
      <xdr:row>6</xdr:row>
      <xdr:rowOff>15480</xdr:rowOff>
    </xdr:from>
    <xdr:to>
      <xdr:col>25</xdr:col>
      <xdr:colOff>443160</xdr:colOff>
      <xdr:row>25</xdr:row>
      <xdr:rowOff>162360</xdr:rowOff>
    </xdr:to>
    <xdr:graphicFrame>
      <xdr:nvGraphicFramePr>
        <xdr:cNvPr id="1" name=""/>
        <xdr:cNvGraphicFramePr/>
      </xdr:nvGraphicFramePr>
      <xdr:xfrm>
        <a:off x="15134400" y="990720"/>
        <a:ext cx="57556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313200</xdr:colOff>
      <xdr:row>28</xdr:row>
      <xdr:rowOff>61560</xdr:rowOff>
    </xdr:from>
    <xdr:to>
      <xdr:col>25</xdr:col>
      <xdr:colOff>343800</xdr:colOff>
      <xdr:row>48</xdr:row>
      <xdr:rowOff>45720</xdr:rowOff>
    </xdr:to>
    <xdr:graphicFrame>
      <xdr:nvGraphicFramePr>
        <xdr:cNvPr id="2" name=""/>
        <xdr:cNvGraphicFramePr/>
      </xdr:nvGraphicFramePr>
      <xdr:xfrm>
        <a:off x="15035040" y="4613400"/>
        <a:ext cx="575568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36" activeCellId="0" sqref="R3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160</v>
      </c>
      <c r="B1" s="0" t="n">
        <v>152</v>
      </c>
      <c r="D1" s="0" t="s">
        <v>0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n">
        <v>166</v>
      </c>
      <c r="B2" s="0" t="n">
        <v>165</v>
      </c>
      <c r="C2" s="0" t="n">
        <f aca="false">B2+152</f>
        <v>317</v>
      </c>
      <c r="D2" s="1" t="n">
        <f aca="false">A18/107</f>
        <v>1.05607476635514</v>
      </c>
      <c r="E2" s="2" t="n">
        <f aca="false">D2-1/D2^2</f>
        <v>0.159450128560481</v>
      </c>
      <c r="F2" s="1" t="n">
        <f aca="false">C2*0.001*9.8</f>
        <v>3.1066</v>
      </c>
      <c r="H2" s="0" t="n">
        <f aca="false">E2^2</f>
        <v>0.0254243434979539</v>
      </c>
      <c r="J2" s="0" t="n">
        <f aca="false">F2^2</f>
        <v>9.65096356</v>
      </c>
    </row>
    <row r="3" customFormat="false" ht="12.8" hidden="false" customHeight="false" outlineLevel="0" collapsed="false">
      <c r="A3" s="0" t="n">
        <v>168</v>
      </c>
      <c r="B3" s="0" t="n">
        <v>178.1</v>
      </c>
      <c r="C3" s="0" t="n">
        <f aca="false">B3+152</f>
        <v>330.1</v>
      </c>
      <c r="D3" s="1" t="n">
        <f aca="false">A19/107</f>
        <v>1.07476635514019</v>
      </c>
      <c r="E3" s="0" t="n">
        <f aca="false">D3-1/D3^2</f>
        <v>0.209057470452096</v>
      </c>
      <c r="F3" s="1" t="n">
        <f aca="false">C3*0.001*9.8</f>
        <v>3.23498</v>
      </c>
      <c r="H3" s="0" t="n">
        <f aca="false">E3^2</f>
        <v>0.043705025951829</v>
      </c>
      <c r="J3" s="0" t="n">
        <f aca="false">F3^2</f>
        <v>10.4650956004</v>
      </c>
    </row>
    <row r="4" customFormat="false" ht="12.8" hidden="false" customHeight="false" outlineLevel="0" collapsed="false">
      <c r="A4" s="0" t="n">
        <v>170</v>
      </c>
      <c r="B4" s="0" t="n">
        <v>230.3</v>
      </c>
      <c r="C4" s="0" t="n">
        <f aca="false">B4+152</f>
        <v>382.3</v>
      </c>
      <c r="D4" s="1" t="n">
        <f aca="false">A20/107</f>
        <v>1.09345794392523</v>
      </c>
      <c r="E4" s="0" t="n">
        <f aca="false">D4-1/D4^2</f>
        <v>0.257092979355141</v>
      </c>
      <c r="F4" s="1" t="n">
        <f aca="false">C4*0.001*9.8</f>
        <v>3.74654</v>
      </c>
      <c r="H4" s="0" t="n">
        <f aca="false">E4^2</f>
        <v>0.066096800033703</v>
      </c>
      <c r="J4" s="0" t="n">
        <f aca="false">F4^2</f>
        <v>14.0365619716</v>
      </c>
      <c r="P4" s="0" t="n">
        <v>0</v>
      </c>
      <c r="Q4" s="0" t="n">
        <f aca="false">0</f>
        <v>0</v>
      </c>
    </row>
    <row r="5" customFormat="false" ht="12.8" hidden="false" customHeight="false" outlineLevel="0" collapsed="false">
      <c r="A5" s="0" t="n">
        <v>172</v>
      </c>
      <c r="B5" s="0" t="n">
        <v>252.7</v>
      </c>
      <c r="C5" s="0" t="n">
        <f aca="false">B5+152</f>
        <v>404.7</v>
      </c>
      <c r="D5" s="1" t="n">
        <f aca="false">A21/107</f>
        <v>1.11214953271028</v>
      </c>
      <c r="E5" s="0" t="n">
        <f aca="false">D5-1/D5^2</f>
        <v>0.303661431587478</v>
      </c>
      <c r="F5" s="1" t="n">
        <f aca="false">C5*0.001*9.8</f>
        <v>3.96606</v>
      </c>
      <c r="H5" s="0" t="n">
        <f aca="false">E5^2</f>
        <v>0.0922102650337566</v>
      </c>
      <c r="J5" s="0" t="n">
        <f aca="false">F5^2</f>
        <v>15.7296319236</v>
      </c>
      <c r="P5" s="0" t="n">
        <f aca="false">2</f>
        <v>2</v>
      </c>
      <c r="Q5" s="0" t="n">
        <v>49.6</v>
      </c>
      <c r="R5" s="0" t="n">
        <f aca="false">LN(Q5)</f>
        <v>3.90399083373088</v>
      </c>
    </row>
    <row r="6" customFormat="false" ht="12.8" hidden="false" customHeight="false" outlineLevel="0" collapsed="false">
      <c r="A6" s="0" t="n">
        <v>177</v>
      </c>
      <c r="B6" s="0" t="n">
        <v>343.1</v>
      </c>
      <c r="C6" s="0" t="n">
        <f aca="false">B6+152</f>
        <v>495.1</v>
      </c>
      <c r="D6" s="1" t="n">
        <f aca="false">A22/107</f>
        <v>1.1588785046729</v>
      </c>
      <c r="E6" s="0" t="n">
        <f aca="false">D6-1/D6^2</f>
        <v>0.414276527565717</v>
      </c>
      <c r="F6" s="1" t="n">
        <f aca="false">C6*0.001*9.8</f>
        <v>4.85198</v>
      </c>
      <c r="H6" s="0" t="n">
        <f aca="false">E6^2</f>
        <v>0.171625041291908</v>
      </c>
      <c r="J6" s="0" t="n">
        <f aca="false">F6^2</f>
        <v>23.5417099204</v>
      </c>
      <c r="P6" s="0" t="n">
        <v>12</v>
      </c>
      <c r="Q6" s="0" t="n">
        <v>35.2</v>
      </c>
      <c r="R6" s="0" t="n">
        <f aca="false">LN(Q6)</f>
        <v>3.56104608260405</v>
      </c>
    </row>
    <row r="7" customFormat="false" ht="12.8" hidden="false" customHeight="false" outlineLevel="0" collapsed="false">
      <c r="A7" s="0" t="n">
        <v>181</v>
      </c>
      <c r="B7" s="0" t="n">
        <v>395.3</v>
      </c>
      <c r="C7" s="0" t="n">
        <f aca="false">B7+152</f>
        <v>547.3</v>
      </c>
      <c r="D7" s="1" t="n">
        <f aca="false">A23/107</f>
        <v>1.19626168224299</v>
      </c>
      <c r="E7" s="0" t="n">
        <f aca="false">D7-1/D7^2</f>
        <v>0.49747017833674</v>
      </c>
      <c r="F7" s="1" t="n">
        <f aca="false">C7*0.001*9.8</f>
        <v>5.36354</v>
      </c>
      <c r="H7" s="0" t="n">
        <f aca="false">E7^2</f>
        <v>0.247476578334388</v>
      </c>
      <c r="J7" s="0" t="n">
        <f aca="false">F7^2</f>
        <v>28.7675613316</v>
      </c>
      <c r="P7" s="0" t="n">
        <v>22</v>
      </c>
      <c r="Q7" s="0" t="n">
        <v>28.8</v>
      </c>
      <c r="R7" s="0" t="n">
        <f aca="false">LN(Q7)</f>
        <v>3.3603753871419</v>
      </c>
    </row>
    <row r="8" customFormat="false" ht="12.8" hidden="false" customHeight="false" outlineLevel="0" collapsed="false">
      <c r="A8" s="0" t="n">
        <v>179</v>
      </c>
      <c r="B8" s="0" t="n">
        <v>352.9</v>
      </c>
      <c r="C8" s="0" t="n">
        <f aca="false">B8+152</f>
        <v>504.9</v>
      </c>
      <c r="D8" s="1" t="n">
        <f aca="false">A24/107</f>
        <v>1.17757009345794</v>
      </c>
      <c r="E8" s="0" t="n">
        <f aca="false">D8-1/D8^2</f>
        <v>0.456418669925568</v>
      </c>
      <c r="F8" s="1" t="n">
        <f aca="false">C8*0.001*9.8</f>
        <v>4.94802</v>
      </c>
      <c r="H8" s="0" t="n">
        <f aca="false">E8^2</f>
        <v>0.208318002256625</v>
      </c>
      <c r="J8" s="0" t="n">
        <f aca="false">F8^2</f>
        <v>24.4829019204</v>
      </c>
      <c r="P8" s="0" t="n">
        <v>32</v>
      </c>
      <c r="Q8" s="0" t="n">
        <v>24.4</v>
      </c>
      <c r="R8" s="0" t="n">
        <f aca="false">LN(Q8)</f>
        <v>3.19458313229916</v>
      </c>
    </row>
    <row r="9" customFormat="false" ht="12.8" hidden="false" customHeight="false" outlineLevel="0" collapsed="false">
      <c r="A9" s="0" t="n">
        <v>182</v>
      </c>
      <c r="B9" s="0" t="n">
        <v>405.1</v>
      </c>
      <c r="C9" s="0" t="n">
        <f aca="false">B9+152</f>
        <v>557.1</v>
      </c>
      <c r="D9" s="1" t="n">
        <f aca="false">A25/107</f>
        <v>1.20560747663551</v>
      </c>
      <c r="E9" s="0" t="n">
        <f aca="false">D9-1/D9^2</f>
        <v>0.517607957375854</v>
      </c>
      <c r="F9" s="1" t="n">
        <f aca="false">C9*0.001*9.8</f>
        <v>5.45958</v>
      </c>
      <c r="H9" s="0" t="n">
        <f aca="false">E9^2</f>
        <v>0.267917997538804</v>
      </c>
      <c r="J9" s="0" t="n">
        <f aca="false">F9^2</f>
        <v>29.8070137764</v>
      </c>
      <c r="P9" s="0" t="n">
        <v>42</v>
      </c>
      <c r="Q9" s="0" t="n">
        <v>20.4</v>
      </c>
      <c r="R9" s="0" t="n">
        <f aca="false">LN(Q9)</f>
        <v>3.01553490085017</v>
      </c>
    </row>
    <row r="10" customFormat="false" ht="12.8" hidden="false" customHeight="false" outlineLevel="0" collapsed="false">
      <c r="A10" s="0" t="n">
        <v>169</v>
      </c>
      <c r="B10" s="0" t="n">
        <v>217.3</v>
      </c>
      <c r="C10" s="0" t="n">
        <f aca="false">B10+152</f>
        <v>369.3</v>
      </c>
      <c r="D10" s="1" t="n">
        <f aca="false">A26/107</f>
        <v>1.08411214953271</v>
      </c>
      <c r="E10" s="0" t="n">
        <f aca="false">D10-1/D10^2</f>
        <v>0.233264943825219</v>
      </c>
      <c r="F10" s="1" t="n">
        <f aca="false">C10*0.001*9.8</f>
        <v>3.61914</v>
      </c>
      <c r="H10" s="0" t="n">
        <f aca="false">E10^2</f>
        <v>0.0544125340177826</v>
      </c>
      <c r="J10" s="0" t="n">
        <f aca="false">F10^2</f>
        <v>13.0981743396</v>
      </c>
      <c r="P10" s="0" t="n">
        <v>52</v>
      </c>
      <c r="Q10" s="0" t="n">
        <v>16</v>
      </c>
      <c r="R10" s="0" t="n">
        <f aca="false">LN(Q10)</f>
        <v>2.77258872223978</v>
      </c>
    </row>
    <row r="11" customFormat="false" ht="12.8" hidden="false" customHeight="false" outlineLevel="0" collapsed="false">
      <c r="A11" s="0" t="n">
        <v>169</v>
      </c>
      <c r="B11" s="0" t="n">
        <v>200.5</v>
      </c>
      <c r="C11" s="0" t="n">
        <f aca="false">B11+152</f>
        <v>352.5</v>
      </c>
      <c r="D11" s="1" t="n">
        <f aca="false">A27/107</f>
        <v>1.08411214953271</v>
      </c>
      <c r="E11" s="0" t="n">
        <f aca="false">D11-1/D11^2</f>
        <v>0.233264943825219</v>
      </c>
      <c r="F11" s="1" t="n">
        <f aca="false">C11*0.001*9.8</f>
        <v>3.4545</v>
      </c>
      <c r="H11" s="0" t="n">
        <f aca="false">E11^2</f>
        <v>0.0544125340177826</v>
      </c>
      <c r="J11" s="0" t="n">
        <f aca="false">F11^2</f>
        <v>11.93357025</v>
      </c>
      <c r="P11" s="0" t="n">
        <v>62</v>
      </c>
      <c r="Q11" s="0" t="n">
        <v>14.4</v>
      </c>
      <c r="R11" s="0" t="n">
        <f aca="false">LN(Q11)</f>
        <v>2.66722820658195</v>
      </c>
    </row>
    <row r="12" customFormat="false" ht="12.8" hidden="false" customHeight="false" outlineLevel="0" collapsed="false">
      <c r="A12" s="0" t="n">
        <v>186</v>
      </c>
      <c r="B12" s="0" t="n">
        <v>474.4</v>
      </c>
      <c r="C12" s="0" t="n">
        <f aca="false">B12+152</f>
        <v>626.4</v>
      </c>
      <c r="D12" s="1" t="n">
        <f aca="false">A28/107</f>
        <v>1.24299065420561</v>
      </c>
      <c r="E12" s="0" t="n">
        <f aca="false">D12-1/D12^2</f>
        <v>0.595752257461868</v>
      </c>
      <c r="F12" s="1" t="n">
        <f aca="false">C12*0.001*9.8</f>
        <v>6.13872</v>
      </c>
      <c r="H12" s="0" t="n">
        <f aca="false">E12^2</f>
        <v>0.354920752270912</v>
      </c>
      <c r="J12" s="0" t="n">
        <f aca="false">F12^2</f>
        <v>37.6838832384</v>
      </c>
      <c r="P12" s="0" t="n">
        <v>72</v>
      </c>
      <c r="Q12" s="0" t="n">
        <v>12.4</v>
      </c>
      <c r="R12" s="0" t="n">
        <f aca="false">LN(Q12)</f>
        <v>2.51769647261099</v>
      </c>
    </row>
    <row r="13" customFormat="false" ht="12.8" hidden="false" customHeight="false" outlineLevel="0" collapsed="false">
      <c r="A13" s="0" t="n">
        <v>191</v>
      </c>
      <c r="B13" s="0" t="n">
        <v>529.6</v>
      </c>
      <c r="C13" s="0" t="n">
        <f aca="false">B13+152</f>
        <v>681.6</v>
      </c>
      <c r="D13" s="1" t="n">
        <f aca="false">A29/107</f>
        <v>1.28971962616822</v>
      </c>
      <c r="E13" s="0" t="n">
        <f aca="false">D13-1/D13^2</f>
        <v>0.688532900690383</v>
      </c>
      <c r="F13" s="1" t="n">
        <f aca="false">C13*0.001*9.8</f>
        <v>6.67968</v>
      </c>
      <c r="H13" s="0" t="n">
        <f aca="false">E13^2</f>
        <v>0.474077555333113</v>
      </c>
      <c r="J13" s="0" t="n">
        <f aca="false">F13^2</f>
        <v>44.6181249024</v>
      </c>
      <c r="P13" s="0" t="n">
        <v>82</v>
      </c>
      <c r="Q13" s="0" t="n">
        <v>10.8</v>
      </c>
      <c r="R13" s="0" t="n">
        <f aca="false">LN(Q13)</f>
        <v>2.37954613413017</v>
      </c>
    </row>
    <row r="14" customFormat="false" ht="12.8" hidden="false" customHeight="false" outlineLevel="0" collapsed="false">
      <c r="A14" s="0" t="n">
        <v>196</v>
      </c>
      <c r="B14" s="0" t="n">
        <v>581.8</v>
      </c>
      <c r="C14" s="0" t="n">
        <f aca="false">B14+152</f>
        <v>733.8</v>
      </c>
      <c r="D14" s="1" t="n">
        <f aca="false">A30/107</f>
        <v>1.33644859813084</v>
      </c>
      <c r="E14" s="0" t="n">
        <f aca="false">D14-1/D14^2</f>
        <v>0.776567919369044</v>
      </c>
      <c r="F14" s="1" t="n">
        <f aca="false">C14*0.001*9.8</f>
        <v>7.19124</v>
      </c>
      <c r="H14" s="0" t="n">
        <f aca="false">E14^2</f>
        <v>0.603057733393166</v>
      </c>
      <c r="J14" s="0" t="n">
        <f aca="false">F14^2</f>
        <v>51.7139327376</v>
      </c>
      <c r="M14" s="0" t="n">
        <f aca="false">(0.1^2 +0.04^2 + 0.01^2 + 0.03^2)^0.5</f>
        <v>0.112249721603218</v>
      </c>
      <c r="P14" s="0" t="n">
        <v>92</v>
      </c>
      <c r="Q14" s="0" t="n">
        <v>8.8</v>
      </c>
      <c r="R14" s="0" t="n">
        <f aca="false">LN(Q14)</f>
        <v>2.17475172148416</v>
      </c>
    </row>
    <row r="15" customFormat="false" ht="12.8" hidden="false" customHeight="false" outlineLevel="0" collapsed="false">
      <c r="A15" s="0" t="n">
        <v>207</v>
      </c>
      <c r="B15" s="0" t="n">
        <v>694.6</v>
      </c>
      <c r="C15" s="0" t="n">
        <f aca="false">B15+152</f>
        <v>846.6</v>
      </c>
      <c r="D15" s="1" t="n">
        <f aca="false">A31/107</f>
        <v>1.4392523364486</v>
      </c>
      <c r="E15" s="0" t="n">
        <f aca="false">D15-1/D15^2</f>
        <v>0.956498077720313</v>
      </c>
      <c r="F15" s="1" t="n">
        <f aca="false">C15*0.001*9.8</f>
        <v>8.29668</v>
      </c>
      <c r="H15" s="0" t="n">
        <f aca="false">E15^2</f>
        <v>0.914888572682654</v>
      </c>
      <c r="J15" s="0" t="n">
        <f aca="false">F15^2</f>
        <v>68.8348990224</v>
      </c>
      <c r="P15" s="0" t="n">
        <v>112</v>
      </c>
      <c r="Q15" s="0" t="n">
        <v>4.8</v>
      </c>
      <c r="R15" s="0" t="n">
        <f aca="false">LN(Q15)</f>
        <v>1.56861591791385</v>
      </c>
    </row>
    <row r="16" customFormat="false" ht="12.8" hidden="false" customHeight="false" outlineLevel="0" collapsed="false">
      <c r="A16" s="0" t="n">
        <v>204</v>
      </c>
      <c r="B16" s="0" t="n">
        <v>655.5</v>
      </c>
      <c r="C16" s="0" t="n">
        <f aca="false">B16+152</f>
        <v>807.5</v>
      </c>
      <c r="D16" s="1" t="n">
        <f aca="false">A32/107</f>
        <v>1.41121495327103</v>
      </c>
      <c r="E16" s="0" t="n">
        <f aca="false">D16-1/D16^2</f>
        <v>0.909087853582418</v>
      </c>
      <c r="F16" s="1" t="n">
        <f aca="false">C16*0.001*9.8</f>
        <v>7.9135</v>
      </c>
      <c r="H16" s="0" t="n">
        <f aca="false">E16^2</f>
        <v>0.826440725531088</v>
      </c>
      <c r="J16" s="0" t="n">
        <f aca="false">F16^2</f>
        <v>62.62348225</v>
      </c>
      <c r="P16" s="0" t="n">
        <v>132</v>
      </c>
      <c r="Q16" s="0" t="n">
        <v>3.2</v>
      </c>
      <c r="R16" s="0" t="n">
        <f aca="false">LN(Q16)</f>
        <v>1.16315080980568</v>
      </c>
    </row>
    <row r="17" customFormat="false" ht="12.8" hidden="false" customHeight="false" outlineLevel="0" collapsed="false">
      <c r="E17" s="0" t="n">
        <f aca="false">AVERAGE(E2:E16)^2</f>
        <v>0.230912556082556</v>
      </c>
      <c r="F17" s="0" t="n">
        <f aca="false">AVERAGE(F2:F16)^2</f>
        <v>27.0197307332338</v>
      </c>
      <c r="H17" s="0" t="n">
        <f aca="false">AVERAGE(H2:H16)</f>
        <v>0.293665630745698</v>
      </c>
      <c r="J17" s="0" t="n">
        <f aca="false">AVERAGE(J2:J16)</f>
        <v>29.79916711632</v>
      </c>
      <c r="P17" s="0" t="n">
        <v>152</v>
      </c>
      <c r="Q17" s="0" t="n">
        <v>0.8</v>
      </c>
      <c r="R17" s="0" t="n">
        <f aca="false">LN(Q17)</f>
        <v>-0.22314355131421</v>
      </c>
    </row>
    <row r="18" customFormat="false" ht="12.8" hidden="false" customHeight="false" outlineLevel="0" collapsed="false">
      <c r="A18" s="0" t="n">
        <f aca="false">107+A2-160</f>
        <v>113</v>
      </c>
      <c r="P18" s="0" t="n">
        <v>172</v>
      </c>
      <c r="Q18" s="0" t="n">
        <v>0</v>
      </c>
    </row>
    <row r="19" customFormat="false" ht="12.8" hidden="false" customHeight="false" outlineLevel="0" collapsed="false">
      <c r="A19" s="0" t="n">
        <f aca="false">107+A3-160</f>
        <v>115</v>
      </c>
    </row>
    <row r="20" customFormat="false" ht="12.8" hidden="false" customHeight="false" outlineLevel="0" collapsed="false">
      <c r="A20" s="0" t="n">
        <f aca="false">107+A4-160</f>
        <v>117</v>
      </c>
      <c r="F20" s="0" t="n">
        <f aca="false">H17-E17</f>
        <v>0.0627530746631418</v>
      </c>
      <c r="G20" s="0" t="n">
        <f aca="false">J17-F17</f>
        <v>2.77943638308623</v>
      </c>
      <c r="H20" s="0" t="n">
        <f aca="false">(G20/F20)-6.6449^2</f>
        <v>0.136940662883859</v>
      </c>
      <c r="I20" s="0" t="n">
        <f aca="false">(H20^0.5)/15^0.5</f>
        <v>0.095547776141523</v>
      </c>
      <c r="N20" s="0" t="n">
        <f aca="false">0.665/4.1868</f>
        <v>0.158832521257285</v>
      </c>
    </row>
    <row r="21" customFormat="false" ht="12.8" hidden="false" customHeight="false" outlineLevel="0" collapsed="false">
      <c r="A21" s="0" t="n">
        <f aca="false">107+A5-160</f>
        <v>119</v>
      </c>
    </row>
    <row r="22" customFormat="false" ht="12.8" hidden="false" customHeight="false" outlineLevel="0" collapsed="false">
      <c r="A22" s="0" t="n">
        <f aca="false">107+A6-160</f>
        <v>124</v>
      </c>
      <c r="C22" s="0" t="n">
        <v>18</v>
      </c>
      <c r="D22" s="0" t="n">
        <v>14</v>
      </c>
      <c r="E22" s="0" t="n">
        <v>26.2</v>
      </c>
      <c r="F22" s="0" t="n">
        <v>41</v>
      </c>
      <c r="G22" s="0" t="n">
        <v>49.2</v>
      </c>
      <c r="H22" s="0" t="n">
        <v>56.6</v>
      </c>
      <c r="I22" s="0" t="n">
        <v>67.4</v>
      </c>
      <c r="J22" s="0" t="n">
        <v>82</v>
      </c>
      <c r="K22" s="0" t="n">
        <v>98.7</v>
      </c>
    </row>
    <row r="23" customFormat="false" ht="12.8" hidden="false" customHeight="false" outlineLevel="0" collapsed="false">
      <c r="A23" s="0" t="n">
        <f aca="false">107+A7-160</f>
        <v>128</v>
      </c>
      <c r="D23" s="0" t="n">
        <v>12.5</v>
      </c>
      <c r="E23" s="0" t="n">
        <v>25.8</v>
      </c>
      <c r="F23" s="0" t="n">
        <v>40.4</v>
      </c>
      <c r="G23" s="0" t="n">
        <v>48</v>
      </c>
      <c r="H23" s="0" t="n">
        <v>57.4</v>
      </c>
      <c r="I23" s="0" t="n">
        <v>68</v>
      </c>
      <c r="J23" s="0" t="n">
        <v>82.2</v>
      </c>
      <c r="K23" s="0" t="n">
        <v>98</v>
      </c>
    </row>
    <row r="24" customFormat="false" ht="12.8" hidden="false" customHeight="false" outlineLevel="0" collapsed="false">
      <c r="A24" s="0" t="n">
        <f aca="false">107+A8-160</f>
        <v>126</v>
      </c>
      <c r="D24" s="0" t="n">
        <v>13.2</v>
      </c>
      <c r="E24" s="0" t="n">
        <v>23</v>
      </c>
      <c r="F24" s="0" t="n">
        <v>40.6</v>
      </c>
      <c r="G24" s="0" t="n">
        <v>48.8</v>
      </c>
      <c r="H24" s="0" t="n">
        <v>57.8</v>
      </c>
      <c r="I24" s="0" t="n">
        <v>69.2</v>
      </c>
      <c r="J24" s="0" t="n">
        <v>78</v>
      </c>
      <c r="K24" s="0" t="n">
        <v>101.2</v>
      </c>
    </row>
    <row r="25" customFormat="false" ht="12.8" hidden="false" customHeight="false" outlineLevel="0" collapsed="false">
      <c r="A25" s="0" t="n">
        <f aca="false">107+A9-160</f>
        <v>129</v>
      </c>
      <c r="C25" s="0" t="s">
        <v>3</v>
      </c>
      <c r="D25" s="0" t="n">
        <f aca="false">AVERAGE(D22:D24)/195</f>
        <v>0.0678632478632479</v>
      </c>
      <c r="E25" s="0" t="n">
        <f aca="false">AVERAGE(E22:E24)/195</f>
        <v>0.128205128205128</v>
      </c>
      <c r="F25" s="0" t="n">
        <f aca="false">AVERAGE(F22:F24)/195</f>
        <v>0.208547008547009</v>
      </c>
      <c r="G25" s="0" t="n">
        <f aca="false">AVERAGE(G22:G24)/195</f>
        <v>0.24957264957265</v>
      </c>
      <c r="H25" s="0" t="n">
        <f aca="false">AVERAGE(H22:H24)/195</f>
        <v>0.293675213675214</v>
      </c>
      <c r="I25" s="0" t="n">
        <f aca="false">AVERAGE(I22:I24)/195</f>
        <v>0.34974358974359</v>
      </c>
      <c r="J25" s="0" t="n">
        <f aca="false">AVERAGE(J22:J24)/195</f>
        <v>0.414017094017094</v>
      </c>
      <c r="K25" s="0" t="n">
        <f aca="false">AVERAGE(K22:K24)/195</f>
        <v>0.509230769230769</v>
      </c>
      <c r="L25" s="0" t="n">
        <f aca="false">AVERAGE(D25:K25)^2</f>
        <v>0.0770655562860691</v>
      </c>
    </row>
    <row r="26" customFormat="false" ht="12.8" hidden="false" customHeight="false" outlineLevel="0" collapsed="false">
      <c r="A26" s="0" t="n">
        <f aca="false">107+A10-160</f>
        <v>116</v>
      </c>
      <c r="D26" s="0" t="n">
        <v>125</v>
      </c>
      <c r="E26" s="0" t="n">
        <v>134</v>
      </c>
      <c r="F26" s="0" t="n">
        <v>143</v>
      </c>
      <c r="G26" s="0" t="n">
        <v>148</v>
      </c>
      <c r="H26" s="0" t="n">
        <v>153</v>
      </c>
      <c r="I26" s="0" t="n">
        <v>159</v>
      </c>
      <c r="J26" s="0" t="n">
        <v>166</v>
      </c>
      <c r="K26" s="0" t="n">
        <v>175</v>
      </c>
    </row>
    <row r="27" customFormat="false" ht="12.8" hidden="false" customHeight="false" outlineLevel="0" collapsed="false">
      <c r="A27" s="0" t="n">
        <f aca="false">107+A11-160</f>
        <v>116</v>
      </c>
      <c r="C27" s="0" t="s">
        <v>0</v>
      </c>
      <c r="D27" s="0" t="n">
        <f aca="false">D26/107</f>
        <v>1.16822429906542</v>
      </c>
      <c r="E27" s="0" t="n">
        <f aca="false">E26/107</f>
        <v>1.25233644859813</v>
      </c>
      <c r="F27" s="0" t="n">
        <f aca="false">F26/107</f>
        <v>1.33644859813084</v>
      </c>
      <c r="G27" s="0" t="n">
        <f aca="false">G26/107</f>
        <v>1.38317757009346</v>
      </c>
      <c r="H27" s="0" t="n">
        <f aca="false">H26/107</f>
        <v>1.42990654205607</v>
      </c>
      <c r="I27" s="0" t="n">
        <f aca="false">I26/107</f>
        <v>1.48598130841122</v>
      </c>
      <c r="J27" s="0" t="n">
        <f aca="false">J26/107</f>
        <v>1.55140186915888</v>
      </c>
      <c r="K27" s="0" t="n">
        <f aca="false">K26/107</f>
        <v>1.63551401869159</v>
      </c>
      <c r="N27" s="0" t="n">
        <f aca="false">(((L32-L28)/(L30-L25)-0.665^2)/8)^0.5</f>
        <v>0.0184716054101393</v>
      </c>
    </row>
    <row r="28" customFormat="false" ht="12.8" hidden="false" customHeight="false" outlineLevel="0" collapsed="false">
      <c r="A28" s="0" t="n">
        <f aca="false">107+A12-160</f>
        <v>133</v>
      </c>
      <c r="C28" s="0" t="s">
        <v>4</v>
      </c>
      <c r="D28" s="0" t="n">
        <f aca="false">7.2*0.923*0.107*((D27^2)/2+1/D27-1.5)</f>
        <v>0.0272869578168224</v>
      </c>
      <c r="E28" s="0" t="n">
        <f aca="false">7.2*0.923*0.107*((E27^2)/2+1/E27-1.5)</f>
        <v>0.0587925636490443</v>
      </c>
      <c r="F28" s="0" t="n">
        <f aca="false">7.2*0.923*0.107*((F27^2)/2+1/F27-1.5)</f>
        <v>0.100474905012744</v>
      </c>
      <c r="G28" s="0" t="n">
        <f aca="false">7.2*0.923*0.107*((G27^2)/2+1/G27-1.5)</f>
        <v>0.127683562869413</v>
      </c>
      <c r="H28" s="0" t="n">
        <f aca="false">7.2*0.923*0.107*((H27^2)/2+1/H27-1.5)</f>
        <v>0.157619781418359</v>
      </c>
      <c r="I28" s="0" t="n">
        <f aca="false">7.2*0.923*0.107*((I27^2)/2+1/I27-1.5)</f>
        <v>0.196987568189036</v>
      </c>
      <c r="J28" s="0" t="n">
        <f aca="false">7.2*0.923*0.107*((J27^2)/2+1/J27-1.5)</f>
        <v>0.247457121044929</v>
      </c>
      <c r="K28" s="0" t="n">
        <f aca="false">7.2*0.923*0.107*((K27^2)/2+1/K27-1.5)</f>
        <v>0.319190386157544</v>
      </c>
      <c r="L28" s="0" t="n">
        <f aca="false">AVERAGE(D28:K28)^2</f>
        <v>0.023850665201677</v>
      </c>
    </row>
    <row r="29" customFormat="false" ht="12.8" hidden="false" customHeight="false" outlineLevel="0" collapsed="false">
      <c r="A29" s="0" t="n">
        <f aca="false">107+A13-160</f>
        <v>138</v>
      </c>
    </row>
    <row r="30" customFormat="false" ht="12.8" hidden="false" customHeight="false" outlineLevel="0" collapsed="false">
      <c r="A30" s="0" t="n">
        <f aca="false">107+A14-160</f>
        <v>143</v>
      </c>
      <c r="D30" s="0" t="n">
        <f aca="false">D25^2</f>
        <v>0.00460542041054862</v>
      </c>
      <c r="E30" s="0" t="n">
        <f aca="false">E25^2</f>
        <v>0.0164365548980934</v>
      </c>
      <c r="F30" s="0" t="n">
        <f aca="false">F25^2</f>
        <v>0.0434918547739061</v>
      </c>
      <c r="G30" s="0" t="n">
        <f aca="false">G25^2</f>
        <v>0.0622865074147125</v>
      </c>
      <c r="H30" s="0" t="n">
        <f aca="false">H25^2</f>
        <v>0.0862451311271824</v>
      </c>
      <c r="I30" s="0" t="n">
        <f aca="false">I25^2</f>
        <v>0.122320578566732</v>
      </c>
      <c r="J30" s="0" t="n">
        <f aca="false">J25^2</f>
        <v>0.171410154138359</v>
      </c>
      <c r="K30" s="0" t="n">
        <f aca="false">K25^2</f>
        <v>0.259315976331361</v>
      </c>
      <c r="L30" s="0" t="n">
        <f aca="false">AVERAGE(D30:K30)</f>
        <v>0.095764022207612</v>
      </c>
      <c r="P30" s="0" t="n">
        <v>2</v>
      </c>
      <c r="Q30" s="0" t="n">
        <v>30.4</v>
      </c>
      <c r="R30" s="0" t="n">
        <f aca="false">LN(Q30)</f>
        <v>3.41444260841218</v>
      </c>
    </row>
    <row r="31" customFormat="false" ht="12.8" hidden="false" customHeight="false" outlineLevel="0" collapsed="false">
      <c r="A31" s="0" t="n">
        <f aca="false">107+A15-160</f>
        <v>154</v>
      </c>
      <c r="P31" s="0" t="n">
        <v>22</v>
      </c>
      <c r="Q31" s="0" t="n">
        <v>20.8</v>
      </c>
      <c r="R31" s="0" t="n">
        <f aca="false">LN(Q31)</f>
        <v>3.03495298670727</v>
      </c>
    </row>
    <row r="32" customFormat="false" ht="12.8" hidden="false" customHeight="false" outlineLevel="0" collapsed="false">
      <c r="A32" s="0" t="n">
        <f aca="false">107+A16-160</f>
        <v>151</v>
      </c>
      <c r="D32" s="0" t="n">
        <f aca="false">D28^2</f>
        <v>0.000744578066897046</v>
      </c>
      <c r="E32" s="0" t="n">
        <f aca="false">E28^2</f>
        <v>0.00345656554042692</v>
      </c>
      <c r="F32" s="0" t="n">
        <f aca="false">F28^2</f>
        <v>0.0100952065373199</v>
      </c>
      <c r="G32" s="0" t="n">
        <f aca="false">G28^2</f>
        <v>0.0163030922270273</v>
      </c>
      <c r="H32" s="0" t="n">
        <f aca="false">H28^2</f>
        <v>0.0248439954943711</v>
      </c>
      <c r="I32" s="0" t="n">
        <f aca="false">I28^2</f>
        <v>0.03880410202103</v>
      </c>
      <c r="J32" s="0" t="n">
        <f aca="false">J28^2</f>
        <v>0.0612350267558444</v>
      </c>
      <c r="K32" s="0" t="n">
        <f aca="false">K28^2</f>
        <v>0.101882502615402</v>
      </c>
      <c r="L32" s="0" t="n">
        <f aca="false">AVERAGE(D32:K32)</f>
        <v>0.0321706336572898</v>
      </c>
      <c r="P32" s="0" t="n">
        <v>52</v>
      </c>
      <c r="Q32" s="0" t="n">
        <v>16.8</v>
      </c>
      <c r="R32" s="0" t="n">
        <f aca="false">LN(Q32)</f>
        <v>2.82137888640921</v>
      </c>
    </row>
    <row r="33" customFormat="false" ht="12.8" hidden="false" customHeight="false" outlineLevel="0" collapsed="false">
      <c r="P33" s="0" t="n">
        <v>72</v>
      </c>
      <c r="Q33" s="0" t="n">
        <v>15.6</v>
      </c>
      <c r="R33" s="0" t="n">
        <f aca="false">LN(Q33)</f>
        <v>2.74727091425549</v>
      </c>
    </row>
    <row r="34" customFormat="false" ht="12.8" hidden="false" customHeight="false" outlineLevel="0" collapsed="false">
      <c r="P34" s="0" t="n">
        <v>92</v>
      </c>
      <c r="Q34" s="0" t="n">
        <v>14.4</v>
      </c>
      <c r="R34" s="0" t="n">
        <f aca="false">LN(Q34)</f>
        <v>2.66722820658195</v>
      </c>
    </row>
    <row r="35" customFormat="false" ht="12.8" hidden="false" customHeight="false" outlineLevel="0" collapsed="false">
      <c r="P35" s="0" t="n">
        <v>110</v>
      </c>
      <c r="Q35" s="0" t="n">
        <v>14</v>
      </c>
      <c r="R35" s="0" t="n">
        <f aca="false">LN(Q35)</f>
        <v>2.63905732961526</v>
      </c>
    </row>
    <row r="36" customFormat="false" ht="12.8" hidden="false" customHeight="false" outlineLevel="0" collapsed="false">
      <c r="P36" s="0" t="n">
        <v>132</v>
      </c>
      <c r="Q36" s="0" t="n">
        <v>13.6</v>
      </c>
      <c r="R36" s="0" t="n">
        <f aca="false">LN(Q36)</f>
        <v>2.61006979274201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2022-04-12T23:56:33Z</dcterms:created>
  <dc:creator/>
  <dc:description/>
  <dc:language>ru-RU</dc:language>
  <cp:lastModifiedBy/>
  <dcterms:modified xsi:type="dcterms:W3CDTF">2022-05-02T15:15:53Z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