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楼朝阳\Documents\"/>
    </mc:Choice>
  </mc:AlternateContent>
  <xr:revisionPtr revIDLastSave="0" documentId="13_ncr:1_{D863634C-224D-4498-B2F8-A51C8ABFF7DE}" xr6:coauthVersionLast="47" xr6:coauthVersionMax="47" xr10:uidLastSave="{00000000-0000-0000-0000-000000000000}"/>
  <bookViews>
    <workbookView xWindow="-110" yWindow="-110" windowWidth="25820" windowHeight="13900" activeTab="1" xr2:uid="{23C76769-32E3-49F4-A8A6-96EFE30E5A7A}"/>
  </bookViews>
  <sheets>
    <sheet name="说明" sheetId="4" r:id="rId1"/>
    <sheet name="计算器本体" sheetId="1" r:id="rId2"/>
    <sheet name="计算中间变量区" sheetId="3" r:id="rId3"/>
    <sheet name="经典CAN标准帧长度" sheetId="2" r:id="rId4"/>
    <sheet name="经典CAN拓展帧长度" sheetId="6" r:id="rId5"/>
    <sheet name="FDCAN标准帧长度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4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  <c r="E3" i="3"/>
  <c r="E4" i="3"/>
  <c r="E5" i="3"/>
  <c r="E6" i="3"/>
  <c r="E7" i="3"/>
  <c r="E8" i="3"/>
  <c r="E9" i="3"/>
  <c r="E10" i="3"/>
  <c r="E11" i="3"/>
  <c r="E12" i="3"/>
  <c r="G12" i="3" s="1"/>
  <c r="E13" i="3"/>
  <c r="E14" i="3"/>
  <c r="E15" i="3"/>
  <c r="E16" i="3"/>
  <c r="E17" i="3"/>
  <c r="E18" i="3"/>
  <c r="E19" i="3"/>
  <c r="E20" i="3"/>
  <c r="G20" i="3" s="1"/>
  <c r="E21" i="3"/>
  <c r="G21" i="3" s="1"/>
  <c r="E22" i="3"/>
  <c r="G22" i="3" s="1"/>
  <c r="E23" i="3"/>
  <c r="E24" i="3"/>
  <c r="E25" i="3"/>
  <c r="E26" i="3"/>
  <c r="E27" i="3"/>
  <c r="E28" i="3"/>
  <c r="G28" i="3" s="1"/>
  <c r="E29" i="3"/>
  <c r="G29" i="3" s="1"/>
  <c r="E30" i="3"/>
  <c r="E2" i="3"/>
  <c r="A3" i="3"/>
  <c r="A4" i="3"/>
  <c r="A5" i="3"/>
  <c r="A6" i="3"/>
  <c r="A7" i="3"/>
  <c r="A8" i="3"/>
  <c r="A9" i="3"/>
  <c r="G9" i="3" s="1"/>
  <c r="A10" i="3"/>
  <c r="A11" i="3"/>
  <c r="A12" i="3"/>
  <c r="A13" i="3"/>
  <c r="G13" i="3" s="1"/>
  <c r="A14" i="3"/>
  <c r="G14" i="3" s="1"/>
  <c r="A15" i="3"/>
  <c r="A16" i="3"/>
  <c r="A17" i="3"/>
  <c r="G17" i="3" s="1"/>
  <c r="A18" i="3"/>
  <c r="A19" i="3"/>
  <c r="A20" i="3"/>
  <c r="A21" i="3"/>
  <c r="A22" i="3"/>
  <c r="A23" i="3"/>
  <c r="A24" i="3"/>
  <c r="A25" i="3"/>
  <c r="G25" i="3" s="1"/>
  <c r="A26" i="3"/>
  <c r="A27" i="3"/>
  <c r="A28" i="3"/>
  <c r="A29" i="3"/>
  <c r="A30" i="3"/>
  <c r="G24" i="3" l="1"/>
  <c r="F25" i="1" s="1"/>
  <c r="G16" i="3"/>
  <c r="G8" i="3"/>
  <c r="F9" i="1" s="1"/>
  <c r="G27" i="3"/>
  <c r="F28" i="1" s="1"/>
  <c r="G19" i="3"/>
  <c r="F20" i="1" s="1"/>
  <c r="G11" i="3"/>
  <c r="G26" i="3"/>
  <c r="F27" i="1" s="1"/>
  <c r="G18" i="3"/>
  <c r="G10" i="3"/>
  <c r="T23" i="3"/>
  <c r="U23" i="3"/>
  <c r="M23" i="3"/>
  <c r="S23" i="3"/>
  <c r="V23" i="3"/>
  <c r="X23" i="3" s="1"/>
  <c r="T7" i="3"/>
  <c r="U7" i="3"/>
  <c r="M7" i="3"/>
  <c r="S7" i="3"/>
  <c r="V7" i="3"/>
  <c r="X7" i="3" s="1"/>
  <c r="M14" i="3"/>
  <c r="T14" i="3"/>
  <c r="U14" i="3"/>
  <c r="V14" i="3"/>
  <c r="X14" i="3" s="1"/>
  <c r="Z14" i="3" s="1"/>
  <c r="S14" i="3"/>
  <c r="T21" i="3"/>
  <c r="U21" i="3"/>
  <c r="V21" i="3"/>
  <c r="X21" i="3" s="1"/>
  <c r="M21" i="3"/>
  <c r="S21" i="3"/>
  <c r="S26" i="3"/>
  <c r="T26" i="3"/>
  <c r="U26" i="3"/>
  <c r="V26" i="3"/>
  <c r="X26" i="3" s="1"/>
  <c r="M26" i="3"/>
  <c r="O26" i="3" s="1"/>
  <c r="S18" i="3"/>
  <c r="T18" i="3"/>
  <c r="U18" i="3"/>
  <c r="V18" i="3"/>
  <c r="X18" i="3" s="1"/>
  <c r="Z18" i="3" s="1"/>
  <c r="M18" i="3"/>
  <c r="S10" i="3"/>
  <c r="T10" i="3"/>
  <c r="U10" i="3"/>
  <c r="V10" i="3"/>
  <c r="X10" i="3" s="1"/>
  <c r="M10" i="3"/>
  <c r="T15" i="3"/>
  <c r="U15" i="3"/>
  <c r="M15" i="3"/>
  <c r="S15" i="3"/>
  <c r="V15" i="3"/>
  <c r="X15" i="3" s="1"/>
  <c r="M22" i="3"/>
  <c r="T22" i="3"/>
  <c r="U22" i="3"/>
  <c r="V22" i="3"/>
  <c r="X22" i="3" s="1"/>
  <c r="S22" i="3"/>
  <c r="M6" i="3"/>
  <c r="O6" i="3" s="1"/>
  <c r="T6" i="3"/>
  <c r="U6" i="3"/>
  <c r="V6" i="3"/>
  <c r="X6" i="3" s="1"/>
  <c r="S6" i="3"/>
  <c r="T29" i="3"/>
  <c r="U29" i="3"/>
  <c r="V29" i="3"/>
  <c r="X29" i="3" s="1"/>
  <c r="Z29" i="3" s="1"/>
  <c r="M29" i="3"/>
  <c r="S29" i="3"/>
  <c r="U13" i="3"/>
  <c r="V13" i="3"/>
  <c r="X13" i="3" s="1"/>
  <c r="M13" i="3"/>
  <c r="S13" i="3"/>
  <c r="T13" i="3"/>
  <c r="S4" i="3"/>
  <c r="T4" i="3"/>
  <c r="M27" i="3"/>
  <c r="T27" i="3"/>
  <c r="U27" i="3"/>
  <c r="V27" i="3"/>
  <c r="X27" i="3" s="1"/>
  <c r="Z27" i="3" s="1"/>
  <c r="S27" i="3"/>
  <c r="M19" i="3"/>
  <c r="T19" i="3"/>
  <c r="U19" i="3"/>
  <c r="V19" i="3"/>
  <c r="X19" i="3" s="1"/>
  <c r="S19" i="3"/>
  <c r="T25" i="3"/>
  <c r="U25" i="3"/>
  <c r="S25" i="3"/>
  <c r="V25" i="3"/>
  <c r="X25" i="3" s="1"/>
  <c r="M25" i="3"/>
  <c r="T17" i="3"/>
  <c r="U17" i="3"/>
  <c r="S17" i="3"/>
  <c r="V17" i="3"/>
  <c r="X17" i="3" s="1"/>
  <c r="M17" i="3"/>
  <c r="T9" i="3"/>
  <c r="U9" i="3"/>
  <c r="S9" i="3"/>
  <c r="V9" i="3"/>
  <c r="X9" i="3" s="1"/>
  <c r="M9" i="3"/>
  <c r="F18" i="3"/>
  <c r="I30" i="3"/>
  <c r="M30" i="3"/>
  <c r="U30" i="3"/>
  <c r="V30" i="3"/>
  <c r="X30" i="3" s="1"/>
  <c r="Z30" i="3" s="1"/>
  <c r="S30" i="3"/>
  <c r="S5" i="3"/>
  <c r="T5" i="3"/>
  <c r="S28" i="3"/>
  <c r="V28" i="3"/>
  <c r="X28" i="3" s="1"/>
  <c r="M28" i="3"/>
  <c r="O28" i="3" s="1"/>
  <c r="T28" i="3"/>
  <c r="U28" i="3"/>
  <c r="S20" i="3"/>
  <c r="V20" i="3"/>
  <c r="X20" i="3" s="1"/>
  <c r="M20" i="3"/>
  <c r="T20" i="3"/>
  <c r="U20" i="3"/>
  <c r="S12" i="3"/>
  <c r="V12" i="3"/>
  <c r="X12" i="3" s="1"/>
  <c r="Z12" i="3" s="1"/>
  <c r="M12" i="3"/>
  <c r="O12" i="3" s="1"/>
  <c r="T12" i="3"/>
  <c r="U12" i="3"/>
  <c r="M11" i="3"/>
  <c r="T11" i="3"/>
  <c r="U11" i="3"/>
  <c r="V11" i="3"/>
  <c r="X11" i="3" s="1"/>
  <c r="Z11" i="3" s="1"/>
  <c r="S11" i="3"/>
  <c r="V24" i="3"/>
  <c r="X24" i="3" s="1"/>
  <c r="Z24" i="3" s="1"/>
  <c r="M24" i="3"/>
  <c r="S24" i="3"/>
  <c r="T24" i="3"/>
  <c r="U24" i="3"/>
  <c r="V16" i="3"/>
  <c r="X16" i="3" s="1"/>
  <c r="M16" i="3"/>
  <c r="S16" i="3"/>
  <c r="T16" i="3"/>
  <c r="U16" i="3"/>
  <c r="V8" i="3"/>
  <c r="X8" i="3" s="1"/>
  <c r="M8" i="3"/>
  <c r="S8" i="3"/>
  <c r="T8" i="3"/>
  <c r="U8" i="3"/>
  <c r="F17" i="3"/>
  <c r="G23" i="3"/>
  <c r="F24" i="1" s="1"/>
  <c r="G15" i="3"/>
  <c r="F16" i="1" s="1"/>
  <c r="G7" i="3"/>
  <c r="F8" i="1" s="1"/>
  <c r="T3" i="3"/>
  <c r="Z10" i="3"/>
  <c r="Z22" i="3"/>
  <c r="Z7" i="3"/>
  <c r="Z19" i="3"/>
  <c r="L28" i="3"/>
  <c r="N28" i="3" s="1"/>
  <c r="F29" i="1"/>
  <c r="K8" i="3"/>
  <c r="K7" i="3"/>
  <c r="K23" i="3"/>
  <c r="I22" i="3"/>
  <c r="F23" i="1"/>
  <c r="L21" i="3"/>
  <c r="F22" i="1"/>
  <c r="J19" i="3"/>
  <c r="L17" i="3"/>
  <c r="F18" i="1"/>
  <c r="K16" i="3"/>
  <c r="F17" i="1"/>
  <c r="K15" i="3"/>
  <c r="I14" i="3"/>
  <c r="L13" i="3"/>
  <c r="L12" i="3"/>
  <c r="N12" i="3" s="1"/>
  <c r="F13" i="1"/>
  <c r="J11" i="3"/>
  <c r="F12" i="1"/>
  <c r="F21" i="1"/>
  <c r="J27" i="3"/>
  <c r="K25" i="3"/>
  <c r="F26" i="1"/>
  <c r="K24" i="3"/>
  <c r="L20" i="3"/>
  <c r="N20" i="3" s="1"/>
  <c r="F19" i="1"/>
  <c r="K9" i="3"/>
  <c r="F19" i="3"/>
  <c r="F15" i="3"/>
  <c r="F12" i="3"/>
  <c r="F11" i="3"/>
  <c r="F10" i="3"/>
  <c r="F14" i="3"/>
  <c r="F13" i="3"/>
  <c r="F23" i="3"/>
  <c r="F29" i="3"/>
  <c r="F9" i="3"/>
  <c r="F28" i="3"/>
  <c r="F8" i="3"/>
  <c r="F27" i="3"/>
  <c r="F7" i="3"/>
  <c r="F26" i="3"/>
  <c r="F25" i="3"/>
  <c r="F15" i="1"/>
  <c r="F24" i="3"/>
  <c r="F14" i="1"/>
  <c r="F22" i="3"/>
  <c r="F21" i="3"/>
  <c r="F11" i="1"/>
  <c r="F20" i="3"/>
  <c r="F30" i="1"/>
  <c r="F10" i="1"/>
  <c r="I21" i="3"/>
  <c r="I13" i="3"/>
  <c r="J22" i="3"/>
  <c r="H10" i="3"/>
  <c r="J17" i="3"/>
  <c r="J26" i="3"/>
  <c r="H25" i="3"/>
  <c r="H24" i="3"/>
  <c r="H9" i="3"/>
  <c r="J16" i="3"/>
  <c r="H26" i="3"/>
  <c r="J18" i="3"/>
  <c r="H8" i="3"/>
  <c r="J8" i="3"/>
  <c r="H14" i="3"/>
  <c r="J6" i="3"/>
  <c r="H23" i="3"/>
  <c r="K22" i="3"/>
  <c r="H18" i="3"/>
  <c r="H7" i="3"/>
  <c r="J25" i="3"/>
  <c r="J14" i="3"/>
  <c r="K14" i="3"/>
  <c r="H15" i="3"/>
  <c r="J7" i="3"/>
  <c r="H22" i="3"/>
  <c r="H17" i="3"/>
  <c r="H6" i="3"/>
  <c r="J24" i="3"/>
  <c r="J10" i="3"/>
  <c r="K13" i="3"/>
  <c r="J30" i="3"/>
  <c r="K30" i="3"/>
  <c r="J15" i="3"/>
  <c r="H16" i="3"/>
  <c r="I29" i="3"/>
  <c r="J23" i="3"/>
  <c r="J9" i="3"/>
  <c r="K6" i="3"/>
  <c r="I27" i="3"/>
  <c r="I19" i="3"/>
  <c r="I11" i="3"/>
  <c r="K20" i="3"/>
  <c r="I18" i="3"/>
  <c r="K27" i="3"/>
  <c r="K11" i="3"/>
  <c r="I25" i="3"/>
  <c r="I9" i="3"/>
  <c r="K26" i="3"/>
  <c r="K10" i="3"/>
  <c r="H29" i="3"/>
  <c r="H21" i="3"/>
  <c r="H13" i="3"/>
  <c r="I24" i="3"/>
  <c r="I16" i="3"/>
  <c r="I8" i="3"/>
  <c r="J29" i="3"/>
  <c r="J21" i="3"/>
  <c r="J13" i="3"/>
  <c r="K17" i="3"/>
  <c r="I28" i="3"/>
  <c r="I20" i="3"/>
  <c r="I12" i="3"/>
  <c r="K29" i="3"/>
  <c r="K21" i="3"/>
  <c r="K28" i="3"/>
  <c r="K12" i="3"/>
  <c r="I26" i="3"/>
  <c r="I10" i="3"/>
  <c r="K19" i="3"/>
  <c r="I17" i="3"/>
  <c r="K18" i="3"/>
  <c r="H28" i="3"/>
  <c r="H20" i="3"/>
  <c r="H12" i="3"/>
  <c r="I23" i="3"/>
  <c r="I15" i="3"/>
  <c r="I7" i="3"/>
  <c r="J28" i="3"/>
  <c r="J20" i="3"/>
  <c r="J12" i="3"/>
  <c r="H27" i="3"/>
  <c r="H19" i="3"/>
  <c r="H11" i="3"/>
  <c r="L27" i="3"/>
  <c r="N27" i="3" s="1"/>
  <c r="L26" i="3"/>
  <c r="L19" i="3"/>
  <c r="L18" i="3"/>
  <c r="N18" i="3" s="1"/>
  <c r="L11" i="3"/>
  <c r="N11" i="3" s="1"/>
  <c r="L10" i="3"/>
  <c r="N10" i="3" s="1"/>
  <c r="L9" i="3"/>
  <c r="L16" i="3"/>
  <c r="L23" i="3"/>
  <c r="N23" i="3" s="1"/>
  <c r="L22" i="3"/>
  <c r="L14" i="3"/>
  <c r="L25" i="3"/>
  <c r="L8" i="3"/>
  <c r="N8" i="3" s="1"/>
  <c r="L15" i="3"/>
  <c r="L29" i="3"/>
  <c r="N29" i="3" s="1"/>
  <c r="L24" i="3"/>
  <c r="L7" i="3"/>
  <c r="N7" i="3" s="1"/>
  <c r="A2" i="3"/>
  <c r="F5" i="3" s="1"/>
  <c r="C3" i="3"/>
  <c r="C4" i="3"/>
  <c r="C5" i="3"/>
  <c r="C6" i="3"/>
  <c r="Z6" i="3" s="1"/>
  <c r="C7" i="3"/>
  <c r="C8" i="3"/>
  <c r="Z8" i="3" s="1"/>
  <c r="C9" i="3"/>
  <c r="N9" i="3" s="1"/>
  <c r="C10" i="3"/>
  <c r="C11" i="3"/>
  <c r="C12" i="3"/>
  <c r="C13" i="3"/>
  <c r="Z13" i="3" s="1"/>
  <c r="C14" i="3"/>
  <c r="C15" i="3"/>
  <c r="N15" i="3" s="1"/>
  <c r="C16" i="3"/>
  <c r="C17" i="3"/>
  <c r="C18" i="3"/>
  <c r="C19" i="3"/>
  <c r="C20" i="3"/>
  <c r="Z20" i="3" s="1"/>
  <c r="C21" i="3"/>
  <c r="C22" i="3"/>
  <c r="N22" i="3" s="1"/>
  <c r="C23" i="3"/>
  <c r="C24" i="3"/>
  <c r="C25" i="3"/>
  <c r="N25" i="3" s="1"/>
  <c r="C26" i="3"/>
  <c r="C27" i="3"/>
  <c r="C28" i="3"/>
  <c r="Z28" i="3" s="1"/>
  <c r="C29" i="3"/>
  <c r="C30" i="3"/>
  <c r="C2" i="3"/>
  <c r="B3" i="3"/>
  <c r="J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S3" i="3"/>
  <c r="Z9" i="3" l="1"/>
  <c r="N16" i="3"/>
  <c r="N24" i="3"/>
  <c r="W7" i="3"/>
  <c r="Z25" i="3"/>
  <c r="Z23" i="3"/>
  <c r="N17" i="3"/>
  <c r="Z16" i="3"/>
  <c r="O13" i="3"/>
  <c r="O21" i="3"/>
  <c r="N13" i="3"/>
  <c r="Z17" i="3"/>
  <c r="Z21" i="3"/>
  <c r="N14" i="3"/>
  <c r="N19" i="3"/>
  <c r="O20" i="3"/>
  <c r="Z15" i="3"/>
  <c r="N26" i="3"/>
  <c r="N21" i="3"/>
  <c r="W15" i="3"/>
  <c r="Z26" i="3"/>
  <c r="I5" i="3"/>
  <c r="I3" i="3"/>
  <c r="I4" i="3"/>
  <c r="H5" i="3"/>
  <c r="H2" i="3"/>
  <c r="W8" i="3" l="1"/>
  <c r="Y8" i="3" s="1"/>
  <c r="O11" i="3"/>
  <c r="O18" i="3"/>
  <c r="O24" i="3"/>
  <c r="O30" i="3"/>
  <c r="O25" i="3"/>
  <c r="O27" i="3"/>
  <c r="O23" i="3"/>
  <c r="O8" i="3"/>
  <c r="O10" i="3"/>
  <c r="O9" i="3"/>
  <c r="O15" i="3"/>
  <c r="O14" i="3"/>
  <c r="O16" i="3"/>
  <c r="O17" i="3"/>
  <c r="O19" i="3"/>
  <c r="O29" i="3"/>
  <c r="O22" i="3"/>
  <c r="O7" i="3"/>
  <c r="U5" i="3"/>
  <c r="W5" i="3" s="1"/>
  <c r="Y5" i="3" s="1"/>
  <c r="U3" i="3"/>
  <c r="J4" i="3"/>
  <c r="U4" i="3"/>
  <c r="W25" i="3"/>
  <c r="Y25" i="3" s="1"/>
  <c r="W23" i="3"/>
  <c r="Y23" i="3" s="1"/>
  <c r="W28" i="3"/>
  <c r="Y28" i="3" s="1"/>
  <c r="W16" i="3"/>
  <c r="Y16" i="3" s="1"/>
  <c r="W18" i="3"/>
  <c r="Y18" i="3" s="1"/>
  <c r="W29" i="3"/>
  <c r="Y29" i="3" s="1"/>
  <c r="W24" i="3"/>
  <c r="Y24" i="3" s="1"/>
  <c r="W9" i="3"/>
  <c r="Y9" i="3" s="1"/>
  <c r="W11" i="3"/>
  <c r="Y11" i="3" s="1"/>
  <c r="W13" i="3"/>
  <c r="Y13" i="3" s="1"/>
  <c r="W26" i="3"/>
  <c r="Y26" i="3" s="1"/>
  <c r="W19" i="3"/>
  <c r="Y19" i="3" s="1"/>
  <c r="W21" i="3"/>
  <c r="Y21" i="3" s="1"/>
  <c r="W14" i="3"/>
  <c r="Y14" i="3" s="1"/>
  <c r="W6" i="3"/>
  <c r="W17" i="3"/>
  <c r="Y17" i="3" s="1"/>
  <c r="W10" i="3"/>
  <c r="Y10" i="3" s="1"/>
  <c r="W27" i="3"/>
  <c r="Y27" i="3" s="1"/>
  <c r="W12" i="3"/>
  <c r="Y12" i="3" s="1"/>
  <c r="W20" i="3"/>
  <c r="Y20" i="3" s="1"/>
  <c r="W22" i="3"/>
  <c r="Y22" i="3" s="1"/>
  <c r="Y15" i="3"/>
  <c r="F30" i="3"/>
  <c r="G30" i="3" s="1"/>
  <c r="F6" i="3"/>
  <c r="G6" i="3" s="1"/>
  <c r="F2" i="3"/>
  <c r="G2" i="3" s="1"/>
  <c r="AC2" i="3"/>
  <c r="AB2" i="3"/>
  <c r="F4" i="3"/>
  <c r="F3" i="3"/>
  <c r="Y7" i="3"/>
  <c r="U2" i="3"/>
  <c r="J5" i="3"/>
  <c r="L5" i="3" s="1"/>
  <c r="N5" i="3" s="1"/>
  <c r="J2" i="3"/>
  <c r="K2" i="3"/>
  <c r="M2" i="3" s="1"/>
  <c r="O2" i="3" s="1"/>
  <c r="F6" i="5"/>
  <c r="F12" i="5"/>
  <c r="F16" i="5"/>
  <c r="E4" i="5"/>
  <c r="D5" i="6"/>
  <c r="D6" i="6"/>
  <c r="D7" i="6"/>
  <c r="D8" i="6"/>
  <c r="D9" i="6"/>
  <c r="D10" i="6"/>
  <c r="E10" i="6" s="1"/>
  <c r="D11" i="6"/>
  <c r="E11" i="6" s="1"/>
  <c r="D4" i="6"/>
  <c r="D5" i="2"/>
  <c r="E5" i="2" s="1"/>
  <c r="D6" i="2"/>
  <c r="E6" i="2" s="1"/>
  <c r="D7" i="2"/>
  <c r="E7" i="2" s="1"/>
  <c r="D8" i="2"/>
  <c r="E8" i="2" s="1"/>
  <c r="D9" i="2"/>
  <c r="D10" i="2"/>
  <c r="D11" i="2"/>
  <c r="D4" i="2"/>
  <c r="E11" i="5"/>
  <c r="E5" i="5"/>
  <c r="E6" i="5"/>
  <c r="E7" i="5"/>
  <c r="E8" i="5"/>
  <c r="E9" i="5"/>
  <c r="E10" i="5"/>
  <c r="E10" i="2"/>
  <c r="E11" i="2"/>
  <c r="E4" i="6"/>
  <c r="E5" i="6"/>
  <c r="E6" i="6"/>
  <c r="E7" i="6"/>
  <c r="E8" i="6"/>
  <c r="E9" i="6"/>
  <c r="E12" i="5"/>
  <c r="E13" i="5"/>
  <c r="E14" i="5"/>
  <c r="E15" i="5"/>
  <c r="E16" i="5"/>
  <c r="E17" i="5"/>
  <c r="E18" i="5"/>
  <c r="Q18" i="5"/>
  <c r="F18" i="5" s="1"/>
  <c r="K3" i="3" s="1"/>
  <c r="M3" i="3" s="1"/>
  <c r="O3" i="3" s="1"/>
  <c r="S18" i="5"/>
  <c r="S7" i="5"/>
  <c r="F7" i="5" s="1"/>
  <c r="S8" i="5"/>
  <c r="F8" i="5" s="1"/>
  <c r="S9" i="5"/>
  <c r="F9" i="5" s="1"/>
  <c r="S10" i="5"/>
  <c r="F10" i="5" s="1"/>
  <c r="S11" i="5"/>
  <c r="F11" i="5" s="1"/>
  <c r="K5" i="3" s="1"/>
  <c r="M5" i="3" s="1"/>
  <c r="O5" i="3" s="1"/>
  <c r="S12" i="5"/>
  <c r="C12" i="5" s="1"/>
  <c r="S13" i="5"/>
  <c r="S14" i="5"/>
  <c r="S15" i="5"/>
  <c r="S16" i="5"/>
  <c r="S17" i="5"/>
  <c r="S6" i="5"/>
  <c r="S5" i="5"/>
  <c r="S4" i="5"/>
  <c r="Q5" i="5"/>
  <c r="C5" i="5" s="1"/>
  <c r="Q6" i="5"/>
  <c r="Q7" i="5"/>
  <c r="Q8" i="5"/>
  <c r="Q9" i="5"/>
  <c r="Q10" i="5"/>
  <c r="Q11" i="5"/>
  <c r="Q12" i="5"/>
  <c r="Q13" i="5"/>
  <c r="F13" i="5" s="1"/>
  <c r="Q14" i="5"/>
  <c r="F14" i="5" s="1"/>
  <c r="Q15" i="5"/>
  <c r="F15" i="5" s="1"/>
  <c r="Q16" i="5"/>
  <c r="Q17" i="5"/>
  <c r="F17" i="5" s="1"/>
  <c r="Q4" i="5"/>
  <c r="F4" i="5" s="1"/>
  <c r="C5" i="2"/>
  <c r="C6" i="2"/>
  <c r="C7" i="2"/>
  <c r="C8" i="2"/>
  <c r="C9" i="2"/>
  <c r="C10" i="2"/>
  <c r="C11" i="2"/>
  <c r="C4" i="2"/>
  <c r="C11" i="6"/>
  <c r="C10" i="6"/>
  <c r="C9" i="6"/>
  <c r="C8" i="6"/>
  <c r="B8" i="6"/>
  <c r="C7" i="6"/>
  <c r="B7" i="6"/>
  <c r="C6" i="6"/>
  <c r="C5" i="6"/>
  <c r="C4" i="6"/>
  <c r="I6" i="3"/>
  <c r="H30" i="3"/>
  <c r="W30" i="3"/>
  <c r="I2" i="3"/>
  <c r="T2" i="3"/>
  <c r="H4" i="3"/>
  <c r="S2" i="3"/>
  <c r="H3" i="3"/>
  <c r="K4" i="3" l="1"/>
  <c r="M4" i="3" s="1"/>
  <c r="O4" i="3" s="1"/>
  <c r="W2" i="3"/>
  <c r="Y2" i="3" s="1"/>
  <c r="W4" i="3"/>
  <c r="Y4" i="3" s="1"/>
  <c r="W3" i="3"/>
  <c r="Y3" i="3" s="1"/>
  <c r="G4" i="3"/>
  <c r="F5" i="1" s="1"/>
  <c r="G3" i="3"/>
  <c r="F4" i="1" s="1"/>
  <c r="G5" i="3"/>
  <c r="F6" i="1" s="1"/>
  <c r="F31" i="1"/>
  <c r="F3" i="1"/>
  <c r="F7" i="1"/>
  <c r="L4" i="3"/>
  <c r="N4" i="3" s="1"/>
  <c r="Y6" i="3"/>
  <c r="Y30" i="3"/>
  <c r="L30" i="3"/>
  <c r="N30" i="3" s="1"/>
  <c r="L3" i="3"/>
  <c r="N3" i="3" s="1"/>
  <c r="L6" i="3"/>
  <c r="N6" i="3" s="1"/>
  <c r="C15" i="5"/>
  <c r="F5" i="5"/>
  <c r="B4" i="2"/>
  <c r="C6" i="5"/>
  <c r="E9" i="2"/>
  <c r="C16" i="5"/>
  <c r="E4" i="2"/>
  <c r="L2" i="3"/>
  <c r="N2" i="3" s="1"/>
  <c r="C13" i="5"/>
  <c r="C18" i="5"/>
  <c r="C10" i="5"/>
  <c r="C9" i="5"/>
  <c r="C8" i="5"/>
  <c r="C7" i="5"/>
  <c r="C17" i="5"/>
  <c r="C14" i="5"/>
  <c r="C11" i="5"/>
  <c r="C4" i="5"/>
  <c r="B4" i="6"/>
  <c r="B11" i="6"/>
  <c r="B6" i="6"/>
  <c r="B9" i="6"/>
  <c r="B5" i="6"/>
  <c r="B10" i="6"/>
  <c r="B11" i="2"/>
  <c r="B10" i="2"/>
  <c r="B9" i="2"/>
  <c r="B8" i="2"/>
  <c r="B7" i="2"/>
  <c r="B6" i="2"/>
  <c r="B5" i="2"/>
  <c r="V5" i="3" l="1"/>
  <c r="X5" i="3" s="1"/>
  <c r="Z5" i="3" s="1"/>
  <c r="V4" i="3"/>
  <c r="X4" i="3" s="1"/>
  <c r="Z4" i="3" s="1"/>
  <c r="V3" i="3"/>
  <c r="X3" i="3" s="1"/>
  <c r="Z3" i="3" s="1"/>
  <c r="V2" i="3"/>
  <c r="X2" i="3" s="1"/>
  <c r="Z2" i="3" s="1"/>
  <c r="J3" i="1"/>
  <c r="H3" i="1" l="1"/>
  <c r="I3" i="1" s="1"/>
</calcChain>
</file>

<file path=xl/sharedStrings.xml><?xml version="1.0" encoding="utf-8"?>
<sst xmlns="http://schemas.openxmlformats.org/spreadsheetml/2006/main" count="167" uniqueCount="108">
  <si>
    <t>数据段长度</t>
    <phoneticPr fontId="2" type="noConversion"/>
  </si>
  <si>
    <t>SOF</t>
    <phoneticPr fontId="2" type="noConversion"/>
  </si>
  <si>
    <t>ID</t>
    <phoneticPr fontId="2" type="noConversion"/>
  </si>
  <si>
    <t>帧起始</t>
    <phoneticPr fontId="2" type="noConversion"/>
  </si>
  <si>
    <t>仲裁段</t>
    <phoneticPr fontId="2" type="noConversion"/>
  </si>
  <si>
    <t>RTR</t>
    <phoneticPr fontId="2" type="noConversion"/>
  </si>
  <si>
    <t>帧ID</t>
    <phoneticPr fontId="2" type="noConversion"/>
  </si>
  <si>
    <t>远程帧标志位</t>
    <phoneticPr fontId="2" type="noConversion"/>
  </si>
  <si>
    <t>控制段</t>
    <phoneticPr fontId="2" type="noConversion"/>
  </si>
  <si>
    <t>IDE</t>
    <phoneticPr fontId="2" type="noConversion"/>
  </si>
  <si>
    <t>r0</t>
    <phoneticPr fontId="2" type="noConversion"/>
  </si>
  <si>
    <t>DLC</t>
    <phoneticPr fontId="2" type="noConversion"/>
  </si>
  <si>
    <t>识别符拓展位</t>
    <phoneticPr fontId="2" type="noConversion"/>
  </si>
  <si>
    <t>保留位占位符</t>
    <phoneticPr fontId="2" type="noConversion"/>
  </si>
  <si>
    <t>单帧长度（位）</t>
    <phoneticPr fontId="2" type="noConversion"/>
  </si>
  <si>
    <t>数据段</t>
    <phoneticPr fontId="2" type="noConversion"/>
  </si>
  <si>
    <t>最多8字节（64位）</t>
    <phoneticPr fontId="2" type="noConversion"/>
  </si>
  <si>
    <t>CRC段</t>
    <phoneticPr fontId="2" type="noConversion"/>
  </si>
  <si>
    <t>ACK段</t>
    <phoneticPr fontId="2" type="noConversion"/>
  </si>
  <si>
    <t>EOF</t>
    <phoneticPr fontId="2" type="noConversion"/>
  </si>
  <si>
    <t>CRC</t>
    <phoneticPr fontId="2" type="noConversion"/>
  </si>
  <si>
    <t>ACK</t>
    <phoneticPr fontId="2" type="noConversion"/>
  </si>
  <si>
    <t>单帧长度（字节）</t>
    <phoneticPr fontId="2" type="noConversion"/>
  </si>
  <si>
    <t>相同帧数量</t>
    <phoneticPr fontId="2" type="noConversion"/>
  </si>
  <si>
    <t>发送频率(Hz)</t>
    <phoneticPr fontId="2" type="noConversion"/>
  </si>
  <si>
    <t>波特率(bps)</t>
    <phoneticPr fontId="2" type="noConversion"/>
  </si>
  <si>
    <t>不包含数据段的单帧长度（位）</t>
    <phoneticPr fontId="2" type="noConversion"/>
  </si>
  <si>
    <t>帧结尾</t>
    <phoneticPr fontId="2" type="noConversion"/>
  </si>
  <si>
    <t>结果区</t>
    <phoneticPr fontId="2" type="noConversion"/>
  </si>
  <si>
    <t>输入区</t>
    <phoneticPr fontId="2" type="noConversion"/>
  </si>
  <si>
    <t>RM常见帧类型</t>
    <phoneticPr fontId="2" type="noConversion"/>
  </si>
  <si>
    <t>一拖四协议的DJI电机（M3508 M2006 GM6020）</t>
    <phoneticPr fontId="2" type="noConversion"/>
  </si>
  <si>
    <t>反馈帧8字节，控制帧同一帧内每个电机2字节，上限8字节，即4电机</t>
    <phoneticPr fontId="2" type="noConversion"/>
  </si>
  <si>
    <t>一拖四协议的达妙电机与DJI类似，不做重复说明</t>
    <phoneticPr fontId="2" type="noConversion"/>
  </si>
  <si>
    <t>达妙电机MIT等模式</t>
    <phoneticPr fontId="2" type="noConversion"/>
  </si>
  <si>
    <t>反馈帧8字节，控制帧8字节</t>
    <phoneticPr fontId="2" type="noConversion"/>
  </si>
  <si>
    <t>备注</t>
    <phoneticPr fontId="2" type="noConversion"/>
  </si>
  <si>
    <t>一收一发，反馈帧频率随控制帧频率变化</t>
    <phoneticPr fontId="2" type="noConversion"/>
  </si>
  <si>
    <t>不足4电机时缩短数据段长度能有效提高利用率</t>
    <phoneticPr fontId="2" type="noConversion"/>
  </si>
  <si>
    <t>板间通讯</t>
    <phoneticPr fontId="2" type="noConversion"/>
  </si>
  <si>
    <t>根据实际需求调整</t>
    <phoneticPr fontId="2" type="noConversion"/>
  </si>
  <si>
    <t>尽可能将多个不足8字节的包合并为一个数据帧，可以减少帧头帧尾的数量，以提高总线利用率</t>
    <phoneticPr fontId="2" type="noConversion"/>
  </si>
  <si>
    <t>RM2025 西南石油大学 铁人</t>
    <phoneticPr fontId="2" type="noConversion"/>
  </si>
  <si>
    <t>拓展标识符</t>
    <phoneticPr fontId="2" type="noConversion"/>
  </si>
  <si>
    <t>EID</t>
    <phoneticPr fontId="2" type="noConversion"/>
  </si>
  <si>
    <t>SRR</t>
    <phoneticPr fontId="2" type="noConversion"/>
  </si>
  <si>
    <t>替代远程请求标志位</t>
    <phoneticPr fontId="2" type="noConversion"/>
  </si>
  <si>
    <t>保留位</t>
    <phoneticPr fontId="2" type="noConversion"/>
  </si>
  <si>
    <t>RB1 RB0</t>
    <phoneticPr fontId="2" type="noConversion"/>
  </si>
  <si>
    <t>写到一半意识到RM场景根本用不到拓展帧，拓展帧拓展的是ID段，并不能增加数据段长度，除非拿ID作为信息的一部分，不同帧ID视为不同状态，但是应该不存在这种用法吧，不打算增加拓展帧计算的特殊处理</t>
    <phoneticPr fontId="2" type="noConversion"/>
  </si>
  <si>
    <t>帧间隔</t>
    <phoneticPr fontId="2" type="noConversion"/>
  </si>
  <si>
    <t>IFS</t>
    <phoneticPr fontId="2" type="noConversion"/>
  </si>
  <si>
    <t>经群友补充，高擎和小米电机需要用到拓展帧，所以还是加入处理吧</t>
    <phoneticPr fontId="2" type="noConversion"/>
  </si>
  <si>
    <t>考虑位填充机制的最大帧长度</t>
    <phoneticPr fontId="2" type="noConversion"/>
  </si>
  <si>
    <t>RRS</t>
    <phoneticPr fontId="2" type="noConversion"/>
  </si>
  <si>
    <t>FDF</t>
    <phoneticPr fontId="2" type="noConversion"/>
  </si>
  <si>
    <t>可变波特率帧标志位</t>
    <phoneticPr fontId="2" type="noConversion"/>
  </si>
  <si>
    <t>res</t>
    <phoneticPr fontId="2" type="noConversion"/>
  </si>
  <si>
    <t>BRS</t>
    <phoneticPr fontId="2" type="noConversion"/>
  </si>
  <si>
    <t>ESI</t>
    <phoneticPr fontId="2" type="noConversion"/>
  </si>
  <si>
    <t>位速率转换位</t>
    <phoneticPr fontId="2" type="noConversion"/>
  </si>
  <si>
    <t>发送节点错误状态指示</t>
  </si>
  <si>
    <t>17+1或21+1</t>
    <phoneticPr fontId="2" type="noConversion"/>
  </si>
  <si>
    <t>15+1</t>
    <phoneticPr fontId="2" type="noConversion"/>
  </si>
  <si>
    <t>黄色为可变波特率段，该段为FDCAN设置的波特率，其他段仍最高为1Mbps</t>
    <phoneticPr fontId="2" type="noConversion"/>
  </si>
  <si>
    <t>Stuff Count</t>
    <phoneticPr fontId="2" type="noConversion"/>
  </si>
  <si>
    <t>填充位的个数对应8的模</t>
  </si>
  <si>
    <t>固定波特率段长度</t>
    <phoneticPr fontId="2" type="noConversion"/>
  </si>
  <si>
    <t>可变波特率段长度</t>
    <phoneticPr fontId="2" type="noConversion"/>
  </si>
  <si>
    <t>每5位连续电平插入一位相反位）</t>
    <phoneticPr fontId="2" type="noConversion"/>
  </si>
  <si>
    <t>固定波特率段</t>
    <phoneticPr fontId="2" type="noConversion"/>
  </si>
  <si>
    <t>可变波特率段</t>
    <phoneticPr fontId="2" type="noConversion"/>
  </si>
  <si>
    <t>CAN帧类型</t>
    <phoneticPr fontId="2" type="noConversion"/>
  </si>
  <si>
    <t>CAN标准帧</t>
  </si>
  <si>
    <t>FDCAN标准帧固定波特率段长度</t>
    <phoneticPr fontId="2" type="noConversion"/>
  </si>
  <si>
    <t>FDCAN标准帧可变波特率段长度</t>
    <phoneticPr fontId="2" type="noConversion"/>
  </si>
  <si>
    <t>好像没啥要注意的，但还是先列这么一个说明吧，计算器在第二个工作表，计算中间变量区及右侧工作表为计算依据表，供参考</t>
    <phoneticPr fontId="2" type="noConversion"/>
  </si>
  <si>
    <t>固定波特率段负载</t>
    <phoneticPr fontId="2" type="noConversion"/>
  </si>
  <si>
    <t>可变波特率段负载</t>
    <phoneticPr fontId="2" type="noConversion"/>
  </si>
  <si>
    <t>CAN标准帧长度（位填充）</t>
    <phoneticPr fontId="2" type="noConversion"/>
  </si>
  <si>
    <t>CAN拓展帧长度（位填充）</t>
    <phoneticPr fontId="2" type="noConversion"/>
  </si>
  <si>
    <t>CAN拓展帧长度（无位填充）</t>
    <phoneticPr fontId="2" type="noConversion"/>
  </si>
  <si>
    <t>CAN标准帧长度（无位填充）</t>
    <phoneticPr fontId="2" type="noConversion"/>
  </si>
  <si>
    <t>最小总线负载</t>
    <phoneticPr fontId="2" type="noConversion"/>
  </si>
  <si>
    <t>最大总线负载</t>
    <phoneticPr fontId="2" type="noConversion"/>
  </si>
  <si>
    <t>固定波特率段帧长度</t>
    <phoneticPr fontId="2" type="noConversion"/>
  </si>
  <si>
    <t>固定波特率段帧长度（位填充）</t>
    <phoneticPr fontId="2" type="noConversion"/>
  </si>
  <si>
    <t>可变波特率段帧长度（位填充）</t>
    <phoneticPr fontId="2" type="noConversion"/>
  </si>
  <si>
    <t>可变波特率段帧长度</t>
    <phoneticPr fontId="2" type="noConversion"/>
  </si>
  <si>
    <t>固定波特率段负载（位填充）</t>
    <phoneticPr fontId="2" type="noConversion"/>
  </si>
  <si>
    <t>可变波特率段负载（位填充）</t>
    <phoneticPr fontId="2" type="noConversion"/>
  </si>
  <si>
    <t>FDCAN标准帧固定波特率段长度（位填充）</t>
    <phoneticPr fontId="2" type="noConversion"/>
  </si>
  <si>
    <t>FDCAN标准帧可变波特率段长度（位填充）</t>
    <phoneticPr fontId="2" type="noConversion"/>
  </si>
  <si>
    <t>CAN类型</t>
    <phoneticPr fontId="2" type="noConversion"/>
  </si>
  <si>
    <t>波特率</t>
    <phoneticPr fontId="2" type="noConversion"/>
  </si>
  <si>
    <t>发送频率</t>
    <phoneticPr fontId="2" type="noConversion"/>
  </si>
  <si>
    <t>平均总线负载</t>
    <phoneticPr fontId="2" type="noConversion"/>
  </si>
  <si>
    <t>计算器本体中给出的例子是一个一拖四7电机计算样例，7电机反馈频率1000Hz，控制频率500Hz的极限情况下是可以控制的，但是偶尔会丢包，具体情况比较复杂实际负载会偏高</t>
    <phoneticPr fontId="2" type="noConversion"/>
  </si>
  <si>
    <t>一般CAN总线负载在80%以内都是安全的，再高就要考虑各种干扰的影响了，有概率会开始丢包，考虑了位填充机制后应该平均负载在95%以内都是可接受的？遇到最坏情况终裁掉几帧，不是最坏情况的时候又有空闲把他补回来没有实际测试过，但是按比例算的话好像差不多，毕竟最坏情况太极端了，所有数据都是0或1</t>
    <phoneticPr fontId="2" type="noConversion"/>
  </si>
  <si>
    <t>超过该行需要自行将表“计算中间变量区”的计算公式向下填充</t>
    <phoneticPr fontId="2" type="noConversion"/>
  </si>
  <si>
    <t>波特率合法性分析</t>
    <phoneticPr fontId="2" type="noConversion"/>
  </si>
  <si>
    <t>最大允许波特率</t>
    <phoneticPr fontId="2" type="noConversion"/>
  </si>
  <si>
    <t>输入数据报错</t>
    <phoneticPr fontId="2" type="noConversion"/>
  </si>
  <si>
    <t>网络波特率最小值</t>
    <phoneticPr fontId="2" type="noConversion"/>
  </si>
  <si>
    <t>网络波特率最大值</t>
    <phoneticPr fontId="2" type="noConversion"/>
  </si>
  <si>
    <t>报错区</t>
    <phoneticPr fontId="2" type="noConversion"/>
  </si>
  <si>
    <t>最多64字节（512位）</t>
    <phoneticPr fontId="2" type="noConversion"/>
  </si>
  <si>
    <t>20250416 新增FDCAN以及经典CAN的拓展帧部分计算；新增位填充对实际帧长度的影响，并修复了经典CAN帧长度的一个错误：没有考虑帧间间隔，帧间间隔也应作为帧结构的一部分，新增输入数据不合法报错处理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</si>
</sst>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2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10" fontId="0" fillId="0" borderId="0" xfId="0" applyNumberFormat="1">
      <alignment vertical="center"/>
    </xf>
    <xf numFmtId="0" fontId="0" fillId="4" borderId="0" xfId="0" applyFill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4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8F71-E4EF-4C12-9A57-FAF9513126C6}">
  <dimension ref="A1:F5"/>
  <sheetViews>
    <sheetView workbookViewId="0"/>
  </sheetViews>
  <sheetFormatPr defaultRowHeight="14" x14ac:dyDescent="0.3"/>
  <cols>
    <col min="1" max="1" width="43" style="6" bestFit="1" customWidth="1"/>
    <col min="2" max="2" width="13.75" style="4" customWidth="1"/>
    <col min="3" max="3" width="35.9140625" customWidth="1"/>
    <col min="4" max="4" width="37.83203125" style="6" customWidth="1"/>
    <col min="5" max="5" width="45.58203125" customWidth="1"/>
    <col min="6" max="6" width="23.33203125" customWidth="1"/>
  </cols>
  <sheetData>
    <row r="1" spans="1:6" s="4" customFormat="1" ht="70" customHeight="1" x14ac:dyDescent="0.3">
      <c r="C1" s="7" t="s">
        <v>76</v>
      </c>
      <c r="D1" s="3" t="s">
        <v>30</v>
      </c>
      <c r="E1" s="3" t="s">
        <v>0</v>
      </c>
      <c r="F1" s="5" t="s">
        <v>36</v>
      </c>
    </row>
    <row r="2" spans="1:6" s="4" customFormat="1" ht="117" customHeight="1" x14ac:dyDescent="0.3">
      <c r="A2" s="6" t="s">
        <v>107</v>
      </c>
      <c r="C2" s="7" t="s">
        <v>98</v>
      </c>
      <c r="D2" s="4" t="s">
        <v>39</v>
      </c>
      <c r="E2" s="4" t="s">
        <v>40</v>
      </c>
      <c r="F2" s="6" t="s">
        <v>41</v>
      </c>
    </row>
    <row r="3" spans="1:6" s="4" customFormat="1" ht="92.5" customHeight="1" x14ac:dyDescent="0.3">
      <c r="C3" s="7" t="s">
        <v>97</v>
      </c>
      <c r="D3" s="4" t="s">
        <v>31</v>
      </c>
      <c r="E3" s="4" t="s">
        <v>32</v>
      </c>
      <c r="F3" s="6" t="s">
        <v>38</v>
      </c>
    </row>
    <row r="4" spans="1:6" s="4" customFormat="1" ht="21" customHeight="1" x14ac:dyDescent="0.3">
      <c r="C4" s="7"/>
      <c r="D4" s="4" t="s">
        <v>33</v>
      </c>
      <c r="F4" s="6"/>
    </row>
    <row r="5" spans="1:6" s="4" customFormat="1" ht="28" x14ac:dyDescent="0.3">
      <c r="C5" s="7"/>
      <c r="D5" s="4" t="s">
        <v>34</v>
      </c>
      <c r="E5" s="4" t="s">
        <v>35</v>
      </c>
      <c r="F5" s="6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1621-9A8B-4788-8E43-93D865D27B79}">
  <dimension ref="A1:O31"/>
  <sheetViews>
    <sheetView tabSelected="1" workbookViewId="0">
      <selection activeCell="E12" sqref="E12"/>
    </sheetView>
  </sheetViews>
  <sheetFormatPr defaultRowHeight="14" x14ac:dyDescent="0.3"/>
  <cols>
    <col min="1" max="1" width="11.75" bestFit="1" customWidth="1"/>
    <col min="2" max="4" width="10.4140625" bestFit="1" customWidth="1"/>
    <col min="5" max="5" width="10.6640625" bestFit="1" customWidth="1"/>
    <col min="6" max="6" width="79.25" style="7" customWidth="1"/>
    <col min="8" max="9" width="12.75" customWidth="1"/>
    <col min="10" max="10" width="13.5" customWidth="1"/>
    <col min="11" max="11" width="12.83203125" customWidth="1"/>
    <col min="12" max="12" width="44.1640625" bestFit="1" customWidth="1"/>
    <col min="13" max="13" width="59" customWidth="1"/>
    <col min="14" max="14" width="32.58203125" customWidth="1"/>
  </cols>
  <sheetData>
    <row r="1" spans="1:15" x14ac:dyDescent="0.3">
      <c r="A1" s="16" t="s">
        <v>29</v>
      </c>
      <c r="B1" s="16"/>
      <c r="C1" s="16"/>
      <c r="D1" s="16"/>
      <c r="E1" s="16"/>
      <c r="F1" s="15" t="s">
        <v>105</v>
      </c>
      <c r="G1" s="14"/>
      <c r="H1" s="16" t="s">
        <v>28</v>
      </c>
      <c r="I1" s="16"/>
      <c r="J1" s="16"/>
      <c r="K1" s="14"/>
      <c r="L1" s="8" t="s">
        <v>42</v>
      </c>
    </row>
    <row r="2" spans="1:15" x14ac:dyDescent="0.3">
      <c r="A2" t="s">
        <v>24</v>
      </c>
      <c r="B2" t="s">
        <v>0</v>
      </c>
      <c r="C2" t="s">
        <v>23</v>
      </c>
      <c r="D2" t="s">
        <v>72</v>
      </c>
      <c r="E2" t="s">
        <v>25</v>
      </c>
      <c r="F2" s="15" t="s">
        <v>102</v>
      </c>
      <c r="G2" s="14"/>
      <c r="H2" t="s">
        <v>83</v>
      </c>
      <c r="I2" t="s">
        <v>96</v>
      </c>
      <c r="J2" t="s">
        <v>84</v>
      </c>
      <c r="K2" s="14"/>
    </row>
    <row r="3" spans="1:15" x14ac:dyDescent="0.3">
      <c r="A3">
        <v>1000</v>
      </c>
      <c r="B3">
        <v>8</v>
      </c>
      <c r="C3">
        <v>8</v>
      </c>
      <c r="D3" t="s">
        <v>73</v>
      </c>
      <c r="E3">
        <v>1000000</v>
      </c>
      <c r="F3" s="7" t="str">
        <f>计算中间变量区!G2</f>
        <v/>
      </c>
      <c r="G3" s="14"/>
      <c r="H3" s="13">
        <f ca="1">SUM(计算中间变量区!Y:Y,计算中间变量区!Z:Z)</f>
        <v>0.999</v>
      </c>
      <c r="I3" s="13">
        <f ca="1">AVERAGE(H3,J3)</f>
        <v>1.08</v>
      </c>
      <c r="J3" s="1">
        <f ca="1">SUM(计算中间变量区!N:N,计算中间变量区!O:O)</f>
        <v>1.161</v>
      </c>
      <c r="K3" s="14"/>
    </row>
    <row r="4" spans="1:15" x14ac:dyDescent="0.3">
      <c r="A4">
        <v>500</v>
      </c>
      <c r="B4">
        <v>8</v>
      </c>
      <c r="C4">
        <v>2</v>
      </c>
      <c r="D4" t="s">
        <v>73</v>
      </c>
      <c r="E4">
        <v>1000000</v>
      </c>
      <c r="F4" s="7" t="str">
        <f>计算中间变量区!G3</f>
        <v/>
      </c>
      <c r="G4" s="14"/>
      <c r="H4" s="14"/>
      <c r="I4" s="14"/>
      <c r="J4" s="14"/>
      <c r="K4" s="14"/>
    </row>
    <row r="5" spans="1:15" x14ac:dyDescent="0.3">
      <c r="F5" s="7" t="str">
        <f>计算中间变量区!G4</f>
        <v/>
      </c>
      <c r="G5" s="14"/>
    </row>
    <row r="6" spans="1:15" x14ac:dyDescent="0.3">
      <c r="F6" s="7" t="str">
        <f>计算中间变量区!G5</f>
        <v/>
      </c>
      <c r="G6" s="14"/>
    </row>
    <row r="7" spans="1:15" x14ac:dyDescent="0.3">
      <c r="F7" s="7" t="str">
        <f>计算中间变量区!G6</f>
        <v/>
      </c>
      <c r="G7" s="14"/>
      <c r="O7" s="2"/>
    </row>
    <row r="8" spans="1:15" x14ac:dyDescent="0.3">
      <c r="F8" s="7" t="str">
        <f>计算中间变量区!G7</f>
        <v/>
      </c>
      <c r="G8" s="14"/>
    </row>
    <row r="9" spans="1:15" x14ac:dyDescent="0.3">
      <c r="F9" s="7" t="str">
        <f>计算中间变量区!G8</f>
        <v/>
      </c>
      <c r="G9" s="14"/>
    </row>
    <row r="10" spans="1:15" x14ac:dyDescent="0.3">
      <c r="F10" s="7" t="str">
        <f>计算中间变量区!G9</f>
        <v/>
      </c>
      <c r="G10" s="14"/>
    </row>
    <row r="11" spans="1:15" x14ac:dyDescent="0.3">
      <c r="F11" s="7" t="str">
        <f>计算中间变量区!G10</f>
        <v/>
      </c>
      <c r="G11" s="14"/>
    </row>
    <row r="12" spans="1:15" x14ac:dyDescent="0.3">
      <c r="F12" s="7" t="str">
        <f>计算中间变量区!G11</f>
        <v/>
      </c>
      <c r="G12" s="14"/>
    </row>
    <row r="13" spans="1:15" x14ac:dyDescent="0.3">
      <c r="F13" s="7" t="str">
        <f>计算中间变量区!G12</f>
        <v/>
      </c>
      <c r="G13" s="14"/>
    </row>
    <row r="14" spans="1:15" x14ac:dyDescent="0.3">
      <c r="F14" s="7" t="str">
        <f>计算中间变量区!G13</f>
        <v/>
      </c>
      <c r="G14" s="14"/>
    </row>
    <row r="15" spans="1:15" x14ac:dyDescent="0.3">
      <c r="F15" s="7" t="str">
        <f>计算中间变量区!G14</f>
        <v/>
      </c>
      <c r="G15" s="14"/>
    </row>
    <row r="16" spans="1:15" x14ac:dyDescent="0.3">
      <c r="F16" s="7" t="str">
        <f>计算中间变量区!G15</f>
        <v/>
      </c>
      <c r="G16" s="14"/>
    </row>
    <row r="17" spans="6:11" x14ac:dyDescent="0.3">
      <c r="F17" s="7" t="str">
        <f>计算中间变量区!G16</f>
        <v/>
      </c>
      <c r="G17" s="14"/>
    </row>
    <row r="18" spans="6:11" x14ac:dyDescent="0.3">
      <c r="F18" s="7" t="str">
        <f>计算中间变量区!G17</f>
        <v/>
      </c>
      <c r="G18" s="14"/>
    </row>
    <row r="19" spans="6:11" x14ac:dyDescent="0.3">
      <c r="F19" s="7" t="str">
        <f>计算中间变量区!G18</f>
        <v/>
      </c>
      <c r="G19" s="14"/>
    </row>
    <row r="20" spans="6:11" x14ac:dyDescent="0.3">
      <c r="F20" s="7" t="str">
        <f>计算中间变量区!G19</f>
        <v/>
      </c>
      <c r="G20" s="14"/>
    </row>
    <row r="21" spans="6:11" x14ac:dyDescent="0.3">
      <c r="F21" s="7" t="str">
        <f>计算中间变量区!G20</f>
        <v/>
      </c>
      <c r="G21" s="14"/>
    </row>
    <row r="22" spans="6:11" x14ac:dyDescent="0.3">
      <c r="F22" s="7" t="str">
        <f>计算中间变量区!G21</f>
        <v/>
      </c>
      <c r="G22" s="14"/>
    </row>
    <row r="23" spans="6:11" x14ac:dyDescent="0.3">
      <c r="F23" s="7" t="str">
        <f>计算中间变量区!G22</f>
        <v/>
      </c>
      <c r="G23" s="14"/>
    </row>
    <row r="24" spans="6:11" x14ac:dyDescent="0.3">
      <c r="F24" s="7" t="str">
        <f>计算中间变量区!G23</f>
        <v/>
      </c>
      <c r="G24" s="14"/>
    </row>
    <row r="25" spans="6:11" x14ac:dyDescent="0.3">
      <c r="F25" s="7" t="str">
        <f>计算中间变量区!G24</f>
        <v/>
      </c>
      <c r="G25" s="14"/>
    </row>
    <row r="26" spans="6:11" x14ac:dyDescent="0.3">
      <c r="F26" s="7" t="str">
        <f>计算中间变量区!G25</f>
        <v/>
      </c>
      <c r="G26" s="14"/>
    </row>
    <row r="27" spans="6:11" x14ac:dyDescent="0.3">
      <c r="F27" s="7" t="str">
        <f>计算中间变量区!G26</f>
        <v/>
      </c>
      <c r="G27" s="14"/>
    </row>
    <row r="28" spans="6:11" x14ac:dyDescent="0.3">
      <c r="F28" s="7" t="str">
        <f>计算中间变量区!G27</f>
        <v/>
      </c>
      <c r="G28" s="14"/>
    </row>
    <row r="29" spans="6:11" x14ac:dyDescent="0.3">
      <c r="F29" s="7" t="str">
        <f>计算中间变量区!G28</f>
        <v/>
      </c>
      <c r="G29" s="14"/>
    </row>
    <row r="30" spans="6:11" x14ac:dyDescent="0.3">
      <c r="F30" s="7" t="str">
        <f>计算中间变量区!G29</f>
        <v/>
      </c>
      <c r="G30" s="14"/>
    </row>
    <row r="31" spans="6:11" x14ac:dyDescent="0.3">
      <c r="F31" s="7" t="str">
        <f>计算中间变量区!G30</f>
        <v/>
      </c>
      <c r="G31" s="14"/>
      <c r="H31" s="16" t="s">
        <v>99</v>
      </c>
      <c r="I31" s="16"/>
      <c r="J31" s="16"/>
      <c r="K31" s="16"/>
    </row>
  </sheetData>
  <mergeCells count="3">
    <mergeCell ref="A1:E1"/>
    <mergeCell ref="H1:J1"/>
    <mergeCell ref="H31:K31"/>
  </mergeCells>
  <phoneticPr fontId="2" type="noConversion"/>
  <conditionalFormatting sqref="H3">
    <cfRule type="cellIs" dxfId="3" priority="8" stopIfTrue="1" operator="lessThan">
      <formula>0.8</formula>
    </cfRule>
  </conditionalFormatting>
  <conditionalFormatting sqref="H3:J3">
    <cfRule type="cellIs" dxfId="2" priority="2" stopIfTrue="1" operator="greaterThan">
      <formula>1</formula>
    </cfRule>
    <cfRule type="cellIs" dxfId="1" priority="5" stopIfTrue="1" operator="greaterThan">
      <formula>0.8</formula>
    </cfRule>
  </conditionalFormatting>
  <conditionalFormatting sqref="I3:J3">
    <cfRule type="cellIs" dxfId="0" priority="7" stopIfTrue="1" operator="lessThan">
      <formula>0.8</formula>
    </cfRule>
  </conditionalFormatting>
  <dataValidations xWindow="314" yWindow="775" count="13">
    <dataValidation type="list" allowBlank="1" showInputMessage="1" showErrorMessage="1" sqref="D3:D1048576" xr:uid="{7E8856EE-1EF2-4342-9BE3-DF16250B2435}">
      <formula1>"CAN标准帧,CAN拓展帧,FDCAN"</formula1>
    </dataValidation>
    <dataValidation type="whole" operator="notEqual" allowBlank="1" showInputMessage="1" showErrorMessage="1" sqref="E3:E1048576" xr:uid="{3E252B9A-D37B-4DCB-84EE-9E667C3252DB}">
      <formula1>0</formula1>
    </dataValidation>
    <dataValidation type="whole" operator="lessThanOrEqual" allowBlank="1" showInputMessage="1" showErrorMessage="1" sqref="F33:F1048576" xr:uid="{3F234D4C-559F-4F0A-B491-95803EB6548E}">
      <formula1>5000000</formula1>
    </dataValidation>
    <dataValidation type="whole" operator="greaterThanOrEqual" allowBlank="1" showInputMessage="1" showErrorMessage="1" sqref="C3:C1048576" xr:uid="{74881B18-4101-4823-AEE8-53622FED4A19}">
      <formula1>0</formula1>
    </dataValidation>
    <dataValidation operator="greaterThanOrEqual" allowBlank="1" showErrorMessage="1" promptTitle="发送频率数据说明" prompt="直接填入发送频率即可_x000a_若想实现计数功能则可将发送频率按照_x000a_1000_x000a_100_x000a_10_x000a_1_x000a_来排列，然后按照相同帧数量来拼凑出1s内发的总帧数来实现计算（如开源文档中验证部分）" sqref="A3:A1048576" xr:uid="{6E732E90-0987-417E-8329-364076083900}"/>
    <dataValidation allowBlank="1" showInputMessage="1" showErrorMessage="1" promptTitle="发送频率参数说明" prompt="直接填入发送频率即可_x000a_若想实现计数功能则可将发送频率按照_x000a_1000_x000a_100_x000a_10_x000a_1_x000a_来排列，然后按照相同帧数量来拼凑出1s内发的总帧数来实现计算（如开源文档中验证部分）" sqref="A2" xr:uid="{55D8BB38-F72C-4E34-AC48-227C9C5C2E15}"/>
    <dataValidation allowBlank="1" showInputMessage="1" showErrorMessage="1" prompt="此处为“位填充”为0的情况，即数据非常理想，每一位都不需要插入位填充，是最理想情况的总线负载（实际场景应该也不会出现连续很多的五位高、低位情况，不过具体还要看通信协议的设计）" sqref="H2:H3" xr:uid="{C6A4B6A4-9DF2-488A-A5E0-6868A8080838}"/>
    <dataValidation allowBlank="1" showInputMessage="1" showErrorMessage="1" prompt="最大总线负载为最极端情况“每五位都需要插入一位位填充”，（从仲裁段到数据段再到校验段等等全都是连续的0或1，相当极端，应该不可能出现这种情况）" sqref="J2:J3" xr:uid="{311B2A61-6E92-485B-AB72-F3413D292A5A}"/>
    <dataValidation allowBlank="1" showInputMessage="1" showErrorMessage="1" prompt="此处仅取“最小总线负载”与“最大总线负载”的平均值_x000a_意为“50%的概率位填充为100%”，参考意义有限，因为无法测得实际位填充的数量及概率，此处仅作参考" sqref="I2:I3" xr:uid="{FC166EAB-0934-409E-B25B-69D2A3F38FB1}"/>
    <dataValidation allowBlank="1" showInputMessage="1" showErrorMessage="1" promptTitle="数据段长度参数说明" prompt="当CAN帧类型为“CAN标准帧”或“CAN拓展帧”时，数据段长度仅仅可选1~8（字节），如需“远程帧”，将数据段长度填为0即可_x000a_当CAN帧类型为&quot;FDCAN&quot;时，数据段长度最大可选到64（字节）" sqref="B2" xr:uid="{5F4E9B3A-98D2-4588-A37A-FD0D150F88DC}"/>
    <dataValidation allowBlank="1" showInputMessage="1" showErrorMessage="1" prompt="此处提供“CAN标准帧”、“CAN拓展帧”以及“FDCAN”，如需对应的远程帧，将数据段长度填入0即可" sqref="D2" xr:uid="{4EE22060-4747-496E-8B57-D285DEC0B7CB}"/>
    <dataValidation allowBlank="1" showInputMessage="1" showErrorMessage="1" prompt="在该发送频率下，相同数据段长度的该类型CAN帧数量" sqref="C2" xr:uid="{21927FA7-332E-401B-B2F8-5DBB76827DC0}"/>
    <dataValidation allowBlank="1" showInputMessage="1" showErrorMessage="1" prompt="“CAN标准帧”与“CAN拓展帧”最高波特率为&quot;1000000&quot;(1Mbps)_x000a_“FDCAN”最高波特率为&quot;5000000&quot;(5Mbps)_x000a_&quot;CAN标准帧&quot;和&quot;CAN拓展帧&quot;的波特率必须相同" sqref="E2" xr:uid="{ABF9FD02-B0E6-4A62-9B95-1F0FC8BD2D49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14" yWindow="775" count="1">
        <x14:dataValidation type="list" operator="notEqual" allowBlank="1" showErrorMessage="1" promptTitle="不同帧类型数据段长度说明" prompt="当CAN帧类型为“CAN标准帧”或“CAN拓展帧”时，数据段长度仅仅可选1~8（单位字节）_x000a_当CAN帧类型为&quot;FDCAN&quot;时，数据段长度最大可选到64" xr:uid="{38065813-4EE0-4B03-B847-D0C7338BE945}">
          <x14:formula1>
            <xm:f>FDCAN标准帧长度!$A$4:$A$18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4EBE-1E66-43B1-B049-4F3508F098D7}">
  <dimension ref="A1:AC30"/>
  <sheetViews>
    <sheetView workbookViewId="0">
      <selection activeCell="G8" sqref="G8"/>
    </sheetView>
  </sheetViews>
  <sheetFormatPr defaultRowHeight="14" x14ac:dyDescent="0.3"/>
  <cols>
    <col min="1" max="1" width="11.5" customWidth="1"/>
    <col min="2" max="2" width="10.25" customWidth="1"/>
    <col min="3" max="5" width="9.9140625" customWidth="1"/>
    <col min="6" max="6" width="14.5" customWidth="1"/>
    <col min="7" max="8" width="23.1640625" customWidth="1"/>
    <col min="9" max="9" width="23.83203125" customWidth="1"/>
    <col min="10" max="10" width="36.1640625" customWidth="1"/>
    <col min="11" max="11" width="36.83203125" customWidth="1"/>
    <col min="12" max="12" width="26.75" customWidth="1"/>
    <col min="13" max="13" width="26.6640625" customWidth="1"/>
    <col min="14" max="14" width="25.1640625" customWidth="1"/>
    <col min="15" max="15" width="24.9140625" customWidth="1"/>
    <col min="19" max="19" width="24.5" customWidth="1"/>
    <col min="20" max="20" width="24.6640625" customWidth="1"/>
    <col min="21" max="21" width="30.58203125" customWidth="1"/>
    <col min="22" max="22" width="28.5" customWidth="1"/>
    <col min="23" max="23" width="22.5" customWidth="1"/>
    <col min="24" max="24" width="18.33203125" customWidth="1"/>
    <col min="25" max="25" width="16" customWidth="1"/>
    <col min="26" max="26" width="16.08203125" customWidth="1"/>
    <col min="28" max="28" width="15" customWidth="1"/>
    <col min="29" max="29" width="15.5" customWidth="1"/>
  </cols>
  <sheetData>
    <row r="1" spans="1:29" x14ac:dyDescent="0.3">
      <c r="A1" t="s">
        <v>93</v>
      </c>
      <c r="B1" t="s">
        <v>0</v>
      </c>
      <c r="C1" t="s">
        <v>23</v>
      </c>
      <c r="D1" t="s">
        <v>95</v>
      </c>
      <c r="E1" t="s">
        <v>94</v>
      </c>
      <c r="F1" t="s">
        <v>101</v>
      </c>
      <c r="G1" t="s">
        <v>100</v>
      </c>
      <c r="H1" t="s">
        <v>79</v>
      </c>
      <c r="I1" t="s">
        <v>80</v>
      </c>
      <c r="J1" t="s">
        <v>91</v>
      </c>
      <c r="K1" t="s">
        <v>92</v>
      </c>
      <c r="L1" t="s">
        <v>86</v>
      </c>
      <c r="M1" t="s">
        <v>87</v>
      </c>
      <c r="N1" t="s">
        <v>89</v>
      </c>
      <c r="O1" t="s">
        <v>90</v>
      </c>
      <c r="S1" t="s">
        <v>82</v>
      </c>
      <c r="T1" t="s">
        <v>81</v>
      </c>
      <c r="U1" t="s">
        <v>74</v>
      </c>
      <c r="V1" t="s">
        <v>75</v>
      </c>
      <c r="W1" t="s">
        <v>85</v>
      </c>
      <c r="X1" t="s">
        <v>88</v>
      </c>
      <c r="Y1" t="s">
        <v>77</v>
      </c>
      <c r="Z1" t="s">
        <v>78</v>
      </c>
      <c r="AB1" t="s">
        <v>103</v>
      </c>
      <c r="AC1" t="s">
        <v>104</v>
      </c>
    </row>
    <row r="2" spans="1:29" x14ac:dyDescent="0.3">
      <c r="A2" t="str">
        <f>计算器本体!D3</f>
        <v>CAN标准帧</v>
      </c>
      <c r="B2">
        <f>计算器本体!B3</f>
        <v>8</v>
      </c>
      <c r="C2">
        <f>计算器本体!C3</f>
        <v>8</v>
      </c>
      <c r="D2">
        <f>计算器本体!A3</f>
        <v>1000</v>
      </c>
      <c r="E2">
        <f>计算器本体!E3</f>
        <v>1000000</v>
      </c>
      <c r="F2">
        <f>IF(A2="FDCAN",
   5000000,
   IF(OR(A2="CAN标准帧", A2="CAN拓展帧"),
     IF(
       COUNTIFS(A:A, "CAN标准帧", E:E, "&gt;0") * COUNTIFS(A:A, "CAN拓展帧", E:E, "&gt;0") &gt; 0,
       MIN(1000000, _xlfn.MINIFS(E:E, A:A, {"CAN标准帧","CAN拓展帧"}, E:E, "&gt;0")),
       1000000
     ),
     ""
   )
)</f>
        <v>1000000</v>
      </c>
      <c r="G2" t="str">
        <f>IF(OR(A2="", E2=0), "",
    IF(A2="FDCAN",
        IF(E2 &gt; 5000000, "FDCAN可变段超限（最大5M）",
            IF(E2 &lt; 1000000, "FDCAN波特率低于1M", "")
        ),
        IF(E2 &gt; F2, "非FDCAN波特率超限（最大应跟随总线上波特率最低设备"&amp;F2&amp;"）",
            IF(COUNTIFS(A:A, {"CAN标准帧","CAN拓展帧"}, E:E, "&lt;&gt;"&amp;F2)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">
        <f t="shared" ref="H2:H30" ca="1" si="0">IFERROR(
IF(A2="CAN标准帧",INDIRECT("经典CAN标准帧长度!D"&amp;(3+B2)),""),"")</f>
        <v>129</v>
      </c>
      <c r="I2" t="str">
        <f t="shared" ref="I2:I30" ca="1" si="1">IFERROR(
IF(A2="CAN拓展帧",INDIRECT("经典CAN拓展帧长度!D"&amp;(3+B2)),""),"")</f>
        <v/>
      </c>
      <c r="J2" t="str">
        <f>IFERROR(IF(A2="FDCAN",
  INDEX(FDCAN标准帧长度!$E$4:$E$18, MATCH(B2, FDCAN标准帧长度!$A$4:$A$18, 0)),""),""
)</f>
        <v/>
      </c>
      <c r="K2" t="str">
        <f>IFERROR(IF(A2="FDCAN",
  INDEX(FDCAN标准帧长度!$F$4:$F$18, MATCH(B2, FDCAN标准帧长度!$A$4:$A$18, 0)),""),
  ""
)</f>
        <v/>
      </c>
      <c r="L2">
        <f ca="1">SUM(H2,I2,J2)</f>
        <v>129</v>
      </c>
      <c r="M2" t="str">
        <f>IF(A2="FDCAN",计算中间变量区!K2,"")</f>
        <v/>
      </c>
      <c r="N2">
        <f t="shared" ref="N2:N30" ca="1" si="2">IFERROR(
  IF(A2="FDCAN",
    (L2*C2*D2)/_xlfn.MINIFS(E:E, A:A, "FDCAN", E:E, "&gt;0"),
    (L2*C2*D2)/E2
  ),
  ""
)</f>
        <v>1.032</v>
      </c>
      <c r="O2" t="str">
        <f t="shared" ref="O2:O30" si="3">IFERROR(
(M2*C2*D2)/E2,""
)</f>
        <v/>
      </c>
      <c r="S2">
        <f ca="1">IFERROR(IF(A2="CAN标准帧",
INDIRECT("经典CAN标准帧长度!C"&amp;(3+计算器本体!B3)),""),
""
)</f>
        <v>111</v>
      </c>
      <c r="T2" t="str">
        <f t="shared" ref="T2:T29" ca="1" si="4">IFERROR(
IF(A2="CAN拓展帧",INDIRECT("经典CAN拓展帧长度!C"&amp;(3+B2)),""),"")</f>
        <v/>
      </c>
      <c r="U2" t="str">
        <f>IFERROR(IF(A2="FDCAN",
  INDEX(FDCAN标准帧长度!$B$4:$B$18, MATCH(B2, FDCAN标准帧长度!$A$4:$A$18, 0)),""),""
)</f>
        <v/>
      </c>
      <c r="V2" t="str">
        <f>IFERROR(IF(A2="FDCAN",
  INDEX(FDCAN标准帧长度!$C$4:$C$18, MATCH($B2, FDCAN标准帧长度!$A$4:$A$18, 0)),""),
  ""
)</f>
        <v/>
      </c>
      <c r="W2">
        <f ca="1">SUM(S2:U2)</f>
        <v>111</v>
      </c>
      <c r="X2" t="str">
        <f>V2</f>
        <v/>
      </c>
      <c r="Y2">
        <f t="shared" ref="Y2:Y30" ca="1" si="5">IFERROR(
  IF(A2="FDCAN",
    (W2*C2*D2)/_xlfn.MINIFS(E:E, A:A, "FDCAN", E:E, "&gt;0"),
    (W2*C2*D2)/E2
  ),
  ""
)</f>
        <v>0.88800000000000001</v>
      </c>
      <c r="Z2" t="str">
        <f t="shared" ref="Z2:Z30" si="6">IFERROR(
IF(MAX($E:$E) &gt; 1000000,
(X2*$C2*$D2)/$E2,(X2*$C2*$D2)/_xlfn.MINIFS($E:$E,E:E,"&gt;0")
),"")</f>
        <v/>
      </c>
      <c r="AB2">
        <f>MIN(IF((A:A="CAN标准帧")+(A:A="CAN拓展帧"), IF(E:E&gt;0, E:E)))</f>
        <v>0</v>
      </c>
      <c r="AC2">
        <f>MAX(IF((A:A="CAN标准帧")+(A:A="CAN拓展帧"), IF(E:E&gt;0, E:E)))</f>
        <v>1000000</v>
      </c>
    </row>
    <row r="3" spans="1:29" x14ac:dyDescent="0.3">
      <c r="A3" t="str">
        <f>计算器本体!D4</f>
        <v>CAN标准帧</v>
      </c>
      <c r="B3">
        <f>计算器本体!B4</f>
        <v>8</v>
      </c>
      <c r="C3">
        <f>计算器本体!C4</f>
        <v>2</v>
      </c>
      <c r="D3">
        <f>计算器本体!A4</f>
        <v>500</v>
      </c>
      <c r="E3">
        <f>计算器本体!E4</f>
        <v>1000000</v>
      </c>
      <c r="F3">
        <f>IF(A3="FDCAN",
   5000000,
   IF(OR(A3="CAN标准帧", A3="CAN拓展帧"),
     IF(
       COUNTIFS(A:A, "CAN标准帧", E:E, "&gt;0") * COUNTIFS(A:A, "CAN拓展帧", E:E, "&gt;0") &gt; 0,
       MIN(1000000, _xlfn.MINIFS(E:E, A:A, {"CAN标准帧","CAN拓展帧"}, E:E, "&gt;0")),
       1000000
     ),
     ""
   )
)</f>
        <v>1000000</v>
      </c>
      <c r="G3" t="str">
        <f>IF(OR(A3="", E3=0), "",
    IF(A3="FDCAN",
        IF(E3 &gt; 5000000, "FDCAN可变段超限（最大5M）",
            IF(E3 &lt; 1000000, "FDCAN波特率低于1M", "")
        ),
        IF(E3 &gt; F3, "非FDCAN波特率超限（最大应跟随总线上波特率最低设备"&amp;F3&amp;"）",
            IF(COUNTIFS(A:A, {"CAN标准帧","CAN拓展帧"}, E:E, "&lt;&gt;"&amp;F3)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3">
        <f t="shared" ca="1" si="0"/>
        <v>129</v>
      </c>
      <c r="I3" t="str">
        <f t="shared" ca="1" si="1"/>
        <v/>
      </c>
      <c r="J3" t="str">
        <f>IFERROR(IF(A3="FDCAN",
  INDEX(FDCAN标准帧长度!$E$4:$E$18, MATCH(B3, FDCAN标准帧长度!$A$4:$A$18, 0)),""),""
)</f>
        <v/>
      </c>
      <c r="K3" t="str">
        <f>IFERROR(IF(A3="FDCAN",
  INDEX(FDCAN标准帧长度!$F$4:$F$18, MATCH(B3, FDCAN标准帧长度!$A$4:$A$18, 0)),""),
  ""
)</f>
        <v/>
      </c>
      <c r="L3">
        <f ca="1">IF(A3="CAN标准帧",计算中间变量区!H3,
IF(A3="CAN拓展帧",计算中间变量区!I3,
IF(A3="FDCAN",J3,""))
)</f>
        <v>129</v>
      </c>
      <c r="M3" t="str">
        <f>IF(A3="FDCAN",计算中间变量区!K3,"")</f>
        <v/>
      </c>
      <c r="N3">
        <f t="shared" ca="1" si="2"/>
        <v>0.129</v>
      </c>
      <c r="O3" t="str">
        <f t="shared" si="3"/>
        <v/>
      </c>
      <c r="S3">
        <f ca="1">IFERROR(IF(A3="CAN标准帧",
INDIRECT("经典CAN标准帧长度!C"&amp;(3+计算器本体!B4)),""),
""
)</f>
        <v>111</v>
      </c>
      <c r="T3" t="str">
        <f t="shared" ca="1" si="4"/>
        <v/>
      </c>
      <c r="U3" t="str">
        <f>IFERROR(IF(A3="FDCAN",
  INDEX(FDCAN标准帧长度!$B$4:$B$18, MATCH(B3, FDCAN标准帧长度!$A$4:$A$18, 0)),""),""
)</f>
        <v/>
      </c>
      <c r="V3" t="str">
        <f>IFERROR(IF(A3="FDCAN",
  INDEX(FDCAN标准帧长度!$C$4:$C$18, MATCH($B3, FDCAN标准帧长度!$A$4:$A$18, 0)),""),
  ""
)</f>
        <v/>
      </c>
      <c r="W3">
        <f t="shared" ref="W3:W30" ca="1" si="7">SUM(S3:U3)</f>
        <v>111</v>
      </c>
      <c r="X3" t="str">
        <f t="shared" ref="X3:X30" si="8">V3</f>
        <v/>
      </c>
      <c r="Y3">
        <f t="shared" ca="1" si="5"/>
        <v>0.111</v>
      </c>
      <c r="Z3" t="str">
        <f t="shared" si="6"/>
        <v/>
      </c>
    </row>
    <row r="4" spans="1:29" x14ac:dyDescent="0.3">
      <c r="A4">
        <f>计算器本体!D5</f>
        <v>0</v>
      </c>
      <c r="B4">
        <f>计算器本体!B5</f>
        <v>0</v>
      </c>
      <c r="C4">
        <f>计算器本体!C5</f>
        <v>0</v>
      </c>
      <c r="D4">
        <f>计算器本体!A5</f>
        <v>0</v>
      </c>
      <c r="E4">
        <f>计算器本体!E5</f>
        <v>0</v>
      </c>
      <c r="F4" t="str">
        <f>IF(A4="FDCAN",
   5000000,
   IF(OR(A4="CAN标准帧", A4="CAN拓展帧"),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4" t="str">
        <f>IF(OR(A4="", E4=0), "",
    IF(A4="FDCAN",
        IF(E4 &gt; 5000000, "FDCAN可变段超限（最大5M）",
            IF(E4 &lt; 1000000, "FDCAN波特率低于1M", "")
        ),
        IF(E4 &gt; F4, "非FDCAN波特率超限（最大应跟随总线上波特率最低设备"&amp;F4&amp;"）",
            IF(COUNTIFS(A:A, {"CAN标准帧","CAN拓展帧"}, E:E, "&lt;&gt;"&amp;F4)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4" t="str">
        <f t="shared" ca="1" si="0"/>
        <v/>
      </c>
      <c r="I4" t="str">
        <f t="shared" ca="1" si="1"/>
        <v/>
      </c>
      <c r="J4" t="str">
        <f>IFERROR(IF(A4="FDCAN",
  INDEX(FDCAN标准帧长度!$E$4:$E$18, MATCH(B4, FDCAN标准帧长度!$A$4:$A$18, 0)),""),""
)</f>
        <v/>
      </c>
      <c r="K4" t="str">
        <f>IFERROR(IF(A4="FDCAN",
  INDEX(FDCAN标准帧长度!$F$4:$F$18, MATCH(B4, FDCAN标准帧长度!$A$4:$A$18, 0)),""),
  ""
)</f>
        <v/>
      </c>
      <c r="L4" t="str">
        <f>IF(A4="CAN标准帧",计算中间变量区!H4,
IF(A4="CAN拓展帧",计算中间变量区!I4,
IF(A4="FDCAN",J4,""))
)</f>
        <v/>
      </c>
      <c r="M4" t="str">
        <f>IF(A4="FDCAN",计算中间变量区!K4,"")</f>
        <v/>
      </c>
      <c r="N4" t="str">
        <f t="shared" si="2"/>
        <v/>
      </c>
      <c r="O4" t="str">
        <f t="shared" si="3"/>
        <v/>
      </c>
      <c r="S4" t="str">
        <f ca="1">IFERROR(IF(A4="CAN标准帧",
INDIRECT("经典CAN标准帧长度!C"&amp;(3+计算器本体!B5)),""),
""
)</f>
        <v/>
      </c>
      <c r="T4" t="str">
        <f t="shared" ca="1" si="4"/>
        <v/>
      </c>
      <c r="U4" t="str">
        <f>IFERROR(IF(A4="FDCAN",
  INDEX(FDCAN标准帧长度!$B$4:$B$18, MATCH(B4, FDCAN标准帧长度!$A$4:$A$18, 0)),""),""
)</f>
        <v/>
      </c>
      <c r="V4" t="str">
        <f>IFERROR(IF(A4="FDCAN",
  INDEX(FDCAN标准帧长度!$C$4:$C$18, MATCH($B4, FDCAN标准帧长度!$A$4:$A$18, 0)),""),
  ""
)</f>
        <v/>
      </c>
      <c r="W4">
        <f t="shared" ca="1" si="7"/>
        <v>0</v>
      </c>
      <c r="X4" t="str">
        <f t="shared" si="8"/>
        <v/>
      </c>
      <c r="Y4" t="str">
        <f t="shared" ca="1" si="5"/>
        <v/>
      </c>
      <c r="Z4" t="str">
        <f t="shared" si="6"/>
        <v/>
      </c>
    </row>
    <row r="5" spans="1:29" x14ac:dyDescent="0.3">
      <c r="A5">
        <f>计算器本体!D6</f>
        <v>0</v>
      </c>
      <c r="B5">
        <f>计算器本体!B6</f>
        <v>0</v>
      </c>
      <c r="C5">
        <f>计算器本体!C6</f>
        <v>0</v>
      </c>
      <c r="D5">
        <f>计算器本体!A6</f>
        <v>0</v>
      </c>
      <c r="E5">
        <f>计算器本体!E6</f>
        <v>0</v>
      </c>
      <c r="F5" t="str">
        <f>IF(A5="FDCAN",
   5000000,
   IF(OR(A5="CAN标准帧", A5="CAN拓展帧"),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5" t="str">
        <f>IF(OR(A5="", E5=0), "",
    IF(A5="FDCAN",
        IF(E5 &gt; 5000000, "FDCAN可变段超限（最大5M）",
            IF(E5 &lt; 1000000, "FDCAN波特率低于1M", "")
        ),
        IF(E5 &gt; F5, "非FDCAN波特率超限（最大应跟随总线上波特率最低设备"&amp;F5&amp;"）",
            IF(COUNTIFS(A:A, {"CAN标准帧","CAN拓展帧"}, E:E, "&lt;&gt;"&amp;F5)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5" t="str">
        <f t="shared" ca="1" si="0"/>
        <v/>
      </c>
      <c r="I5" t="str">
        <f t="shared" ca="1" si="1"/>
        <v/>
      </c>
      <c r="J5" t="str">
        <f>IFERROR(IF(A5="FDCAN",
  INDEX(FDCAN标准帧长度!$E$4:$E$18, MATCH(B5, FDCAN标准帧长度!$A$4:$A$18, 0)),""),""
)</f>
        <v/>
      </c>
      <c r="K5" t="str">
        <f>IFERROR(IF(A5="FDCAN",
  INDEX(FDCAN标准帧长度!$F$4:$F$18, MATCH(B5, FDCAN标准帧长度!$A$4:$A$18, 0)),""),
  ""
)</f>
        <v/>
      </c>
      <c r="L5" t="str">
        <f>IF(A5="CAN标准帧",计算中间变量区!H5,
IF(A5="CAN拓展帧",计算中间变量区!I5,
IF(A5="FDCAN",J5,""))
)</f>
        <v/>
      </c>
      <c r="M5" t="str">
        <f>IF(A5="FDCAN",计算中间变量区!K5,"")</f>
        <v/>
      </c>
      <c r="N5" t="str">
        <f t="shared" si="2"/>
        <v/>
      </c>
      <c r="O5" t="str">
        <f t="shared" si="3"/>
        <v/>
      </c>
      <c r="S5" t="str">
        <f ca="1">IFERROR(IF(A5="CAN标准帧",
INDIRECT("经典CAN标准帧长度!C"&amp;(3+计算器本体!B6)),""),
""
)</f>
        <v/>
      </c>
      <c r="T5" t="str">
        <f t="shared" ca="1" si="4"/>
        <v/>
      </c>
      <c r="U5" t="str">
        <f>IFERROR(IF(A5="FDCAN",
  INDEX(FDCAN标准帧长度!$B$4:$B$18, MATCH(B5, FDCAN标准帧长度!$A$4:$A$18, 0)),""),""
)</f>
        <v/>
      </c>
      <c r="V5" t="str">
        <f>IFERROR(IF(A5="FDCAN",
  INDEX(FDCAN标准帧长度!$C$4:$C$18, MATCH($B5, FDCAN标准帧长度!$A$4:$A$18, 0)),""),
  ""
)</f>
        <v/>
      </c>
      <c r="W5">
        <f t="shared" ca="1" si="7"/>
        <v>0</v>
      </c>
      <c r="X5" t="str">
        <f t="shared" si="8"/>
        <v/>
      </c>
      <c r="Y5" t="str">
        <f t="shared" ca="1" si="5"/>
        <v/>
      </c>
      <c r="Z5" t="str">
        <f t="shared" si="6"/>
        <v/>
      </c>
    </row>
    <row r="6" spans="1:29" x14ac:dyDescent="0.3">
      <c r="A6">
        <f>计算器本体!D7</f>
        <v>0</v>
      </c>
      <c r="B6">
        <f>计算器本体!B7</f>
        <v>0</v>
      </c>
      <c r="C6">
        <f>计算器本体!C7</f>
        <v>0</v>
      </c>
      <c r="D6">
        <f>计算器本体!A7</f>
        <v>0</v>
      </c>
      <c r="E6">
        <f>计算器本体!E7</f>
        <v>0</v>
      </c>
      <c r="F6" t="str">
        <f>IF(A6="FDCAN",
   5000000,
   IF(OR(A6="CAN标准帧", A6="CAN拓展帧"),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6" t="str">
        <f>IF(OR(A6="", E6=0), "",
    IF(A6="FDCAN",
        IF(E6 &gt; 5000000, "FDCAN可变段超限（最大5M）",
            IF(E6 &lt; 1000000, "FDCAN波特率低于1M", "")
        ),
        IF(E6 &gt; F6, "非FDCAN波特率超限（最大应跟随总线上波特率最低设备"&amp;F6&amp;"）",
            IF(COUNTIFS(A:A, {"CAN标准帧","CAN拓展帧"}, E:E, "&lt;&gt;"&amp;F6)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6" t="str">
        <f t="shared" ca="1" si="0"/>
        <v/>
      </c>
      <c r="I6" t="str">
        <f t="shared" ca="1" si="1"/>
        <v/>
      </c>
      <c r="J6" t="str">
        <f>IFERROR(IF(A6="FDCAN",
  INDEX(FDCAN标准帧长度!$E$4:$E$18, MATCH(B6, FDCAN标准帧长度!$A$4:$A$18, 0)),""),""
)</f>
        <v/>
      </c>
      <c r="K6" t="str">
        <f>IFERROR(IF(A6="FDCAN",
  INDEX(FDCAN标准帧长度!$F$4:$F$18, MATCH(B6, FDCAN标准帧长度!$A$4:$A$18, 0)),""),
  ""
)</f>
        <v/>
      </c>
      <c r="L6" t="str">
        <f>IF(A6="CAN标准帧",计算中间变量区!H6,
IF(A6="CAN拓展帧",计算中间变量区!I6,
IF(A6="FDCAN",J6,""))
)</f>
        <v/>
      </c>
      <c r="M6" t="str">
        <f>IF(A6="FDCAN",计算中间变量区!K6,"")</f>
        <v/>
      </c>
      <c r="N6" t="str">
        <f t="shared" si="2"/>
        <v/>
      </c>
      <c r="O6" t="str">
        <f t="shared" si="3"/>
        <v/>
      </c>
      <c r="S6" t="str">
        <f ca="1">IFERROR(IF(A6="CAN标准帧",
INDIRECT("经典CAN标准帧长度!C"&amp;(3+计算器本体!B7)),""),
""
)</f>
        <v/>
      </c>
      <c r="T6" t="str">
        <f t="shared" ca="1" si="4"/>
        <v/>
      </c>
      <c r="U6" t="str">
        <f>IFERROR(IF(A6="FDCAN",
  INDEX(FDCAN标准帧长度!$B$4:$B$18, MATCH(B6, FDCAN标准帧长度!$A$4:$A$18, 0)),""),""
)</f>
        <v/>
      </c>
      <c r="V6" t="str">
        <f>IFERROR(IF(A6="FDCAN",
  INDEX(FDCAN标准帧长度!$C$4:$C$18, MATCH($B6, FDCAN标准帧长度!$A$4:$A$18, 0)),""),
  ""
)</f>
        <v/>
      </c>
      <c r="W6">
        <f t="shared" ca="1" si="7"/>
        <v>0</v>
      </c>
      <c r="X6" t="str">
        <f t="shared" si="8"/>
        <v/>
      </c>
      <c r="Y6" t="str">
        <f t="shared" ca="1" si="5"/>
        <v/>
      </c>
      <c r="Z6" t="str">
        <f t="shared" si="6"/>
        <v/>
      </c>
    </row>
    <row r="7" spans="1:29" x14ac:dyDescent="0.3">
      <c r="A7">
        <f>计算器本体!D8</f>
        <v>0</v>
      </c>
      <c r="B7">
        <f>计算器本体!B8</f>
        <v>0</v>
      </c>
      <c r="C7">
        <f>计算器本体!C8</f>
        <v>0</v>
      </c>
      <c r="D7">
        <f>计算器本体!A8</f>
        <v>0</v>
      </c>
      <c r="E7">
        <f>计算器本体!E8</f>
        <v>0</v>
      </c>
      <c r="F7" t="str">
        <f>IF(A7="FDCAN",
   5000000,
   IF(OR(A7="CAN标准帧", A7="CAN拓展帧"),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7" t="str">
        <f>IF(OR(A7="", E7=0), "",
    IF(A7="FDCAN",
        IF(E7 &gt; 5000000, "FDCAN可变段超限（最大5M）",
            IF(E7 &lt; 1000000, "FDCAN波特率低于1M", "")
        ),
        IF(E7 &gt; F7, "非FDCAN波特率超限（最大应跟随总线上波特率最低设备"&amp;F7&amp;"）",
            IF(COUNTIFS(A:A, {"CAN标准帧","CAN拓展帧"}, E:E, "&lt;&gt;"&amp;F7)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7" t="str">
        <f t="shared" ca="1" si="0"/>
        <v/>
      </c>
      <c r="I7" t="str">
        <f t="shared" ca="1" si="1"/>
        <v/>
      </c>
      <c r="J7" t="str">
        <f>IFERROR(IF(A7="FDCAN",
  INDEX(FDCAN标准帧长度!$E$4:$E$18, MATCH(B7, FDCAN标准帧长度!$A$4:$A$18, 0)),""),""
)</f>
        <v/>
      </c>
      <c r="K7" t="str">
        <f>IFERROR(IF(A7="FDCAN",
  INDEX(FDCAN标准帧长度!$F$4:$F$18, MATCH(B7, FDCAN标准帧长度!$A$4:$A$18, 0)),""),
  ""
)</f>
        <v/>
      </c>
      <c r="L7" t="str">
        <f>IF(A7="CAN标准帧",计算中间变量区!H7,
IF(A7="CAN拓展帧",计算中间变量区!I7,
IF(A7="FDCAN",J7,""))
)</f>
        <v/>
      </c>
      <c r="M7" t="str">
        <f>IF(A7="FDCAN",计算中间变量区!K7,"")</f>
        <v/>
      </c>
      <c r="N7" t="str">
        <f t="shared" si="2"/>
        <v/>
      </c>
      <c r="O7" t="str">
        <f t="shared" si="3"/>
        <v/>
      </c>
      <c r="S7" t="str">
        <f ca="1">IFERROR(IF(A7="CAN标准帧",
INDIRECT("经典CAN标准帧长度!C"&amp;(3+计算器本体!B8)),""),
""
)</f>
        <v/>
      </c>
      <c r="T7" t="str">
        <f t="shared" ca="1" si="4"/>
        <v/>
      </c>
      <c r="U7" t="str">
        <f>IFERROR(IF(A7="FDCAN",
  INDEX(FDCAN标准帧长度!$B$4:$B$18, MATCH(B7, FDCAN标准帧长度!$A$4:$A$18, 0)),""),""
)</f>
        <v/>
      </c>
      <c r="V7" t="str">
        <f>IFERROR(IF(A7="FDCAN",
  INDEX(FDCAN标准帧长度!$C$4:$C$18, MATCH($B7, FDCAN标准帧长度!$A$4:$A$18, 0)),""),
  ""
)</f>
        <v/>
      </c>
      <c r="W7">
        <f t="shared" ca="1" si="7"/>
        <v>0</v>
      </c>
      <c r="X7" t="str">
        <f t="shared" si="8"/>
        <v/>
      </c>
      <c r="Y7" t="str">
        <f t="shared" ca="1" si="5"/>
        <v/>
      </c>
      <c r="Z7" t="str">
        <f t="shared" si="6"/>
        <v/>
      </c>
    </row>
    <row r="8" spans="1:29" x14ac:dyDescent="0.3">
      <c r="A8">
        <f>计算器本体!D9</f>
        <v>0</v>
      </c>
      <c r="B8">
        <f>计算器本体!B9</f>
        <v>0</v>
      </c>
      <c r="C8">
        <f>计算器本体!C9</f>
        <v>0</v>
      </c>
      <c r="D8">
        <f>计算器本体!A9</f>
        <v>0</v>
      </c>
      <c r="E8">
        <f>计算器本体!E9</f>
        <v>0</v>
      </c>
      <c r="F8" t="str">
        <f>IF(A8="FDCAN",
   5000000,
   IF(OR(A8="CAN标准帧", A8="CAN拓展帧"),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8" t="str">
        <f>IF(OR(A8="", E8=0), "",
    IF(A8="FDCAN",
        IF(E8 &gt; 5000000, "FDCAN可变段超限（最大5M）",
            IF(E8 &lt; 1000000, "FDCAN波特率低于1M", "")
        ),
        IF(E8 &gt; F8, "非FDCAN波特率超限（最大应跟随总线上波特率最低设备"&amp;F8&amp;"）",
            IF(COUNTIFS(A:A, {"CAN标准帧","CAN拓展帧"}, E:E, "&lt;&gt;"&amp;F8)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8" t="str">
        <f t="shared" ca="1" si="0"/>
        <v/>
      </c>
      <c r="I8" t="str">
        <f t="shared" ca="1" si="1"/>
        <v/>
      </c>
      <c r="J8" t="str">
        <f>IFERROR(IF(A8="FDCAN",
  INDEX(FDCAN标准帧长度!$E$4:$E$18, MATCH(B8, FDCAN标准帧长度!$A$4:$A$18, 0)),""),""
)</f>
        <v/>
      </c>
      <c r="K8" t="str">
        <f>IFERROR(IF(A8="FDCAN",
  INDEX(FDCAN标准帧长度!$F$4:$F$18, MATCH(B8, FDCAN标准帧长度!$A$4:$A$18, 0)),""),
  ""
)</f>
        <v/>
      </c>
      <c r="L8" t="str">
        <f>IF(A8="CAN标准帧",计算中间变量区!H8,
IF(A8="CAN拓展帧",计算中间变量区!I8,
IF(A8="FDCAN",J8,""))
)</f>
        <v/>
      </c>
      <c r="M8" t="str">
        <f>IF(A8="FDCAN",计算中间变量区!K8,"")</f>
        <v/>
      </c>
      <c r="N8" t="str">
        <f t="shared" si="2"/>
        <v/>
      </c>
      <c r="O8" t="str">
        <f t="shared" si="3"/>
        <v/>
      </c>
      <c r="S8" t="str">
        <f ca="1">IFERROR(IF(A8="CAN标准帧",
INDIRECT("经典CAN标准帧长度!C"&amp;(3+计算器本体!B9)),""),
""
)</f>
        <v/>
      </c>
      <c r="T8" t="str">
        <f t="shared" ca="1" si="4"/>
        <v/>
      </c>
      <c r="U8" t="str">
        <f>IFERROR(IF(A8="FDCAN",
  INDEX(FDCAN标准帧长度!$B$4:$B$18, MATCH(B8, FDCAN标准帧长度!$A$4:$A$18, 0)),""),""
)</f>
        <v/>
      </c>
      <c r="V8" t="str">
        <f>IFERROR(IF(A8="FDCAN",
  INDEX(FDCAN标准帧长度!$C$4:$C$18, MATCH($B8, FDCAN标准帧长度!$A$4:$A$18, 0)),""),
  ""
)</f>
        <v/>
      </c>
      <c r="W8">
        <f t="shared" ca="1" si="7"/>
        <v>0</v>
      </c>
      <c r="X8" t="str">
        <f t="shared" si="8"/>
        <v/>
      </c>
      <c r="Y8" t="str">
        <f t="shared" ca="1" si="5"/>
        <v/>
      </c>
      <c r="Z8" t="str">
        <f t="shared" si="6"/>
        <v/>
      </c>
    </row>
    <row r="9" spans="1:29" x14ac:dyDescent="0.3">
      <c r="A9">
        <f>计算器本体!D10</f>
        <v>0</v>
      </c>
      <c r="B9">
        <f>计算器本体!B10</f>
        <v>0</v>
      </c>
      <c r="C9">
        <f>计算器本体!C10</f>
        <v>0</v>
      </c>
      <c r="D9">
        <f>计算器本体!A10</f>
        <v>0</v>
      </c>
      <c r="E9">
        <f>计算器本体!E10</f>
        <v>0</v>
      </c>
      <c r="F9" t="str">
        <f>IF(A9="FDCAN",
   5000000,
   IF(OR(A9="CAN标准帧", A9="CAN拓展帧"),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9" t="str">
        <f>IF(OR(A9="", E9=0), "",
    IF(A9="FDCAN",
        IF(E9 &gt; 5000000, "FDCAN可变段超限（最大5M）",
            IF(E9 &lt; 1000000, "FDCAN波特率低于1M", "")
        ),
        IF(E9 &gt; F9, "非FDCAN波特率超限（最大应跟随总线上波特率最低设备"&amp;F9&amp;"）",
            IF(COUNTIFS(A:A, {"CAN标准帧","CAN拓展帧"}, E:E, "&lt;&gt;"&amp;F9)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9" t="str">
        <f t="shared" ca="1" si="0"/>
        <v/>
      </c>
      <c r="I9" t="str">
        <f t="shared" ca="1" si="1"/>
        <v/>
      </c>
      <c r="J9" t="str">
        <f>IFERROR(IF(A9="FDCAN",
  INDEX(FDCAN标准帧长度!$E$4:$E$18, MATCH(B9, FDCAN标准帧长度!$A$4:$A$18, 0)),""),""
)</f>
        <v/>
      </c>
      <c r="K9" t="str">
        <f>IFERROR(IF(A9="FDCAN",
  INDEX(FDCAN标准帧长度!$F$4:$F$18, MATCH(B9, FDCAN标准帧长度!$A$4:$A$18, 0)),""),
  ""
)</f>
        <v/>
      </c>
      <c r="L9" t="str">
        <f>IF(A9="CAN标准帧",计算中间变量区!H9,
IF(A9="CAN拓展帧",计算中间变量区!I9,
IF(A9="FDCAN",J9,""))
)</f>
        <v/>
      </c>
      <c r="M9" t="str">
        <f>IF(A9="FDCAN",计算中间变量区!K9,"")</f>
        <v/>
      </c>
      <c r="N9" t="str">
        <f t="shared" si="2"/>
        <v/>
      </c>
      <c r="O9" t="str">
        <f t="shared" si="3"/>
        <v/>
      </c>
      <c r="S9" t="str">
        <f ca="1">IFERROR(IF(A9="CAN标准帧",
INDIRECT("经典CAN标准帧长度!C"&amp;(3+计算器本体!B10)),""),
""
)</f>
        <v/>
      </c>
      <c r="T9" t="str">
        <f t="shared" ca="1" si="4"/>
        <v/>
      </c>
      <c r="U9" t="str">
        <f>IFERROR(IF(A9="FDCAN",
  INDEX(FDCAN标准帧长度!$B$4:$B$18, MATCH(B9, FDCAN标准帧长度!$A$4:$A$18, 0)),""),""
)</f>
        <v/>
      </c>
      <c r="V9" t="str">
        <f>IFERROR(IF(A9="FDCAN",
  INDEX(FDCAN标准帧长度!$C$4:$C$18, MATCH($B9, FDCAN标准帧长度!$A$4:$A$18, 0)),""),
  ""
)</f>
        <v/>
      </c>
      <c r="W9">
        <f t="shared" ca="1" si="7"/>
        <v>0</v>
      </c>
      <c r="X9" t="str">
        <f t="shared" si="8"/>
        <v/>
      </c>
      <c r="Y9" t="str">
        <f t="shared" ca="1" si="5"/>
        <v/>
      </c>
      <c r="Z9" t="str">
        <f t="shared" si="6"/>
        <v/>
      </c>
    </row>
    <row r="10" spans="1:29" x14ac:dyDescent="0.3">
      <c r="A10">
        <f>计算器本体!D11</f>
        <v>0</v>
      </c>
      <c r="B10">
        <f>计算器本体!B11</f>
        <v>0</v>
      </c>
      <c r="C10">
        <f>计算器本体!C11</f>
        <v>0</v>
      </c>
      <c r="D10">
        <f>计算器本体!A11</f>
        <v>0</v>
      </c>
      <c r="E10">
        <f>计算器本体!E11</f>
        <v>0</v>
      </c>
      <c r="F10" t="str">
        <f>IF(A10="FDCAN",
   5000000,
   IF(OR(A10="CAN标准帧", A10="CAN拓展帧"),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0" t="str">
        <f>IF(OR(A10="", E10=0), "",
    IF(A10="FDCAN",
        IF(E10 &gt; 5000000, "FDCAN可变段超限（最大5M）",
            IF(E10 &lt; 1000000, "FDCAN波特率低于1M", "")
        ),
        IF(E10 &gt; F10, "非FDCAN波特率超限（最大应跟随总线上波特率最低设备"&amp;F10&amp;"）",
            IF(COUNTIFS(A:A, {"CAN标准帧","CAN拓展帧"}, E:E, "&lt;&gt;"&amp;F10)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0" t="str">
        <f t="shared" ca="1" si="0"/>
        <v/>
      </c>
      <c r="I10" t="str">
        <f t="shared" ca="1" si="1"/>
        <v/>
      </c>
      <c r="J10" t="str">
        <f>IFERROR(IF(A10="FDCAN",
  INDEX(FDCAN标准帧长度!$E$4:$E$18, MATCH(B10, FDCAN标准帧长度!$A$4:$A$18, 0)),""),""
)</f>
        <v/>
      </c>
      <c r="K10" t="str">
        <f>IFERROR(IF(A10="FDCAN",
  INDEX(FDCAN标准帧长度!$F$4:$F$18, MATCH(B10, FDCAN标准帧长度!$A$4:$A$18, 0)),""),
  ""
)</f>
        <v/>
      </c>
      <c r="L10" t="str">
        <f>IF(A10="CAN标准帧",计算中间变量区!H10,
IF(A10="CAN拓展帧",计算中间变量区!I10,
IF(A10="FDCAN",J10,""))
)</f>
        <v/>
      </c>
      <c r="M10" t="str">
        <f>IF(A10="FDCAN",计算中间变量区!K10,"")</f>
        <v/>
      </c>
      <c r="N10" t="str">
        <f t="shared" si="2"/>
        <v/>
      </c>
      <c r="O10" t="str">
        <f t="shared" si="3"/>
        <v/>
      </c>
      <c r="S10" t="str">
        <f ca="1">IFERROR(IF(A10="CAN标准帧",
INDIRECT("经典CAN标准帧长度!C"&amp;(3+计算器本体!B11)),""),
""
)</f>
        <v/>
      </c>
      <c r="T10" t="str">
        <f t="shared" ca="1" si="4"/>
        <v/>
      </c>
      <c r="U10" t="str">
        <f>IFERROR(IF(A10="FDCAN",
  INDEX(FDCAN标准帧长度!$B$4:$B$18, MATCH(B10, FDCAN标准帧长度!$A$4:$A$18, 0)),""),""
)</f>
        <v/>
      </c>
      <c r="V10" t="str">
        <f>IFERROR(IF(A10="FDCAN",
  INDEX(FDCAN标准帧长度!$C$4:$C$18, MATCH($B10, FDCAN标准帧长度!$A$4:$A$18, 0)),""),
  ""
)</f>
        <v/>
      </c>
      <c r="W10">
        <f t="shared" ca="1" si="7"/>
        <v>0</v>
      </c>
      <c r="X10" t="str">
        <f t="shared" si="8"/>
        <v/>
      </c>
      <c r="Y10" t="str">
        <f t="shared" ca="1" si="5"/>
        <v/>
      </c>
      <c r="Z10" t="str">
        <f t="shared" si="6"/>
        <v/>
      </c>
    </row>
    <row r="11" spans="1:29" x14ac:dyDescent="0.3">
      <c r="A11">
        <f>计算器本体!D12</f>
        <v>0</v>
      </c>
      <c r="B11">
        <f>计算器本体!B12</f>
        <v>0</v>
      </c>
      <c r="C11">
        <f>计算器本体!C12</f>
        <v>0</v>
      </c>
      <c r="D11">
        <f>计算器本体!A12</f>
        <v>0</v>
      </c>
      <c r="E11">
        <f>计算器本体!E12</f>
        <v>0</v>
      </c>
      <c r="F11" t="str">
        <f>IF(A11="FDCAN",
   5000000,
   IF(OR(A11="CAN标准帧", A11="CAN拓展帧"),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1" t="str">
        <f>IF(OR(A11="", E11=0), "",
    IF(A11="FDCAN",
        IF(E11 &gt; 5000000, "FDCAN可变段超限（最大5M）",
            IF(E11 &lt; 1000000, "FDCAN波特率低于1M", "")
        ),
        IF(E11 &gt; F11, "非FDCAN波特率超限（最大应跟随总线上波特率最低设备"&amp;F11&amp;"）",
            IF(COUNTIFS(A:A, {"CAN标准帧","CAN拓展帧"}, E:E, "&lt;&gt;"&amp;F11)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1" t="str">
        <f t="shared" ca="1" si="0"/>
        <v/>
      </c>
      <c r="I11" t="str">
        <f t="shared" ca="1" si="1"/>
        <v/>
      </c>
      <c r="J11" t="str">
        <f>IFERROR(IF(A11="FDCAN",
  INDEX(FDCAN标准帧长度!$E$4:$E$18, MATCH(B11, FDCAN标准帧长度!$A$4:$A$18, 0)),""),""
)</f>
        <v/>
      </c>
      <c r="K11" t="str">
        <f>IFERROR(IF(A11="FDCAN",
  INDEX(FDCAN标准帧长度!$F$4:$F$18, MATCH(B11, FDCAN标准帧长度!$A$4:$A$18, 0)),""),
  ""
)</f>
        <v/>
      </c>
      <c r="L11" t="str">
        <f>IF(A11="CAN标准帧",计算中间变量区!H11,
IF(A11="CAN拓展帧",计算中间变量区!I11,
IF(A11="FDCAN",J11,""))
)</f>
        <v/>
      </c>
      <c r="M11" t="str">
        <f>IF(A11="FDCAN",计算中间变量区!K11,"")</f>
        <v/>
      </c>
      <c r="N11" t="str">
        <f t="shared" si="2"/>
        <v/>
      </c>
      <c r="O11" t="str">
        <f t="shared" si="3"/>
        <v/>
      </c>
      <c r="S11" t="str">
        <f ca="1">IFERROR(IF(A11="CAN标准帧",
INDIRECT("经典CAN标准帧长度!C"&amp;(3+计算器本体!B12)),""),
""
)</f>
        <v/>
      </c>
      <c r="T11" t="str">
        <f t="shared" ca="1" si="4"/>
        <v/>
      </c>
      <c r="U11" t="str">
        <f>IFERROR(IF(A11="FDCAN",
  INDEX(FDCAN标准帧长度!$B$4:$B$18, MATCH(B11, FDCAN标准帧长度!$A$4:$A$18, 0)),""),""
)</f>
        <v/>
      </c>
      <c r="V11" t="str">
        <f>IFERROR(IF(A11="FDCAN",
  INDEX(FDCAN标准帧长度!$C$4:$C$18, MATCH($B11, FDCAN标准帧长度!$A$4:$A$18, 0)),""),
  ""
)</f>
        <v/>
      </c>
      <c r="W11">
        <f t="shared" ca="1" si="7"/>
        <v>0</v>
      </c>
      <c r="X11" t="str">
        <f t="shared" si="8"/>
        <v/>
      </c>
      <c r="Y11" t="str">
        <f t="shared" ca="1" si="5"/>
        <v/>
      </c>
      <c r="Z11" t="str">
        <f t="shared" si="6"/>
        <v/>
      </c>
    </row>
    <row r="12" spans="1:29" x14ac:dyDescent="0.3">
      <c r="A12">
        <f>计算器本体!D13</f>
        <v>0</v>
      </c>
      <c r="B12">
        <f>计算器本体!B13</f>
        <v>0</v>
      </c>
      <c r="C12">
        <f>计算器本体!C13</f>
        <v>0</v>
      </c>
      <c r="D12">
        <f>计算器本体!A13</f>
        <v>0</v>
      </c>
      <c r="E12">
        <f>计算器本体!E13</f>
        <v>0</v>
      </c>
      <c r="F12" t="str">
        <f>IF(A12="FDCAN",
   5000000,
   IF(OR(A12="CAN标准帧", A12="CAN拓展帧"),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2" t="str">
        <f>IF(OR(A12="", E12=0), "",
    IF(A12="FDCAN",
        IF(E12 &gt; 5000000, "FDCAN可变段超限（最大5M）",
            IF(E12 &lt; 1000000, "FDCAN波特率低于1M", "")
        ),
        IF(E12 &gt; F12, "非FDCAN波特率超限（最大应跟随总线上波特率最低设备"&amp;F12&amp;"）",
            IF(COUNTIFS(A:A, {"CAN标准帧","CAN拓展帧"}, E:E, "&lt;&gt;"&amp;F12)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2" t="str">
        <f t="shared" ca="1" si="0"/>
        <v/>
      </c>
      <c r="I12" t="str">
        <f t="shared" ca="1" si="1"/>
        <v/>
      </c>
      <c r="J12" t="str">
        <f>IFERROR(IF(A12="FDCAN",
  INDEX(FDCAN标准帧长度!$E$4:$E$18, MATCH(B12, FDCAN标准帧长度!$A$4:$A$18, 0)),""),""
)</f>
        <v/>
      </c>
      <c r="K12" t="str">
        <f>IFERROR(IF(A12="FDCAN",
  INDEX(FDCAN标准帧长度!$F$4:$F$18, MATCH(B12, FDCAN标准帧长度!$A$4:$A$18, 0)),""),
  ""
)</f>
        <v/>
      </c>
      <c r="L12" t="str">
        <f>IF(A12="CAN标准帧",计算中间变量区!H12,
IF(A12="CAN拓展帧",计算中间变量区!I12,
IF(A12="FDCAN",J12,""))
)</f>
        <v/>
      </c>
      <c r="M12" t="str">
        <f>IF(A12="FDCAN",计算中间变量区!K12,"")</f>
        <v/>
      </c>
      <c r="N12" t="str">
        <f t="shared" si="2"/>
        <v/>
      </c>
      <c r="O12" t="str">
        <f t="shared" si="3"/>
        <v/>
      </c>
      <c r="S12" t="str">
        <f ca="1">IFERROR(IF(A12="CAN标准帧",
INDIRECT("经典CAN标准帧长度!C"&amp;(3+计算器本体!B13)),""),
""
)</f>
        <v/>
      </c>
      <c r="T12" t="str">
        <f t="shared" ca="1" si="4"/>
        <v/>
      </c>
      <c r="U12" t="str">
        <f>IFERROR(IF(A12="FDCAN",
  INDEX(FDCAN标准帧长度!$B$4:$B$18, MATCH(B12, FDCAN标准帧长度!$A$4:$A$18, 0)),""),""
)</f>
        <v/>
      </c>
      <c r="V12" t="str">
        <f>IFERROR(IF(A12="FDCAN",
  INDEX(FDCAN标准帧长度!$C$4:$C$18, MATCH($B12, FDCAN标准帧长度!$A$4:$A$18, 0)),""),
  ""
)</f>
        <v/>
      </c>
      <c r="W12">
        <f t="shared" ca="1" si="7"/>
        <v>0</v>
      </c>
      <c r="X12" t="str">
        <f t="shared" si="8"/>
        <v/>
      </c>
      <c r="Y12" t="str">
        <f t="shared" ca="1" si="5"/>
        <v/>
      </c>
      <c r="Z12" t="str">
        <f t="shared" si="6"/>
        <v/>
      </c>
    </row>
    <row r="13" spans="1:29" x14ac:dyDescent="0.3">
      <c r="A13">
        <f>计算器本体!D14</f>
        <v>0</v>
      </c>
      <c r="B13">
        <f>计算器本体!B14</f>
        <v>0</v>
      </c>
      <c r="C13">
        <f>计算器本体!C14</f>
        <v>0</v>
      </c>
      <c r="D13">
        <f>计算器本体!A14</f>
        <v>0</v>
      </c>
      <c r="E13">
        <f>计算器本体!E14</f>
        <v>0</v>
      </c>
      <c r="F13" t="str">
        <f>IF(A13="FDCAN",
   5000000,
   IF(OR(A13="CAN标准帧", A13="CAN拓展帧"),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3" t="str">
        <f>IF(OR(A13="", E13=0), "",
    IF(A13="FDCAN",
        IF(E13 &gt; 5000000, "FDCAN可变段超限（最大5M）",
            IF(E13 &lt; 1000000, "FDCAN波特率低于1M", "")
        ),
        IF(E13 &gt; F13, "非FDCAN波特率超限（最大应跟随总线上波特率最低设备"&amp;F13&amp;"）",
            IF(COUNTIFS(A:A, {"CAN标准帧","CAN拓展帧"}, E:E, "&lt;&gt;"&amp;F13)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3" t="str">
        <f t="shared" ca="1" si="0"/>
        <v/>
      </c>
      <c r="I13" t="str">
        <f t="shared" ca="1" si="1"/>
        <v/>
      </c>
      <c r="J13" t="str">
        <f>IFERROR(IF(A13="FDCAN",
  INDEX(FDCAN标准帧长度!$E$4:$E$18, MATCH(B13, FDCAN标准帧长度!$A$4:$A$18, 0)),""),""
)</f>
        <v/>
      </c>
      <c r="K13" t="str">
        <f>IFERROR(IF(A13="FDCAN",
  INDEX(FDCAN标准帧长度!$F$4:$F$18, MATCH(B13, FDCAN标准帧长度!$A$4:$A$18, 0)),""),
  ""
)</f>
        <v/>
      </c>
      <c r="L13" t="str">
        <f>IF(A13="CAN标准帧",计算中间变量区!H13,
IF(A13="CAN拓展帧",计算中间变量区!I13,
IF(A13="FDCAN",J13,""))
)</f>
        <v/>
      </c>
      <c r="M13" t="str">
        <f>IF(A13="FDCAN",计算中间变量区!K13,"")</f>
        <v/>
      </c>
      <c r="N13" t="str">
        <f t="shared" si="2"/>
        <v/>
      </c>
      <c r="O13" t="str">
        <f t="shared" si="3"/>
        <v/>
      </c>
      <c r="S13" t="str">
        <f ca="1">IFERROR(IF(A13="CAN标准帧",
INDIRECT("经典CAN标准帧长度!C"&amp;(3+计算器本体!B14)),""),
""
)</f>
        <v/>
      </c>
      <c r="T13" t="str">
        <f t="shared" ca="1" si="4"/>
        <v/>
      </c>
      <c r="U13" t="str">
        <f>IFERROR(IF(A13="FDCAN",
  INDEX(FDCAN标准帧长度!$B$4:$B$18, MATCH(B13, FDCAN标准帧长度!$A$4:$A$18, 0)),""),""
)</f>
        <v/>
      </c>
      <c r="V13" t="str">
        <f>IFERROR(IF(A13="FDCAN",
  INDEX(FDCAN标准帧长度!$C$4:$C$18, MATCH($B13, FDCAN标准帧长度!$A$4:$A$18, 0)),""),
  ""
)</f>
        <v/>
      </c>
      <c r="W13">
        <f t="shared" ca="1" si="7"/>
        <v>0</v>
      </c>
      <c r="X13" t="str">
        <f t="shared" si="8"/>
        <v/>
      </c>
      <c r="Y13" t="str">
        <f t="shared" ca="1" si="5"/>
        <v/>
      </c>
      <c r="Z13" t="str">
        <f t="shared" si="6"/>
        <v/>
      </c>
    </row>
    <row r="14" spans="1:29" x14ac:dyDescent="0.3">
      <c r="A14">
        <f>计算器本体!D15</f>
        <v>0</v>
      </c>
      <c r="B14">
        <f>计算器本体!B15</f>
        <v>0</v>
      </c>
      <c r="C14">
        <f>计算器本体!C15</f>
        <v>0</v>
      </c>
      <c r="D14">
        <f>计算器本体!A15</f>
        <v>0</v>
      </c>
      <c r="E14">
        <f>计算器本体!E15</f>
        <v>0</v>
      </c>
      <c r="F14" t="str">
        <f>IF(A14="FDCAN",
   5000000,
   IF(OR(A14="CAN标准帧", A14="CAN拓展帧"),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4" t="str">
        <f>IF(OR(A14="", E14=0), "",
    IF(A14="FDCAN",
        IF(E14 &gt; 5000000, "FDCAN可变段超限（最大5M）",
            IF(E14 &lt; 1000000, "FDCAN波特率低于1M", "")
        ),
        IF(E14 &gt; F14, "非FDCAN波特率超限（最大应跟随总线上波特率最低设备"&amp;F14&amp;"）",
            IF(COUNTIFS(A:A, {"CAN标准帧","CAN拓展帧"}, E:E, "&lt;&gt;"&amp;F14)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4" t="str">
        <f t="shared" ca="1" si="0"/>
        <v/>
      </c>
      <c r="I14" t="str">
        <f t="shared" ca="1" si="1"/>
        <v/>
      </c>
      <c r="J14" t="str">
        <f>IFERROR(IF(A14="FDCAN",
  INDEX(FDCAN标准帧长度!$E$4:$E$18, MATCH(B14, FDCAN标准帧长度!$A$4:$A$18, 0)),""),""
)</f>
        <v/>
      </c>
      <c r="K14" t="str">
        <f>IFERROR(IF(A14="FDCAN",
  INDEX(FDCAN标准帧长度!$F$4:$F$18, MATCH(B14, FDCAN标准帧长度!$A$4:$A$18, 0)),""),
  ""
)</f>
        <v/>
      </c>
      <c r="L14" t="str">
        <f>IF(A14="CAN标准帧",计算中间变量区!H14,
IF(A14="CAN拓展帧",计算中间变量区!I14,
IF(A14="FDCAN",J14,""))
)</f>
        <v/>
      </c>
      <c r="M14" t="str">
        <f>IF(A14="FDCAN",计算中间变量区!K14,"")</f>
        <v/>
      </c>
      <c r="N14" t="str">
        <f t="shared" si="2"/>
        <v/>
      </c>
      <c r="O14" t="str">
        <f t="shared" si="3"/>
        <v/>
      </c>
      <c r="S14" t="str">
        <f ca="1">IFERROR(IF(A14="CAN标准帧",
INDIRECT("经典CAN标准帧长度!C"&amp;(3+计算器本体!B15)),""),
""
)</f>
        <v/>
      </c>
      <c r="T14" t="str">
        <f t="shared" ca="1" si="4"/>
        <v/>
      </c>
      <c r="U14" t="str">
        <f>IFERROR(IF(A14="FDCAN",
  INDEX(FDCAN标准帧长度!$B$4:$B$18, MATCH(B14, FDCAN标准帧长度!$A$4:$A$18, 0)),""),""
)</f>
        <v/>
      </c>
      <c r="V14" t="str">
        <f>IFERROR(IF(A14="FDCAN",
  INDEX(FDCAN标准帧长度!$C$4:$C$18, MATCH($B14, FDCAN标准帧长度!$A$4:$A$18, 0)),""),
  ""
)</f>
        <v/>
      </c>
      <c r="W14">
        <f t="shared" ca="1" si="7"/>
        <v>0</v>
      </c>
      <c r="X14" t="str">
        <f t="shared" si="8"/>
        <v/>
      </c>
      <c r="Y14" t="str">
        <f t="shared" ca="1" si="5"/>
        <v/>
      </c>
      <c r="Z14" t="str">
        <f t="shared" si="6"/>
        <v/>
      </c>
    </row>
    <row r="15" spans="1:29" x14ac:dyDescent="0.3">
      <c r="A15">
        <f>计算器本体!D16</f>
        <v>0</v>
      </c>
      <c r="B15">
        <f>计算器本体!B16</f>
        <v>0</v>
      </c>
      <c r="C15">
        <f>计算器本体!C16</f>
        <v>0</v>
      </c>
      <c r="D15">
        <f>计算器本体!A16</f>
        <v>0</v>
      </c>
      <c r="E15">
        <f>计算器本体!E16</f>
        <v>0</v>
      </c>
      <c r="F15" t="str">
        <f>IF(A15="FDCAN",
   5000000,
   IF(OR(A15="CAN标准帧", A15="CAN拓展帧"),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5" t="str">
        <f>IF(OR(A15="", E15=0), "",
    IF(A15="FDCAN",
        IF(E15 &gt; 5000000, "FDCAN可变段超限（最大5M）",
            IF(E15 &lt; 1000000, "FDCAN波特率低于1M", "")
        ),
        IF(E15 &gt; F15, "非FDCAN波特率超限（最大应跟随总线上波特率最低设备"&amp;F15&amp;"）",
            IF(COUNTIFS(A:A, {"CAN标准帧","CAN拓展帧"}, E:E, "&lt;&gt;"&amp;F15)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5" t="str">
        <f t="shared" ca="1" si="0"/>
        <v/>
      </c>
      <c r="I15" t="str">
        <f t="shared" ca="1" si="1"/>
        <v/>
      </c>
      <c r="J15" t="str">
        <f>IFERROR(IF(A15="FDCAN",
  INDEX(FDCAN标准帧长度!$E$4:$E$18, MATCH(B15, FDCAN标准帧长度!$A$4:$A$18, 0)),""),""
)</f>
        <v/>
      </c>
      <c r="K15" t="str">
        <f>IFERROR(IF(A15="FDCAN",
  INDEX(FDCAN标准帧长度!$F$4:$F$18, MATCH(B15, FDCAN标准帧长度!$A$4:$A$18, 0)),""),
  ""
)</f>
        <v/>
      </c>
      <c r="L15" t="str">
        <f>IF(A15="CAN标准帧",计算中间变量区!H15,
IF(A15="CAN拓展帧",计算中间变量区!I15,
IF(A15="FDCAN",J15,""))
)</f>
        <v/>
      </c>
      <c r="M15" t="str">
        <f>IF(A15="FDCAN",计算中间变量区!K15,"")</f>
        <v/>
      </c>
      <c r="N15" t="str">
        <f t="shared" si="2"/>
        <v/>
      </c>
      <c r="O15" t="str">
        <f t="shared" si="3"/>
        <v/>
      </c>
      <c r="S15" t="str">
        <f ca="1">IFERROR(IF(A15="CAN标准帧",
INDIRECT("经典CAN标准帧长度!C"&amp;(3+计算器本体!B16)),""),
""
)</f>
        <v/>
      </c>
      <c r="T15" t="str">
        <f t="shared" ca="1" si="4"/>
        <v/>
      </c>
      <c r="U15" t="str">
        <f>IFERROR(IF(A15="FDCAN",
  INDEX(FDCAN标准帧长度!$B$4:$B$18, MATCH(B15, FDCAN标准帧长度!$A$4:$A$18, 0)),""),""
)</f>
        <v/>
      </c>
      <c r="V15" t="str">
        <f>IFERROR(IF(A15="FDCAN",
  INDEX(FDCAN标准帧长度!$C$4:$C$18, MATCH($B15, FDCAN标准帧长度!$A$4:$A$18, 0)),""),
  ""
)</f>
        <v/>
      </c>
      <c r="W15">
        <f t="shared" ca="1" si="7"/>
        <v>0</v>
      </c>
      <c r="X15" t="str">
        <f t="shared" si="8"/>
        <v/>
      </c>
      <c r="Y15" t="str">
        <f t="shared" ca="1" si="5"/>
        <v/>
      </c>
      <c r="Z15" t="str">
        <f t="shared" si="6"/>
        <v/>
      </c>
    </row>
    <row r="16" spans="1:29" x14ac:dyDescent="0.3">
      <c r="A16">
        <f>计算器本体!D17</f>
        <v>0</v>
      </c>
      <c r="B16">
        <f>计算器本体!B17</f>
        <v>0</v>
      </c>
      <c r="C16">
        <f>计算器本体!C17</f>
        <v>0</v>
      </c>
      <c r="D16">
        <f>计算器本体!A17</f>
        <v>0</v>
      </c>
      <c r="E16">
        <f>计算器本体!E17</f>
        <v>0</v>
      </c>
      <c r="F16" t="str">
        <f>IF(A16="FDCAN",
   5000000,
   IF(OR(A16="CAN标准帧", A16="CAN拓展帧"),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6" t="str">
        <f>IF(OR(A16="", E16=0), "",
    IF(A16="FDCAN",
        IF(E16 &gt; 5000000, "FDCAN可变段超限（最大5M）",
            IF(E16 &lt; 1000000, "FDCAN波特率低于1M", "")
        ),
        IF(E16 &gt; F16, "非FDCAN波特率超限（最大应跟随总线上波特率最低设备"&amp;F16&amp;"）",
            IF(COUNTIFS(A:A, {"CAN标准帧","CAN拓展帧"}, E:E, "&lt;&gt;"&amp;F16)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6" t="str">
        <f t="shared" ca="1" si="0"/>
        <v/>
      </c>
      <c r="I16" t="str">
        <f t="shared" ca="1" si="1"/>
        <v/>
      </c>
      <c r="J16" t="str">
        <f>IFERROR(IF(A16="FDCAN",
  INDEX(FDCAN标准帧长度!$E$4:$E$18, MATCH(B16, FDCAN标准帧长度!$A$4:$A$18, 0)),""),""
)</f>
        <v/>
      </c>
      <c r="K16" t="str">
        <f>IFERROR(IF(A16="FDCAN",
  INDEX(FDCAN标准帧长度!$F$4:$F$18, MATCH(B16, FDCAN标准帧长度!$A$4:$A$18, 0)),""),
  ""
)</f>
        <v/>
      </c>
      <c r="L16" t="str">
        <f>IF(A16="CAN标准帧",计算中间变量区!H16,
IF(A16="CAN拓展帧",计算中间变量区!I16,
IF(A16="FDCAN",J16,""))
)</f>
        <v/>
      </c>
      <c r="M16" t="str">
        <f>IF(A16="FDCAN",计算中间变量区!K16,"")</f>
        <v/>
      </c>
      <c r="N16" t="str">
        <f t="shared" si="2"/>
        <v/>
      </c>
      <c r="O16" t="str">
        <f t="shared" si="3"/>
        <v/>
      </c>
      <c r="S16" t="str">
        <f ca="1">IFERROR(IF(A16="CAN标准帧",
INDIRECT("经典CAN标准帧长度!C"&amp;(3+计算器本体!B17)),""),
""
)</f>
        <v/>
      </c>
      <c r="T16" t="str">
        <f t="shared" ca="1" si="4"/>
        <v/>
      </c>
      <c r="U16" t="str">
        <f>IFERROR(IF(A16="FDCAN",
  INDEX(FDCAN标准帧长度!$B$4:$B$18, MATCH(B16, FDCAN标准帧长度!$A$4:$A$18, 0)),""),""
)</f>
        <v/>
      </c>
      <c r="V16" t="str">
        <f>IFERROR(IF(A16="FDCAN",
  INDEX(FDCAN标准帧长度!$C$4:$C$18, MATCH($B16, FDCAN标准帧长度!$A$4:$A$18, 0)),""),
  ""
)</f>
        <v/>
      </c>
      <c r="W16">
        <f t="shared" ca="1" si="7"/>
        <v>0</v>
      </c>
      <c r="X16" t="str">
        <f t="shared" si="8"/>
        <v/>
      </c>
      <c r="Y16" t="str">
        <f t="shared" ca="1" si="5"/>
        <v/>
      </c>
      <c r="Z16" t="str">
        <f t="shared" si="6"/>
        <v/>
      </c>
    </row>
    <row r="17" spans="1:26" x14ac:dyDescent="0.3">
      <c r="A17">
        <f>计算器本体!D18</f>
        <v>0</v>
      </c>
      <c r="B17">
        <f>计算器本体!B18</f>
        <v>0</v>
      </c>
      <c r="C17">
        <f>计算器本体!C18</f>
        <v>0</v>
      </c>
      <c r="D17">
        <f>计算器本体!A18</f>
        <v>0</v>
      </c>
      <c r="E17">
        <f>计算器本体!E18</f>
        <v>0</v>
      </c>
      <c r="F17" t="str">
        <f>IF(A17="FDCAN",
   5000000,
   IF(OR(A17="CAN标准帧", A17="CAN拓展帧"),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7" t="str">
        <f>IF(OR(A17="", E17=0), "",
    IF(A17="FDCAN",
        IF(E17 &gt; 5000000, "FDCAN可变段超限（最大5M）",
            IF(E17 &lt; 1000000, "FDCAN波特率低于1M", "")
        ),
        IF(E17 &gt; F17, "非FDCAN波特率超限（最大应跟随总线上波特率最低设备"&amp;F17&amp;"）",
            IF(COUNTIFS(A:A, {"CAN标准帧","CAN拓展帧"}, E:E, "&lt;&gt;"&amp;F17)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7" t="str">
        <f t="shared" ca="1" si="0"/>
        <v/>
      </c>
      <c r="I17" t="str">
        <f t="shared" ca="1" si="1"/>
        <v/>
      </c>
      <c r="J17" t="str">
        <f>IFERROR(IF(A17="FDCAN",
  INDEX(FDCAN标准帧长度!$E$4:$E$18, MATCH(B17, FDCAN标准帧长度!$A$4:$A$18, 0)),""),""
)</f>
        <v/>
      </c>
      <c r="K17" t="str">
        <f>IFERROR(IF(A17="FDCAN",
  INDEX(FDCAN标准帧长度!$F$4:$F$18, MATCH(B17, FDCAN标准帧长度!$A$4:$A$18, 0)),""),
  ""
)</f>
        <v/>
      </c>
      <c r="L17" t="str">
        <f>IF(A17="CAN标准帧",计算中间变量区!H17,
IF(A17="CAN拓展帧",计算中间变量区!I17,
IF(A17="FDCAN",J17,""))
)</f>
        <v/>
      </c>
      <c r="M17" t="str">
        <f>IF(A17="FDCAN",计算中间变量区!K17,"")</f>
        <v/>
      </c>
      <c r="N17" t="str">
        <f t="shared" si="2"/>
        <v/>
      </c>
      <c r="O17" t="str">
        <f t="shared" si="3"/>
        <v/>
      </c>
      <c r="S17" t="str">
        <f ca="1">IFERROR(IF(A17="CAN标准帧",
INDIRECT("经典CAN标准帧长度!C"&amp;(3+计算器本体!B18)),""),
""
)</f>
        <v/>
      </c>
      <c r="T17" t="str">
        <f t="shared" ca="1" si="4"/>
        <v/>
      </c>
      <c r="U17" t="str">
        <f>IFERROR(IF(A17="FDCAN",
  INDEX(FDCAN标准帧长度!$B$4:$B$18, MATCH(B17, FDCAN标准帧长度!$A$4:$A$18, 0)),""),""
)</f>
        <v/>
      </c>
      <c r="V17" t="str">
        <f>IFERROR(IF(A17="FDCAN",
  INDEX(FDCAN标准帧长度!$C$4:$C$18, MATCH($B17, FDCAN标准帧长度!$A$4:$A$18, 0)),""),
  ""
)</f>
        <v/>
      </c>
      <c r="W17">
        <f t="shared" ca="1" si="7"/>
        <v>0</v>
      </c>
      <c r="X17" t="str">
        <f t="shared" si="8"/>
        <v/>
      </c>
      <c r="Y17" t="str">
        <f t="shared" ca="1" si="5"/>
        <v/>
      </c>
      <c r="Z17" t="str">
        <f t="shared" si="6"/>
        <v/>
      </c>
    </row>
    <row r="18" spans="1:26" x14ac:dyDescent="0.3">
      <c r="A18">
        <f>计算器本体!D19</f>
        <v>0</v>
      </c>
      <c r="B18">
        <f>计算器本体!B19</f>
        <v>0</v>
      </c>
      <c r="C18">
        <f>计算器本体!C19</f>
        <v>0</v>
      </c>
      <c r="D18">
        <f>计算器本体!A19</f>
        <v>0</v>
      </c>
      <c r="E18">
        <f>计算器本体!E19</f>
        <v>0</v>
      </c>
      <c r="F18" t="str">
        <f>IF(A18="FDCAN",
   5000000,
   IF(OR(A18="CAN标准帧", A18="CAN拓展帧"),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8" t="str">
        <f>IF(OR(A18="", E18=0), "",
    IF(A18="FDCAN",
        IF(E18 &gt; 5000000, "FDCAN可变段超限（最大5M）",
            IF(E18 &lt; 1000000, "FDCAN波特率低于1M", "")
        ),
        IF(E18 &gt; F18, "非FDCAN波特率超限（最大应跟随总线上波特率最低设备"&amp;F18&amp;"）",
            IF(COUNTIFS(A:A, {"CAN标准帧","CAN拓展帧"}, E:E, "&lt;&gt;"&amp;F18)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8" t="str">
        <f t="shared" ca="1" si="0"/>
        <v/>
      </c>
      <c r="I18" t="str">
        <f t="shared" ca="1" si="1"/>
        <v/>
      </c>
      <c r="J18" t="str">
        <f>IFERROR(IF(A18="FDCAN",
  INDEX(FDCAN标准帧长度!$E$4:$E$18, MATCH(B18, FDCAN标准帧长度!$A$4:$A$18, 0)),""),""
)</f>
        <v/>
      </c>
      <c r="K18" t="str">
        <f>IFERROR(IF(A18="FDCAN",
  INDEX(FDCAN标准帧长度!$F$4:$F$18, MATCH(B18, FDCAN标准帧长度!$A$4:$A$18, 0)),""),
  ""
)</f>
        <v/>
      </c>
      <c r="L18" t="str">
        <f>IF(A18="CAN标准帧",计算中间变量区!H18,
IF(A18="CAN拓展帧",计算中间变量区!I18,
IF(A18="FDCAN",J18,""))
)</f>
        <v/>
      </c>
      <c r="M18" t="str">
        <f>IF(A18="FDCAN",计算中间变量区!K18,"")</f>
        <v/>
      </c>
      <c r="N18" t="str">
        <f t="shared" si="2"/>
        <v/>
      </c>
      <c r="O18" t="str">
        <f t="shared" si="3"/>
        <v/>
      </c>
      <c r="S18" t="str">
        <f ca="1">IFERROR(IF(A18="CAN标准帧",
INDIRECT("经典CAN标准帧长度!C"&amp;(3+计算器本体!B19)),""),
""
)</f>
        <v/>
      </c>
      <c r="T18" t="str">
        <f t="shared" ca="1" si="4"/>
        <v/>
      </c>
      <c r="U18" t="str">
        <f>IFERROR(IF(A18="FDCAN",
  INDEX(FDCAN标准帧长度!$B$4:$B$18, MATCH(B18, FDCAN标准帧长度!$A$4:$A$18, 0)),""),""
)</f>
        <v/>
      </c>
      <c r="V18" t="str">
        <f>IFERROR(IF(A18="FDCAN",
  INDEX(FDCAN标准帧长度!$C$4:$C$18, MATCH($B18, FDCAN标准帧长度!$A$4:$A$18, 0)),""),
  ""
)</f>
        <v/>
      </c>
      <c r="W18">
        <f t="shared" ca="1" si="7"/>
        <v>0</v>
      </c>
      <c r="X18" t="str">
        <f t="shared" si="8"/>
        <v/>
      </c>
      <c r="Y18" t="str">
        <f t="shared" ca="1" si="5"/>
        <v/>
      </c>
      <c r="Z18" t="str">
        <f t="shared" si="6"/>
        <v/>
      </c>
    </row>
    <row r="19" spans="1:26" x14ac:dyDescent="0.3">
      <c r="A19">
        <f>计算器本体!D20</f>
        <v>0</v>
      </c>
      <c r="B19">
        <f>计算器本体!B20</f>
        <v>0</v>
      </c>
      <c r="C19">
        <f>计算器本体!C20</f>
        <v>0</v>
      </c>
      <c r="D19">
        <f>计算器本体!A20</f>
        <v>0</v>
      </c>
      <c r="E19">
        <f>计算器本体!E20</f>
        <v>0</v>
      </c>
      <c r="F19" t="str">
        <f>IF(A19="FDCAN",
   5000000,
   IF(OR(A19="CAN标准帧", A19="CAN拓展帧"),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19" t="str">
        <f>IF(OR(A19="", E19=0), "",
    IF(A19="FDCAN",
        IF(E19 &gt; 5000000, "FDCAN可变段超限（最大5M）",
            IF(E19 &lt; 1000000, "FDCAN波特率低于1M", "")
        ),
        IF(E19 &gt; F19, "非FDCAN波特率超限（最大应跟随总线上波特率最低设备"&amp;F19&amp;"）",
            IF(COUNTIFS(A:A, {"CAN标准帧","CAN拓展帧"}, E:E, "&lt;&gt;"&amp;F19)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19" t="str">
        <f t="shared" ca="1" si="0"/>
        <v/>
      </c>
      <c r="I19" t="str">
        <f t="shared" ca="1" si="1"/>
        <v/>
      </c>
      <c r="J19" t="str">
        <f>IFERROR(IF(A19="FDCAN",
  INDEX(FDCAN标准帧长度!$E$4:$E$18, MATCH(B19, FDCAN标准帧长度!$A$4:$A$18, 0)),""),""
)</f>
        <v/>
      </c>
      <c r="K19" t="str">
        <f>IFERROR(IF(A19="FDCAN",
  INDEX(FDCAN标准帧长度!$F$4:$F$18, MATCH(B19, FDCAN标准帧长度!$A$4:$A$18, 0)),""),
  ""
)</f>
        <v/>
      </c>
      <c r="L19" t="str">
        <f>IF(A19="CAN标准帧",计算中间变量区!H19,
IF(A19="CAN拓展帧",计算中间变量区!I19,
IF(A19="FDCAN",J19,""))
)</f>
        <v/>
      </c>
      <c r="M19" t="str">
        <f>IF(A19="FDCAN",计算中间变量区!K19,"")</f>
        <v/>
      </c>
      <c r="N19" t="str">
        <f t="shared" si="2"/>
        <v/>
      </c>
      <c r="O19" t="str">
        <f t="shared" si="3"/>
        <v/>
      </c>
      <c r="S19" t="str">
        <f ca="1">IFERROR(IF(A19="CAN标准帧",
INDIRECT("经典CAN标准帧长度!C"&amp;(3+计算器本体!B20)),""),
""
)</f>
        <v/>
      </c>
      <c r="T19" t="str">
        <f t="shared" ca="1" si="4"/>
        <v/>
      </c>
      <c r="U19" t="str">
        <f>IFERROR(IF(A19="FDCAN",
  INDEX(FDCAN标准帧长度!$B$4:$B$18, MATCH(B19, FDCAN标准帧长度!$A$4:$A$18, 0)),""),""
)</f>
        <v/>
      </c>
      <c r="V19" t="str">
        <f>IFERROR(IF(A19="FDCAN",
  INDEX(FDCAN标准帧长度!$C$4:$C$18, MATCH($B19, FDCAN标准帧长度!$A$4:$A$18, 0)),""),
  ""
)</f>
        <v/>
      </c>
      <c r="W19">
        <f t="shared" ca="1" si="7"/>
        <v>0</v>
      </c>
      <c r="X19" t="str">
        <f t="shared" si="8"/>
        <v/>
      </c>
      <c r="Y19" t="str">
        <f t="shared" ca="1" si="5"/>
        <v/>
      </c>
      <c r="Z19" t="str">
        <f t="shared" si="6"/>
        <v/>
      </c>
    </row>
    <row r="20" spans="1:26" x14ac:dyDescent="0.3">
      <c r="A20">
        <f>计算器本体!D21</f>
        <v>0</v>
      </c>
      <c r="B20">
        <f>计算器本体!B21</f>
        <v>0</v>
      </c>
      <c r="C20">
        <f>计算器本体!C21</f>
        <v>0</v>
      </c>
      <c r="D20">
        <f>计算器本体!A21</f>
        <v>0</v>
      </c>
      <c r="E20">
        <f>计算器本体!E21</f>
        <v>0</v>
      </c>
      <c r="F20" t="str">
        <f>IF(A20="FDCAN",
   5000000,
   IF(OR(A20="CAN标准帧", A20="CAN拓展帧"),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0" t="str">
        <f>IF(OR(A20="", E20=0), "",
    IF(A20="FDCAN",
        IF(E20 &gt; 5000000, "FDCAN可变段超限（最大5M）",
            IF(E20 &lt; 1000000, "FDCAN波特率低于1M", "")
        ),
        IF(E20 &gt; F20, "非FDCAN波特率超限（最大应跟随总线上波特率最低设备"&amp;F20&amp;"）",
            IF(COUNTIFS(A:A, {"CAN标准帧","CAN拓展帧"}, E:E, "&lt;&gt;"&amp;F20)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0" t="str">
        <f t="shared" ca="1" si="0"/>
        <v/>
      </c>
      <c r="I20" t="str">
        <f t="shared" ca="1" si="1"/>
        <v/>
      </c>
      <c r="J20" t="str">
        <f>IFERROR(IF(A20="FDCAN",
  INDEX(FDCAN标准帧长度!$E$4:$E$18, MATCH(B20, FDCAN标准帧长度!$A$4:$A$18, 0)),""),""
)</f>
        <v/>
      </c>
      <c r="K20" t="str">
        <f>IFERROR(IF(A20="FDCAN",
  INDEX(FDCAN标准帧长度!$F$4:$F$18, MATCH(B20, FDCAN标准帧长度!$A$4:$A$18, 0)),""),
  ""
)</f>
        <v/>
      </c>
      <c r="L20" t="str">
        <f>IF(A20="CAN标准帧",计算中间变量区!H20,
IF(A20="CAN拓展帧",计算中间变量区!I20,
IF(A20="FDCAN",J20,""))
)</f>
        <v/>
      </c>
      <c r="M20" t="str">
        <f>IF(A20="FDCAN",计算中间变量区!K20,"")</f>
        <v/>
      </c>
      <c r="N20" t="str">
        <f t="shared" si="2"/>
        <v/>
      </c>
      <c r="O20" t="str">
        <f t="shared" si="3"/>
        <v/>
      </c>
      <c r="S20" t="str">
        <f ca="1">IFERROR(IF(A20="CAN标准帧",
INDIRECT("经典CAN标准帧长度!C"&amp;(3+计算器本体!B21)),""),
""
)</f>
        <v/>
      </c>
      <c r="T20" t="str">
        <f t="shared" ca="1" si="4"/>
        <v/>
      </c>
      <c r="U20" t="str">
        <f>IFERROR(IF(A20="FDCAN",
  INDEX(FDCAN标准帧长度!$B$4:$B$18, MATCH(B20, FDCAN标准帧长度!$A$4:$A$18, 0)),""),""
)</f>
        <v/>
      </c>
      <c r="V20" t="str">
        <f>IFERROR(IF(A20="FDCAN",
  INDEX(FDCAN标准帧长度!$C$4:$C$18, MATCH($B20, FDCAN标准帧长度!$A$4:$A$18, 0)),""),
  ""
)</f>
        <v/>
      </c>
      <c r="W20">
        <f t="shared" ca="1" si="7"/>
        <v>0</v>
      </c>
      <c r="X20" t="str">
        <f t="shared" si="8"/>
        <v/>
      </c>
      <c r="Y20" t="str">
        <f t="shared" ca="1" si="5"/>
        <v/>
      </c>
      <c r="Z20" t="str">
        <f t="shared" si="6"/>
        <v/>
      </c>
    </row>
    <row r="21" spans="1:26" x14ac:dyDescent="0.3">
      <c r="A21">
        <f>计算器本体!D22</f>
        <v>0</v>
      </c>
      <c r="B21">
        <f>计算器本体!B22</f>
        <v>0</v>
      </c>
      <c r="C21">
        <f>计算器本体!C22</f>
        <v>0</v>
      </c>
      <c r="D21">
        <f>计算器本体!A22</f>
        <v>0</v>
      </c>
      <c r="E21">
        <f>计算器本体!E22</f>
        <v>0</v>
      </c>
      <c r="F21" t="str">
        <f>IF(A21="FDCAN",
   5000000,
   IF(OR(A21="CAN标准帧", A21="CAN拓展帧"),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1" t="str">
        <f>IF(OR(A21="", E21=0), "",
    IF(A21="FDCAN",
        IF(E21 &gt; 5000000, "FDCAN可变段超限（最大5M）",
            IF(E21 &lt; 1000000, "FDCAN波特率低于1M", "")
        ),
        IF(E21 &gt; F21, "非FDCAN波特率超限（最大应跟随总线上波特率最低设备"&amp;F21&amp;"）",
            IF(COUNTIFS(A:A, {"CAN标准帧","CAN拓展帧"}, E:E, "&lt;&gt;"&amp;F21)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1" t="str">
        <f t="shared" ca="1" si="0"/>
        <v/>
      </c>
      <c r="I21" t="str">
        <f t="shared" ca="1" si="1"/>
        <v/>
      </c>
      <c r="J21" t="str">
        <f>IFERROR(IF(A21="FDCAN",
  INDEX(FDCAN标准帧长度!$E$4:$E$18, MATCH(B21, FDCAN标准帧长度!$A$4:$A$18, 0)),""),""
)</f>
        <v/>
      </c>
      <c r="K21" t="str">
        <f>IFERROR(IF(A21="FDCAN",
  INDEX(FDCAN标准帧长度!$F$4:$F$18, MATCH(B21, FDCAN标准帧长度!$A$4:$A$18, 0)),""),
  ""
)</f>
        <v/>
      </c>
      <c r="L21" t="str">
        <f>IF(A21="CAN标准帧",计算中间变量区!H21,
IF(A21="CAN拓展帧",计算中间变量区!I21,
IF(A21="FDCAN",J21,""))
)</f>
        <v/>
      </c>
      <c r="M21" t="str">
        <f>IF(A21="FDCAN",计算中间变量区!K21,"")</f>
        <v/>
      </c>
      <c r="N21" t="str">
        <f t="shared" si="2"/>
        <v/>
      </c>
      <c r="O21" t="str">
        <f t="shared" si="3"/>
        <v/>
      </c>
      <c r="S21" t="str">
        <f ca="1">IFERROR(IF(A21="CAN标准帧",
INDIRECT("经典CAN标准帧长度!C"&amp;(3+计算器本体!B22)),""),
""
)</f>
        <v/>
      </c>
      <c r="T21" t="str">
        <f t="shared" ca="1" si="4"/>
        <v/>
      </c>
      <c r="U21" t="str">
        <f>IFERROR(IF(A21="FDCAN",
  INDEX(FDCAN标准帧长度!$B$4:$B$18, MATCH(B21, FDCAN标准帧长度!$A$4:$A$18, 0)),""),""
)</f>
        <v/>
      </c>
      <c r="V21" t="str">
        <f>IFERROR(IF(A21="FDCAN",
  INDEX(FDCAN标准帧长度!$C$4:$C$18, MATCH($B21, FDCAN标准帧长度!$A$4:$A$18, 0)),""),
  ""
)</f>
        <v/>
      </c>
      <c r="W21">
        <f t="shared" ca="1" si="7"/>
        <v>0</v>
      </c>
      <c r="X21" t="str">
        <f t="shared" si="8"/>
        <v/>
      </c>
      <c r="Y21" t="str">
        <f t="shared" ca="1" si="5"/>
        <v/>
      </c>
      <c r="Z21" t="str">
        <f t="shared" si="6"/>
        <v/>
      </c>
    </row>
    <row r="22" spans="1:26" x14ac:dyDescent="0.3">
      <c r="A22">
        <f>计算器本体!D23</f>
        <v>0</v>
      </c>
      <c r="B22">
        <f>计算器本体!B23</f>
        <v>0</v>
      </c>
      <c r="C22">
        <f>计算器本体!C23</f>
        <v>0</v>
      </c>
      <c r="D22">
        <f>计算器本体!A23</f>
        <v>0</v>
      </c>
      <c r="E22">
        <f>计算器本体!E23</f>
        <v>0</v>
      </c>
      <c r="F22" t="str">
        <f>IF(A22="FDCAN",
   5000000,
   IF(OR(A22="CAN标准帧", A22="CAN拓展帧"),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2" t="str">
        <f>IF(OR(A22="", E22=0), "",
    IF(A22="FDCAN",
        IF(E22 &gt; 5000000, "FDCAN可变段超限（最大5M）",
            IF(E22 &lt; 1000000, "FDCAN波特率低于1M", "")
        ),
        IF(E22 &gt; F22, "非FDCAN波特率超限（最大应跟随总线上波特率最低设备"&amp;F22&amp;"）",
            IF(COUNTIFS(A:A, {"CAN标准帧","CAN拓展帧"}, E:E, "&lt;&gt;"&amp;F22)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2" t="str">
        <f t="shared" ca="1" si="0"/>
        <v/>
      </c>
      <c r="I22" t="str">
        <f t="shared" ca="1" si="1"/>
        <v/>
      </c>
      <c r="J22" t="str">
        <f>IFERROR(IF(A22="FDCAN",
  INDEX(FDCAN标准帧长度!$E$4:$E$18, MATCH(B22, FDCAN标准帧长度!$A$4:$A$18, 0)),""),""
)</f>
        <v/>
      </c>
      <c r="K22" t="str">
        <f>IFERROR(IF(A22="FDCAN",
  INDEX(FDCAN标准帧长度!$F$4:$F$18, MATCH(B22, FDCAN标准帧长度!$A$4:$A$18, 0)),""),
  ""
)</f>
        <v/>
      </c>
      <c r="L22" t="str">
        <f>IF(A22="CAN标准帧",计算中间变量区!H22,
IF(A22="CAN拓展帧",计算中间变量区!I22,
IF(A22="FDCAN",J22,""))
)</f>
        <v/>
      </c>
      <c r="M22" t="str">
        <f>IF(A22="FDCAN",计算中间变量区!K22,"")</f>
        <v/>
      </c>
      <c r="N22" t="str">
        <f t="shared" si="2"/>
        <v/>
      </c>
      <c r="O22" t="str">
        <f t="shared" si="3"/>
        <v/>
      </c>
      <c r="S22" t="str">
        <f ca="1">IFERROR(IF(A22="CAN标准帧",
INDIRECT("经典CAN标准帧长度!C"&amp;(3+计算器本体!B23)),""),
""
)</f>
        <v/>
      </c>
      <c r="T22" t="str">
        <f t="shared" ca="1" si="4"/>
        <v/>
      </c>
      <c r="U22" t="str">
        <f>IFERROR(IF(A22="FDCAN",
  INDEX(FDCAN标准帧长度!$B$4:$B$18, MATCH(B22, FDCAN标准帧长度!$A$4:$A$18, 0)),""),""
)</f>
        <v/>
      </c>
      <c r="V22" t="str">
        <f>IFERROR(IF(A22="FDCAN",
  INDEX(FDCAN标准帧长度!$C$4:$C$18, MATCH($B22, FDCAN标准帧长度!$A$4:$A$18, 0)),""),
  ""
)</f>
        <v/>
      </c>
      <c r="W22">
        <f t="shared" ca="1" si="7"/>
        <v>0</v>
      </c>
      <c r="X22" t="str">
        <f t="shared" si="8"/>
        <v/>
      </c>
      <c r="Y22" t="str">
        <f t="shared" ca="1" si="5"/>
        <v/>
      </c>
      <c r="Z22" t="str">
        <f t="shared" si="6"/>
        <v/>
      </c>
    </row>
    <row r="23" spans="1:26" x14ac:dyDescent="0.3">
      <c r="A23">
        <f>计算器本体!D24</f>
        <v>0</v>
      </c>
      <c r="B23">
        <f>计算器本体!B24</f>
        <v>0</v>
      </c>
      <c r="C23">
        <f>计算器本体!C24</f>
        <v>0</v>
      </c>
      <c r="D23">
        <f>计算器本体!A24</f>
        <v>0</v>
      </c>
      <c r="E23">
        <f>计算器本体!E24</f>
        <v>0</v>
      </c>
      <c r="F23" t="str">
        <f>IF(A23="FDCAN",
   5000000,
   IF(OR(A23="CAN标准帧", A23="CAN拓展帧"),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3" t="str">
        <f>IF(OR(A23="", E23=0), "",
    IF(A23="FDCAN",
        IF(E23 &gt; 5000000, "FDCAN可变段超限（最大5M）",
            IF(E23 &lt; 1000000, "FDCAN波特率低于1M", "")
        ),
        IF(E23 &gt; F23, "非FDCAN波特率超限（最大应跟随总线上波特率最低设备"&amp;F23&amp;"）",
            IF(COUNTIFS(A:A, {"CAN标准帧","CAN拓展帧"}, E:E, "&lt;&gt;"&amp;F23)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3" t="str">
        <f t="shared" ca="1" si="0"/>
        <v/>
      </c>
      <c r="I23" t="str">
        <f t="shared" ca="1" si="1"/>
        <v/>
      </c>
      <c r="J23" t="str">
        <f>IFERROR(IF(A23="FDCAN",
  INDEX(FDCAN标准帧长度!$E$4:$E$18, MATCH(B23, FDCAN标准帧长度!$A$4:$A$18, 0)),""),""
)</f>
        <v/>
      </c>
      <c r="K23" t="str">
        <f>IFERROR(IF(A23="FDCAN",
  INDEX(FDCAN标准帧长度!$F$4:$F$18, MATCH(B23, FDCAN标准帧长度!$A$4:$A$18, 0)),""),
  ""
)</f>
        <v/>
      </c>
      <c r="L23" t="str">
        <f>IF(A23="CAN标准帧",计算中间变量区!H23,
IF(A23="CAN拓展帧",计算中间变量区!I23,
IF(A23="FDCAN",J23,""))
)</f>
        <v/>
      </c>
      <c r="M23" t="str">
        <f>IF(A23="FDCAN",计算中间变量区!K23,"")</f>
        <v/>
      </c>
      <c r="N23" t="str">
        <f t="shared" si="2"/>
        <v/>
      </c>
      <c r="O23" t="str">
        <f t="shared" si="3"/>
        <v/>
      </c>
      <c r="S23" t="str">
        <f ca="1">IFERROR(IF(A23="CAN标准帧",
INDIRECT("经典CAN标准帧长度!C"&amp;(3+计算器本体!B24)),""),
""
)</f>
        <v/>
      </c>
      <c r="T23" t="str">
        <f t="shared" ca="1" si="4"/>
        <v/>
      </c>
      <c r="U23" t="str">
        <f>IFERROR(IF(A23="FDCAN",
  INDEX(FDCAN标准帧长度!$B$4:$B$18, MATCH(B23, FDCAN标准帧长度!$A$4:$A$18, 0)),""),""
)</f>
        <v/>
      </c>
      <c r="V23" t="str">
        <f>IFERROR(IF(A23="FDCAN",
  INDEX(FDCAN标准帧长度!$C$4:$C$18, MATCH($B23, FDCAN标准帧长度!$A$4:$A$18, 0)),""),
  ""
)</f>
        <v/>
      </c>
      <c r="W23">
        <f t="shared" ca="1" si="7"/>
        <v>0</v>
      </c>
      <c r="X23" t="str">
        <f t="shared" si="8"/>
        <v/>
      </c>
      <c r="Y23" t="str">
        <f t="shared" ca="1" si="5"/>
        <v/>
      </c>
      <c r="Z23" t="str">
        <f t="shared" si="6"/>
        <v/>
      </c>
    </row>
    <row r="24" spans="1:26" x14ac:dyDescent="0.3">
      <c r="A24">
        <f>计算器本体!D25</f>
        <v>0</v>
      </c>
      <c r="B24">
        <f>计算器本体!B25</f>
        <v>0</v>
      </c>
      <c r="C24">
        <f>计算器本体!C25</f>
        <v>0</v>
      </c>
      <c r="D24">
        <f>计算器本体!A25</f>
        <v>0</v>
      </c>
      <c r="E24">
        <f>计算器本体!E25</f>
        <v>0</v>
      </c>
      <c r="F24" t="str">
        <f>IF(A24="FDCAN",
   5000000,
   IF(OR(A24="CAN标准帧", A24="CAN拓展帧"),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4" t="str">
        <f>IF(OR(A24="", E24=0), "",
    IF(A24="FDCAN",
        IF(E24 &gt; 5000000, "FDCAN可变段超限（最大5M）",
            IF(E24 &lt; 1000000, "FDCAN波特率低于1M", "")
        ),
        IF(E24 &gt; F24, "非FDCAN波特率超限（最大应跟随总线上波特率最低设备"&amp;F24&amp;"）",
            IF(COUNTIFS(A:A, {"CAN标准帧","CAN拓展帧"}, E:E, "&lt;&gt;"&amp;F24)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4" t="str">
        <f t="shared" ca="1" si="0"/>
        <v/>
      </c>
      <c r="I24" t="str">
        <f t="shared" ca="1" si="1"/>
        <v/>
      </c>
      <c r="J24" t="str">
        <f>IFERROR(IF(A24="FDCAN",
  INDEX(FDCAN标准帧长度!$E$4:$E$18, MATCH(B24, FDCAN标准帧长度!$A$4:$A$18, 0)),""),""
)</f>
        <v/>
      </c>
      <c r="K24" t="str">
        <f>IFERROR(IF(A24="FDCAN",
  INDEX(FDCAN标准帧长度!$F$4:$F$18, MATCH(B24, FDCAN标准帧长度!$A$4:$A$18, 0)),""),
  ""
)</f>
        <v/>
      </c>
      <c r="L24" t="str">
        <f>IF(A24="CAN标准帧",计算中间变量区!H24,
IF(A24="CAN拓展帧",计算中间变量区!I24,
IF(A24="FDCAN",J24,""))
)</f>
        <v/>
      </c>
      <c r="M24" t="str">
        <f>IF(A24="FDCAN",计算中间变量区!K24,"")</f>
        <v/>
      </c>
      <c r="N24" t="str">
        <f t="shared" si="2"/>
        <v/>
      </c>
      <c r="O24" t="str">
        <f t="shared" si="3"/>
        <v/>
      </c>
      <c r="S24" t="str">
        <f ca="1">IFERROR(IF(A24="CAN标准帧",
INDIRECT("经典CAN标准帧长度!C"&amp;(3+计算器本体!B25)),""),
""
)</f>
        <v/>
      </c>
      <c r="T24" t="str">
        <f t="shared" ca="1" si="4"/>
        <v/>
      </c>
      <c r="U24" t="str">
        <f>IFERROR(IF(A24="FDCAN",
  INDEX(FDCAN标准帧长度!$B$4:$B$18, MATCH(B24, FDCAN标准帧长度!$A$4:$A$18, 0)),""),""
)</f>
        <v/>
      </c>
      <c r="V24" t="str">
        <f>IFERROR(IF(A24="FDCAN",
  INDEX(FDCAN标准帧长度!$C$4:$C$18, MATCH($B24, FDCAN标准帧长度!$A$4:$A$18, 0)),""),
  ""
)</f>
        <v/>
      </c>
      <c r="W24">
        <f t="shared" ca="1" si="7"/>
        <v>0</v>
      </c>
      <c r="X24" t="str">
        <f t="shared" si="8"/>
        <v/>
      </c>
      <c r="Y24" t="str">
        <f t="shared" ca="1" si="5"/>
        <v/>
      </c>
      <c r="Z24" t="str">
        <f t="shared" si="6"/>
        <v/>
      </c>
    </row>
    <row r="25" spans="1:26" x14ac:dyDescent="0.3">
      <c r="A25">
        <f>计算器本体!D26</f>
        <v>0</v>
      </c>
      <c r="B25">
        <f>计算器本体!B26</f>
        <v>0</v>
      </c>
      <c r="C25">
        <f>计算器本体!C26</f>
        <v>0</v>
      </c>
      <c r="D25">
        <f>计算器本体!A26</f>
        <v>0</v>
      </c>
      <c r="E25">
        <f>计算器本体!E26</f>
        <v>0</v>
      </c>
      <c r="F25" t="str">
        <f>IF(A25="FDCAN",
   5000000,
   IF(OR(A25="CAN标准帧", A25="CAN拓展帧"),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5" t="str">
        <f>IF(OR(A25="", E25=0), "",
    IF(A25="FDCAN",
        IF(E25 &gt; 5000000, "FDCAN可变段超限（最大5M）",
            IF(E25 &lt; 1000000, "FDCAN波特率低于1M", "")
        ),
        IF(E25 &gt; F25, "非FDCAN波特率超限（最大应跟随总线上波特率最低设备"&amp;F25&amp;"）",
            IF(COUNTIFS(A:A, {"CAN标准帧","CAN拓展帧"}, E:E, "&lt;&gt;"&amp;F25)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5" t="str">
        <f t="shared" ca="1" si="0"/>
        <v/>
      </c>
      <c r="I25" t="str">
        <f t="shared" ca="1" si="1"/>
        <v/>
      </c>
      <c r="J25" t="str">
        <f>IFERROR(IF(A25="FDCAN",
  INDEX(FDCAN标准帧长度!$E$4:$E$18, MATCH(B25, FDCAN标准帧长度!$A$4:$A$18, 0)),""),""
)</f>
        <v/>
      </c>
      <c r="K25" t="str">
        <f>IFERROR(IF(A25="FDCAN",
  INDEX(FDCAN标准帧长度!$F$4:$F$18, MATCH(B25, FDCAN标准帧长度!$A$4:$A$18, 0)),""),
  ""
)</f>
        <v/>
      </c>
      <c r="L25" t="str">
        <f>IF(A25="CAN标准帧",计算中间变量区!H25,
IF(A25="CAN拓展帧",计算中间变量区!I25,
IF(A25="FDCAN",J25,""))
)</f>
        <v/>
      </c>
      <c r="M25" t="str">
        <f>IF(A25="FDCAN",计算中间变量区!K25,"")</f>
        <v/>
      </c>
      <c r="N25" t="str">
        <f t="shared" si="2"/>
        <v/>
      </c>
      <c r="O25" t="str">
        <f t="shared" si="3"/>
        <v/>
      </c>
      <c r="S25" t="str">
        <f ca="1">IFERROR(IF(A25="CAN标准帧",
INDIRECT("经典CAN标准帧长度!C"&amp;(3+计算器本体!B26)),""),
""
)</f>
        <v/>
      </c>
      <c r="T25" t="str">
        <f t="shared" ca="1" si="4"/>
        <v/>
      </c>
      <c r="U25" t="str">
        <f>IFERROR(IF(A25="FDCAN",
  INDEX(FDCAN标准帧长度!$B$4:$B$18, MATCH(B25, FDCAN标准帧长度!$A$4:$A$18, 0)),""),""
)</f>
        <v/>
      </c>
      <c r="V25" t="str">
        <f>IFERROR(IF(A25="FDCAN",
  INDEX(FDCAN标准帧长度!$C$4:$C$18, MATCH($B25, FDCAN标准帧长度!$A$4:$A$18, 0)),""),
  ""
)</f>
        <v/>
      </c>
      <c r="W25">
        <f t="shared" ca="1" si="7"/>
        <v>0</v>
      </c>
      <c r="X25" t="str">
        <f t="shared" si="8"/>
        <v/>
      </c>
      <c r="Y25" t="str">
        <f t="shared" ca="1" si="5"/>
        <v/>
      </c>
      <c r="Z25" t="str">
        <f t="shared" si="6"/>
        <v/>
      </c>
    </row>
    <row r="26" spans="1:26" x14ac:dyDescent="0.3">
      <c r="A26">
        <f>计算器本体!D27</f>
        <v>0</v>
      </c>
      <c r="B26">
        <f>计算器本体!B27</f>
        <v>0</v>
      </c>
      <c r="C26">
        <f>计算器本体!C27</f>
        <v>0</v>
      </c>
      <c r="D26">
        <f>计算器本体!A27</f>
        <v>0</v>
      </c>
      <c r="E26">
        <f>计算器本体!E27</f>
        <v>0</v>
      </c>
      <c r="F26" t="str">
        <f>IF(A26="FDCAN",
   5000000,
   IF(OR(A26="CAN标准帧", A26="CAN拓展帧"),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6" t="str">
        <f>IF(OR(A26="", E26=0), "",
    IF(A26="FDCAN",
        IF(E26 &gt; 5000000, "FDCAN可变段超限（最大5M）",
            IF(E26 &lt; 1000000, "FDCAN波特率低于1M", "")
        ),
        IF(E26 &gt; F26, "非FDCAN波特率超限（最大应跟随总线上波特率最低设备"&amp;F26&amp;"）",
            IF(COUNTIFS(A:A, {"CAN标准帧","CAN拓展帧"}, E:E, "&lt;&gt;"&amp;F26)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6" t="str">
        <f t="shared" ca="1" si="0"/>
        <v/>
      </c>
      <c r="I26" t="str">
        <f t="shared" ca="1" si="1"/>
        <v/>
      </c>
      <c r="J26" t="str">
        <f>IFERROR(IF(A26="FDCAN",
  INDEX(FDCAN标准帧长度!$E$4:$E$18, MATCH(B26, FDCAN标准帧长度!$A$4:$A$18, 0)),""),""
)</f>
        <v/>
      </c>
      <c r="K26" t="str">
        <f>IFERROR(IF(A26="FDCAN",
  INDEX(FDCAN标准帧长度!$F$4:$F$18, MATCH(B26, FDCAN标准帧长度!$A$4:$A$18, 0)),""),
  ""
)</f>
        <v/>
      </c>
      <c r="L26" t="str">
        <f>IF(A26="CAN标准帧",计算中间变量区!H26,
IF(A26="CAN拓展帧",计算中间变量区!I26,
IF(A26="FDCAN",J26,""))
)</f>
        <v/>
      </c>
      <c r="M26" t="str">
        <f>IF(A26="FDCAN",计算中间变量区!K26,"")</f>
        <v/>
      </c>
      <c r="N26" t="str">
        <f t="shared" si="2"/>
        <v/>
      </c>
      <c r="O26" t="str">
        <f t="shared" si="3"/>
        <v/>
      </c>
      <c r="S26" t="str">
        <f ca="1">IFERROR(IF(A26="CAN标准帧",
INDIRECT("经典CAN标准帧长度!C"&amp;(3+计算器本体!B27)),""),
""
)</f>
        <v/>
      </c>
      <c r="T26" t="str">
        <f t="shared" ca="1" si="4"/>
        <v/>
      </c>
      <c r="U26" t="str">
        <f>IFERROR(IF(A26="FDCAN",
  INDEX(FDCAN标准帧长度!$B$4:$B$18, MATCH(B26, FDCAN标准帧长度!$A$4:$A$18, 0)),""),""
)</f>
        <v/>
      </c>
      <c r="V26" t="str">
        <f>IFERROR(IF(A26="FDCAN",
  INDEX(FDCAN标准帧长度!$C$4:$C$18, MATCH($B26, FDCAN标准帧长度!$A$4:$A$18, 0)),""),
  ""
)</f>
        <v/>
      </c>
      <c r="W26">
        <f t="shared" ca="1" si="7"/>
        <v>0</v>
      </c>
      <c r="X26" t="str">
        <f t="shared" si="8"/>
        <v/>
      </c>
      <c r="Y26" t="str">
        <f t="shared" ca="1" si="5"/>
        <v/>
      </c>
      <c r="Z26" t="str">
        <f t="shared" si="6"/>
        <v/>
      </c>
    </row>
    <row r="27" spans="1:26" x14ac:dyDescent="0.3">
      <c r="A27">
        <f>计算器本体!D28</f>
        <v>0</v>
      </c>
      <c r="B27">
        <f>计算器本体!B28</f>
        <v>0</v>
      </c>
      <c r="C27">
        <f>计算器本体!C28</f>
        <v>0</v>
      </c>
      <c r="D27">
        <f>计算器本体!A28</f>
        <v>0</v>
      </c>
      <c r="E27">
        <f>计算器本体!E28</f>
        <v>0</v>
      </c>
      <c r="F27" t="str">
        <f>IF(A27="FDCAN",
   5000000,
   IF(OR(A27="CAN标准帧", A27="CAN拓展帧"),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7" t="str">
        <f>IF(OR(A27="", E27=0), "",
    IF(A27="FDCAN",
        IF(E27 &gt; 5000000, "FDCAN可变段超限（最大5M）",
            IF(E27 &lt; 1000000, "FDCAN波特率低于1M", "")
        ),
        IF(E27 &gt; F27, "非FDCAN波特率超限（最大应跟随总线上波特率最低设备"&amp;F27&amp;"）",
            IF(COUNTIFS(A:A, {"CAN标准帧","CAN拓展帧"}, E:E, "&lt;&gt;"&amp;F27)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7" t="str">
        <f t="shared" ca="1" si="0"/>
        <v/>
      </c>
      <c r="I27" t="str">
        <f t="shared" ca="1" si="1"/>
        <v/>
      </c>
      <c r="J27" t="str">
        <f>IFERROR(IF(A27="FDCAN",
  INDEX(FDCAN标准帧长度!$E$4:$E$18, MATCH(B27, FDCAN标准帧长度!$A$4:$A$18, 0)),""),""
)</f>
        <v/>
      </c>
      <c r="K27" t="str">
        <f>IFERROR(IF(A27="FDCAN",
  INDEX(FDCAN标准帧长度!$F$4:$F$18, MATCH(B27, FDCAN标准帧长度!$A$4:$A$18, 0)),""),
  ""
)</f>
        <v/>
      </c>
      <c r="L27" t="str">
        <f>IF(A27="CAN标准帧",计算中间变量区!H27,
IF(A27="CAN拓展帧",计算中间变量区!I27,
IF(A27="FDCAN",J27,""))
)</f>
        <v/>
      </c>
      <c r="M27" t="str">
        <f>IF(A27="FDCAN",计算中间变量区!K27,"")</f>
        <v/>
      </c>
      <c r="N27" t="str">
        <f t="shared" si="2"/>
        <v/>
      </c>
      <c r="O27" t="str">
        <f t="shared" si="3"/>
        <v/>
      </c>
      <c r="S27" t="str">
        <f ca="1">IFERROR(IF(A27="CAN标准帧",
INDIRECT("经典CAN标准帧长度!C"&amp;(3+计算器本体!B28)),""),
""
)</f>
        <v/>
      </c>
      <c r="T27" t="str">
        <f t="shared" ca="1" si="4"/>
        <v/>
      </c>
      <c r="U27" t="str">
        <f>IFERROR(IF(A27="FDCAN",
  INDEX(FDCAN标准帧长度!$B$4:$B$18, MATCH(B27, FDCAN标准帧长度!$A$4:$A$18, 0)),""),""
)</f>
        <v/>
      </c>
      <c r="V27" t="str">
        <f>IFERROR(IF(A27="FDCAN",
  INDEX(FDCAN标准帧长度!$C$4:$C$18, MATCH($B27, FDCAN标准帧长度!$A$4:$A$18, 0)),""),
  ""
)</f>
        <v/>
      </c>
      <c r="W27">
        <f t="shared" ca="1" si="7"/>
        <v>0</v>
      </c>
      <c r="X27" t="str">
        <f t="shared" si="8"/>
        <v/>
      </c>
      <c r="Y27" t="str">
        <f t="shared" ca="1" si="5"/>
        <v/>
      </c>
      <c r="Z27" t="str">
        <f t="shared" si="6"/>
        <v/>
      </c>
    </row>
    <row r="28" spans="1:26" x14ac:dyDescent="0.3">
      <c r="A28">
        <f>计算器本体!D29</f>
        <v>0</v>
      </c>
      <c r="B28">
        <f>计算器本体!B29</f>
        <v>0</v>
      </c>
      <c r="C28">
        <f>计算器本体!C29</f>
        <v>0</v>
      </c>
      <c r="D28">
        <f>计算器本体!A29</f>
        <v>0</v>
      </c>
      <c r="E28">
        <f>计算器本体!E29</f>
        <v>0</v>
      </c>
      <c r="F28" t="str">
        <f>IF(A28="FDCAN",
   5000000,
   IF(OR(A28="CAN标准帧", A28="CAN拓展帧"),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8" t="str">
        <f>IF(OR(A28="", E28=0), "",
    IF(A28="FDCAN",
        IF(E28 &gt; 5000000, "FDCAN可变段超限（最大5M）",
            IF(E28 &lt; 1000000, "FDCAN波特率低于1M", "")
        ),
        IF(E28 &gt; F28, "非FDCAN波特率超限（最大应跟随总线上波特率最低设备"&amp;F28&amp;"）",
            IF(COUNTIFS(A:A, {"CAN标准帧","CAN拓展帧"}, E:E, "&lt;&gt;"&amp;F28)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8" t="str">
        <f t="shared" ca="1" si="0"/>
        <v/>
      </c>
      <c r="I28" t="str">
        <f t="shared" ca="1" si="1"/>
        <v/>
      </c>
      <c r="J28" t="str">
        <f>IFERROR(IF(A28="FDCAN",
  INDEX(FDCAN标准帧长度!$E$4:$E$18, MATCH(B28, FDCAN标准帧长度!$A$4:$A$18, 0)),""),""
)</f>
        <v/>
      </c>
      <c r="K28" t="str">
        <f>IFERROR(IF(A28="FDCAN",
  INDEX(FDCAN标准帧长度!$F$4:$F$18, MATCH(B28, FDCAN标准帧长度!$A$4:$A$18, 0)),""),
  ""
)</f>
        <v/>
      </c>
      <c r="L28" t="str">
        <f>IF(A28="CAN标准帧",计算中间变量区!H28,
IF(A28="CAN拓展帧",计算中间变量区!I28,
IF(A28="FDCAN",J28,""))
)</f>
        <v/>
      </c>
      <c r="M28" t="str">
        <f>IF(A28="FDCAN",计算中间变量区!K28,"")</f>
        <v/>
      </c>
      <c r="N28" t="str">
        <f t="shared" si="2"/>
        <v/>
      </c>
      <c r="O28" t="str">
        <f t="shared" si="3"/>
        <v/>
      </c>
      <c r="S28" t="str">
        <f ca="1">IFERROR(IF(A28="CAN标准帧",
INDIRECT("经典CAN标准帧长度!C"&amp;(3+计算器本体!B29)),""),
""
)</f>
        <v/>
      </c>
      <c r="T28" t="str">
        <f t="shared" ca="1" si="4"/>
        <v/>
      </c>
      <c r="U28" t="str">
        <f>IFERROR(IF(A28="FDCAN",
  INDEX(FDCAN标准帧长度!$B$4:$B$18, MATCH(B28, FDCAN标准帧长度!$A$4:$A$18, 0)),""),""
)</f>
        <v/>
      </c>
      <c r="V28" t="str">
        <f>IFERROR(IF(A28="FDCAN",
  INDEX(FDCAN标准帧长度!$C$4:$C$18, MATCH($B28, FDCAN标准帧长度!$A$4:$A$18, 0)),""),
  ""
)</f>
        <v/>
      </c>
      <c r="W28">
        <f t="shared" ca="1" si="7"/>
        <v>0</v>
      </c>
      <c r="X28" t="str">
        <f t="shared" si="8"/>
        <v/>
      </c>
      <c r="Y28" t="str">
        <f t="shared" ca="1" si="5"/>
        <v/>
      </c>
      <c r="Z28" t="str">
        <f t="shared" si="6"/>
        <v/>
      </c>
    </row>
    <row r="29" spans="1:26" x14ac:dyDescent="0.3">
      <c r="A29">
        <f>计算器本体!D30</f>
        <v>0</v>
      </c>
      <c r="B29">
        <f>计算器本体!B30</f>
        <v>0</v>
      </c>
      <c r="C29">
        <f>计算器本体!C30</f>
        <v>0</v>
      </c>
      <c r="D29">
        <f>计算器本体!A30</f>
        <v>0</v>
      </c>
      <c r="E29">
        <f>计算器本体!E30</f>
        <v>0</v>
      </c>
      <c r="F29" t="str">
        <f>IF(A29="FDCAN",
   5000000,
   IF(OR(A29="CAN标准帧", A29="CAN拓展帧"),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29" t="str">
        <f>IF(OR(A29="", E29=0), "",
    IF(A29="FDCAN",
        IF(E29 &gt; 5000000, "FDCAN可变段超限（最大5M）",
            IF(E29 &lt; 1000000, "FDCAN波特率低于1M", "")
        ),
        IF(E29 &gt; F29, "非FDCAN波特率超限（最大应跟随总线上波特率最低设备"&amp;F29&amp;"）",
            IF(COUNTIFS(A:A, {"CAN标准帧","CAN拓展帧"}, E:E, "&lt;&gt;"&amp;F29)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29" t="str">
        <f t="shared" ca="1" si="0"/>
        <v/>
      </c>
      <c r="I29" t="str">
        <f t="shared" ca="1" si="1"/>
        <v/>
      </c>
      <c r="J29" t="str">
        <f>IFERROR(IF(A29="FDCAN",
  INDEX(FDCAN标准帧长度!$E$4:$E$18, MATCH(B29, FDCAN标准帧长度!$A$4:$A$18, 0)),""),""
)</f>
        <v/>
      </c>
      <c r="K29" t="str">
        <f>IFERROR(IF(A29="FDCAN",
  INDEX(FDCAN标准帧长度!$F$4:$F$18, MATCH(B29, FDCAN标准帧长度!$A$4:$A$18, 0)),""),
  ""
)</f>
        <v/>
      </c>
      <c r="L29" t="str">
        <f>IF(A29="CAN标准帧",计算中间变量区!H29,
IF(A29="CAN拓展帧",计算中间变量区!I29,
IF(A29="FDCAN",J29,""))
)</f>
        <v/>
      </c>
      <c r="M29" t="str">
        <f>IF(A29="FDCAN",计算中间变量区!K29,"")</f>
        <v/>
      </c>
      <c r="N29" t="str">
        <f t="shared" si="2"/>
        <v/>
      </c>
      <c r="O29" t="str">
        <f t="shared" si="3"/>
        <v/>
      </c>
      <c r="S29" t="str">
        <f ca="1">IFERROR(IF(A29="CAN标准帧",
INDIRECT("经典CAN标准帧长度!C"&amp;(3+计算器本体!B30)),""),
""
)</f>
        <v/>
      </c>
      <c r="T29" t="str">
        <f t="shared" ca="1" si="4"/>
        <v/>
      </c>
      <c r="U29" t="str">
        <f>IFERROR(IF(A29="FDCAN",
  INDEX(FDCAN标准帧长度!$B$4:$B$18, MATCH(B29, FDCAN标准帧长度!$A$4:$A$18, 0)),""),""
)</f>
        <v/>
      </c>
      <c r="V29" t="str">
        <f>IFERROR(IF(A29="FDCAN",
  INDEX(FDCAN标准帧长度!$C$4:$C$18, MATCH($B29, FDCAN标准帧长度!$A$4:$A$18, 0)),""),
  ""
)</f>
        <v/>
      </c>
      <c r="W29">
        <f t="shared" ca="1" si="7"/>
        <v>0</v>
      </c>
      <c r="X29" t="str">
        <f t="shared" si="8"/>
        <v/>
      </c>
      <c r="Y29" t="str">
        <f t="shared" ca="1" si="5"/>
        <v/>
      </c>
      <c r="Z29" t="str">
        <f t="shared" si="6"/>
        <v/>
      </c>
    </row>
    <row r="30" spans="1:26" x14ac:dyDescent="0.3">
      <c r="A30">
        <f>计算器本体!D31</f>
        <v>0</v>
      </c>
      <c r="B30">
        <f>计算器本体!B31</f>
        <v>0</v>
      </c>
      <c r="C30">
        <f>计算器本体!C31</f>
        <v>0</v>
      </c>
      <c r="D30">
        <f>计算器本体!A31</f>
        <v>0</v>
      </c>
      <c r="E30">
        <f>计算器本体!E31</f>
        <v>0</v>
      </c>
      <c r="F30" t="str">
        <f>IF(A30="FDCAN",
   5000000,
   IF(OR(A30="CAN标准帧", A30="CAN拓展帧"),
     IF(
       COUNTIFS(A:A, "CAN标准帧", E:E, "&gt;0") * COUNTIFS(A:A, "CAN拓展帧", E:E, "&gt;0") &gt; 0,
       MIN(1000000, _xlfn.MINIFS(E:E, A:A, {"CAN标准帧","CAN拓展帧"}, E:E, "&gt;0")),
       1000000
     ),
     ""
   )
)</f>
        <v/>
      </c>
      <c r="G30" t="str">
        <f>IF(OR(A30="", E30=0), "",
    IF(A30="FDCAN",
        IF(E30 &gt; 5000000, "FDCAN可变段超限（最大5M）",
            IF(E30 &lt; 1000000, "FDCAN波特率低于1M", "")
        ),
        IF(E30 &gt; F30, "非FDCAN波特率超限（最大应跟随总线上波特率最低设备"&amp;F30&amp;"）",
            IF(COUNTIFS(A:A, {"CAN标准帧","CAN拓展帧"}, E:E, "&lt;&gt;"&amp;F30) &gt; 0,
                "混合帧波特率不统一，存在波特率不一致的设备，例如第"&amp;_xlfn.AGGREGATE(15, 6, ROW($A$2:$A$1000)/((A$2:A$1000={"CAN标准帧","CAN拓展帧"})*(E$2:E$1000&lt;&gt;F$2)), 1)+1&amp;"行设备，波特率为"&amp;_xlfn.AGGREGATE(15, 6, E$2:E$1000/((A$2:A$1000={"CAN标准帧","CAN拓展帧"})*(E$2:E$1000&lt;&gt;F$2)), 1)&amp;"bps", ""
            )
        )
    )
)</f>
        <v/>
      </c>
      <c r="H30" t="str">
        <f t="shared" ca="1" si="0"/>
        <v/>
      </c>
      <c r="I30" t="str">
        <f t="shared" ca="1" si="1"/>
        <v/>
      </c>
      <c r="J30" t="str">
        <f>IFERROR(IF(A30="FDCAN",
  INDEX(FDCAN标准帧长度!$E$4:$E$18, MATCH(B30, FDCAN标准帧长度!$A$4:$A$18, 0)),""),""
)</f>
        <v/>
      </c>
      <c r="K30" t="str">
        <f>IFERROR(IF(A30="FDCAN",
  INDEX(FDCAN标准帧长度!$F$4:$F$18, MATCH(B30, FDCAN标准帧长度!$A$4:$A$18, 0)),""),
  ""
)</f>
        <v/>
      </c>
      <c r="L30" t="str">
        <f>IF(A30="CAN标准帧",计算中间变量区!H30,
IF(A30="CAN拓展帧",计算中间变量区!I30,
IF(A30="FDCAN",J30,""))
)</f>
        <v/>
      </c>
      <c r="M30" t="str">
        <f>IF(A30="FDCAN",计算中间变量区!K30,"")</f>
        <v/>
      </c>
      <c r="N30" t="str">
        <f t="shared" si="2"/>
        <v/>
      </c>
      <c r="O30" t="str">
        <f t="shared" si="3"/>
        <v/>
      </c>
      <c r="S30" t="str">
        <f ca="1">IFERROR(IF(A30="CAN标准帧",
INDIRECT("经典CAN标准帧长度!C"&amp;(3+计算器本体!B31)),""),
""
)</f>
        <v/>
      </c>
      <c r="U30" t="str">
        <f>IFERROR(IF(A30="FDCAN",
  INDEX(FDCAN标准帧长度!$B$4:$B$18, MATCH(B30, FDCAN标准帧长度!$A$4:$A$18, 0)),""),""
)</f>
        <v/>
      </c>
      <c r="V30" t="str">
        <f>IFERROR(IF(A30="FDCAN",
  INDEX(FDCAN标准帧长度!$C$4:$C$18, MATCH($B30, FDCAN标准帧长度!$A$4:$A$18, 0)),""),
  ""
)</f>
        <v/>
      </c>
      <c r="W30">
        <f t="shared" ca="1" si="7"/>
        <v>0</v>
      </c>
      <c r="X30" t="str">
        <f t="shared" si="8"/>
        <v/>
      </c>
      <c r="Y30" t="str">
        <f t="shared" ca="1" si="5"/>
        <v/>
      </c>
      <c r="Z30" t="str">
        <f t="shared" si="6"/>
        <v/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8833-9126-40D3-B33E-8BDE69D81807}">
  <dimension ref="A1:Q11"/>
  <sheetViews>
    <sheetView workbookViewId="0">
      <selection activeCell="E4" sqref="E4"/>
    </sheetView>
  </sheetViews>
  <sheetFormatPr defaultRowHeight="14" x14ac:dyDescent="0.3"/>
  <cols>
    <col min="1" max="1" width="10.83203125" bestFit="1" customWidth="1"/>
    <col min="2" max="2" width="29.1640625" bestFit="1" customWidth="1"/>
    <col min="3" max="3" width="16.9140625" bestFit="1" customWidth="1"/>
    <col min="4" max="4" width="25.4140625" customWidth="1"/>
    <col min="5" max="5" width="16.1640625" customWidth="1"/>
    <col min="7" max="7" width="6.83203125" bestFit="1" customWidth="1"/>
    <col min="8" max="8" width="4.83203125" bestFit="1" customWidth="1"/>
    <col min="9" max="11" width="12.83203125" bestFit="1" customWidth="1"/>
    <col min="12" max="12" width="10.83203125" bestFit="1" customWidth="1"/>
    <col min="13" max="13" width="18.08203125" bestFit="1" customWidth="1"/>
    <col min="14" max="15" width="6.5" bestFit="1" customWidth="1"/>
    <col min="16" max="16" width="6" customWidth="1"/>
  </cols>
  <sheetData>
    <row r="1" spans="1:17" x14ac:dyDescent="0.3">
      <c r="A1" s="12" t="s">
        <v>0</v>
      </c>
      <c r="B1" s="12" t="s">
        <v>26</v>
      </c>
      <c r="C1" s="12" t="s">
        <v>14</v>
      </c>
      <c r="D1" s="12" t="s">
        <v>53</v>
      </c>
      <c r="E1" s="12" t="s">
        <v>22</v>
      </c>
      <c r="F1" s="12"/>
      <c r="G1" s="12" t="s">
        <v>3</v>
      </c>
      <c r="H1" s="17" t="s">
        <v>4</v>
      </c>
      <c r="I1" s="17"/>
      <c r="J1" s="17" t="s">
        <v>8</v>
      </c>
      <c r="K1" s="17"/>
      <c r="L1" s="17"/>
      <c r="M1" s="12" t="s">
        <v>15</v>
      </c>
      <c r="N1" s="12" t="s">
        <v>17</v>
      </c>
      <c r="O1" s="12" t="s">
        <v>18</v>
      </c>
      <c r="P1" s="12" t="s">
        <v>27</v>
      </c>
      <c r="Q1" s="12" t="s">
        <v>50</v>
      </c>
    </row>
    <row r="2" spans="1:17" x14ac:dyDescent="0.3">
      <c r="A2" s="12"/>
      <c r="B2" s="12"/>
      <c r="C2" s="12"/>
      <c r="D2" s="12"/>
      <c r="E2" s="12"/>
      <c r="F2" s="12"/>
      <c r="G2" s="12" t="s">
        <v>3</v>
      </c>
      <c r="H2" s="12" t="s">
        <v>6</v>
      </c>
      <c r="I2" s="12" t="s">
        <v>7</v>
      </c>
      <c r="J2" s="12" t="s">
        <v>12</v>
      </c>
      <c r="K2" s="12" t="s">
        <v>13</v>
      </c>
      <c r="L2" s="12" t="s">
        <v>0</v>
      </c>
      <c r="M2" s="12" t="s">
        <v>16</v>
      </c>
      <c r="N2" s="12" t="s">
        <v>63</v>
      </c>
      <c r="O2" s="12"/>
      <c r="P2" s="12"/>
      <c r="Q2" s="12"/>
    </row>
    <row r="3" spans="1:17" x14ac:dyDescent="0.3">
      <c r="A3" s="12"/>
      <c r="B3" s="12"/>
      <c r="C3" s="12"/>
      <c r="D3" s="12"/>
      <c r="E3" s="12"/>
      <c r="F3" s="12"/>
      <c r="G3" s="12" t="s">
        <v>1</v>
      </c>
      <c r="H3" s="12" t="s">
        <v>2</v>
      </c>
      <c r="I3" s="12" t="s">
        <v>5</v>
      </c>
      <c r="J3" s="12" t="s">
        <v>9</v>
      </c>
      <c r="K3" s="12" t="s">
        <v>10</v>
      </c>
      <c r="L3" s="12" t="s">
        <v>11</v>
      </c>
      <c r="M3" s="12"/>
      <c r="N3" s="12" t="s">
        <v>20</v>
      </c>
      <c r="O3" s="12" t="s">
        <v>21</v>
      </c>
      <c r="P3" s="12" t="s">
        <v>19</v>
      </c>
      <c r="Q3" s="12" t="s">
        <v>51</v>
      </c>
    </row>
    <row r="4" spans="1:17" x14ac:dyDescent="0.3">
      <c r="A4" s="12">
        <v>1</v>
      </c>
      <c r="B4" s="12">
        <f t="shared" ref="B4:B11" si="0">C4-(A4*8)</f>
        <v>47</v>
      </c>
      <c r="C4" s="12">
        <f>SUM(G4:Q4)</f>
        <v>55</v>
      </c>
      <c r="D4" s="12">
        <f>SUM(G4:K4)+ROUNDDOWN(SUM(G4:K4)/5,0)+SUM(M4:N4)-1+ROUNDDOWN(SUM(M4:N4)/5,0)+SUM(L4,O4:Q4)</f>
        <v>61</v>
      </c>
      <c r="E4" s="12">
        <f>D4/8</f>
        <v>7.625</v>
      </c>
      <c r="F4" s="12"/>
      <c r="G4" s="12">
        <v>1</v>
      </c>
      <c r="H4" s="12">
        <v>11</v>
      </c>
      <c r="I4" s="12">
        <v>1</v>
      </c>
      <c r="J4" s="12">
        <v>1</v>
      </c>
      <c r="K4" s="12">
        <v>1</v>
      </c>
      <c r="L4" s="12">
        <v>4</v>
      </c>
      <c r="M4" s="12">
        <v>8</v>
      </c>
      <c r="N4" s="12">
        <v>16</v>
      </c>
      <c r="O4" s="12">
        <v>2</v>
      </c>
      <c r="P4" s="12">
        <v>7</v>
      </c>
      <c r="Q4" s="12">
        <v>3</v>
      </c>
    </row>
    <row r="5" spans="1:17" x14ac:dyDescent="0.3">
      <c r="A5" s="12">
        <v>2</v>
      </c>
      <c r="B5" s="12">
        <f t="shared" si="0"/>
        <v>47</v>
      </c>
      <c r="C5" s="12">
        <f t="shared" ref="C5:C11" si="1">SUM(G5:Q5)</f>
        <v>63</v>
      </c>
      <c r="D5" s="12">
        <f t="shared" ref="D5:D11" si="2">SUM(G5:K5)+ROUNDDOWN(SUM(G5:K5)/5,0)+SUM(M5:N5)-1+ROUNDDOWN(SUM(M5:N5)/5,0)+SUM(L5,O5:Q5)</f>
        <v>71</v>
      </c>
      <c r="E5" s="12">
        <f t="shared" ref="E5:E11" si="3">D5/8</f>
        <v>8.875</v>
      </c>
      <c r="F5" s="12"/>
      <c r="G5" s="12">
        <v>1</v>
      </c>
      <c r="H5" s="12">
        <v>11</v>
      </c>
      <c r="I5" s="12">
        <v>1</v>
      </c>
      <c r="J5" s="12">
        <v>1</v>
      </c>
      <c r="K5" s="12">
        <v>1</v>
      </c>
      <c r="L5" s="12">
        <v>4</v>
      </c>
      <c r="M5" s="12">
        <v>16</v>
      </c>
      <c r="N5" s="12">
        <v>16</v>
      </c>
      <c r="O5" s="12">
        <v>2</v>
      </c>
      <c r="P5" s="12">
        <v>7</v>
      </c>
      <c r="Q5" s="12">
        <v>3</v>
      </c>
    </row>
    <row r="6" spans="1:17" x14ac:dyDescent="0.3">
      <c r="A6" s="12">
        <v>3</v>
      </c>
      <c r="B6" s="12">
        <f t="shared" si="0"/>
        <v>47</v>
      </c>
      <c r="C6" s="12">
        <f t="shared" si="1"/>
        <v>71</v>
      </c>
      <c r="D6" s="12">
        <f t="shared" si="2"/>
        <v>81</v>
      </c>
      <c r="E6" s="12">
        <f t="shared" si="3"/>
        <v>10.125</v>
      </c>
      <c r="F6" s="12"/>
      <c r="G6" s="12">
        <v>1</v>
      </c>
      <c r="H6" s="12">
        <v>11</v>
      </c>
      <c r="I6" s="12">
        <v>1</v>
      </c>
      <c r="J6" s="12">
        <v>1</v>
      </c>
      <c r="K6" s="12">
        <v>1</v>
      </c>
      <c r="L6" s="12">
        <v>4</v>
      </c>
      <c r="M6" s="12">
        <v>24</v>
      </c>
      <c r="N6" s="12">
        <v>16</v>
      </c>
      <c r="O6" s="12">
        <v>2</v>
      </c>
      <c r="P6" s="12">
        <v>7</v>
      </c>
      <c r="Q6" s="12">
        <v>3</v>
      </c>
    </row>
    <row r="7" spans="1:17" x14ac:dyDescent="0.3">
      <c r="A7" s="12">
        <v>4</v>
      </c>
      <c r="B7" s="12">
        <f t="shared" si="0"/>
        <v>47</v>
      </c>
      <c r="C7" s="12">
        <f t="shared" si="1"/>
        <v>79</v>
      </c>
      <c r="D7" s="12">
        <f t="shared" si="2"/>
        <v>90</v>
      </c>
      <c r="E7" s="12">
        <f t="shared" si="3"/>
        <v>11.25</v>
      </c>
      <c r="F7" s="12"/>
      <c r="G7" s="12">
        <v>1</v>
      </c>
      <c r="H7" s="12">
        <v>11</v>
      </c>
      <c r="I7" s="12">
        <v>1</v>
      </c>
      <c r="J7" s="12">
        <v>1</v>
      </c>
      <c r="K7" s="12">
        <v>1</v>
      </c>
      <c r="L7" s="12">
        <v>4</v>
      </c>
      <c r="M7" s="12">
        <v>32</v>
      </c>
      <c r="N7" s="12">
        <v>16</v>
      </c>
      <c r="O7" s="12">
        <v>2</v>
      </c>
      <c r="P7" s="12">
        <v>7</v>
      </c>
      <c r="Q7" s="12">
        <v>3</v>
      </c>
    </row>
    <row r="8" spans="1:17" x14ac:dyDescent="0.3">
      <c r="A8" s="12">
        <v>5</v>
      </c>
      <c r="B8" s="12">
        <f t="shared" si="0"/>
        <v>47</v>
      </c>
      <c r="C8" s="12">
        <f t="shared" si="1"/>
        <v>87</v>
      </c>
      <c r="D8" s="12">
        <f t="shared" si="2"/>
        <v>100</v>
      </c>
      <c r="E8" s="12">
        <f t="shared" si="3"/>
        <v>12.5</v>
      </c>
      <c r="F8" s="12"/>
      <c r="G8" s="12">
        <v>1</v>
      </c>
      <c r="H8" s="12">
        <v>11</v>
      </c>
      <c r="I8" s="12">
        <v>1</v>
      </c>
      <c r="J8" s="12">
        <v>1</v>
      </c>
      <c r="K8" s="12">
        <v>1</v>
      </c>
      <c r="L8" s="12">
        <v>4</v>
      </c>
      <c r="M8" s="12">
        <v>40</v>
      </c>
      <c r="N8" s="12">
        <v>16</v>
      </c>
      <c r="O8" s="12">
        <v>2</v>
      </c>
      <c r="P8" s="12">
        <v>7</v>
      </c>
      <c r="Q8" s="12">
        <v>3</v>
      </c>
    </row>
    <row r="9" spans="1:17" x14ac:dyDescent="0.3">
      <c r="A9" s="12">
        <v>6</v>
      </c>
      <c r="B9" s="12">
        <f t="shared" si="0"/>
        <v>47</v>
      </c>
      <c r="C9" s="12">
        <f t="shared" si="1"/>
        <v>95</v>
      </c>
      <c r="D9" s="12">
        <f t="shared" si="2"/>
        <v>109</v>
      </c>
      <c r="E9" s="12">
        <f t="shared" si="3"/>
        <v>13.625</v>
      </c>
      <c r="F9" s="12"/>
      <c r="G9" s="12">
        <v>1</v>
      </c>
      <c r="H9" s="12">
        <v>11</v>
      </c>
      <c r="I9" s="12">
        <v>1</v>
      </c>
      <c r="J9" s="12">
        <v>1</v>
      </c>
      <c r="K9" s="12">
        <v>1</v>
      </c>
      <c r="L9" s="12">
        <v>4</v>
      </c>
      <c r="M9" s="12">
        <v>48</v>
      </c>
      <c r="N9" s="12">
        <v>16</v>
      </c>
      <c r="O9" s="12">
        <v>2</v>
      </c>
      <c r="P9" s="12">
        <v>7</v>
      </c>
      <c r="Q9" s="12">
        <v>3</v>
      </c>
    </row>
    <row r="10" spans="1:17" x14ac:dyDescent="0.3">
      <c r="A10" s="12">
        <v>7</v>
      </c>
      <c r="B10" s="12">
        <f t="shared" si="0"/>
        <v>47</v>
      </c>
      <c r="C10" s="12">
        <f t="shared" si="1"/>
        <v>103</v>
      </c>
      <c r="D10" s="12">
        <f t="shared" si="2"/>
        <v>119</v>
      </c>
      <c r="E10" s="12">
        <f t="shared" si="3"/>
        <v>14.875</v>
      </c>
      <c r="F10" s="12"/>
      <c r="G10" s="12">
        <v>1</v>
      </c>
      <c r="H10" s="12">
        <v>11</v>
      </c>
      <c r="I10" s="12">
        <v>1</v>
      </c>
      <c r="J10" s="12">
        <v>1</v>
      </c>
      <c r="K10" s="12">
        <v>1</v>
      </c>
      <c r="L10" s="12">
        <v>4</v>
      </c>
      <c r="M10" s="12">
        <v>56</v>
      </c>
      <c r="N10" s="12">
        <v>16</v>
      </c>
      <c r="O10" s="12">
        <v>2</v>
      </c>
      <c r="P10" s="12">
        <v>7</v>
      </c>
      <c r="Q10" s="12">
        <v>3</v>
      </c>
    </row>
    <row r="11" spans="1:17" x14ac:dyDescent="0.3">
      <c r="A11" s="12">
        <v>8</v>
      </c>
      <c r="B11" s="12">
        <f t="shared" si="0"/>
        <v>47</v>
      </c>
      <c r="C11" s="12">
        <f t="shared" si="1"/>
        <v>111</v>
      </c>
      <c r="D11" s="12">
        <f t="shared" si="2"/>
        <v>129</v>
      </c>
      <c r="E11" s="12">
        <f t="shared" si="3"/>
        <v>16.125</v>
      </c>
      <c r="F11" s="12"/>
      <c r="G11" s="12">
        <v>1</v>
      </c>
      <c r="H11" s="12">
        <v>11</v>
      </c>
      <c r="I11" s="12">
        <v>1</v>
      </c>
      <c r="J11" s="12">
        <v>1</v>
      </c>
      <c r="K11" s="12">
        <v>1</v>
      </c>
      <c r="L11" s="12">
        <v>4</v>
      </c>
      <c r="M11" s="12">
        <v>64</v>
      </c>
      <c r="N11" s="12">
        <v>16</v>
      </c>
      <c r="O11" s="12">
        <v>2</v>
      </c>
      <c r="P11" s="12">
        <v>7</v>
      </c>
      <c r="Q11" s="12">
        <v>3</v>
      </c>
    </row>
  </sheetData>
  <mergeCells count="2">
    <mergeCell ref="H1:I1"/>
    <mergeCell ref="J1:L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9DDB-86E1-4DC8-AE69-57C997095CFD}">
  <dimension ref="A1:S14"/>
  <sheetViews>
    <sheetView workbookViewId="0">
      <selection activeCell="D4" sqref="D4"/>
    </sheetView>
  </sheetViews>
  <sheetFormatPr defaultRowHeight="14" x14ac:dyDescent="0.3"/>
  <cols>
    <col min="1" max="1" width="10.4140625" bestFit="1" customWidth="1"/>
    <col min="2" max="2" width="28.08203125" bestFit="1" customWidth="1"/>
    <col min="3" max="3" width="14.33203125" bestFit="1" customWidth="1"/>
    <col min="4" max="4" width="26.08203125" bestFit="1" customWidth="1"/>
    <col min="5" max="5" width="16.25" bestFit="1" customWidth="1"/>
    <col min="7" max="7" width="6.6640625" bestFit="1" customWidth="1"/>
    <col min="8" max="8" width="4.25" customWidth="1"/>
    <col min="9" max="9" width="17.6640625" customWidth="1"/>
    <col min="10" max="11" width="12.33203125" bestFit="1" customWidth="1"/>
    <col min="12" max="13" width="12.33203125" customWidth="1"/>
    <col min="14" max="14" width="10.4140625" bestFit="1" customWidth="1"/>
    <col min="15" max="15" width="17.5" bestFit="1" customWidth="1"/>
    <col min="16" max="16" width="6.4140625" bestFit="1" customWidth="1"/>
    <col min="17" max="17" width="6.33203125" bestFit="1" customWidth="1"/>
    <col min="18" max="18" width="6.6640625" bestFit="1" customWidth="1"/>
  </cols>
  <sheetData>
    <row r="1" spans="1:19" s="5" customFormat="1" x14ac:dyDescent="0.3">
      <c r="A1" s="11" t="s">
        <v>0</v>
      </c>
      <c r="B1" s="11" t="s">
        <v>26</v>
      </c>
      <c r="C1" s="11" t="s">
        <v>14</v>
      </c>
      <c r="D1" s="11" t="s">
        <v>53</v>
      </c>
      <c r="E1" s="11" t="s">
        <v>22</v>
      </c>
      <c r="F1" s="11"/>
      <c r="G1" s="11" t="s">
        <v>3</v>
      </c>
      <c r="H1" s="20" t="s">
        <v>4</v>
      </c>
      <c r="I1" s="20"/>
      <c r="J1" s="20"/>
      <c r="K1" s="20"/>
      <c r="L1" s="20"/>
      <c r="M1" s="18" t="s">
        <v>8</v>
      </c>
      <c r="N1" s="19"/>
      <c r="O1" s="11" t="s">
        <v>15</v>
      </c>
      <c r="P1" s="11" t="s">
        <v>17</v>
      </c>
      <c r="Q1" s="11" t="s">
        <v>18</v>
      </c>
      <c r="R1" s="11" t="s">
        <v>27</v>
      </c>
      <c r="S1" s="11" t="s">
        <v>50</v>
      </c>
    </row>
    <row r="2" spans="1:19" s="5" customFormat="1" x14ac:dyDescent="0.3">
      <c r="A2" s="11"/>
      <c r="B2" s="11"/>
      <c r="C2" s="11"/>
      <c r="D2" s="11"/>
      <c r="E2" s="11"/>
      <c r="F2" s="11"/>
      <c r="G2" s="11" t="s">
        <v>3</v>
      </c>
      <c r="H2" s="11" t="s">
        <v>6</v>
      </c>
      <c r="I2" s="11" t="s">
        <v>46</v>
      </c>
      <c r="J2" s="11" t="s">
        <v>12</v>
      </c>
      <c r="K2" s="11" t="s">
        <v>43</v>
      </c>
      <c r="L2" s="11" t="s">
        <v>7</v>
      </c>
      <c r="M2" s="11" t="s">
        <v>47</v>
      </c>
      <c r="N2" s="11" t="s">
        <v>0</v>
      </c>
      <c r="O2" s="11" t="s">
        <v>16</v>
      </c>
      <c r="P2" s="11" t="s">
        <v>63</v>
      </c>
      <c r="Q2" s="11"/>
      <c r="R2" s="11"/>
      <c r="S2" s="11"/>
    </row>
    <row r="3" spans="1:19" s="5" customFormat="1" x14ac:dyDescent="0.3">
      <c r="A3" s="11"/>
      <c r="B3" s="11"/>
      <c r="C3" s="11"/>
      <c r="D3" s="11"/>
      <c r="E3" s="11"/>
      <c r="F3" s="11"/>
      <c r="G3" s="11" t="s">
        <v>1</v>
      </c>
      <c r="H3" s="11" t="s">
        <v>2</v>
      </c>
      <c r="I3" s="11" t="s">
        <v>45</v>
      </c>
      <c r="J3" s="11" t="s">
        <v>9</v>
      </c>
      <c r="K3" s="11" t="s">
        <v>44</v>
      </c>
      <c r="L3" s="11" t="s">
        <v>5</v>
      </c>
      <c r="M3" s="11" t="s">
        <v>48</v>
      </c>
      <c r="N3" s="11" t="s">
        <v>11</v>
      </c>
      <c r="O3" s="11"/>
      <c r="P3" s="11" t="s">
        <v>20</v>
      </c>
      <c r="Q3" s="11" t="s">
        <v>21</v>
      </c>
      <c r="R3" s="11" t="s">
        <v>19</v>
      </c>
      <c r="S3" s="11" t="s">
        <v>51</v>
      </c>
    </row>
    <row r="4" spans="1:19" s="5" customFormat="1" x14ac:dyDescent="0.3">
      <c r="A4" s="11">
        <v>1</v>
      </c>
      <c r="B4" s="11">
        <f t="shared" ref="B4:B11" si="0">C4-(A4*8)</f>
        <v>64</v>
      </c>
      <c r="C4" s="11">
        <f t="shared" ref="C4:C11" si="1">SUM(G4:R4)</f>
        <v>72</v>
      </c>
      <c r="D4" s="11">
        <f>SUM(G4:L4)+ROUNDDOWN(SUM(G4:L4)/5,0)+SUM(M4:N4)-1+ROUNDDOWN(SUM(M4:N4)/5,0)+(P4-1)+ROUNDDOWN((P4-1)/5,0)+SUM(O4,Q4:S4)</f>
        <v>83</v>
      </c>
      <c r="E4" s="11">
        <f>D4/8</f>
        <v>10.375</v>
      </c>
      <c r="F4" s="11"/>
      <c r="G4" s="11">
        <v>1</v>
      </c>
      <c r="H4" s="11">
        <v>11</v>
      </c>
      <c r="I4" s="11">
        <v>1</v>
      </c>
      <c r="J4" s="11">
        <v>1</v>
      </c>
      <c r="K4" s="11">
        <v>18</v>
      </c>
      <c r="L4" s="11">
        <v>1</v>
      </c>
      <c r="M4" s="11">
        <v>2</v>
      </c>
      <c r="N4" s="11">
        <v>4</v>
      </c>
      <c r="O4" s="11">
        <v>8</v>
      </c>
      <c r="P4" s="11">
        <v>16</v>
      </c>
      <c r="Q4" s="11">
        <v>2</v>
      </c>
      <c r="R4" s="11">
        <v>7</v>
      </c>
      <c r="S4" s="11">
        <v>3</v>
      </c>
    </row>
    <row r="5" spans="1:19" s="5" customFormat="1" x14ac:dyDescent="0.3">
      <c r="A5" s="11">
        <v>2</v>
      </c>
      <c r="B5" s="11">
        <f t="shared" si="0"/>
        <v>64</v>
      </c>
      <c r="C5" s="11">
        <f t="shared" si="1"/>
        <v>80</v>
      </c>
      <c r="D5" s="11">
        <f t="shared" ref="D5:D11" si="2">SUM(G5:L5)+ROUNDDOWN(SUM(G5:L5)/5,0)+SUM(M5:N5)-1+ROUNDDOWN(SUM(M5:N5)/5,0)+(P5-1)+ROUNDDOWN((P5-1)/5,0)+SUM(O5,Q5:S5)</f>
        <v>91</v>
      </c>
      <c r="E5" s="11">
        <f t="shared" ref="E5:E11" si="3">D5/8</f>
        <v>11.375</v>
      </c>
      <c r="F5" s="11"/>
      <c r="G5" s="11">
        <v>1</v>
      </c>
      <c r="H5" s="11">
        <v>11</v>
      </c>
      <c r="I5" s="11">
        <v>1</v>
      </c>
      <c r="J5" s="11">
        <v>1</v>
      </c>
      <c r="K5" s="11">
        <v>18</v>
      </c>
      <c r="L5" s="11">
        <v>1</v>
      </c>
      <c r="M5" s="11">
        <v>2</v>
      </c>
      <c r="N5" s="11">
        <v>4</v>
      </c>
      <c r="O5" s="11">
        <v>16</v>
      </c>
      <c r="P5" s="11">
        <v>16</v>
      </c>
      <c r="Q5" s="11">
        <v>2</v>
      </c>
      <c r="R5" s="11">
        <v>7</v>
      </c>
      <c r="S5" s="11">
        <v>3</v>
      </c>
    </row>
    <row r="6" spans="1:19" s="5" customFormat="1" x14ac:dyDescent="0.3">
      <c r="A6" s="11">
        <v>3</v>
      </c>
      <c r="B6" s="11">
        <f t="shared" si="0"/>
        <v>64</v>
      </c>
      <c r="C6" s="11">
        <f t="shared" si="1"/>
        <v>88</v>
      </c>
      <c r="D6" s="11">
        <f t="shared" si="2"/>
        <v>99</v>
      </c>
      <c r="E6" s="11">
        <f t="shared" si="3"/>
        <v>12.375</v>
      </c>
      <c r="F6" s="11"/>
      <c r="G6" s="11">
        <v>1</v>
      </c>
      <c r="H6" s="11">
        <v>11</v>
      </c>
      <c r="I6" s="11">
        <v>1</v>
      </c>
      <c r="J6" s="11">
        <v>1</v>
      </c>
      <c r="K6" s="11">
        <v>18</v>
      </c>
      <c r="L6" s="11">
        <v>1</v>
      </c>
      <c r="M6" s="11">
        <v>2</v>
      </c>
      <c r="N6" s="11">
        <v>4</v>
      </c>
      <c r="O6" s="11">
        <v>24</v>
      </c>
      <c r="P6" s="11">
        <v>16</v>
      </c>
      <c r="Q6" s="11">
        <v>2</v>
      </c>
      <c r="R6" s="11">
        <v>7</v>
      </c>
      <c r="S6" s="11">
        <v>3</v>
      </c>
    </row>
    <row r="7" spans="1:19" s="5" customFormat="1" x14ac:dyDescent="0.3">
      <c r="A7" s="11">
        <v>4</v>
      </c>
      <c r="B7" s="11">
        <f t="shared" si="0"/>
        <v>64</v>
      </c>
      <c r="C7" s="11">
        <f t="shared" si="1"/>
        <v>96</v>
      </c>
      <c r="D7" s="11">
        <f t="shared" si="2"/>
        <v>107</v>
      </c>
      <c r="E7" s="11">
        <f t="shared" si="3"/>
        <v>13.375</v>
      </c>
      <c r="F7" s="11"/>
      <c r="G7" s="11">
        <v>1</v>
      </c>
      <c r="H7" s="11">
        <v>11</v>
      </c>
      <c r="I7" s="11">
        <v>1</v>
      </c>
      <c r="J7" s="11">
        <v>1</v>
      </c>
      <c r="K7" s="11">
        <v>18</v>
      </c>
      <c r="L7" s="11">
        <v>1</v>
      </c>
      <c r="M7" s="11">
        <v>2</v>
      </c>
      <c r="N7" s="11">
        <v>4</v>
      </c>
      <c r="O7" s="11">
        <v>32</v>
      </c>
      <c r="P7" s="11">
        <v>16</v>
      </c>
      <c r="Q7" s="11">
        <v>2</v>
      </c>
      <c r="R7" s="11">
        <v>7</v>
      </c>
      <c r="S7" s="11">
        <v>3</v>
      </c>
    </row>
    <row r="8" spans="1:19" s="5" customFormat="1" x14ac:dyDescent="0.3">
      <c r="A8" s="11">
        <v>5</v>
      </c>
      <c r="B8" s="11">
        <f t="shared" si="0"/>
        <v>64</v>
      </c>
      <c r="C8" s="11">
        <f t="shared" si="1"/>
        <v>104</v>
      </c>
      <c r="D8" s="11">
        <f t="shared" si="2"/>
        <v>115</v>
      </c>
      <c r="E8" s="11">
        <f t="shared" si="3"/>
        <v>14.375</v>
      </c>
      <c r="F8" s="11"/>
      <c r="G8" s="11">
        <v>1</v>
      </c>
      <c r="H8" s="11">
        <v>11</v>
      </c>
      <c r="I8" s="11">
        <v>1</v>
      </c>
      <c r="J8" s="11">
        <v>1</v>
      </c>
      <c r="K8" s="11">
        <v>18</v>
      </c>
      <c r="L8" s="11">
        <v>1</v>
      </c>
      <c r="M8" s="11">
        <v>2</v>
      </c>
      <c r="N8" s="11">
        <v>4</v>
      </c>
      <c r="O8" s="11">
        <v>40</v>
      </c>
      <c r="P8" s="11">
        <v>16</v>
      </c>
      <c r="Q8" s="11">
        <v>2</v>
      </c>
      <c r="R8" s="11">
        <v>7</v>
      </c>
      <c r="S8" s="11">
        <v>3</v>
      </c>
    </row>
    <row r="9" spans="1:19" s="5" customFormat="1" x14ac:dyDescent="0.3">
      <c r="A9" s="11">
        <v>6</v>
      </c>
      <c r="B9" s="11">
        <f t="shared" si="0"/>
        <v>64</v>
      </c>
      <c r="C9" s="11">
        <f t="shared" si="1"/>
        <v>112</v>
      </c>
      <c r="D9" s="11">
        <f t="shared" si="2"/>
        <v>123</v>
      </c>
      <c r="E9" s="11">
        <f t="shared" si="3"/>
        <v>15.375</v>
      </c>
      <c r="F9" s="11"/>
      <c r="G9" s="11">
        <v>1</v>
      </c>
      <c r="H9" s="11">
        <v>11</v>
      </c>
      <c r="I9" s="11">
        <v>1</v>
      </c>
      <c r="J9" s="11">
        <v>1</v>
      </c>
      <c r="K9" s="11">
        <v>18</v>
      </c>
      <c r="L9" s="11">
        <v>1</v>
      </c>
      <c r="M9" s="11">
        <v>2</v>
      </c>
      <c r="N9" s="11">
        <v>4</v>
      </c>
      <c r="O9" s="11">
        <v>48</v>
      </c>
      <c r="P9" s="11">
        <v>16</v>
      </c>
      <c r="Q9" s="11">
        <v>2</v>
      </c>
      <c r="R9" s="11">
        <v>7</v>
      </c>
      <c r="S9" s="11">
        <v>3</v>
      </c>
    </row>
    <row r="10" spans="1:19" s="5" customFormat="1" x14ac:dyDescent="0.3">
      <c r="A10" s="11">
        <v>7</v>
      </c>
      <c r="B10" s="11">
        <f t="shared" si="0"/>
        <v>64</v>
      </c>
      <c r="C10" s="11">
        <f t="shared" si="1"/>
        <v>120</v>
      </c>
      <c r="D10" s="11">
        <f t="shared" si="2"/>
        <v>131</v>
      </c>
      <c r="E10" s="11">
        <f t="shared" si="3"/>
        <v>16.375</v>
      </c>
      <c r="F10" s="11"/>
      <c r="G10" s="11">
        <v>1</v>
      </c>
      <c r="H10" s="11">
        <v>11</v>
      </c>
      <c r="I10" s="11">
        <v>1</v>
      </c>
      <c r="J10" s="11">
        <v>1</v>
      </c>
      <c r="K10" s="11">
        <v>18</v>
      </c>
      <c r="L10" s="11">
        <v>1</v>
      </c>
      <c r="M10" s="11">
        <v>2</v>
      </c>
      <c r="N10" s="11">
        <v>4</v>
      </c>
      <c r="O10" s="11">
        <v>56</v>
      </c>
      <c r="P10" s="11">
        <v>16</v>
      </c>
      <c r="Q10" s="11">
        <v>2</v>
      </c>
      <c r="R10" s="11">
        <v>7</v>
      </c>
      <c r="S10" s="11">
        <v>3</v>
      </c>
    </row>
    <row r="11" spans="1:19" s="5" customFormat="1" x14ac:dyDescent="0.3">
      <c r="A11" s="11">
        <v>8</v>
      </c>
      <c r="B11" s="11">
        <f t="shared" si="0"/>
        <v>64</v>
      </c>
      <c r="C11" s="11">
        <f t="shared" si="1"/>
        <v>128</v>
      </c>
      <c r="D11" s="11">
        <f t="shared" si="2"/>
        <v>139</v>
      </c>
      <c r="E11" s="11">
        <f t="shared" si="3"/>
        <v>17.375</v>
      </c>
      <c r="F11" s="11"/>
      <c r="G11" s="11">
        <v>1</v>
      </c>
      <c r="H11" s="11">
        <v>11</v>
      </c>
      <c r="I11" s="11">
        <v>1</v>
      </c>
      <c r="J11" s="11">
        <v>1</v>
      </c>
      <c r="K11" s="11">
        <v>18</v>
      </c>
      <c r="L11" s="11">
        <v>1</v>
      </c>
      <c r="M11" s="11">
        <v>2</v>
      </c>
      <c r="N11" s="11">
        <v>4</v>
      </c>
      <c r="O11" s="11">
        <v>64</v>
      </c>
      <c r="P11" s="11">
        <v>16</v>
      </c>
      <c r="Q11" s="11">
        <v>2</v>
      </c>
      <c r="R11" s="11">
        <v>7</v>
      </c>
      <c r="S11" s="11">
        <v>3</v>
      </c>
    </row>
    <row r="13" spans="1:19" ht="29" customHeight="1" x14ac:dyDescent="0.3">
      <c r="A13" s="21" t="s">
        <v>49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3">
      <c r="A14" s="16" t="s">
        <v>52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</sheetData>
  <mergeCells count="4">
    <mergeCell ref="M1:N1"/>
    <mergeCell ref="H1:L1"/>
    <mergeCell ref="A13:S13"/>
    <mergeCell ref="A14:S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7FF4-116B-4F4C-A071-2C6B5C5D7A17}">
  <dimension ref="A1:V20"/>
  <sheetViews>
    <sheetView workbookViewId="0">
      <selection activeCell="A12" sqref="A12:A18"/>
    </sheetView>
  </sheetViews>
  <sheetFormatPr defaultRowHeight="14" x14ac:dyDescent="0.3"/>
  <cols>
    <col min="1" max="1" width="10.4140625" style="5" bestFit="1" customWidth="1"/>
    <col min="2" max="2" width="18.25" style="5" bestFit="1" customWidth="1"/>
    <col min="3" max="3" width="18.25" style="5" customWidth="1"/>
    <col min="4" max="4" width="8.5" style="5" bestFit="1" customWidth="1"/>
    <col min="5" max="5" width="24.1640625" style="5" bestFit="1" customWidth="1"/>
    <col min="6" max="6" width="24.1640625" style="5" customWidth="1"/>
    <col min="7" max="7" width="8.5" style="5" bestFit="1" customWidth="1"/>
    <col min="8" max="8" width="6.6640625" style="5" bestFit="1" customWidth="1"/>
    <col min="9" max="9" width="4.6640625" style="5" bestFit="1" customWidth="1"/>
    <col min="10" max="10" width="4.25" style="5" bestFit="1" customWidth="1"/>
    <col min="11" max="11" width="10.4140625" style="5" bestFit="1" customWidth="1"/>
    <col min="12" max="15" width="18.25" style="5" customWidth="1"/>
    <col min="16" max="16" width="10.58203125" style="5" customWidth="1"/>
    <col min="17" max="17" width="7.6640625" style="5" bestFit="1" customWidth="1"/>
    <col min="18" max="18" width="7.6640625" style="5" customWidth="1"/>
    <col min="19" max="19" width="6.4140625" style="5" bestFit="1" customWidth="1"/>
    <col min="20" max="20" width="6.33203125" style="5" bestFit="1" customWidth="1"/>
    <col min="21" max="22" width="6.6640625" style="5" bestFit="1" customWidth="1"/>
  </cols>
  <sheetData>
    <row r="1" spans="1:22" x14ac:dyDescent="0.3">
      <c r="A1" s="11" t="s">
        <v>0</v>
      </c>
      <c r="B1" s="11" t="s">
        <v>67</v>
      </c>
      <c r="C1" s="9" t="s">
        <v>68</v>
      </c>
      <c r="D1" s="11"/>
      <c r="E1" s="18" t="s">
        <v>53</v>
      </c>
      <c r="F1" s="19"/>
      <c r="G1" s="11"/>
      <c r="H1" s="11" t="s">
        <v>3</v>
      </c>
      <c r="I1" s="20" t="s">
        <v>4</v>
      </c>
      <c r="J1" s="20"/>
      <c r="K1" s="20" t="s">
        <v>8</v>
      </c>
      <c r="L1" s="20"/>
      <c r="M1" s="20"/>
      <c r="N1" s="20"/>
      <c r="O1" s="20"/>
      <c r="P1" s="20"/>
      <c r="Q1" s="11" t="s">
        <v>15</v>
      </c>
      <c r="R1" s="18" t="s">
        <v>17</v>
      </c>
      <c r="S1" s="19"/>
      <c r="T1" s="11" t="s">
        <v>18</v>
      </c>
      <c r="U1" s="11" t="s">
        <v>27</v>
      </c>
      <c r="V1" s="11" t="s">
        <v>50</v>
      </c>
    </row>
    <row r="2" spans="1:22" ht="56" x14ac:dyDescent="0.3">
      <c r="A2" s="11"/>
      <c r="B2" s="11"/>
      <c r="C2" s="11"/>
      <c r="D2" s="11"/>
      <c r="E2" s="11" t="s">
        <v>69</v>
      </c>
      <c r="F2" s="11"/>
      <c r="G2" s="11"/>
      <c r="H2" s="11" t="s">
        <v>3</v>
      </c>
      <c r="I2" s="11" t="s">
        <v>6</v>
      </c>
      <c r="J2" s="11"/>
      <c r="K2" s="11" t="s">
        <v>12</v>
      </c>
      <c r="L2" s="11" t="s">
        <v>56</v>
      </c>
      <c r="M2" s="11" t="s">
        <v>47</v>
      </c>
      <c r="N2" s="10" t="s">
        <v>60</v>
      </c>
      <c r="O2" s="10" t="s">
        <v>61</v>
      </c>
      <c r="P2" s="10" t="s">
        <v>0</v>
      </c>
      <c r="Q2" s="10" t="s">
        <v>106</v>
      </c>
      <c r="R2" s="10" t="s">
        <v>66</v>
      </c>
      <c r="S2" s="10" t="s">
        <v>62</v>
      </c>
      <c r="T2" s="11"/>
      <c r="U2" s="11"/>
      <c r="V2" s="11"/>
    </row>
    <row r="3" spans="1:22" ht="28" x14ac:dyDescent="0.3">
      <c r="A3" s="11"/>
      <c r="B3" s="11"/>
      <c r="C3" s="11"/>
      <c r="D3" s="11"/>
      <c r="E3" s="11" t="s">
        <v>70</v>
      </c>
      <c r="F3" s="10" t="s">
        <v>71</v>
      </c>
      <c r="G3" s="11"/>
      <c r="H3" s="11" t="s">
        <v>1</v>
      </c>
      <c r="I3" s="11" t="s">
        <v>2</v>
      </c>
      <c r="J3" s="11" t="s">
        <v>54</v>
      </c>
      <c r="K3" s="11" t="s">
        <v>9</v>
      </c>
      <c r="L3" s="11" t="s">
        <v>55</v>
      </c>
      <c r="M3" s="11" t="s">
        <v>57</v>
      </c>
      <c r="N3" s="10" t="s">
        <v>58</v>
      </c>
      <c r="O3" s="10" t="s">
        <v>59</v>
      </c>
      <c r="P3" s="10" t="s">
        <v>11</v>
      </c>
      <c r="Q3" s="10"/>
      <c r="R3" s="10" t="s">
        <v>65</v>
      </c>
      <c r="S3" s="10" t="s">
        <v>20</v>
      </c>
      <c r="T3" s="11" t="s">
        <v>21</v>
      </c>
      <c r="U3" s="11" t="s">
        <v>19</v>
      </c>
      <c r="V3" s="11" t="s">
        <v>51</v>
      </c>
    </row>
    <row r="4" spans="1:22" x14ac:dyDescent="0.3">
      <c r="A4" s="11">
        <v>1</v>
      </c>
      <c r="B4" s="11">
        <f>SUM(H4:M4,T4:V4)</f>
        <v>28</v>
      </c>
      <c r="C4" s="11">
        <f>SUM(N4:S4)</f>
        <v>36</v>
      </c>
      <c r="D4" s="11"/>
      <c r="E4" s="11">
        <f>SUM(H4:M4)+ROUNDDOWN(SUM(H4:M4)/5,0)+SUM(T4:V4)</f>
        <v>31</v>
      </c>
      <c r="F4" s="11">
        <f>SUM(N4:S4)+ROUNDDOWN((SUM(N4:S4)-1)/5,0)</f>
        <v>43</v>
      </c>
      <c r="G4" s="11"/>
      <c r="H4" s="11">
        <v>1</v>
      </c>
      <c r="I4" s="11">
        <v>11</v>
      </c>
      <c r="J4" s="11">
        <v>1</v>
      </c>
      <c r="K4" s="11">
        <v>1</v>
      </c>
      <c r="L4" s="11">
        <v>1</v>
      </c>
      <c r="M4" s="11">
        <v>1</v>
      </c>
      <c r="N4" s="10">
        <v>1</v>
      </c>
      <c r="O4" s="10">
        <v>1</v>
      </c>
      <c r="P4" s="10">
        <v>4</v>
      </c>
      <c r="Q4" s="10">
        <f>8*A4</f>
        <v>8</v>
      </c>
      <c r="R4" s="10">
        <v>4</v>
      </c>
      <c r="S4" s="10">
        <f>17+1</f>
        <v>18</v>
      </c>
      <c r="T4" s="11">
        <v>2</v>
      </c>
      <c r="U4" s="11">
        <v>7</v>
      </c>
      <c r="V4" s="11">
        <v>3</v>
      </c>
    </row>
    <row r="5" spans="1:22" x14ac:dyDescent="0.3">
      <c r="A5" s="11">
        <v>2</v>
      </c>
      <c r="B5" s="11">
        <f t="shared" ref="B5:B18" si="0">SUM(H5:M5,T5:V5)</f>
        <v>28</v>
      </c>
      <c r="C5" s="11">
        <f t="shared" ref="C5:C18" si="1">SUM(N5:S5)</f>
        <v>44</v>
      </c>
      <c r="D5" s="11"/>
      <c r="E5" s="11">
        <f t="shared" ref="E5:E10" si="2">SUM(H5:M5)+ROUNDDOWN(SUM(H5:M5)/5,0)+SUM(T5:V5)</f>
        <v>31</v>
      </c>
      <c r="F5" s="11">
        <f t="shared" ref="F5:F18" si="3">SUM(N5:S5)+ROUNDDOWN((SUM(N5:S5)-1)/5,0)</f>
        <v>52</v>
      </c>
      <c r="G5" s="11"/>
      <c r="H5" s="11">
        <v>1</v>
      </c>
      <c r="I5" s="11">
        <v>11</v>
      </c>
      <c r="J5" s="11">
        <v>1</v>
      </c>
      <c r="K5" s="11">
        <v>1</v>
      </c>
      <c r="L5" s="11">
        <v>1</v>
      </c>
      <c r="M5" s="11">
        <v>1</v>
      </c>
      <c r="N5" s="10">
        <v>1</v>
      </c>
      <c r="O5" s="10">
        <v>1</v>
      </c>
      <c r="P5" s="10">
        <v>4</v>
      </c>
      <c r="Q5" s="10">
        <f t="shared" ref="Q5:Q17" si="4">8*A5</f>
        <v>16</v>
      </c>
      <c r="R5" s="10">
        <v>4</v>
      </c>
      <c r="S5" s="10">
        <f>17+1</f>
        <v>18</v>
      </c>
      <c r="T5" s="11">
        <v>2</v>
      </c>
      <c r="U5" s="11">
        <v>7</v>
      </c>
      <c r="V5" s="11">
        <v>3</v>
      </c>
    </row>
    <row r="6" spans="1:22" x14ac:dyDescent="0.3">
      <c r="A6" s="11">
        <v>3</v>
      </c>
      <c r="B6" s="11">
        <f t="shared" si="0"/>
        <v>28</v>
      </c>
      <c r="C6" s="11">
        <f t="shared" si="1"/>
        <v>56</v>
      </c>
      <c r="D6" s="11"/>
      <c r="E6" s="11">
        <f t="shared" si="2"/>
        <v>31</v>
      </c>
      <c r="F6" s="11">
        <f t="shared" si="3"/>
        <v>67</v>
      </c>
      <c r="G6" s="11"/>
      <c r="H6" s="11">
        <v>1</v>
      </c>
      <c r="I6" s="11">
        <v>11</v>
      </c>
      <c r="J6" s="11">
        <v>1</v>
      </c>
      <c r="K6" s="11">
        <v>1</v>
      </c>
      <c r="L6" s="11">
        <v>1</v>
      </c>
      <c r="M6" s="11">
        <v>1</v>
      </c>
      <c r="N6" s="10">
        <v>1</v>
      </c>
      <c r="O6" s="10">
        <v>1</v>
      </c>
      <c r="P6" s="10">
        <v>4</v>
      </c>
      <c r="Q6" s="10">
        <f t="shared" si="4"/>
        <v>24</v>
      </c>
      <c r="R6" s="10">
        <v>4</v>
      </c>
      <c r="S6" s="10">
        <f>21+1</f>
        <v>22</v>
      </c>
      <c r="T6" s="11">
        <v>2</v>
      </c>
      <c r="U6" s="11">
        <v>7</v>
      </c>
      <c r="V6" s="11">
        <v>3</v>
      </c>
    </row>
    <row r="7" spans="1:22" x14ac:dyDescent="0.3">
      <c r="A7" s="11">
        <v>4</v>
      </c>
      <c r="B7" s="11">
        <f t="shared" si="0"/>
        <v>28</v>
      </c>
      <c r="C7" s="11">
        <f t="shared" si="1"/>
        <v>64</v>
      </c>
      <c r="D7" s="11"/>
      <c r="E7" s="11">
        <f t="shared" si="2"/>
        <v>31</v>
      </c>
      <c r="F7" s="11">
        <f t="shared" si="3"/>
        <v>76</v>
      </c>
      <c r="G7" s="11"/>
      <c r="H7" s="11">
        <v>1</v>
      </c>
      <c r="I7" s="11">
        <v>11</v>
      </c>
      <c r="J7" s="11">
        <v>1</v>
      </c>
      <c r="K7" s="11">
        <v>1</v>
      </c>
      <c r="L7" s="11">
        <v>1</v>
      </c>
      <c r="M7" s="11">
        <v>1</v>
      </c>
      <c r="N7" s="10">
        <v>1</v>
      </c>
      <c r="O7" s="10">
        <v>1</v>
      </c>
      <c r="P7" s="10">
        <v>4</v>
      </c>
      <c r="Q7" s="10">
        <f t="shared" si="4"/>
        <v>32</v>
      </c>
      <c r="R7" s="10">
        <v>4</v>
      </c>
      <c r="S7" s="10">
        <f t="shared" ref="S7:S18" si="5">21+1</f>
        <v>22</v>
      </c>
      <c r="T7" s="11">
        <v>2</v>
      </c>
      <c r="U7" s="11">
        <v>7</v>
      </c>
      <c r="V7" s="11">
        <v>3</v>
      </c>
    </row>
    <row r="8" spans="1:22" x14ac:dyDescent="0.3">
      <c r="A8" s="11">
        <v>5</v>
      </c>
      <c r="B8" s="11">
        <f t="shared" si="0"/>
        <v>28</v>
      </c>
      <c r="C8" s="11">
        <f t="shared" si="1"/>
        <v>72</v>
      </c>
      <c r="D8" s="11"/>
      <c r="E8" s="11">
        <f t="shared" si="2"/>
        <v>31</v>
      </c>
      <c r="F8" s="11">
        <f t="shared" si="3"/>
        <v>86</v>
      </c>
      <c r="G8" s="11"/>
      <c r="H8" s="11">
        <v>1</v>
      </c>
      <c r="I8" s="11">
        <v>11</v>
      </c>
      <c r="J8" s="11">
        <v>1</v>
      </c>
      <c r="K8" s="11">
        <v>1</v>
      </c>
      <c r="L8" s="11">
        <v>1</v>
      </c>
      <c r="M8" s="11">
        <v>1</v>
      </c>
      <c r="N8" s="10">
        <v>1</v>
      </c>
      <c r="O8" s="10">
        <v>1</v>
      </c>
      <c r="P8" s="10">
        <v>4</v>
      </c>
      <c r="Q8" s="10">
        <f t="shared" si="4"/>
        <v>40</v>
      </c>
      <c r="R8" s="10">
        <v>4</v>
      </c>
      <c r="S8" s="10">
        <f t="shared" si="5"/>
        <v>22</v>
      </c>
      <c r="T8" s="11">
        <v>2</v>
      </c>
      <c r="U8" s="11">
        <v>7</v>
      </c>
      <c r="V8" s="11">
        <v>3</v>
      </c>
    </row>
    <row r="9" spans="1:22" x14ac:dyDescent="0.3">
      <c r="A9" s="11">
        <v>6</v>
      </c>
      <c r="B9" s="11">
        <f t="shared" si="0"/>
        <v>28</v>
      </c>
      <c r="C9" s="11">
        <f t="shared" si="1"/>
        <v>80</v>
      </c>
      <c r="D9" s="11"/>
      <c r="E9" s="11">
        <f t="shared" si="2"/>
        <v>31</v>
      </c>
      <c r="F9" s="11">
        <f t="shared" si="3"/>
        <v>95</v>
      </c>
      <c r="G9" s="11"/>
      <c r="H9" s="11">
        <v>1</v>
      </c>
      <c r="I9" s="11">
        <v>11</v>
      </c>
      <c r="J9" s="11">
        <v>1</v>
      </c>
      <c r="K9" s="11">
        <v>1</v>
      </c>
      <c r="L9" s="11">
        <v>1</v>
      </c>
      <c r="M9" s="11">
        <v>1</v>
      </c>
      <c r="N9" s="10">
        <v>1</v>
      </c>
      <c r="O9" s="10">
        <v>1</v>
      </c>
      <c r="P9" s="10">
        <v>4</v>
      </c>
      <c r="Q9" s="10">
        <f t="shared" si="4"/>
        <v>48</v>
      </c>
      <c r="R9" s="10">
        <v>4</v>
      </c>
      <c r="S9" s="10">
        <f t="shared" si="5"/>
        <v>22</v>
      </c>
      <c r="T9" s="11">
        <v>2</v>
      </c>
      <c r="U9" s="11">
        <v>7</v>
      </c>
      <c r="V9" s="11">
        <v>3</v>
      </c>
    </row>
    <row r="10" spans="1:22" x14ac:dyDescent="0.3">
      <c r="A10" s="11">
        <v>7</v>
      </c>
      <c r="B10" s="11">
        <f t="shared" si="0"/>
        <v>28</v>
      </c>
      <c r="C10" s="11">
        <f t="shared" si="1"/>
        <v>88</v>
      </c>
      <c r="D10" s="11"/>
      <c r="E10" s="11">
        <f t="shared" si="2"/>
        <v>31</v>
      </c>
      <c r="F10" s="11">
        <f t="shared" si="3"/>
        <v>105</v>
      </c>
      <c r="G10" s="11"/>
      <c r="H10" s="11">
        <v>1</v>
      </c>
      <c r="I10" s="11">
        <v>11</v>
      </c>
      <c r="J10" s="11">
        <v>1</v>
      </c>
      <c r="K10" s="11">
        <v>1</v>
      </c>
      <c r="L10" s="11">
        <v>1</v>
      </c>
      <c r="M10" s="11">
        <v>1</v>
      </c>
      <c r="N10" s="10">
        <v>1</v>
      </c>
      <c r="O10" s="10">
        <v>1</v>
      </c>
      <c r="P10" s="10">
        <v>4</v>
      </c>
      <c r="Q10" s="10">
        <f t="shared" si="4"/>
        <v>56</v>
      </c>
      <c r="R10" s="10">
        <v>4</v>
      </c>
      <c r="S10" s="10">
        <f t="shared" si="5"/>
        <v>22</v>
      </c>
      <c r="T10" s="11">
        <v>2</v>
      </c>
      <c r="U10" s="11">
        <v>7</v>
      </c>
      <c r="V10" s="11">
        <v>3</v>
      </c>
    </row>
    <row r="11" spans="1:22" x14ac:dyDescent="0.3">
      <c r="A11" s="11">
        <v>8</v>
      </c>
      <c r="B11" s="11">
        <f t="shared" si="0"/>
        <v>28</v>
      </c>
      <c r="C11" s="11">
        <f t="shared" si="1"/>
        <v>96</v>
      </c>
      <c r="D11" s="11"/>
      <c r="E11" s="11">
        <f>SUM(H11:M11)+ROUNDDOWN(SUM(H11:M11)/5,0)+SUM(T11:V11)</f>
        <v>31</v>
      </c>
      <c r="F11" s="11">
        <f t="shared" si="3"/>
        <v>115</v>
      </c>
      <c r="G11" s="11"/>
      <c r="H11" s="11">
        <v>1</v>
      </c>
      <c r="I11" s="11">
        <v>11</v>
      </c>
      <c r="J11" s="11">
        <v>1</v>
      </c>
      <c r="K11" s="11">
        <v>1</v>
      </c>
      <c r="L11" s="11">
        <v>1</v>
      </c>
      <c r="M11" s="11">
        <v>1</v>
      </c>
      <c r="N11" s="10">
        <v>1</v>
      </c>
      <c r="O11" s="10">
        <v>1</v>
      </c>
      <c r="P11" s="10">
        <v>4</v>
      </c>
      <c r="Q11" s="10">
        <f t="shared" si="4"/>
        <v>64</v>
      </c>
      <c r="R11" s="10">
        <v>4</v>
      </c>
      <c r="S11" s="10">
        <f t="shared" si="5"/>
        <v>22</v>
      </c>
      <c r="T11" s="11">
        <v>2</v>
      </c>
      <c r="U11" s="11">
        <v>7</v>
      </c>
      <c r="V11" s="11">
        <v>3</v>
      </c>
    </row>
    <row r="12" spans="1:22" x14ac:dyDescent="0.3">
      <c r="A12" s="11">
        <v>12</v>
      </c>
      <c r="B12" s="11">
        <f t="shared" si="0"/>
        <v>28</v>
      </c>
      <c r="C12" s="11">
        <f t="shared" si="1"/>
        <v>128</v>
      </c>
      <c r="D12" s="11"/>
      <c r="E12" s="11">
        <f t="shared" ref="E12:E18" si="6">SUM(H12:M12)+ROUNDDOWN(SUM(H12:M12)/5,0.1)+SUM(T12:V12)</f>
        <v>31</v>
      </c>
      <c r="F12" s="11">
        <f t="shared" si="3"/>
        <v>153</v>
      </c>
      <c r="G12" s="11"/>
      <c r="H12" s="11">
        <v>1</v>
      </c>
      <c r="I12" s="11">
        <v>11</v>
      </c>
      <c r="J12" s="11">
        <v>1</v>
      </c>
      <c r="K12" s="11">
        <v>1</v>
      </c>
      <c r="L12" s="11">
        <v>1</v>
      </c>
      <c r="M12" s="11">
        <v>1</v>
      </c>
      <c r="N12" s="10">
        <v>1</v>
      </c>
      <c r="O12" s="10">
        <v>1</v>
      </c>
      <c r="P12" s="10">
        <v>4</v>
      </c>
      <c r="Q12" s="10">
        <f t="shared" si="4"/>
        <v>96</v>
      </c>
      <c r="R12" s="10">
        <v>4</v>
      </c>
      <c r="S12" s="10">
        <f t="shared" si="5"/>
        <v>22</v>
      </c>
      <c r="T12" s="11">
        <v>2</v>
      </c>
      <c r="U12" s="11">
        <v>7</v>
      </c>
      <c r="V12" s="11">
        <v>3</v>
      </c>
    </row>
    <row r="13" spans="1:22" x14ac:dyDescent="0.3">
      <c r="A13" s="11">
        <v>16</v>
      </c>
      <c r="B13" s="11">
        <f t="shared" si="0"/>
        <v>28</v>
      </c>
      <c r="C13" s="11">
        <f t="shared" si="1"/>
        <v>160</v>
      </c>
      <c r="D13" s="11"/>
      <c r="E13" s="11">
        <f t="shared" si="6"/>
        <v>31</v>
      </c>
      <c r="F13" s="11">
        <f t="shared" si="3"/>
        <v>191</v>
      </c>
      <c r="G13" s="11"/>
      <c r="H13" s="11">
        <v>1</v>
      </c>
      <c r="I13" s="11">
        <v>11</v>
      </c>
      <c r="J13" s="11">
        <v>1</v>
      </c>
      <c r="K13" s="11">
        <v>1</v>
      </c>
      <c r="L13" s="11">
        <v>1</v>
      </c>
      <c r="M13" s="11">
        <v>1</v>
      </c>
      <c r="N13" s="10">
        <v>1</v>
      </c>
      <c r="O13" s="10">
        <v>1</v>
      </c>
      <c r="P13" s="10">
        <v>4</v>
      </c>
      <c r="Q13" s="10">
        <f t="shared" si="4"/>
        <v>128</v>
      </c>
      <c r="R13" s="10">
        <v>4</v>
      </c>
      <c r="S13" s="10">
        <f t="shared" si="5"/>
        <v>22</v>
      </c>
      <c r="T13" s="11">
        <v>2</v>
      </c>
      <c r="U13" s="11">
        <v>7</v>
      </c>
      <c r="V13" s="11">
        <v>3</v>
      </c>
    </row>
    <row r="14" spans="1:22" x14ac:dyDescent="0.3">
      <c r="A14" s="11">
        <v>20</v>
      </c>
      <c r="B14" s="11">
        <f t="shared" si="0"/>
        <v>28</v>
      </c>
      <c r="C14" s="11">
        <f t="shared" si="1"/>
        <v>192</v>
      </c>
      <c r="D14" s="11"/>
      <c r="E14" s="11">
        <f t="shared" si="6"/>
        <v>31</v>
      </c>
      <c r="F14" s="11">
        <f t="shared" si="3"/>
        <v>230</v>
      </c>
      <c r="G14" s="11"/>
      <c r="H14" s="11">
        <v>1</v>
      </c>
      <c r="I14" s="11">
        <v>11</v>
      </c>
      <c r="J14" s="11">
        <v>1</v>
      </c>
      <c r="K14" s="11">
        <v>1</v>
      </c>
      <c r="L14" s="11">
        <v>1</v>
      </c>
      <c r="M14" s="11">
        <v>1</v>
      </c>
      <c r="N14" s="10">
        <v>1</v>
      </c>
      <c r="O14" s="10">
        <v>1</v>
      </c>
      <c r="P14" s="10">
        <v>4</v>
      </c>
      <c r="Q14" s="10">
        <f t="shared" si="4"/>
        <v>160</v>
      </c>
      <c r="R14" s="10">
        <v>4</v>
      </c>
      <c r="S14" s="10">
        <f t="shared" si="5"/>
        <v>22</v>
      </c>
      <c r="T14" s="11">
        <v>2</v>
      </c>
      <c r="U14" s="11">
        <v>7</v>
      </c>
      <c r="V14" s="11">
        <v>3</v>
      </c>
    </row>
    <row r="15" spans="1:22" x14ac:dyDescent="0.3">
      <c r="A15" s="11">
        <v>24</v>
      </c>
      <c r="B15" s="11">
        <f t="shared" si="0"/>
        <v>28</v>
      </c>
      <c r="C15" s="11">
        <f t="shared" si="1"/>
        <v>224</v>
      </c>
      <c r="D15" s="11"/>
      <c r="E15" s="11">
        <f t="shared" si="6"/>
        <v>31</v>
      </c>
      <c r="F15" s="11">
        <f t="shared" si="3"/>
        <v>268</v>
      </c>
      <c r="G15" s="11"/>
      <c r="H15" s="11">
        <v>1</v>
      </c>
      <c r="I15" s="11">
        <v>11</v>
      </c>
      <c r="J15" s="11">
        <v>1</v>
      </c>
      <c r="K15" s="11">
        <v>1</v>
      </c>
      <c r="L15" s="11">
        <v>1</v>
      </c>
      <c r="M15" s="11">
        <v>1</v>
      </c>
      <c r="N15" s="10">
        <v>1</v>
      </c>
      <c r="O15" s="10">
        <v>1</v>
      </c>
      <c r="P15" s="10">
        <v>4</v>
      </c>
      <c r="Q15" s="10">
        <f t="shared" si="4"/>
        <v>192</v>
      </c>
      <c r="R15" s="10">
        <v>4</v>
      </c>
      <c r="S15" s="10">
        <f t="shared" si="5"/>
        <v>22</v>
      </c>
      <c r="T15" s="11">
        <v>2</v>
      </c>
      <c r="U15" s="11">
        <v>7</v>
      </c>
      <c r="V15" s="11">
        <v>3</v>
      </c>
    </row>
    <row r="16" spans="1:22" x14ac:dyDescent="0.3">
      <c r="A16" s="11">
        <v>32</v>
      </c>
      <c r="B16" s="11">
        <f t="shared" si="0"/>
        <v>28</v>
      </c>
      <c r="C16" s="11">
        <f t="shared" si="1"/>
        <v>288</v>
      </c>
      <c r="D16" s="11"/>
      <c r="E16" s="11">
        <f t="shared" si="6"/>
        <v>31</v>
      </c>
      <c r="F16" s="11">
        <f t="shared" si="3"/>
        <v>345</v>
      </c>
      <c r="G16" s="11"/>
      <c r="H16" s="11">
        <v>1</v>
      </c>
      <c r="I16" s="11">
        <v>11</v>
      </c>
      <c r="J16" s="11">
        <v>1</v>
      </c>
      <c r="K16" s="11">
        <v>1</v>
      </c>
      <c r="L16" s="11">
        <v>1</v>
      </c>
      <c r="M16" s="11">
        <v>1</v>
      </c>
      <c r="N16" s="10">
        <v>1</v>
      </c>
      <c r="O16" s="10">
        <v>1</v>
      </c>
      <c r="P16" s="10">
        <v>4</v>
      </c>
      <c r="Q16" s="10">
        <f t="shared" si="4"/>
        <v>256</v>
      </c>
      <c r="R16" s="10">
        <v>4</v>
      </c>
      <c r="S16" s="10">
        <f t="shared" si="5"/>
        <v>22</v>
      </c>
      <c r="T16" s="11">
        <v>2</v>
      </c>
      <c r="U16" s="11">
        <v>7</v>
      </c>
      <c r="V16" s="11">
        <v>3</v>
      </c>
    </row>
    <row r="17" spans="1:22" x14ac:dyDescent="0.3">
      <c r="A17" s="11">
        <v>48</v>
      </c>
      <c r="B17" s="11">
        <f t="shared" si="0"/>
        <v>28</v>
      </c>
      <c r="C17" s="11">
        <f t="shared" si="1"/>
        <v>416</v>
      </c>
      <c r="D17" s="11"/>
      <c r="E17" s="11">
        <f t="shared" si="6"/>
        <v>31</v>
      </c>
      <c r="F17" s="11">
        <f t="shared" si="3"/>
        <v>499</v>
      </c>
      <c r="G17" s="11"/>
      <c r="H17" s="11">
        <v>1</v>
      </c>
      <c r="I17" s="11">
        <v>11</v>
      </c>
      <c r="J17" s="11">
        <v>1</v>
      </c>
      <c r="K17" s="11">
        <v>1</v>
      </c>
      <c r="L17" s="11">
        <v>1</v>
      </c>
      <c r="M17" s="11">
        <v>1</v>
      </c>
      <c r="N17" s="10">
        <v>1</v>
      </c>
      <c r="O17" s="10">
        <v>1</v>
      </c>
      <c r="P17" s="10">
        <v>4</v>
      </c>
      <c r="Q17" s="10">
        <f t="shared" si="4"/>
        <v>384</v>
      </c>
      <c r="R17" s="10">
        <v>4</v>
      </c>
      <c r="S17" s="10">
        <f t="shared" si="5"/>
        <v>22</v>
      </c>
      <c r="T17" s="11">
        <v>2</v>
      </c>
      <c r="U17" s="11">
        <v>7</v>
      </c>
      <c r="V17" s="11">
        <v>3</v>
      </c>
    </row>
    <row r="18" spans="1:22" x14ac:dyDescent="0.3">
      <c r="A18" s="11">
        <v>64</v>
      </c>
      <c r="B18" s="11">
        <f t="shared" si="0"/>
        <v>28</v>
      </c>
      <c r="C18" s="11">
        <f t="shared" si="1"/>
        <v>544</v>
      </c>
      <c r="D18" s="11"/>
      <c r="E18" s="11">
        <f t="shared" si="6"/>
        <v>31</v>
      </c>
      <c r="F18" s="11">
        <f t="shared" si="3"/>
        <v>652</v>
      </c>
      <c r="G18" s="11"/>
      <c r="H18" s="11">
        <v>1</v>
      </c>
      <c r="I18" s="11">
        <v>11</v>
      </c>
      <c r="J18" s="11">
        <v>1</v>
      </c>
      <c r="K18" s="11">
        <v>1</v>
      </c>
      <c r="L18" s="11">
        <v>1</v>
      </c>
      <c r="M18" s="11">
        <v>1</v>
      </c>
      <c r="N18" s="10">
        <v>1</v>
      </c>
      <c r="O18" s="10">
        <v>1</v>
      </c>
      <c r="P18" s="10">
        <v>4</v>
      </c>
      <c r="Q18" s="10">
        <f>8*A18</f>
        <v>512</v>
      </c>
      <c r="R18" s="10">
        <v>4</v>
      </c>
      <c r="S18" s="10">
        <f t="shared" si="5"/>
        <v>22</v>
      </c>
      <c r="T18" s="11">
        <v>2</v>
      </c>
      <c r="U18" s="11">
        <v>7</v>
      </c>
      <c r="V18" s="11">
        <v>3</v>
      </c>
    </row>
    <row r="20" spans="1:22" x14ac:dyDescent="0.3">
      <c r="A20" s="22" t="s">
        <v>64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</sheetData>
  <mergeCells count="5">
    <mergeCell ref="I1:J1"/>
    <mergeCell ref="K1:P1"/>
    <mergeCell ref="R1:S1"/>
    <mergeCell ref="E1:F1"/>
    <mergeCell ref="A20:V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计算器本体</vt:lpstr>
      <vt:lpstr>计算中间变量区</vt:lpstr>
      <vt:lpstr>经典CAN标准帧长度</vt:lpstr>
      <vt:lpstr>经典CAN拓展帧长度</vt:lpstr>
      <vt:lpstr>FDCAN标准帧长度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楼朝阳</dc:creator>
  <cp:lastModifiedBy>楼朝阳</cp:lastModifiedBy>
  <dcterms:created xsi:type="dcterms:W3CDTF">2025-03-05T00:57:19Z</dcterms:created>
  <dcterms:modified xsi:type="dcterms:W3CDTF">2025-08-25T14:49:37Z</dcterms:modified>
</cp:coreProperties>
</file>