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agem" sheetId="1" state="visible" r:id="rId2"/>
    <sheet name="Funções" sheetId="2" state="visible" r:id="rId3"/>
    <sheet name="Deflatores" sheetId="3" state="visible" r:id="rId4"/>
    <sheet name="Sumário 1" sheetId="4" state="visible" r:id="rId5"/>
    <sheet name="Sumário 2" sheetId="5" state="visible" r:id="rId6"/>
  </sheets>
  <definedNames>
    <definedName function="false" hidden="false" localSheetId="0" name="_xlnm.Print_Area" vbProcedure="false">Contagem!$A$1:$V$45</definedName>
    <definedName function="false" hidden="false" localSheetId="1" name="_xlnm.Print_Titles" vbProcedure="false">Funções!$1:$7</definedName>
    <definedName function="false" hidden="false" localSheetId="1" name="TiposDeFuncao" vbProcedure="false">Deflatores!$L$37:$L$64</definedName>
    <definedName function="false" hidden="false" localSheetId="1" name="TiposDeManutencao" vbProcedure="false">Deflatores!$G$4:$G$38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4" authorId="0">
      <text>
        <r>
          <rPr>
            <b val="true"/>
            <sz val="8.5"/>
            <color rgb="FF333333"/>
            <rFont val="Times New Roman"/>
            <family val="1"/>
          </rPr>
          <t xml:space="preserve">Ponto de Função IFPUG: </t>
        </r>
        <r>
          <rPr>
            <sz val="8.5"/>
            <color rgb="FF333333"/>
            <rFont val="Times New Roman"/>
            <family val="1"/>
          </rPr>
          <t xml:space="preserve">medição baseada nas regras do IFPUG. Não considerada os deflatores nem os itens não mensuráveis. Caso a funcionalidade não tenha sido detalhada, será considerada a estimativa da NESMA.</t>
        </r>
      </text>
    </comment>
    <comment ref="Q5" authorId="0">
      <text>
        <r>
          <rPr>
            <b val="true"/>
            <sz val="8.5"/>
            <color rgb="FF333333"/>
            <rFont val="Times New Roman"/>
            <family val="1"/>
          </rPr>
          <t xml:space="preserve">Ponto de Função Local do EM: </t>
        </r>
        <r>
          <rPr>
            <sz val="8.5"/>
            <color rgb="FF333333"/>
            <rFont val="Times New Roman"/>
            <family val="1"/>
          </rPr>
          <t xml:space="preserve">medição para remuneração do Escritório de Métricas.Equivalente à medição IFPUG. Porém, considera os itens não mensuráveis previstos em contrato.</t>
        </r>
      </text>
    </comment>
    <comment ref="Q6" authorId="0">
      <text>
        <r>
          <rPr>
            <b val="true"/>
            <sz val="8.5"/>
            <rFont val="Times New Roman"/>
            <family val="1"/>
          </rPr>
          <t xml:space="preserve">Ponto de Função Local da FS: </t>
        </r>
        <r>
          <rPr>
            <sz val="8.5"/>
            <color rgb="FF000000"/>
            <rFont val="Times New Roman"/>
            <family val="1"/>
          </rPr>
          <t xml:space="preserve"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8"/>
            <color rgb="FF000000"/>
            <rFont val="Tahoma"/>
            <family val="2"/>
          </rPr>
          <t xml:space="preserve">Nome da Função:
</t>
        </r>
        <r>
          <rPr>
            <sz val="8"/>
            <color rgb="FF000000"/>
            <rFont val="Tahoma"/>
            <family val="2"/>
          </rPr>
          <t xml:space="preserve">O processo é a menor unidade de atividade significativa para o usuário?
É auto-contido e deixa o negócio da aplicação em um estado consistente?</t>
        </r>
      </text>
    </comment>
    <comment ref="B7" authorId="0">
      <text>
        <r>
          <rPr>
            <b val="true"/>
            <sz val="8"/>
            <color rgb="FF000000"/>
            <rFont val="Tahoma"/>
            <family val="2"/>
          </rPr>
          <t xml:space="preserve">Tipo de Função: 
</t>
        </r>
        <r>
          <rPr>
            <sz val="8"/>
            <color rgb="FF000000"/>
            <rFont val="Tahoma"/>
            <family val="2"/>
          </rPr>
          <t xml:space="preserve">ALI, AIE, EE, SE, CE
ou
Itens não mensuráveis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</rPr>
          <t xml:space="preserve">Tipo de Manutenção na função:
</t>
        </r>
        <r>
          <rPr>
            <sz val="8"/>
            <color rgb="FF000000"/>
            <rFont val="Tahoma"/>
            <family val="2"/>
          </rPr>
          <t xml:space="preserve">I, A, E 
ou
Itens não mensuráveis
</t>
        </r>
      </text>
    </comment>
    <comment ref="D7" authorId="0">
      <text>
        <r>
          <rPr>
            <b val="true"/>
            <sz val="8"/>
            <color rgb="FF000000"/>
            <rFont val="Tahoma"/>
            <family val="2"/>
          </rPr>
          <t xml:space="preserve">Tipos de Dados (DETs)
</t>
        </r>
      </text>
    </comment>
    <comment ref="E7" authorId="0">
      <text>
        <r>
          <rPr>
            <b val="true"/>
            <sz val="8"/>
            <color rgb="FF000000"/>
            <rFont val="Tahoma"/>
            <family val="2"/>
          </rPr>
          <t xml:space="preserve">Arquivos Referenciados / Tipos de Registro
</t>
        </r>
      </text>
    </comment>
    <comment ref="F7" authorId="0">
      <text>
        <r>
          <rPr>
            <b val="true"/>
            <sz val="8"/>
            <color rgb="FF000000"/>
            <rFont val="Tahoma"/>
            <family val="2"/>
          </rPr>
          <t xml:space="preserve">Grau de complexidade específico atribuído a uma função.
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</rPr>
          <t xml:space="preserve">Ponto de Função IFPUG:
</t>
        </r>
        <r>
          <rPr>
            <sz val="8"/>
            <color rgb="FF000000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>
      <text>
        <r>
          <rPr>
            <b val="true"/>
            <sz val="8"/>
            <color rgb="FF000000"/>
            <rFont val="Tahoma"/>
            <family val="2"/>
          </rPr>
          <t xml:space="preserve">Ponto de Função Local do EM:
</t>
        </r>
        <r>
          <rPr>
            <sz val="8"/>
            <color rgb="FF000000"/>
            <rFont val="Tahoma"/>
            <family val="2"/>
          </rPr>
          <t xml:space="preserve">Medição para remuneração do Escritório de Métricas. Equivalente à medição IFPUG. Porém, considera os itens não mensuráveis previstos em contrato.</t>
        </r>
      </text>
    </comment>
    <comment ref="K6" authorId="0">
      <text>
        <r>
          <rPr>
            <b val="true"/>
            <sz val="8"/>
            <color rgb="FF000000"/>
            <rFont val="Tahoma"/>
            <family val="2"/>
          </rPr>
          <t xml:space="preserve">Ponto de Função Local da FS:
</t>
        </r>
        <r>
          <rPr>
            <sz val="8"/>
            <color rgb="FF000000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M7" authorId="0">
      <text>
        <r>
          <rPr>
            <b val="true"/>
            <sz val="8"/>
            <color rgb="FF000000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>
      <text>
        <r>
          <rPr>
            <b val="true"/>
            <sz val="8"/>
            <color rgb="FF000000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6" authorId="0">
      <text>
        <r>
          <rPr>
            <b val="true"/>
            <sz val="8"/>
            <color rgb="FF000000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>
      <text>
        <r>
          <rPr>
            <b val="true"/>
            <sz val="8"/>
            <color rgb="FF000000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9" authorId="0">
      <text>
        <r>
          <rPr>
            <b val="true"/>
            <sz val="8"/>
            <color rgb="FF000000"/>
            <rFont val="Tahoma"/>
            <family val="2"/>
          </rPr>
          <t xml:space="preserve">Contribuição fixa em PF independentemente do tipo da funcionalidade
</t>
        </r>
      </text>
    </comment>
    <comment ref="H46" authorId="0">
      <text>
        <r>
          <rPr>
            <b val="true"/>
            <sz val="8"/>
            <color rgb="FF000000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<sst xmlns="http://schemas.openxmlformats.org/spreadsheetml/2006/main" count="317" uniqueCount="201">
  <si>
    <t xml:space="preserve">Identificação da Contagem</t>
  </si>
  <si>
    <t xml:space="preserve">Empresa</t>
  </si>
  <si>
    <t xml:space="preserve">PUC MINAS Virtual</t>
  </si>
  <si>
    <t xml:space="preserve">PF IFPUG</t>
  </si>
  <si>
    <t xml:space="preserve">Aplicação</t>
  </si>
  <si>
    <t xml:space="preserve">Sistema de gerenciamento de serviço do cidadão</t>
  </si>
  <si>
    <t xml:space="preserve">PF Local do EM</t>
  </si>
  <si>
    <t xml:space="preserve">Tipo de Contagem</t>
  </si>
  <si>
    <t xml:space="preserve">Projeto de Desenvolvimento</t>
  </si>
  <si>
    <t xml:space="preserve">PF Local da FS</t>
  </si>
  <si>
    <t xml:space="preserve">Nível de Detalhe</t>
  </si>
  <si>
    <t xml:space="preserve">Detalhada (IFPUG)</t>
  </si>
  <si>
    <t xml:space="preserve">Tecnologia</t>
  </si>
  <si>
    <t xml:space="preserve">Android </t>
  </si>
  <si>
    <t xml:space="preserve">Projeto</t>
  </si>
  <si>
    <t xml:space="preserve">Cidade Digital</t>
  </si>
  <si>
    <t xml:space="preserve">Versão do Guia</t>
  </si>
  <si>
    <t xml:space="preserve">Responsável</t>
  </si>
  <si>
    <t xml:space="preserve">Camila Martins Maschion</t>
  </si>
  <si>
    <t xml:space="preserve">Criação</t>
  </si>
  <si>
    <t xml:space="preserve">20/07/2021</t>
  </si>
  <si>
    <t xml:space="preserve">Revisor</t>
  </si>
  <si>
    <t xml:space="preserve">Revisão</t>
  </si>
  <si>
    <t xml:space="preserve">16/01/2022</t>
  </si>
  <si>
    <t xml:space="preserve">Propósito da Contagem</t>
  </si>
  <si>
    <t xml:space="preserve">Escopo da Contagem</t>
  </si>
  <si>
    <t xml:space="preserve">Documentação Utilizada na Análise</t>
  </si>
  <si>
    <t xml:space="preserve">Planilha de contagem de ponto de função - Versão 2.4</t>
  </si>
  <si>
    <t xml:space="preserve">Nome da Função</t>
  </si>
  <si>
    <t xml:space="preserve">Tipo</t>
  </si>
  <si>
    <t xml:space="preserve">Manutenção</t>
  </si>
  <si>
    <t xml:space="preserve">TD</t>
  </si>
  <si>
    <t xml:space="preserve">AR/TR</t>
  </si>
  <si>
    <t xml:space="preserve">Complex.</t>
  </si>
  <si>
    <t xml:space="preserve">ctl</t>
  </si>
  <si>
    <t xml:space="preserve">C</t>
  </si>
  <si>
    <t xml:space="preserve">ctl2</t>
  </si>
  <si>
    <t xml:space="preserve">Pacote</t>
  </si>
  <si>
    <t xml:space="preserve">Referência</t>
  </si>
  <si>
    <t xml:space="preserve">Observações</t>
  </si>
  <si>
    <t xml:space="preserve">Login</t>
  </si>
  <si>
    <t xml:space="preserve">SE</t>
  </si>
  <si>
    <t xml:space="preserve">           .</t>
  </si>
  <si>
    <t xml:space="preserve">Cadastro Cidadão:Incluir </t>
  </si>
  <si>
    <t xml:space="preserve">EE</t>
  </si>
  <si>
    <t xml:space="preserve">Cadastro Cidadão: Alterar</t>
  </si>
  <si>
    <t xml:space="preserve">Cadastro Cidadão:Excluir </t>
  </si>
  <si>
    <t xml:space="preserve">Cadastro Cidadão:Consulta </t>
  </si>
  <si>
    <t xml:space="preserve">CE</t>
  </si>
  <si>
    <t xml:space="preserve">Cadastro Solicitação Cidadão: Incluir</t>
  </si>
  <si>
    <t xml:space="preserve">Cadastro Solicitação Cidadão: Alterar</t>
  </si>
  <si>
    <t xml:space="preserve">Cadastro Solicitação Cidadão: Excluir</t>
  </si>
  <si>
    <t xml:space="preserve">Cadastro Solicitação Cidadão: Consulta</t>
  </si>
  <si>
    <t xml:space="preserve">Cadastro Solicitação Cidadão: Emitir guias de impostos</t>
  </si>
  <si>
    <t xml:space="preserve">Cadastro Serviços Cidadão: Incluir</t>
  </si>
  <si>
    <t xml:space="preserve">Cadastro Serviços Cidadão: Alterar</t>
  </si>
  <si>
    <t xml:space="preserve">Cadastro Serviços Cidadão: Excluir</t>
  </si>
  <si>
    <t xml:space="preserve">Serviços Cidadão: Consulta</t>
  </si>
  <si>
    <t xml:space="preserve">Registro Solicitação Atendente: Incluir</t>
  </si>
  <si>
    <t xml:space="preserve">Registro Solicitação Atendente: Alterar</t>
  </si>
  <si>
    <t xml:space="preserve">Solicitação Atendente: Consultar</t>
  </si>
  <si>
    <t xml:space="preserve">Cadastro Solicitação Atendente: excluir</t>
  </si>
  <si>
    <t xml:space="preserve">Registro Solicitação Administrador: gerenciar</t>
  </si>
  <si>
    <t xml:space="preserve">Registro Solicitação Administrador: consultar</t>
  </si>
  <si>
    <t xml:space="preserve">Solicitação Funcionário externo: consultar</t>
  </si>
  <si>
    <t xml:space="preserve">Solicitação Funcionário externo: Atualizar</t>
  </si>
  <si>
    <t xml:space="preserve">Itens Não Mensuráveis</t>
  </si>
  <si>
    <t xml:space="preserve">Tipo de Manutenção na Função</t>
  </si>
  <si>
    <t xml:space="preserve">Sigla</t>
  </si>
  <si>
    <t xml:space="preserve">Contribuição em PF Local</t>
  </si>
  <si>
    <t xml:space="preserve">PF Local FS</t>
  </si>
  <si>
    <t xml:space="preserve">Contrato</t>
  </si>
  <si>
    <t xml:space="preserve">Descrição</t>
  </si>
  <si>
    <t xml:space="preserve">Origem</t>
  </si>
  <si>
    <t xml:space="preserve">Percentual (%)</t>
  </si>
  <si>
    <t xml:space="preserve">Fixa (PF)</t>
  </si>
  <si>
    <t xml:space="preserve">Adicionada</t>
  </si>
  <si>
    <t xml:space="preserve">Inclusão</t>
  </si>
  <si>
    <t xml:space="preserve">I</t>
  </si>
  <si>
    <t xml:space="preserve">Alterada</t>
  </si>
  <si>
    <t xml:space="preserve">Alteração (sem conhecimento do Fator de Impacto)</t>
  </si>
  <si>
    <t xml:space="preserve">SISP – 4.2 Projeto de Melhoria</t>
  </si>
  <si>
    <t xml:space="preserve">A</t>
  </si>
  <si>
    <t xml:space="preserve">Excluída</t>
  </si>
  <si>
    <t xml:space="preserve">Exclusão</t>
  </si>
  <si>
    <t xml:space="preserve">E</t>
  </si>
  <si>
    <t xml:space="preserve">Alteração (50%) de função desenvolvida ou já alterada pela empresa atual</t>
  </si>
  <si>
    <t xml:space="preserve">A50</t>
  </si>
  <si>
    <t xml:space="preserve">Alteração (75%) de função não desenv. e ainda não alterada pela empresa atual</t>
  </si>
  <si>
    <t xml:space="preserve">A75</t>
  </si>
  <si>
    <t xml:space="preserve">Alteração (75%+15%): o mesmo acima + redocumentar a função</t>
  </si>
  <si>
    <t xml:space="preserve">A90</t>
  </si>
  <si>
    <t xml:space="preserve">Migração de Dados</t>
  </si>
  <si>
    <t xml:space="preserve">SISP – 4.3 Projetos de Migração de Dados</t>
  </si>
  <si>
    <t xml:space="preserve">PMD</t>
  </si>
  <si>
    <t xml:space="preserve">Corretiva (sem conhecimento do Fator de Impacto)</t>
  </si>
  <si>
    <t xml:space="preserve">SISP – 4.4 Manutenção Corretiva</t>
  </si>
  <si>
    <t xml:space="preserve">COR</t>
  </si>
  <si>
    <t xml:space="preserve">Corretiva (50%) - Fora da garantia (mesma empresa)</t>
  </si>
  <si>
    <t xml:space="preserve">COR50</t>
  </si>
  <si>
    <t xml:space="preserve">Corretiva (75%) - Fora da garantia (outra empresa)</t>
  </si>
  <si>
    <t xml:space="preserve">COR75</t>
  </si>
  <si>
    <t xml:space="preserve">Corretiva (75%+15%) - Fora da garantia (outra empresa) + Redocumentação</t>
  </si>
  <si>
    <t xml:space="preserve">COR90</t>
  </si>
  <si>
    <t xml:space="preserve">Corretiva em Garantia</t>
  </si>
  <si>
    <t xml:space="preserve">GAR</t>
  </si>
  <si>
    <t xml:space="preserve">Mudança de Plataforma - Linguagem de Programação</t>
  </si>
  <si>
    <t xml:space="preserve">SISP – 4.5.1 Mudança de Plataforma – Linguagem de Programação</t>
  </si>
  <si>
    <t xml:space="preserve">MLP</t>
  </si>
  <si>
    <t xml:space="preserve">Mudança de Plataforma - Banco de Dados (outro paradigma)</t>
  </si>
  <si>
    <t xml:space="preserve">SISP – 4.5.2 Mudança de Plataforma – Banco de Dados</t>
  </si>
  <si>
    <t xml:space="preserve">MBO</t>
  </si>
  <si>
    <t xml:space="preserve">Mudança de Plataforma - Banco de Dados (mesmo paradigma com alterações)</t>
  </si>
  <si>
    <t xml:space="preserve">MBM</t>
  </si>
  <si>
    <t xml:space="preserve">Atualização de Versão – Linguagem de Programação</t>
  </si>
  <si>
    <t xml:space="preserve">SISP – 4.6.1 Atualização de Versão – Linguagem de Programação</t>
  </si>
  <si>
    <t xml:space="preserve">ALP</t>
  </si>
  <si>
    <t xml:space="preserve">Atualização de Versão – Browser</t>
  </si>
  <si>
    <t xml:space="preserve">SISP – 4.6.2 Atualização de Versão – Browser</t>
  </si>
  <si>
    <t xml:space="preserve">AVB</t>
  </si>
  <si>
    <t xml:space="preserve">Atualização de Versão – Banco de Dados</t>
  </si>
  <si>
    <t xml:space="preserve">SISP – 4.6.3 Atualização de Versão – Banco de Dados</t>
  </si>
  <si>
    <t xml:space="preserve">ABD</t>
  </si>
  <si>
    <t xml:space="preserve">Manutenção Cosmética</t>
  </si>
  <si>
    <t xml:space="preserve">SISP – 4.7 Manutenção Cosmética</t>
  </si>
  <si>
    <t xml:space="preserve">COS</t>
  </si>
  <si>
    <t xml:space="preserve">Adaptação em Funcionalidades sem Alteração de Requisitos Funcionais
(sem conhecimento do Fator de Impacto)</t>
  </si>
  <si>
    <t xml:space="preserve">SISP – 4.8 Adaptação em Funcionalidades sem Alteração de Requisitos Funcionais</t>
  </si>
  <si>
    <t xml:space="preserve">ARN</t>
  </si>
  <si>
    <t xml:space="preserve">Adaptação em Funcionalidades sem Alteração de Requisitos Funcionais (50%)
(em função desenvolvida ou já alterada pela empresa atual)</t>
  </si>
  <si>
    <t xml:space="preserve">ARN50</t>
  </si>
  <si>
    <t xml:space="preserve">Adaptação em Funcionalidades sem Alteração de Requisitos Funcionais (75%)
(em função não desenvolvida e ainda não alterada pela empresa atual)</t>
  </si>
  <si>
    <t xml:space="preserve">ARN75</t>
  </si>
  <si>
    <t xml:space="preserve">Atualização de Dados sem Consulta Prévia</t>
  </si>
  <si>
    <t xml:space="preserve">SISP – 4.9.1 Apuração Especial – Base de Dados</t>
  </si>
  <si>
    <t xml:space="preserve">ADS</t>
  </si>
  <si>
    <t xml:space="preserve">Consulta Prévia sem Atualização</t>
  </si>
  <si>
    <t xml:space="preserve">CPA</t>
  </si>
  <si>
    <t xml:space="preserve">Atualização de Dados com Consulta Prévia</t>
  </si>
  <si>
    <t xml:space="preserve">ADC</t>
  </si>
  <si>
    <t xml:space="preserve">Apuração Especial – Geração de Relatórios</t>
  </si>
  <si>
    <t xml:space="preserve">SISP – 4.9.2 Apuração Especial – Geração de Relatórios</t>
  </si>
  <si>
    <t xml:space="preserve">AGR</t>
  </si>
  <si>
    <t xml:space="preserve">Apuração Especial – Reexecução</t>
  </si>
  <si>
    <t xml:space="preserve">SISP – 4.9.3 Apuração Especial – Reexecução</t>
  </si>
  <si>
    <t xml:space="preserve">AER</t>
  </si>
  <si>
    <t xml:space="preserve">Atualização de Dados</t>
  </si>
  <si>
    <t xml:space="preserve">SISP – 4.10 Atualização de Dados</t>
  </si>
  <si>
    <t xml:space="preserve">ATD</t>
  </si>
  <si>
    <t xml:space="preserve">Manutenção de Documentação de Sistemas Legados</t>
  </si>
  <si>
    <t xml:space="preserve">SISP – 4.12 Manutenção de Documentação de Sistemas Legados</t>
  </si>
  <si>
    <t xml:space="preserve">MSL</t>
  </si>
  <si>
    <t xml:space="preserve">Verificação de Erros (Sem Documentação de Teste existente)</t>
  </si>
  <si>
    <t xml:space="preserve">SISP – 4.13 Verificação de Erros</t>
  </si>
  <si>
    <t xml:space="preserve">VES</t>
  </si>
  <si>
    <t xml:space="preserve">Verificação de Erros (Com Documentação de Teste existente)</t>
  </si>
  <si>
    <t xml:space="preserve">VEC</t>
  </si>
  <si>
    <t xml:space="preserve">Pontos de Função de Teste</t>
  </si>
  <si>
    <t xml:space="preserve">SISP – 4.14 Pontos de Função de Teste</t>
  </si>
  <si>
    <t xml:space="preserve">PFT</t>
  </si>
  <si>
    <t xml:space="preserve">Componente Interno Reusável</t>
  </si>
  <si>
    <t xml:space="preserve">SISP – 4.15 Componente Interno Reusável</t>
  </si>
  <si>
    <t xml:space="preserve">CIR</t>
  </si>
  <si>
    <t xml:space="preserve">ALI</t>
  </si>
  <si>
    <t xml:space="preserve">AIE</t>
  </si>
  <si>
    <t xml:space="preserve">Quantidade</t>
  </si>
  <si>
    <t xml:space="preserve">Páginas Estáticas</t>
  </si>
  <si>
    <t xml:space="preserve">SISP – 4.11 Desenvolvimento, Manutenção e Publicação de Paginas Estáticas de Intranet, Internet ou Portal</t>
  </si>
  <si>
    <t xml:space="preserve">PAG</t>
  </si>
  <si>
    <t xml:space="preserve">Manutenção Cosmética (atrelada a algo não funcional)</t>
  </si>
  <si>
    <t xml:space="preserve">COSNF</t>
  </si>
  <si>
    <t xml:space="preserve">Dados de Código</t>
  </si>
  <si>
    <t xml:space="preserve">DC</t>
  </si>
  <si>
    <t xml:space="preserve">Sumário da Contagem</t>
  </si>
  <si>
    <t xml:space="preserve">Tipo de Função</t>
  </si>
  <si>
    <t xml:space="preserve">Complexidade Funcional</t>
  </si>
  <si>
    <t xml:space="preserve">Total PF IFPUG por Complexidade</t>
  </si>
  <si>
    <t xml:space="preserve">%</t>
  </si>
  <si>
    <t xml:space="preserve">Total PF Local FS por tipo de manutenção básica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</si>
  <si>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</si>
  <si>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</si>
  <si>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</si>
  <si>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</si>
  <si>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</si>
  <si>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</si>
  <si>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Qtd Total</t>
  </si>
  <si>
    <t xml:space="preserve">Total</t>
  </si>
  <si>
    <t xml:space="preserve">x 5</t>
  </si>
  <si>
    <t xml:space="preserve">x 7</t>
  </si>
  <si>
    <t xml:space="preserve">x 10</t>
  </si>
  <si>
    <t xml:space="preserve">x 15</t>
  </si>
  <si>
    <t xml:space="preserve">Total PF não ajustados (contagem detalhada)</t>
  </si>
  <si>
    <t xml:space="preserve">Total PF não ajustados (contagem estimativa)</t>
  </si>
  <si>
    <t xml:space="preserve">Total PF não ajustados (contagem indicativa)</t>
  </si>
  <si>
    <t xml:space="preserve">Sumário por Deflatores e Itens não mensuráveis</t>
  </si>
  <si>
    <t xml:space="preserve">Deflatores aplicados a Itens Funcionais</t>
  </si>
  <si>
    <t xml:space="preserve">Deflator</t>
  </si>
  <si>
    <t xml:space="preserve">Contrib. Fixa</t>
  </si>
  <si>
    <t xml:space="preserve">% LOCAL</t>
  </si>
  <si>
    <t xml:space="preserve">Total IFPUG</t>
  </si>
  <si>
    <t xml:space="preserve">Itens não Funcionais (Tipo de Função)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</si>
</sst>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* #,##0.00\ ;* \(#,##0.00\);* \-#\ ;@\ "/>
    <numFmt numFmtId="166" formatCode="dd/mm/yy"/>
    <numFmt numFmtId="167" formatCode="General"/>
    <numFmt numFmtId="168" formatCode="0.00"/>
    <numFmt numFmtId="169" formatCode="0.0000"/>
    <numFmt numFmtId="170" formatCode="#,##0.00"/>
    <numFmt numFmtId="171" formatCode="0.0%"/>
    <numFmt numFmtId="172" formatCode="#,##0"/>
    <numFmt numFmtId="173" formatCode="0%"/>
    <numFmt numFmtId="174" formatCode="0.00%"/>
    <numFmt numFmtId="175" formatCode="0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3366"/>
      <name val="Calibri"/>
      <family val="2"/>
    </font>
    <font>
      <sz val="10"/>
      <name val="Franklin Gothic Medium"/>
      <family val="2"/>
    </font>
    <font>
      <b val="true"/>
      <sz val="12"/>
      <name val="Franklin Gothic Medium"/>
      <family val="2"/>
    </font>
    <font>
      <sz val="9"/>
      <color rgb="FF0000FF"/>
      <name val="Franklin Gothic Medium"/>
      <family val="2"/>
    </font>
    <font>
      <sz val="9"/>
      <name val="Franklin Gothic Medium"/>
      <family val="2"/>
    </font>
    <font>
      <b val="true"/>
      <sz val="10"/>
      <name val="Franklin Gothic Medium"/>
      <family val="2"/>
    </font>
    <font>
      <b val="true"/>
      <sz val="8.5"/>
      <color rgb="FF333333"/>
      <name val="Times New Roman"/>
      <family val="1"/>
    </font>
    <font>
      <sz val="8.5"/>
      <color rgb="FF333333"/>
      <name val="Times New Roman"/>
      <family val="1"/>
    </font>
    <font>
      <b val="true"/>
      <sz val="8.5"/>
      <name val="Times New Roman"/>
      <family val="1"/>
    </font>
    <font>
      <sz val="8.5"/>
      <color rgb="FF000000"/>
      <name val="Times New Roman"/>
      <family val="1"/>
    </font>
    <font>
      <sz val="8"/>
      <color rgb="FFFFFFFF"/>
      <name val="Franklin Gothic Medium"/>
      <family val="2"/>
    </font>
    <font>
      <sz val="8"/>
      <name val="Franklin Gothic Medium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333333"/>
      <name val="Franklin Gothic Medium"/>
      <family val="2"/>
    </font>
    <font>
      <sz val="9"/>
      <color rgb="FFFFFFFF"/>
      <name val="Franklin Gothic Medium"/>
      <family val="2"/>
    </font>
    <font>
      <b val="true"/>
      <sz val="9"/>
      <name val="Franklin Gothic Medium"/>
      <family val="2"/>
    </font>
    <font>
      <b val="true"/>
      <sz val="8"/>
      <color rgb="FF333333"/>
      <name val="Arial"/>
      <family val="2"/>
    </font>
    <font>
      <sz val="10"/>
      <color rgb="FF333333"/>
      <name val="Calibri"/>
      <family val="2"/>
    </font>
    <font>
      <sz val="8.45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false" applyProtection="false"/>
    <xf numFmtId="164" fontId="4" fillId="0" borderId="1" applyFont="true" applyBorder="tru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2" borderId="5" xfId="15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5" fillId="0" borderId="9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2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2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2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4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4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dxfs count="3">
    <dxf>
      <font>
        <name val="Arial"/>
        <family val="2"/>
        <b val="0"/>
        <i val="1"/>
        <color rgb="FF008000"/>
        <sz val="10"/>
      </font>
      <fill>
        <patternFill>
          <bgColor rgb="FFCCFFFF"/>
        </patternFill>
      </fill>
    </dxf>
    <dxf>
      <font>
        <name val="Arial"/>
        <family val="2"/>
        <color rgb="FFFF6600"/>
        <sz val="10"/>
      </font>
      <fill>
        <patternFill>
          <bgColor rgb="FFFFFF99"/>
        </patternFill>
      </fill>
    </dxf>
    <dxf>
      <font>
        <name val="Arial"/>
        <family val="2"/>
        <color rgb="FFFF6600"/>
        <sz val="10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333333"/>
                </a:solidFill>
                <a:latin typeface="Arial"/>
              </a:defRPr>
            </a:pPr>
            <a:r>
              <a:rPr b="1" sz="800" spc="-1" strike="noStrike">
                <a:solidFill>
                  <a:srgbClr val="333333"/>
                </a:solidFill>
                <a:latin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4822974036192"/>
          <c:y val="0.767345733687629"/>
        </c:manualLayout>
      </c:layout>
      <c:overlay val="0"/>
      <c:spPr>
        <a:noFill/>
        <a:ln w="0">
          <a:noFill/>
        </a:ln>
      </c:spPr>
    </c:title>
    <c:autoTitleDeleted val="0"/>
    <c:view3D>
      <c:rotX val="80"/>
      <c:rotY val="0"/>
      <c:rAngAx val="0"/>
      <c:perspective val="0"/>
    </c:view3D>
    <c:floor>
      <c:spPr>
        <a:solidFill>
          <a:srgbClr val="d9d9d9"/>
        </a:solidFill>
        <a:ln w="0">
          <a:noFill/>
        </a:ln>
      </c:spPr>
    </c:floor>
    <c:sideWall>
      <c:spPr>
        <a:noFill/>
        <a:ln w="12600">
          <a:noFill/>
        </a:ln>
      </c:spPr>
    </c:sideWall>
    <c:backWall>
      <c:spPr>
        <a:noFill/>
        <a:ln w="12600">
          <a:noFill/>
        </a:ln>
      </c:spPr>
    </c:backWall>
    <c:plotArea>
      <c:layout>
        <c:manualLayout>
          <c:layoutTarget val="inner"/>
          <c:xMode val="edge"/>
          <c:yMode val="edge"/>
          <c:x val="0.31733543141883"/>
          <c:y val="0.12400354295837"/>
          <c:w val="0.290978232362969"/>
          <c:h val="0.627694124594036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solidFill>
                <a:srgbClr val="333333"/>
              </a:solidFill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solidFill>
                  <a:srgbClr val="333333"/>
                </a:solidFill>
              </a:ln>
            </c:spPr>
          </c:dPt>
          <c:dPt>
            <c:idx val="1"/>
            <c:spPr>
              <a:solidFill>
                <a:srgbClr val="c0504d"/>
              </a:solidFill>
              <a:ln w="0">
                <a:solidFill>
                  <a:srgbClr val="333333"/>
                </a:solidFill>
              </a:ln>
            </c:spPr>
          </c:dPt>
          <c:dPt>
            <c:idx val="2"/>
            <c:spPr>
              <a:solidFill>
                <a:srgbClr val="9bbb59"/>
              </a:solidFill>
              <a:ln w="0">
                <a:solidFill>
                  <a:srgbClr val="333333"/>
                </a:solidFill>
              </a:ln>
            </c:spPr>
          </c:dPt>
          <c:dPt>
            <c:idx val="3"/>
            <c:spPr>
              <a:solidFill>
                <a:srgbClr val="8064a2"/>
              </a:solidFill>
              <a:ln w="0">
                <a:solidFill>
                  <a:srgbClr val="333333"/>
                </a:solidFill>
              </a:ln>
            </c:spPr>
          </c:dPt>
          <c:dPt>
            <c:idx val="4"/>
            <c:spPr>
              <a:solidFill>
                <a:srgbClr val="4bacc6"/>
              </a:solidFill>
              <a:ln w="0">
                <a:solidFill>
                  <a:srgbClr val="333333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
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333333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
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333333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
</c:separator>
            <c:showLeaderLines val="1"/>
          </c:dLbls>
          <c:cat>
            <c:multiLvlStrRef>
              <c:f>'Sumário 1'!$B$10,'Sumário 1'!$B$17,'Sumário 1'!$B$24,'Sumário 1'!$B$31,'Sumário 1'!$B$38</c:f>
              <c:multiLvlStrCache>
                <c:ptCount val="1"/>
                <c:lvl>
                  <c:pt idx="0">
                    <c:v>AIE</c:v>
                  </c:pt>
                </c:lvl>
                <c:lvl>
                  <c:pt idx="0">
                    <c:v>ALI</c:v>
                  </c:pt>
                </c:lvl>
                <c:lvl>
                  <c:pt idx="0">
                    <c:v>CE</c:v>
                  </c:pt>
                </c:lvl>
                <c:lvl>
                  <c:pt idx="0">
                    <c:v>SE</c:v>
                  </c:pt>
                </c:lvl>
                <c:lvl>
                  <c:pt idx="0">
                    <c:v>EE</c:v>
                  </c:pt>
                </c:lvl>
              </c:multiLvlStrCache>
            </c:multiLvlStrRef>
          </c:cat>
          <c:val>
            <c:numRef>
              <c:f>'Sumário 1'!$H$14,'Sumário 1'!$H$21,'Sumário 1'!$H$28,'Sumário 1'!$H$35,'Sumário 1'!$H$42</c:f>
              <c:numCache>
                <c:formatCode>General</c:formatCode>
                <c:ptCount val="5"/>
                <c:pt idx="0">
                  <c:v>0.722772277227723</c:v>
                </c:pt>
                <c:pt idx="1">
                  <c:v>0.0396039603960396</c:v>
                </c:pt>
                <c:pt idx="2">
                  <c:v>0.237623762376238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71780750065565"/>
          <c:y val="0.0620017714791851"/>
          <c:w val="0.138622950819672"/>
          <c:h val="0.9060838747785"/>
        </c:manualLayout>
      </c:layout>
      <c:overlay val="0"/>
      <c:spPr>
        <a:solidFill>
          <a:srgbClr val="ffffff"/>
        </a:solidFill>
        <a:ln w="0">
          <a:solidFill>
            <a:srgbClr val="333333"/>
          </a:solidFill>
        </a:ln>
      </c:spPr>
      <c:txPr>
        <a:bodyPr/>
        <a:lstStyle/>
        <a:p>
          <a:pPr>
            <a:defRPr b="0" sz="845" spc="-1" strike="noStrik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30240</xdr:colOff>
      <xdr:row>0</xdr:row>
      <xdr:rowOff>28440</xdr:rowOff>
    </xdr:from>
    <xdr:to>
      <xdr:col>2</xdr:col>
      <xdr:colOff>60840</xdr:colOff>
      <xdr:row>2</xdr:row>
      <xdr:rowOff>143280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30240" y="28440"/>
          <a:ext cx="955080" cy="438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22</xdr:col>
      <xdr:colOff>1080</xdr:colOff>
      <xdr:row>44</xdr:row>
      <xdr:rowOff>162000</xdr:rowOff>
    </xdr:to>
    <xdr:sp>
      <xdr:nvSpPr>
        <xdr:cNvPr id="1" name="shapetype_202" hidden="1"/>
        <xdr:cNvSpPr/>
      </xdr:nvSpPr>
      <xdr:spPr>
        <a:xfrm>
          <a:off x="0" y="0"/>
          <a:ext cx="9610200" cy="7362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22</xdr:col>
      <xdr:colOff>1080</xdr:colOff>
      <xdr:row>44</xdr:row>
      <xdr:rowOff>162000</xdr:rowOff>
    </xdr:to>
    <xdr:sp>
      <xdr:nvSpPr>
        <xdr:cNvPr id="2" name="shapetype_202" hidden="1"/>
        <xdr:cNvSpPr/>
      </xdr:nvSpPr>
      <xdr:spPr>
        <a:xfrm>
          <a:off x="0" y="0"/>
          <a:ext cx="9610200" cy="7362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22</xdr:col>
      <xdr:colOff>1080</xdr:colOff>
      <xdr:row>44</xdr:row>
      <xdr:rowOff>162000</xdr:rowOff>
    </xdr:to>
    <xdr:sp>
      <xdr:nvSpPr>
        <xdr:cNvPr id="3" name="shapetype_202" hidden="1"/>
        <xdr:cNvSpPr/>
      </xdr:nvSpPr>
      <xdr:spPr>
        <a:xfrm>
          <a:off x="0" y="0"/>
          <a:ext cx="9610200" cy="7362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cap="sq"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30600</xdr:colOff>
      <xdr:row>0</xdr:row>
      <xdr:rowOff>28800</xdr:rowOff>
    </xdr:from>
    <xdr:to>
      <xdr:col>0</xdr:col>
      <xdr:colOff>991800</xdr:colOff>
      <xdr:row>2</xdr:row>
      <xdr:rowOff>124200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30600" y="28800"/>
          <a:ext cx="961200" cy="438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30240</xdr:colOff>
      <xdr:row>0</xdr:row>
      <xdr:rowOff>29160</xdr:rowOff>
    </xdr:from>
    <xdr:to>
      <xdr:col>1</xdr:col>
      <xdr:colOff>171720</xdr:colOff>
      <xdr:row>1</xdr:row>
      <xdr:rowOff>9720</xdr:rowOff>
    </xdr:to>
    <xdr:pic>
      <xdr:nvPicPr>
        <xdr:cNvPr id="5" name="Figura 1" descr=""/>
        <xdr:cNvPicPr/>
      </xdr:nvPicPr>
      <xdr:blipFill>
        <a:blip r:embed="rId1"/>
        <a:stretch/>
      </xdr:blipFill>
      <xdr:spPr>
        <a:xfrm>
          <a:off x="30240" y="29160"/>
          <a:ext cx="956160" cy="445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30240</xdr:colOff>
      <xdr:row>43</xdr:row>
      <xdr:rowOff>28800</xdr:rowOff>
    </xdr:from>
    <xdr:to>
      <xdr:col>11</xdr:col>
      <xdr:colOff>362520</xdr:colOff>
      <xdr:row>50</xdr:row>
      <xdr:rowOff>142920</xdr:rowOff>
    </xdr:to>
    <xdr:graphicFrame>
      <xdr:nvGraphicFramePr>
        <xdr:cNvPr id="6" name="Gráfico 3"/>
        <xdr:cNvGraphicFramePr/>
      </xdr:nvGraphicFramePr>
      <xdr:xfrm>
        <a:off x="3609720" y="6372360"/>
        <a:ext cx="2745000" cy="12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30240</xdr:colOff>
      <xdr:row>0</xdr:row>
      <xdr:rowOff>28440</xdr:rowOff>
    </xdr:from>
    <xdr:to>
      <xdr:col>2</xdr:col>
      <xdr:colOff>202320</xdr:colOff>
      <xdr:row>2</xdr:row>
      <xdr:rowOff>143280</xdr:rowOff>
    </xdr:to>
    <xdr:pic>
      <xdr:nvPicPr>
        <xdr:cNvPr id="7" name="Figura 1" descr=""/>
        <xdr:cNvPicPr/>
      </xdr:nvPicPr>
      <xdr:blipFill>
        <a:blip r:embed="rId2"/>
        <a:stretch/>
      </xdr:blipFill>
      <xdr:spPr>
        <a:xfrm>
          <a:off x="30240" y="28440"/>
          <a:ext cx="956160" cy="43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30240</xdr:colOff>
      <xdr:row>0</xdr:row>
      <xdr:rowOff>28440</xdr:rowOff>
    </xdr:from>
    <xdr:to>
      <xdr:col>1</xdr:col>
      <xdr:colOff>766800</xdr:colOff>
      <xdr:row>2</xdr:row>
      <xdr:rowOff>124200</xdr:rowOff>
    </xdr:to>
    <xdr:pic>
      <xdr:nvPicPr>
        <xdr:cNvPr id="8" name="Figura 1" descr=""/>
        <xdr:cNvPicPr/>
      </xdr:nvPicPr>
      <xdr:blipFill>
        <a:blip r:embed="rId1"/>
        <a:stretch/>
      </xdr:blipFill>
      <xdr:spPr>
        <a:xfrm>
          <a:off x="30240" y="28440"/>
          <a:ext cx="957240" cy="419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R7" activeCellId="0" sqref="R7"/>
    </sheetView>
  </sheetViews>
  <sheetFormatPr defaultColWidth="11.53515625" defaultRowHeight="13.5" zeroHeight="false" outlineLevelRow="0" outlineLevelCol="0"/>
  <cols>
    <col collapsed="false" customWidth="true" hidden="false" outlineLevel="0" max="1" min="1" style="1" width="10.4"/>
    <col collapsed="false" customWidth="true" hidden="false" outlineLevel="0" max="2" min="2" style="1" width="2.7"/>
    <col collapsed="false" customWidth="true" hidden="false" outlineLevel="0" max="3" min="3" style="1" width="8.55"/>
    <col collapsed="false" customWidth="true" hidden="false" outlineLevel="0" max="4" min="4" style="1" width="4.56"/>
    <col collapsed="false" customWidth="true" hidden="false" outlineLevel="0" max="5" min="5" style="1" width="3.98"/>
    <col collapsed="false" customWidth="true" hidden="false" outlineLevel="0" max="6" min="6" style="1" width="4.56"/>
    <col collapsed="false" customWidth="true" hidden="false" outlineLevel="0" max="12" min="7" style="1" width="5.98"/>
    <col collapsed="false" customWidth="true" hidden="false" outlineLevel="0" max="13" min="13" style="1" width="18.39"/>
    <col collapsed="false" customWidth="true" hidden="false" outlineLevel="0" max="14" min="14" style="1" width="8.27"/>
    <col collapsed="false" customWidth="false" hidden="false" outlineLevel="0" max="15" min="15" style="1" width="11.55"/>
    <col collapsed="false" customWidth="true" hidden="false" outlineLevel="0" max="16" min="16" style="1" width="5.84"/>
    <col collapsed="false" customWidth="true" hidden="false" outlineLevel="0" max="18" min="17" style="1" width="2.7"/>
    <col collapsed="false" customWidth="true" hidden="false" outlineLevel="0" max="19" min="19" style="1" width="7.98"/>
    <col collapsed="false" customWidth="true" hidden="false" outlineLevel="0" max="22" min="20" style="1" width="2.7"/>
    <col collapsed="false" customWidth="true" hidden="false" outlineLevel="0" max="64" min="23" style="0" width="9.05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5" hidden="false" customHeight="true" outlineLevel="0" collapsed="false">
      <c r="A4" s="3" t="s">
        <v>1</v>
      </c>
      <c r="B4" s="3"/>
      <c r="C4" s="3"/>
      <c r="D4" s="3"/>
      <c r="E4" s="3"/>
      <c r="F4" s="4" t="s">
        <v>2</v>
      </c>
      <c r="G4" s="4"/>
      <c r="H4" s="4"/>
      <c r="I4" s="4"/>
      <c r="J4" s="4"/>
      <c r="K4" s="4"/>
      <c r="L4" s="4"/>
      <c r="M4" s="4"/>
      <c r="N4" s="4"/>
      <c r="O4" s="5" t="s">
        <v>3</v>
      </c>
      <c r="P4" s="5"/>
      <c r="Q4" s="6" t="n">
        <f aca="false">Funções!L4</f>
        <v>101</v>
      </c>
      <c r="R4" s="6"/>
      <c r="S4" s="6"/>
      <c r="T4" s="6"/>
      <c r="U4" s="6"/>
      <c r="V4" s="6"/>
    </row>
    <row r="5" customFormat="false" ht="13.5" hidden="false" customHeight="true" outlineLevel="0" collapsed="false">
      <c r="A5" s="3" t="s">
        <v>4</v>
      </c>
      <c r="B5" s="3"/>
      <c r="C5" s="3"/>
      <c r="D5" s="3"/>
      <c r="E5" s="3"/>
      <c r="F5" s="4" t="s">
        <v>5</v>
      </c>
      <c r="G5" s="4"/>
      <c r="H5" s="4"/>
      <c r="I5" s="4"/>
      <c r="J5" s="4"/>
      <c r="K5" s="4"/>
      <c r="L5" s="4"/>
      <c r="M5" s="4"/>
      <c r="N5" s="4"/>
      <c r="O5" s="7" t="s">
        <v>6</v>
      </c>
      <c r="P5" s="7"/>
      <c r="Q5" s="6" t="n">
        <f aca="false">Funções!L5</f>
        <v>101</v>
      </c>
      <c r="R5" s="6"/>
      <c r="S5" s="6"/>
      <c r="T5" s="6"/>
      <c r="U5" s="6"/>
      <c r="V5" s="6"/>
    </row>
    <row r="6" customFormat="false" ht="13.5" hidden="false" customHeight="true" outlineLevel="0" collapsed="false">
      <c r="A6" s="3" t="s">
        <v>7</v>
      </c>
      <c r="B6" s="3"/>
      <c r="C6" s="3"/>
      <c r="D6" s="3"/>
      <c r="E6" s="3"/>
      <c r="F6" s="8" t="s">
        <v>8</v>
      </c>
      <c r="G6" s="8"/>
      <c r="H6" s="8"/>
      <c r="I6" s="8"/>
      <c r="J6" s="8"/>
      <c r="K6" s="8"/>
      <c r="L6" s="8"/>
      <c r="M6" s="8"/>
      <c r="N6" s="8"/>
      <c r="O6" s="7" t="s">
        <v>9</v>
      </c>
      <c r="P6" s="7"/>
      <c r="Q6" s="6" t="n">
        <f aca="false">Funções!L6</f>
        <v>101</v>
      </c>
      <c r="R6" s="6"/>
      <c r="S6" s="6"/>
      <c r="T6" s="6"/>
      <c r="U6" s="6"/>
      <c r="V6" s="6"/>
    </row>
    <row r="7" customFormat="false" ht="12.75" hidden="false" customHeight="true" outlineLevel="0" collapsed="false">
      <c r="A7" s="3" t="s">
        <v>10</v>
      </c>
      <c r="B7" s="3"/>
      <c r="C7" s="3"/>
      <c r="D7" s="3"/>
      <c r="E7" s="3"/>
      <c r="F7" s="4" t="s">
        <v>11</v>
      </c>
      <c r="G7" s="4"/>
      <c r="H7" s="4"/>
      <c r="I7" s="4"/>
      <c r="J7" s="4"/>
      <c r="K7" s="4"/>
      <c r="L7" s="4"/>
      <c r="M7" s="4"/>
      <c r="N7" s="4"/>
      <c r="O7" s="7" t="s">
        <v>12</v>
      </c>
      <c r="P7" s="7"/>
      <c r="Q7" s="7"/>
      <c r="R7" s="9" t="s">
        <v>13</v>
      </c>
      <c r="S7" s="9"/>
      <c r="T7" s="9"/>
      <c r="U7" s="9"/>
      <c r="V7" s="9"/>
    </row>
    <row r="8" customFormat="false" ht="12.75" hidden="false" customHeight="true" outlineLevel="0" collapsed="false">
      <c r="A8" s="3" t="s">
        <v>14</v>
      </c>
      <c r="B8" s="3"/>
      <c r="C8" s="3"/>
      <c r="D8" s="3"/>
      <c r="E8" s="3"/>
      <c r="F8" s="4" t="s">
        <v>15</v>
      </c>
      <c r="G8" s="4"/>
      <c r="H8" s="4"/>
      <c r="I8" s="4"/>
      <c r="J8" s="4"/>
      <c r="K8" s="4"/>
      <c r="L8" s="4"/>
      <c r="M8" s="4"/>
      <c r="N8" s="4"/>
      <c r="O8" s="7" t="s">
        <v>16</v>
      </c>
      <c r="P8" s="7"/>
      <c r="Q8" s="7"/>
      <c r="R8" s="10" t="n">
        <v>2.4</v>
      </c>
      <c r="S8" s="10"/>
      <c r="T8" s="10"/>
      <c r="U8" s="10"/>
      <c r="V8" s="10"/>
    </row>
    <row r="9" customFormat="false" ht="13.5" hidden="false" customHeight="true" outlineLevel="0" collapsed="false">
      <c r="A9" s="3" t="s">
        <v>17</v>
      </c>
      <c r="B9" s="3"/>
      <c r="C9" s="3"/>
      <c r="D9" s="3"/>
      <c r="E9" s="3"/>
      <c r="F9" s="8" t="s">
        <v>18</v>
      </c>
      <c r="G9" s="8"/>
      <c r="H9" s="8"/>
      <c r="I9" s="8"/>
      <c r="J9" s="8"/>
      <c r="K9" s="8"/>
      <c r="L9" s="8"/>
      <c r="M9" s="8"/>
      <c r="N9" s="8"/>
      <c r="O9" s="11" t="s">
        <v>19</v>
      </c>
      <c r="P9" s="11"/>
      <c r="Q9" s="11"/>
      <c r="R9" s="12" t="s">
        <v>20</v>
      </c>
      <c r="S9" s="12"/>
      <c r="T9" s="12"/>
      <c r="U9" s="12"/>
      <c r="V9" s="12"/>
    </row>
    <row r="10" customFormat="false" ht="13.5" hidden="false" customHeight="true" outlineLevel="0" collapsed="false">
      <c r="A10" s="3" t="s">
        <v>21</v>
      </c>
      <c r="B10" s="3"/>
      <c r="C10" s="3"/>
      <c r="D10" s="3"/>
      <c r="E10" s="3"/>
      <c r="F10" s="8" t="s">
        <v>18</v>
      </c>
      <c r="G10" s="8"/>
      <c r="H10" s="8"/>
      <c r="I10" s="8"/>
      <c r="J10" s="8"/>
      <c r="K10" s="8"/>
      <c r="L10" s="8"/>
      <c r="M10" s="8"/>
      <c r="N10" s="8"/>
      <c r="O10" s="11" t="s">
        <v>22</v>
      </c>
      <c r="P10" s="11"/>
      <c r="Q10" s="11"/>
      <c r="R10" s="12" t="s">
        <v>23</v>
      </c>
      <c r="S10" s="12"/>
      <c r="T10" s="12"/>
      <c r="U10" s="12"/>
      <c r="V10" s="12"/>
    </row>
    <row r="11" customFormat="false" ht="13.5" hidden="false" customHeight="true" outlineLevel="0" collapsed="false">
      <c r="A11" s="13" t="s">
        <v>24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customFormat="false" ht="12.75" hidden="false" customHeight="tru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customFormat="false" ht="12.75" hidden="false" customHeight="tru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customFormat="false" ht="12.7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customFormat="false" ht="12.7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customFormat="false" ht="13.5" hidden="false" customHeight="true" outlineLevel="0" collapsed="false">
      <c r="A16" s="13" t="s">
        <v>25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2.7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customFormat="false" ht="12.7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customFormat="false" ht="12.7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customFormat="false" ht="12.7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customFormat="false" ht="13.5" hidden="false" customHeight="true" outlineLevel="0" collapsed="false">
      <c r="A21" s="13" t="s">
        <v>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2.75" hidden="false" customHeight="tru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customFormat="false" ht="12.75" hidden="false" customHeight="tru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customFormat="false" ht="12.75" hidden="false" customHeight="tru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customFormat="false" ht="12.7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customFormat="false" ht="12.75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customFormat="false" ht="12.75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customFormat="false" ht="12.7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customFormat="false" ht="12.75" hidden="false" customHeight="tru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customFormat="false" ht="12.75" hidden="false" customHeight="tru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customFormat="false" ht="12.75" hidden="false" customHeight="tru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customFormat="false" ht="12.75" hidden="false" customHeight="tru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customFormat="false" ht="12.75" hidden="false" customHeight="tru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customFormat="false" ht="12.75" hidden="false" customHeight="tru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customFormat="false" ht="12.7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customFormat="false" ht="12.7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customFormat="false" ht="12.7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customFormat="false" ht="12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customFormat="false" ht="12.7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customFormat="false" ht="12.7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customFormat="false" ht="12.7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customFormat="false" ht="12.75" hidden="false" customHeight="tru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customFormat="false" ht="12.75" hidden="false" customHeight="tru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customFormat="false" ht="12.75" hidden="false" customHeight="tru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customFormat="false" ht="12.75" hidden="false" customHeight="tru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</sheetData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0:E10"/>
    <mergeCell ref="F10:N10"/>
    <mergeCell ref="O10:Q10"/>
    <mergeCell ref="R10:V10"/>
    <mergeCell ref="A11:V11"/>
    <mergeCell ref="A12:V15"/>
    <mergeCell ref="A16:V16"/>
    <mergeCell ref="A17:V20"/>
    <mergeCell ref="A21:V21"/>
    <mergeCell ref="A22:V45"/>
  </mergeCells>
  <dataValidations count="3">
    <dataValidation allowBlank="true" errorStyle="stop" operator="equal" showDropDown="false" showErrorMessage="true" showInputMessage="false" sqref="F6" type="list">
      <formula1>"Aplicação,Projeto de Desenvolvimento,Projeto de Melhoria"</formula1>
      <formula2>0</formula2>
    </dataValidation>
    <dataValidation allowBlank="true" errorStyle="stop" operator="equal" showDropDown="false" showErrorMessage="true" showInputMessage="false" sqref="G6:N7" type="list">
      <formula1>"Aplicação,Estimativa,Projeto de Desenvolvimento,Projeto de Melhoria"</formula1>
      <formula2>0</formula2>
    </dataValidation>
    <dataValidation allowBlank="true" errorStyle="stop" operator="equal" prompt="Detalhada (IFPUG)&#10;Estimativa (NESMA)&#10;Indicativa (NESMA)" promptTitle="Método de COntagem" showDropDown="false" showErrorMessage="true" showInputMessage="false" sqref="F7" type="list">
      <formula1>"Detalhada (IFPUG),Estimativa (NESMA),Indicativa (NESMA)"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5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607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0" ySplit="7" topLeftCell="A17" activePane="bottomLeft" state="frozen"/>
      <selection pane="topLeft" activeCell="A1" activeCellId="0" sqref="A1"/>
      <selection pane="bottomLeft" activeCell="A21" activeCellId="0" sqref="A2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55.79"/>
    <col collapsed="false" customWidth="true" hidden="false" outlineLevel="0" max="2" min="2" style="0" width="4.98"/>
    <col collapsed="false" customWidth="true" hidden="false" outlineLevel="0" max="3" min="3" style="0" width="10.4"/>
    <col collapsed="false" customWidth="true" hidden="false" outlineLevel="0" max="4" min="4" style="0" width="3.7"/>
    <col collapsed="false" customWidth="true" hidden="false" outlineLevel="0" max="5" min="5" style="0" width="6.27"/>
    <col collapsed="false" customWidth="true" hidden="false" outlineLevel="0" max="6" min="6" style="0" width="7.98"/>
    <col collapsed="false" customWidth="true" hidden="true" outlineLevel="0" max="7" min="7" style="0" width="8.98"/>
    <col collapsed="false" customWidth="true" hidden="false" outlineLevel="0" max="8" min="8" style="0" width="11.98"/>
    <col collapsed="false" customWidth="true" hidden="true" outlineLevel="0" max="9" min="9" style="0" width="6.69"/>
    <col collapsed="false" customWidth="true" hidden="true" outlineLevel="0" max="10" min="10" style="0" width="7.27"/>
    <col collapsed="false" customWidth="true" hidden="false" outlineLevel="0" max="11" min="11" style="0" width="12.55"/>
    <col collapsed="false" customWidth="true" hidden="false" outlineLevel="0" max="12" min="12" style="0" width="11.98"/>
    <col collapsed="false" customWidth="true" hidden="false" outlineLevel="0" max="13" min="13" style="0" width="6.84"/>
    <col collapsed="false" customWidth="true" hidden="false" outlineLevel="0" max="14" min="14" style="0" width="10.69"/>
    <col collapsed="false" customWidth="true" hidden="false" outlineLevel="0" max="15" min="15" style="0" width="32.38"/>
    <col collapsed="false" customWidth="true" hidden="false" outlineLevel="0" max="64" min="16" style="0" width="9.05"/>
  </cols>
  <sheetData>
    <row r="1" customFormat="false" ht="13.5" hidden="false" customHeight="true" outlineLevel="0" collapsed="false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customFormat="false" ht="13.5" hidden="false" customHeight="tru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customFormat="false" ht="12.75" hidden="false" customHeight="true" outlineLevel="0" collapsed="false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customFormat="false" ht="12.75" hidden="false" customHeight="true" outlineLevel="0" collapsed="false">
      <c r="A4" s="17" t="str">
        <f aca="false">Contagem!A5&amp;" : "&amp;Contagem!F5</f>
        <v>Aplicação : Sistema de gerenciamento de serviço do cidadão</v>
      </c>
      <c r="B4" s="18" t="str">
        <f aca="false">Contagem!A8&amp;" : "&amp;Contagem!F8</f>
        <v>Projeto : Cidade Digital</v>
      </c>
      <c r="C4" s="18"/>
      <c r="D4" s="18"/>
      <c r="E4" s="18"/>
      <c r="F4" s="18"/>
      <c r="G4" s="18"/>
      <c r="H4" s="18"/>
      <c r="I4" s="18"/>
      <c r="J4" s="18"/>
      <c r="K4" s="19" t="s">
        <v>3</v>
      </c>
      <c r="L4" s="20" t="n">
        <f aca="false">SUM(H8:H607)</f>
        <v>101</v>
      </c>
      <c r="M4" s="21"/>
      <c r="N4" s="21"/>
      <c r="O4" s="21"/>
    </row>
    <row r="5" customFormat="false" ht="12.75" hidden="false" customHeight="true" outlineLevel="0" collapsed="false">
      <c r="A5" s="17" t="str">
        <f aca="false">Contagem!A9&amp;" : "&amp;Contagem!F9</f>
        <v>Responsável : Camila Martins Maschion</v>
      </c>
      <c r="B5" s="18" t="str">
        <f aca="false">Contagem!A10&amp;" : "&amp;Contagem!F10</f>
        <v>Revisor : Camila Martins Maschion</v>
      </c>
      <c r="C5" s="18"/>
      <c r="D5" s="18"/>
      <c r="E5" s="18"/>
      <c r="F5" s="18"/>
      <c r="G5" s="18"/>
      <c r="H5" s="18"/>
      <c r="I5" s="18"/>
      <c r="J5" s="18"/>
      <c r="K5" s="22" t="s">
        <v>6</v>
      </c>
      <c r="L5" s="20" t="n">
        <f aca="false">SUM(K8:K607)</f>
        <v>101</v>
      </c>
      <c r="M5" s="23"/>
      <c r="N5" s="23"/>
      <c r="O5" s="23"/>
    </row>
    <row r="6" customFormat="false" ht="12.75" hidden="false" customHeight="true" outlineLevel="0" collapsed="false">
      <c r="A6" s="24" t="str">
        <f aca="false">Contagem!A4&amp;" : "&amp;Contagem!F4</f>
        <v>Empresa : PUC MINAS Virtual</v>
      </c>
      <c r="B6" s="25" t="str">
        <f aca="false">"Tipo da Contagem : "&amp;Contagem!F6</f>
        <v>Tipo da Contagem : Projeto de Desenvolvimento</v>
      </c>
      <c r="C6" s="25"/>
      <c r="D6" s="25"/>
      <c r="E6" s="25"/>
      <c r="F6" s="25"/>
      <c r="G6" s="25"/>
      <c r="H6" s="25"/>
      <c r="I6" s="25"/>
      <c r="J6" s="25"/>
      <c r="K6" s="26" t="s">
        <v>9</v>
      </c>
      <c r="L6" s="20" t="n">
        <f aca="false">SUM(L8:L607)</f>
        <v>101</v>
      </c>
      <c r="M6" s="21"/>
      <c r="N6" s="21"/>
      <c r="O6" s="21"/>
    </row>
    <row r="7" customFormat="false" ht="13.5" hidden="false" customHeight="true" outlineLevel="0" collapsed="false">
      <c r="A7" s="27" t="s">
        <v>28</v>
      </c>
      <c r="B7" s="28" t="s">
        <v>29</v>
      </c>
      <c r="C7" s="29" t="s">
        <v>30</v>
      </c>
      <c r="D7" s="30" t="s">
        <v>31</v>
      </c>
      <c r="E7" s="30" t="s">
        <v>32</v>
      </c>
      <c r="F7" s="30" t="s">
        <v>33</v>
      </c>
      <c r="G7" s="31" t="s">
        <v>34</v>
      </c>
      <c r="H7" s="31" t="s">
        <v>3</v>
      </c>
      <c r="I7" s="32" t="s">
        <v>35</v>
      </c>
      <c r="J7" s="32" t="s">
        <v>36</v>
      </c>
      <c r="K7" s="31" t="s">
        <v>6</v>
      </c>
      <c r="L7" s="33" t="s">
        <v>9</v>
      </c>
      <c r="M7" s="34" t="s">
        <v>37</v>
      </c>
      <c r="N7" s="34" t="s">
        <v>38</v>
      </c>
      <c r="O7" s="35" t="s">
        <v>39</v>
      </c>
    </row>
    <row r="8" customFormat="false" ht="12.75" hidden="false" customHeight="true" outlineLevel="0" collapsed="false">
      <c r="A8" s="36" t="s">
        <v>40</v>
      </c>
      <c r="B8" s="37" t="s">
        <v>41</v>
      </c>
      <c r="C8" s="37" t="s">
        <v>42</v>
      </c>
      <c r="D8" s="37" t="n">
        <v>2</v>
      </c>
      <c r="E8" s="37" t="n">
        <v>2</v>
      </c>
      <c r="F8" s="38" t="str">
        <f aca="false">IF(ISBLANK(B8),"",IF(I8="L","Baixa",IF(I8="A","Média",IF(I8="","","Alta"))))</f>
        <v>Baixa</v>
      </c>
      <c r="G8" s="37" t="str">
        <f aca="false">CONCATENATE(B8,I8)</f>
        <v>SEL</v>
      </c>
      <c r="H8" s="39" t="n">
        <f aca="false">IF(ISBLANK(B8),"",IF(B8="ALI",IF(I8="L",7,IF(I8="A",10,15)),IF(B8="AIE",IF(I8="L",5,IF(I8="A",7,10)),IF(B8="SE",IF(I8="L",4,IF(I8="A",5,7)),IF(OR(B8="EE",B8="CE"),IF(I8="L",3,IF(I8="A",4,6)),0)))))</f>
        <v>4</v>
      </c>
      <c r="I8" s="40" t="str">
        <f aca="false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37" t="str">
        <f aca="false">CONCATENATE(B8,C8)</f>
        <v>SE           .</v>
      </c>
      <c r="K8" s="41" t="n">
        <f aca="false">IF(OR(H8="",H8=0),L8,H8)</f>
        <v>4</v>
      </c>
      <c r="L8" s="41" t="n">
        <v>4</v>
      </c>
      <c r="M8" s="42"/>
      <c r="N8" s="42"/>
      <c r="O8" s="43"/>
    </row>
    <row r="9" customFormat="false" ht="12.75" hidden="false" customHeight="true" outlineLevel="0" collapsed="false">
      <c r="A9" s="36" t="s">
        <v>43</v>
      </c>
      <c r="B9" s="37" t="s">
        <v>44</v>
      </c>
      <c r="C9" s="37"/>
      <c r="D9" s="44" t="n">
        <v>5</v>
      </c>
      <c r="E9" s="44" t="n">
        <v>2</v>
      </c>
      <c r="F9" s="45" t="str">
        <f aca="false">IF(ISBLANK(B9),"",IF(I9="L","Baixa",IF(I9="A","Média",IF(I9="","","Alta"))))</f>
        <v>Média</v>
      </c>
      <c r="G9" s="44" t="str">
        <f aca="false">CONCATENATE(B9,I9)</f>
        <v>EEA</v>
      </c>
      <c r="H9" s="39" t="n">
        <f aca="false">IF(ISBLANK(B9),"",IF(B9="ALI",IF(I9="L",7,IF(I9="A",10,15)),IF(B9="AIE",IF(I9="L",5,IF(I9="A",7,10)),IF(B9="SE",IF(I9="L",4,IF(I9="A",5,7)),IF(OR(B9="EE",B9="CE"),IF(I9="L",3,IF(I9="A",4,6)),0)))))</f>
        <v>4</v>
      </c>
      <c r="I9" s="46" t="str">
        <f aca="false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A</v>
      </c>
      <c r="J9" s="44" t="str">
        <f aca="false">CONCATENATE(B9,C9)</f>
        <v>EE</v>
      </c>
      <c r="K9" s="47" t="n">
        <f aca="false">IF(OR(H9="",H9=0),L9,H9)</f>
        <v>4</v>
      </c>
      <c r="L9" s="47" t="n">
        <v>4</v>
      </c>
      <c r="M9" s="48"/>
      <c r="N9" s="48"/>
      <c r="O9" s="43"/>
    </row>
    <row r="10" customFormat="false" ht="12.75" hidden="false" customHeight="true" outlineLevel="0" collapsed="false">
      <c r="A10" s="36" t="s">
        <v>45</v>
      </c>
      <c r="B10" s="37" t="s">
        <v>44</v>
      </c>
      <c r="C10" s="37"/>
      <c r="D10" s="44" t="n">
        <v>5</v>
      </c>
      <c r="E10" s="44" t="n">
        <v>2</v>
      </c>
      <c r="F10" s="45" t="str">
        <f aca="false">IF(ISBLANK(B10),"",IF(I10="L","Baixa",IF(I10="A","Média",IF(I10="","","Alta"))))</f>
        <v>Média</v>
      </c>
      <c r="G10" s="44" t="str">
        <f aca="false">CONCATENATE(B10,I10)</f>
        <v>EEA</v>
      </c>
      <c r="H10" s="39" t="n">
        <f aca="false">IF(ISBLANK(B10),"",IF(B10="ALI",IF(I10="L",7,IF(I10="A",10,15)),IF(B10="AIE",IF(I10="L",5,IF(I10="A",7,10)),IF(B10="SE",IF(I10="L",4,IF(I10="A",5,7)),IF(OR(B10="EE",B10="CE"),IF(I10="L",3,IF(I10="A",4,6)),0)))))</f>
        <v>4</v>
      </c>
      <c r="I10" s="46" t="str">
        <f aca="false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A</v>
      </c>
      <c r="J10" s="44" t="str">
        <f aca="false">CONCATENATE(B10,C10)</f>
        <v>EE</v>
      </c>
      <c r="K10" s="47" t="n">
        <f aca="false">IF(OR(H10="",H10=0),L10,H10)</f>
        <v>4</v>
      </c>
      <c r="L10" s="47" t="n">
        <v>4</v>
      </c>
      <c r="M10" s="48"/>
      <c r="N10" s="48"/>
      <c r="O10" s="43"/>
    </row>
    <row r="11" customFormat="false" ht="12.75" hidden="false" customHeight="true" outlineLevel="0" collapsed="false">
      <c r="A11" s="36" t="s">
        <v>46</v>
      </c>
      <c r="B11" s="37" t="s">
        <v>44</v>
      </c>
      <c r="C11" s="37"/>
      <c r="D11" s="44" t="n">
        <v>5</v>
      </c>
      <c r="E11" s="44" t="n">
        <v>2</v>
      </c>
      <c r="F11" s="45" t="str">
        <f aca="false">IF(ISBLANK(B11),"",IF(I11="L","Baixa",IF(I11="A","Média",IF(I11="","","Alta"))))</f>
        <v>Média</v>
      </c>
      <c r="G11" s="44" t="str">
        <f aca="false">CONCATENATE(B11,I11)</f>
        <v>EEA</v>
      </c>
      <c r="H11" s="39" t="n">
        <f aca="false">IF(ISBLANK(B11),"",IF(B11="ALI",IF(I11="L",7,IF(I11="A",10,15)),IF(B11="AIE",IF(I11="L",5,IF(I11="A",7,10)),IF(B11="SE",IF(I11="L",4,IF(I11="A",5,7)),IF(OR(B11="EE",B11="CE"),IF(I11="L",3,IF(I11="A",4,6)),0)))))</f>
        <v>4</v>
      </c>
      <c r="I11" s="46" t="str">
        <f aca="false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A</v>
      </c>
      <c r="J11" s="44" t="str">
        <f aca="false">CONCATENATE(B11,C11)</f>
        <v>EE</v>
      </c>
      <c r="K11" s="47" t="n">
        <f aca="false">IF(OR(H11="",H11=0),L11,H11)</f>
        <v>4</v>
      </c>
      <c r="L11" s="47" t="n">
        <v>4</v>
      </c>
      <c r="M11" s="48"/>
      <c r="N11" s="48"/>
      <c r="O11" s="43"/>
    </row>
    <row r="12" customFormat="false" ht="12.75" hidden="false" customHeight="true" outlineLevel="0" collapsed="false">
      <c r="A12" s="36" t="s">
        <v>47</v>
      </c>
      <c r="B12" s="37" t="s">
        <v>48</v>
      </c>
      <c r="C12" s="37"/>
      <c r="D12" s="44" t="n">
        <v>6</v>
      </c>
      <c r="E12" s="44" t="n">
        <v>4</v>
      </c>
      <c r="F12" s="45" t="str">
        <f aca="false">IF(ISBLANK(B12),"",IF(I12="L","Baixa",IF(I12="A","Média",IF(I12="","","Alta"))))</f>
        <v>Alta</v>
      </c>
      <c r="G12" s="44" t="str">
        <f aca="false">CONCATENATE(B12,I12)</f>
        <v>CEH</v>
      </c>
      <c r="H12" s="39" t="n">
        <f aca="false">IF(ISBLANK(B12),"",IF(B12="ALI",IF(I12="L",7,IF(I12="A",10,15)),IF(B12="AIE",IF(I12="L",5,IF(I12="A",7,10)),IF(B12="SE",IF(I12="L",4,IF(I12="A",5,7)),IF(OR(B12="EE",B12="CE"),IF(I12="L",3,IF(I12="A",4,6)),0)))))</f>
        <v>6</v>
      </c>
      <c r="I12" s="46" t="str">
        <f aca="false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H</v>
      </c>
      <c r="J12" s="44" t="str">
        <f aca="false">CONCATENATE(B12,C12)</f>
        <v>CE</v>
      </c>
      <c r="K12" s="47" t="n">
        <f aca="false">IF(OR(H12="",H12=0),L12,H12)</f>
        <v>6</v>
      </c>
      <c r="L12" s="47" t="n">
        <v>6</v>
      </c>
      <c r="M12" s="48"/>
      <c r="N12" s="48"/>
      <c r="O12" s="43"/>
    </row>
    <row r="13" customFormat="false" ht="12.75" hidden="false" customHeight="true" outlineLevel="0" collapsed="false">
      <c r="A13" s="36" t="s">
        <v>49</v>
      </c>
      <c r="B13" s="37" t="s">
        <v>44</v>
      </c>
      <c r="C13" s="37"/>
      <c r="D13" s="44" t="n">
        <v>6</v>
      </c>
      <c r="E13" s="44" t="n">
        <v>4</v>
      </c>
      <c r="F13" s="45" t="str">
        <f aca="false">IF(ISBLANK(B13),"",IF(I13="L","Baixa",IF(I13="A","Média",IF(I13="","","Alta"))))</f>
        <v>Alta</v>
      </c>
      <c r="G13" s="44" t="str">
        <f aca="false">CONCATENATE(B13,I13)</f>
        <v>EEH</v>
      </c>
      <c r="H13" s="39" t="n">
        <f aca="false">IF(ISBLANK(B13),"",IF(B13="ALI",IF(I13="L",7,IF(I13="A",10,15)),IF(B13="AIE",IF(I13="L",5,IF(I13="A",7,10)),IF(B13="SE",IF(I13="L",4,IF(I13="A",5,7)),IF(OR(B13="EE",B13="CE"),IF(I13="L",3,IF(I13="A",4,6)),0)))))</f>
        <v>6</v>
      </c>
      <c r="I13" s="46" t="str">
        <f aca="false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H</v>
      </c>
      <c r="J13" s="44" t="str">
        <f aca="false">CONCATENATE(B13,C13)</f>
        <v>EE</v>
      </c>
      <c r="K13" s="47" t="n">
        <f aca="false">IF(OR(H13="",H13=0),L13,H13)</f>
        <v>6</v>
      </c>
      <c r="L13" s="47" t="n">
        <v>6</v>
      </c>
      <c r="M13" s="48"/>
      <c r="N13" s="48"/>
      <c r="O13" s="43"/>
    </row>
    <row r="14" customFormat="false" ht="12.75" hidden="false" customHeight="true" outlineLevel="0" collapsed="false">
      <c r="A14" s="36" t="s">
        <v>50</v>
      </c>
      <c r="B14" s="37" t="s">
        <v>44</v>
      </c>
      <c r="C14" s="37"/>
      <c r="D14" s="44" t="n">
        <v>6</v>
      </c>
      <c r="E14" s="44" t="n">
        <v>4</v>
      </c>
      <c r="F14" s="45" t="str">
        <f aca="false">IF(ISBLANK(B14),"",IF(I14="L","Baixa",IF(I14="A","Média",IF(I14="","","Alta"))))</f>
        <v>Alta</v>
      </c>
      <c r="G14" s="44" t="str">
        <f aca="false">CONCATENATE(B14,I14)</f>
        <v>EEH</v>
      </c>
      <c r="H14" s="39" t="n">
        <f aca="false">IF(ISBLANK(B14),"",IF(B14="ALI",IF(I14="L",7,IF(I14="A",10,15)),IF(B14="AIE",IF(I14="L",5,IF(I14="A",7,10)),IF(B14="SE",IF(I14="L",4,IF(I14="A",5,7)),IF(OR(B14="EE",B14="CE"),IF(I14="L",3,IF(I14="A",4,6)),0)))))</f>
        <v>6</v>
      </c>
      <c r="I14" s="46" t="str">
        <f aca="false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H</v>
      </c>
      <c r="J14" s="44" t="str">
        <f aca="false">CONCATENATE(B14,C14)</f>
        <v>EE</v>
      </c>
      <c r="K14" s="47" t="n">
        <f aca="false">IF(OR(H14="",H14=0),L14,H14)</f>
        <v>6</v>
      </c>
      <c r="L14" s="47" t="n">
        <v>6</v>
      </c>
      <c r="M14" s="48"/>
      <c r="N14" s="48"/>
      <c r="O14" s="43"/>
    </row>
    <row r="15" customFormat="false" ht="12.75" hidden="false" customHeight="true" outlineLevel="0" collapsed="false">
      <c r="A15" s="36" t="s">
        <v>51</v>
      </c>
      <c r="B15" s="37" t="s">
        <v>44</v>
      </c>
      <c r="C15" s="37"/>
      <c r="D15" s="44" t="n">
        <v>6</v>
      </c>
      <c r="E15" s="44" t="n">
        <v>4</v>
      </c>
      <c r="F15" s="45" t="str">
        <f aca="false">IF(ISBLANK(B15),"",IF(I15="L","Baixa",IF(I15="A","Média",IF(I15="","","Alta"))))</f>
        <v>Alta</v>
      </c>
      <c r="G15" s="44" t="str">
        <f aca="false">CONCATENATE(B15,I15)</f>
        <v>EEH</v>
      </c>
      <c r="H15" s="39" t="n">
        <f aca="false">IF(ISBLANK(B15),"",IF(B15="ALI",IF(I15="L",7,IF(I15="A",10,15)),IF(B15="AIE",IF(I15="L",5,IF(I15="A",7,10)),IF(B15="SE",IF(I15="L",4,IF(I15="A",5,7)),IF(OR(B15="EE",B15="CE"),IF(I15="L",3,IF(I15="A",4,6)),0)))))</f>
        <v>6</v>
      </c>
      <c r="I15" s="46" t="str">
        <f aca="false">IF(OR(ISBLANK(D15),ISBLANK(E15)),IF(OR(B15="ALI",B15="AIE"),"L",IF(OR(B15="EE",B15="SE",B15="CE"),"A","")),IF(B15="EE",IF(E15&gt;=3,IF(D15&gt;=5,"H","A"),IF(E15&gt;=2,IF(D15&gt;=16,"H",IF(D15&lt;=4,"L","A")),IF(D15&lt;=15,"L","A"))),IF(OR(B15="SE",B15="CE"),IF(E15&gt;=4,IF(D15&gt;=6,"H","A"),IF(E15&gt;=2,IF(D15&gt;=20,"H",IF(D15&lt;=5,"L","A")),IF(D15&lt;=19,"L","A"))),IF(OR(B15="ALI",B15="AIE"),IF(E15&gt;=6,IF(D15&gt;=20,"H","A"),IF(E15&gt;=2,IF(D15&gt;=51,"H",IF(D15&lt;=19,"L","A")),IF(D15&lt;=50,"L","A"))),""))))</f>
        <v>H</v>
      </c>
      <c r="J15" s="44" t="str">
        <f aca="false">CONCATENATE(B15,C15)</f>
        <v>EE</v>
      </c>
      <c r="K15" s="47" t="n">
        <f aca="false">IF(OR(H15="",H15=0),L15,H15)</f>
        <v>6</v>
      </c>
      <c r="L15" s="47" t="n">
        <v>6</v>
      </c>
      <c r="M15" s="48"/>
      <c r="N15" s="48"/>
      <c r="O15" s="43"/>
    </row>
    <row r="16" customFormat="false" ht="12.75" hidden="false" customHeight="true" outlineLevel="0" collapsed="false">
      <c r="A16" s="36" t="s">
        <v>52</v>
      </c>
      <c r="B16" s="37" t="s">
        <v>48</v>
      </c>
      <c r="C16" s="37"/>
      <c r="D16" s="44" t="n">
        <v>6</v>
      </c>
      <c r="E16" s="44" t="n">
        <v>4</v>
      </c>
      <c r="F16" s="45" t="str">
        <f aca="false">IF(ISBLANK(B16),"",IF(I16="L","Baixa",IF(I16="A","Média",IF(I16="","","Alta"))))</f>
        <v>Alta</v>
      </c>
      <c r="G16" s="44" t="str">
        <f aca="false">CONCATENATE(B16,I16)</f>
        <v>CEH</v>
      </c>
      <c r="H16" s="39" t="n">
        <f aca="false">IF(ISBLANK(B16),"",IF(B16="ALI",IF(I16="L",7,IF(I16="A",10,15)),IF(B16="AIE",IF(I16="L",5,IF(I16="A",7,10)),IF(B16="SE",IF(I16="L",4,IF(I16="A",5,7)),IF(OR(B16="EE",B16="CE"),IF(I16="L",3,IF(I16="A",4,6)),0)))))</f>
        <v>6</v>
      </c>
      <c r="I16" s="46" t="str">
        <f aca="false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H</v>
      </c>
      <c r="J16" s="44" t="str">
        <f aca="false">CONCATENATE(B16,C16)</f>
        <v>CE</v>
      </c>
      <c r="K16" s="47" t="n">
        <f aca="false">IF(OR(H16="",H16=0),L16,H16)</f>
        <v>6</v>
      </c>
      <c r="L16" s="47" t="n">
        <v>6</v>
      </c>
      <c r="M16" s="48"/>
      <c r="N16" s="48"/>
      <c r="O16" s="43"/>
    </row>
    <row r="17" customFormat="false" ht="12.75" hidden="false" customHeight="true" outlineLevel="0" collapsed="false">
      <c r="A17" s="36" t="s">
        <v>53</v>
      </c>
      <c r="B17" s="37" t="s">
        <v>44</v>
      </c>
      <c r="C17" s="37"/>
      <c r="D17" s="44" t="n">
        <v>6</v>
      </c>
      <c r="E17" s="44" t="n">
        <v>4</v>
      </c>
      <c r="F17" s="45" t="str">
        <f aca="false">IF(ISBLANK(B17),"",IF(I17="L","Baixa",IF(I17="A","Média",IF(I17="","","Alta"))))</f>
        <v>Alta</v>
      </c>
      <c r="G17" s="44" t="str">
        <f aca="false">CONCATENATE(B17,I17)</f>
        <v>EEH</v>
      </c>
      <c r="H17" s="39" t="n">
        <f aca="false">IF(ISBLANK(B17),"",IF(B17="ALI",IF(I17="L",7,IF(I17="A",10,15)),IF(B17="AIE",IF(I17="L",5,IF(I17="A",7,10)),IF(B17="SE",IF(I17="L",4,IF(I17="A",5,7)),IF(OR(B17="EE",B17="CE"),IF(I17="L",3,IF(I17="A",4,6)),0)))))</f>
        <v>6</v>
      </c>
      <c r="I17" s="46" t="str">
        <f aca="false">IF(OR(ISBLANK(D17),ISBLANK(E17)),IF(OR(B17="ALI",B17="AIE"),"L",IF(OR(B17="EE",B17="SE",B17="CE"),"A","")),IF(B17="EE",IF(E17&gt;=3,IF(D17&gt;=5,"H","A"),IF(E17&gt;=2,IF(D17&gt;=16,"H",IF(D17&lt;=4,"L","A")),IF(D17&lt;=15,"L","A"))),IF(OR(B17="SE",B17="CE"),IF(E17&gt;=4,IF(D17&gt;=6,"H","A"),IF(E17&gt;=2,IF(D17&gt;=20,"H",IF(D17&lt;=5,"L","A")),IF(D17&lt;=19,"L","A"))),IF(OR(B17="ALI",B17="AIE"),IF(E17&gt;=6,IF(D17&gt;=20,"H","A"),IF(E17&gt;=2,IF(D17&gt;=51,"H",IF(D17&lt;=19,"L","A")),IF(D17&lt;=50,"L","A"))),""))))</f>
        <v>H</v>
      </c>
      <c r="J17" s="44" t="str">
        <f aca="false">CONCATENATE(B17,C17)</f>
        <v>EE</v>
      </c>
      <c r="K17" s="47" t="n">
        <f aca="false">IF(OR(H17="",H17=0),L17,H17)</f>
        <v>6</v>
      </c>
      <c r="L17" s="47" t="n">
        <v>6</v>
      </c>
      <c r="M17" s="48"/>
      <c r="N17" s="48"/>
      <c r="O17" s="43"/>
    </row>
    <row r="18" customFormat="false" ht="12.75" hidden="false" customHeight="true" outlineLevel="0" collapsed="false">
      <c r="A18" s="36" t="s">
        <v>54</v>
      </c>
      <c r="B18" s="37" t="s">
        <v>44</v>
      </c>
      <c r="C18" s="37"/>
      <c r="D18" s="44" t="n">
        <v>2</v>
      </c>
      <c r="E18" s="44" t="n">
        <v>2</v>
      </c>
      <c r="F18" s="45" t="str">
        <f aca="false">IF(ISBLANK(B18),"",IF(I18="L","Baixa",IF(I18="A","Média",IF(I18="","","Alta"))))</f>
        <v>Baixa</v>
      </c>
      <c r="G18" s="44" t="str">
        <f aca="false">CONCATENATE(B18,I18)</f>
        <v>EEL</v>
      </c>
      <c r="H18" s="39" t="n">
        <f aca="false">IF(ISBLANK(B18),"",IF(B18="ALI",IF(I18="L",7,IF(I18="A",10,15)),IF(B18="AIE",IF(I18="L",5,IF(I18="A",7,10)),IF(B18="SE",IF(I18="L",4,IF(I18="A",5,7)),IF(OR(B18="EE",B18="CE"),IF(I18="L",3,IF(I18="A",4,6)),0)))))</f>
        <v>3</v>
      </c>
      <c r="I18" s="46" t="str">
        <f aca="false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44" t="str">
        <f aca="false">CONCATENATE(B18,C18)</f>
        <v>EE</v>
      </c>
      <c r="K18" s="47" t="n">
        <f aca="false">IF(OR(H18="",H18=0),L18,H18)</f>
        <v>3</v>
      </c>
      <c r="L18" s="47" t="n">
        <v>3</v>
      </c>
      <c r="M18" s="48"/>
      <c r="N18" s="48"/>
      <c r="O18" s="43"/>
    </row>
    <row r="19" customFormat="false" ht="12.75" hidden="false" customHeight="true" outlineLevel="0" collapsed="false">
      <c r="A19" s="36" t="s">
        <v>55</v>
      </c>
      <c r="B19" s="37" t="s">
        <v>44</v>
      </c>
      <c r="C19" s="37"/>
      <c r="D19" s="44" t="n">
        <v>4</v>
      </c>
      <c r="E19" s="44" t="n">
        <v>3</v>
      </c>
      <c r="F19" s="45" t="str">
        <f aca="false">IF(ISBLANK(B19),"",IF(I19="L","Baixa",IF(I19="A","Média",IF(I19="","","Alta"))))</f>
        <v>Média</v>
      </c>
      <c r="G19" s="44" t="str">
        <f aca="false">CONCATENATE(B19,I19)</f>
        <v>EEA</v>
      </c>
      <c r="H19" s="39" t="n">
        <f aca="false">IF(ISBLANK(B19),"",IF(B19="ALI",IF(I19="L",7,IF(I19="A",10,15)),IF(B19="AIE",IF(I19="L",5,IF(I19="A",7,10)),IF(B19="SE",IF(I19="L",4,IF(I19="A",5,7)),IF(OR(B19="EE",B19="CE"),IF(I19="L",3,IF(I19="A",4,6)),0)))))</f>
        <v>4</v>
      </c>
      <c r="I19" s="46" t="str">
        <f aca="false"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A</v>
      </c>
      <c r="J19" s="44" t="str">
        <f aca="false">CONCATENATE(B19,C19)</f>
        <v>EE</v>
      </c>
      <c r="K19" s="47" t="n">
        <f aca="false">IF(OR(H19="",H19=0),L19,H19)</f>
        <v>4</v>
      </c>
      <c r="L19" s="47" t="n">
        <v>4</v>
      </c>
      <c r="M19" s="48"/>
      <c r="N19" s="48"/>
      <c r="O19" s="43"/>
    </row>
    <row r="20" customFormat="false" ht="12.75" hidden="false" customHeight="true" outlineLevel="0" collapsed="false">
      <c r="A20" s="36" t="s">
        <v>56</v>
      </c>
      <c r="B20" s="37" t="s">
        <v>44</v>
      </c>
      <c r="C20" s="37"/>
      <c r="D20" s="44" t="n">
        <v>4</v>
      </c>
      <c r="E20" s="44" t="n">
        <v>3</v>
      </c>
      <c r="F20" s="45" t="str">
        <f aca="false">IF(ISBLANK(B20),"",IF(I20="L","Baixa",IF(I20="A","Média",IF(I20="","","Alta"))))</f>
        <v>Média</v>
      </c>
      <c r="G20" s="44" t="str">
        <f aca="false">CONCATENATE(B20,I20)</f>
        <v>EEA</v>
      </c>
      <c r="H20" s="39" t="n">
        <f aca="false">IF(ISBLANK(B20),"",IF(B20="ALI",IF(I20="L",7,IF(I20="A",10,15)),IF(B20="AIE",IF(I20="L",5,IF(I20="A",7,10)),IF(B20="SE",IF(I20="L",4,IF(I20="A",5,7)),IF(OR(B20="EE",B20="CE"),IF(I20="L",3,IF(I20="A",4,6)),0)))))</f>
        <v>4</v>
      </c>
      <c r="I20" s="46" t="str">
        <f aca="false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A</v>
      </c>
      <c r="J20" s="44" t="str">
        <f aca="false">CONCATENATE(B20,C20)</f>
        <v>EE</v>
      </c>
      <c r="K20" s="47" t="n">
        <f aca="false">IF(OR(H20="",H20=0),L20,H20)</f>
        <v>4</v>
      </c>
      <c r="L20" s="47" t="n">
        <v>4</v>
      </c>
      <c r="M20" s="48"/>
      <c r="N20" s="48"/>
      <c r="O20" s="43"/>
    </row>
    <row r="21" customFormat="false" ht="12.75" hidden="false" customHeight="true" outlineLevel="0" collapsed="false">
      <c r="A21" s="36" t="s">
        <v>57</v>
      </c>
      <c r="B21" s="37" t="s">
        <v>48</v>
      </c>
      <c r="C21" s="37"/>
      <c r="D21" s="44" t="n">
        <v>2</v>
      </c>
      <c r="E21" s="44" t="n">
        <v>1</v>
      </c>
      <c r="F21" s="45" t="str">
        <f aca="false">IF(ISBLANK(B21),"",IF(I21="L","Baixa",IF(I21="A","Média",IF(I21="","","Alta"))))</f>
        <v>Baixa</v>
      </c>
      <c r="G21" s="44" t="str">
        <f aca="false">CONCATENATE(B21,I21)</f>
        <v>CEL</v>
      </c>
      <c r="H21" s="39" t="n">
        <f aca="false">IF(ISBLANK(B21),"",IF(B21="ALI",IF(I21="L",7,IF(I21="A",10,15)),IF(B21="AIE",IF(I21="L",5,IF(I21="A",7,10)),IF(B21="SE",IF(I21="L",4,IF(I21="A",5,7)),IF(OR(B21="EE",B21="CE"),IF(I21="L",3,IF(I21="A",4,6)),0)))))</f>
        <v>3</v>
      </c>
      <c r="I21" s="46" t="str">
        <f aca="false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44" t="str">
        <f aca="false">CONCATENATE(B21,C21)</f>
        <v>CE</v>
      </c>
      <c r="K21" s="47" t="n">
        <f aca="false">IF(OR(H21="",H21=0),L21,H21)</f>
        <v>3</v>
      </c>
      <c r="L21" s="47" t="n">
        <v>3</v>
      </c>
      <c r="M21" s="48"/>
      <c r="N21" s="48"/>
      <c r="O21" s="43"/>
    </row>
    <row r="22" customFormat="false" ht="12.75" hidden="false" customHeight="true" outlineLevel="0" collapsed="false">
      <c r="A22" s="36" t="s">
        <v>58</v>
      </c>
      <c r="B22" s="37" t="s">
        <v>44</v>
      </c>
      <c r="C22" s="37"/>
      <c r="D22" s="44" t="n">
        <v>4</v>
      </c>
      <c r="E22" s="44" t="n">
        <v>3</v>
      </c>
      <c r="F22" s="45" t="str">
        <f aca="false">IF(ISBLANK(B22),"",IF(I22="L","Baixa",IF(I22="A","Média",IF(I22="","","Alta"))))</f>
        <v>Média</v>
      </c>
      <c r="G22" s="44" t="str">
        <f aca="false">CONCATENATE(B22,I22)</f>
        <v>EEA</v>
      </c>
      <c r="H22" s="39" t="n">
        <f aca="false">IF(ISBLANK(B22),"",IF(B22="ALI",IF(I22="L",7,IF(I22="A",10,15)),IF(B22="AIE",IF(I22="L",5,IF(I22="A",7,10)),IF(B22="SE",IF(I22="L",4,IF(I22="A",5,7)),IF(OR(B22="EE",B22="CE"),IF(I22="L",3,IF(I22="A",4,6)),0)))))</f>
        <v>4</v>
      </c>
      <c r="I22" s="46" t="str">
        <f aca="false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A</v>
      </c>
      <c r="J22" s="44" t="str">
        <f aca="false">CONCATENATE(B22,C22)</f>
        <v>EE</v>
      </c>
      <c r="K22" s="47" t="n">
        <f aca="false">IF(OR(H22="",H22=0),L22,H22)</f>
        <v>4</v>
      </c>
      <c r="L22" s="47" t="n">
        <v>4</v>
      </c>
      <c r="M22" s="48"/>
      <c r="N22" s="48"/>
      <c r="O22" s="43"/>
    </row>
    <row r="23" customFormat="false" ht="12.75" hidden="false" customHeight="true" outlineLevel="0" collapsed="false">
      <c r="A23" s="36" t="s">
        <v>59</v>
      </c>
      <c r="B23" s="37" t="s">
        <v>44</v>
      </c>
      <c r="C23" s="37"/>
      <c r="D23" s="44" t="n">
        <v>6</v>
      </c>
      <c r="E23" s="44" t="n">
        <v>4</v>
      </c>
      <c r="F23" s="45" t="str">
        <f aca="false">IF(ISBLANK(B23),"",IF(I23="L","Baixa",IF(I23="A","Média",IF(I23="","","Alta"))))</f>
        <v>Alta</v>
      </c>
      <c r="G23" s="44" t="str">
        <f aca="false">CONCATENATE(B23,I23)</f>
        <v>EEH</v>
      </c>
      <c r="H23" s="39" t="n">
        <f aca="false">IF(ISBLANK(B23),"",IF(B23="ALI",IF(I23="L",7,IF(I23="A",10,15)),IF(B23="AIE",IF(I23="L",5,IF(I23="A",7,10)),IF(B23="SE",IF(I23="L",4,IF(I23="A",5,7)),IF(OR(B23="EE",B23="CE"),IF(I23="L",3,IF(I23="A",4,6)),0)))))</f>
        <v>6</v>
      </c>
      <c r="I23" s="46" t="str">
        <f aca="false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H</v>
      </c>
      <c r="J23" s="44" t="str">
        <f aca="false">CONCATENATE(B23,C23)</f>
        <v>EE</v>
      </c>
      <c r="K23" s="47" t="n">
        <f aca="false">IF(OR(H23="",H23=0),L23,H23)</f>
        <v>6</v>
      </c>
      <c r="L23" s="47" t="n">
        <v>6</v>
      </c>
      <c r="M23" s="48"/>
      <c r="N23" s="48"/>
      <c r="O23" s="43"/>
    </row>
    <row r="24" customFormat="false" ht="12.75" hidden="false" customHeight="true" outlineLevel="0" collapsed="false">
      <c r="A24" s="36" t="s">
        <v>60</v>
      </c>
      <c r="B24" s="37" t="s">
        <v>48</v>
      </c>
      <c r="C24" s="37"/>
      <c r="D24" s="44" t="n">
        <v>2</v>
      </c>
      <c r="E24" s="44" t="n">
        <v>1</v>
      </c>
      <c r="F24" s="45" t="str">
        <f aca="false">IF(ISBLANK(B24),"",IF(I24="L","Baixa",IF(I24="A","Média",IF(I24="","","Alta"))))</f>
        <v>Baixa</v>
      </c>
      <c r="G24" s="44" t="str">
        <f aca="false">CONCATENATE(B24,I24)</f>
        <v>CEL</v>
      </c>
      <c r="H24" s="39" t="n">
        <f aca="false">IF(ISBLANK(B24),"",IF(B24="ALI",IF(I24="L",7,IF(I24="A",10,15)),IF(B24="AIE",IF(I24="L",5,IF(I24="A",7,10)),IF(B24="SE",IF(I24="L",4,IF(I24="A",5,7)),IF(OR(B24="EE",B24="CE"),IF(I24="L",3,IF(I24="A",4,6)),0)))))</f>
        <v>3</v>
      </c>
      <c r="I24" s="46" t="str">
        <f aca="false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L</v>
      </c>
      <c r="J24" s="44" t="str">
        <f aca="false">CONCATENATE(B24,C24)</f>
        <v>CE</v>
      </c>
      <c r="K24" s="47" t="n">
        <f aca="false">IF(OR(H24="",H24=0),L24,H24)</f>
        <v>3</v>
      </c>
      <c r="L24" s="47" t="n">
        <v>3</v>
      </c>
      <c r="M24" s="48"/>
      <c r="N24" s="48"/>
      <c r="O24" s="43"/>
    </row>
    <row r="25" customFormat="false" ht="12.75" hidden="false" customHeight="true" outlineLevel="0" collapsed="false">
      <c r="A25" s="36" t="s">
        <v>61</v>
      </c>
      <c r="B25" s="37" t="s">
        <v>44</v>
      </c>
      <c r="C25" s="37"/>
      <c r="D25" s="44" t="n">
        <v>5</v>
      </c>
      <c r="E25" s="44" t="n">
        <v>2</v>
      </c>
      <c r="F25" s="45" t="str">
        <f aca="false">IF(ISBLANK(B25),"",IF(I25="L","Baixa",IF(I25="A","Média",IF(I25="","","Alta"))))</f>
        <v>Média</v>
      </c>
      <c r="G25" s="44" t="str">
        <f aca="false">CONCATENATE(B25,I25)</f>
        <v>EEA</v>
      </c>
      <c r="H25" s="39" t="n">
        <f aca="false">IF(ISBLANK(B25),"",IF(B25="ALI",IF(I25="L",7,IF(I25="A",10,15)),IF(B25="AIE",IF(I25="L",5,IF(I25="A",7,10)),IF(B25="SE",IF(I25="L",4,IF(I25="A",5,7)),IF(OR(B25="EE",B25="CE"),IF(I25="L",3,IF(I25="A",4,6)),0)))))</f>
        <v>4</v>
      </c>
      <c r="I25" s="46" t="str">
        <f aca="false">IF(OR(ISBLANK(D25),ISBLANK(E25)),IF(OR(B25="ALI",B25="AIE"),"L",IF(OR(B25="EE",B25="SE",B25="CE"),"A","")),IF(B25="EE",IF(E25&gt;=3,IF(D25&gt;=5,"H","A"),IF(E25&gt;=2,IF(D25&gt;=16,"H",IF(D25&lt;=4,"L","A")),IF(D25&lt;=15,"L","A"))),IF(OR(B25="SE",B25="CE"),IF(E25&gt;=4,IF(D25&gt;=6,"H","A"),IF(E25&gt;=2,IF(D25&gt;=20,"H",IF(D25&lt;=5,"L","A")),IF(D25&lt;=19,"L","A"))),IF(OR(B25="ALI",B25="AIE"),IF(E25&gt;=6,IF(D25&gt;=20,"H","A"),IF(E25&gt;=2,IF(D25&gt;=51,"H",IF(D25&lt;=19,"L","A")),IF(D25&lt;=50,"L","A"))),""))))</f>
        <v>A</v>
      </c>
      <c r="J25" s="44" t="str">
        <f aca="false">CONCATENATE(B25,C25)</f>
        <v>EE</v>
      </c>
      <c r="K25" s="47" t="n">
        <f aca="false">IF(OR(H25="",H25=0),L25,H25)</f>
        <v>4</v>
      </c>
      <c r="L25" s="47" t="n">
        <v>4</v>
      </c>
      <c r="M25" s="48"/>
      <c r="N25" s="48"/>
      <c r="O25" s="43"/>
    </row>
    <row r="26" customFormat="false" ht="12.75" hidden="false" customHeight="true" outlineLevel="0" collapsed="false">
      <c r="A26" s="36" t="s">
        <v>62</v>
      </c>
      <c r="B26" s="37" t="s">
        <v>44</v>
      </c>
      <c r="C26" s="37"/>
      <c r="D26" s="44" t="n">
        <v>6</v>
      </c>
      <c r="E26" s="44" t="n">
        <v>4</v>
      </c>
      <c r="F26" s="45" t="str">
        <f aca="false">IF(ISBLANK(B26),"",IF(I26="L","Baixa",IF(I26="A","Média",IF(I26="","","Alta"))))</f>
        <v>Alta</v>
      </c>
      <c r="G26" s="44" t="str">
        <f aca="false">CONCATENATE(B26,I26)</f>
        <v>EEH</v>
      </c>
      <c r="H26" s="39" t="n">
        <f aca="false">IF(ISBLANK(B26),"",IF(B26="ALI",IF(I26="L",7,IF(I26="A",10,15)),IF(B26="AIE",IF(I26="L",5,IF(I26="A",7,10)),IF(B26="SE",IF(I26="L",4,IF(I26="A",5,7)),IF(OR(B26="EE",B26="CE"),IF(I26="L",3,IF(I26="A",4,6)),0)))))</f>
        <v>6</v>
      </c>
      <c r="I26" s="46" t="str">
        <f aca="false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H</v>
      </c>
      <c r="J26" s="44" t="str">
        <f aca="false">CONCATENATE(B26,C26)</f>
        <v>EE</v>
      </c>
      <c r="K26" s="47" t="n">
        <f aca="false">IF(OR(H26="",H26=0),L26,H26)</f>
        <v>6</v>
      </c>
      <c r="L26" s="47" t="n">
        <v>6</v>
      </c>
      <c r="M26" s="48"/>
      <c r="N26" s="48"/>
      <c r="O26" s="43"/>
    </row>
    <row r="27" customFormat="false" ht="12.75" hidden="false" customHeight="true" outlineLevel="0" collapsed="false">
      <c r="A27" s="36" t="s">
        <v>63</v>
      </c>
      <c r="B27" s="37" t="s">
        <v>48</v>
      </c>
      <c r="C27" s="37"/>
      <c r="D27" s="44" t="n">
        <v>5</v>
      </c>
      <c r="E27" s="44" t="n">
        <v>2</v>
      </c>
      <c r="F27" s="45" t="str">
        <f aca="false">IF(ISBLANK(B27),"",IF(I27="L","Baixa",IF(I27="A","Média",IF(I27="","","Alta"))))</f>
        <v>Baixa</v>
      </c>
      <c r="G27" s="44" t="str">
        <f aca="false">CONCATENATE(B27,I27)</f>
        <v>CEL</v>
      </c>
      <c r="H27" s="39" t="n">
        <f aca="false">IF(ISBLANK(B27),"",IF(B27="ALI",IF(I27="L",7,IF(I27="A",10,15)),IF(B27="AIE",IF(I27="L",5,IF(I27="A",7,10)),IF(B27="SE",IF(I27="L",4,IF(I27="A",5,7)),IF(OR(B27="EE",B27="CE"),IF(I27="L",3,IF(I27="A",4,6)),0)))))</f>
        <v>3</v>
      </c>
      <c r="I27" s="46" t="str">
        <f aca="false">IF(OR(ISBLANK(D27),ISBLANK(E27)),IF(OR(B27="ALI",B27="AIE"),"L",IF(OR(B27="EE",B27="SE",B27="CE"),"A","")),IF(B27="EE",IF(E27&gt;=3,IF(D27&gt;=5,"H","A"),IF(E27&gt;=2,IF(D27&gt;=16,"H",IF(D27&lt;=4,"L","A")),IF(D27&lt;=15,"L","A"))),IF(OR(B27="SE",B27="CE"),IF(E27&gt;=4,IF(D27&gt;=6,"H","A"),IF(E27&gt;=2,IF(D27&gt;=20,"H",IF(D27&lt;=5,"L","A")),IF(D27&lt;=19,"L","A"))),IF(OR(B27="ALI",B27="AIE"),IF(E27&gt;=6,IF(D27&gt;=20,"H","A"),IF(E27&gt;=2,IF(D27&gt;=51,"H",IF(D27&lt;=19,"L","A")),IF(D27&lt;=50,"L","A"))),""))))</f>
        <v>L</v>
      </c>
      <c r="J27" s="44" t="str">
        <f aca="false">CONCATENATE(B27,C27)</f>
        <v>CE</v>
      </c>
      <c r="K27" s="47" t="n">
        <f aca="false">IF(OR(H27="",H27=0),L27,H27)</f>
        <v>3</v>
      </c>
      <c r="L27" s="47" t="n">
        <v>3</v>
      </c>
      <c r="M27" s="48"/>
      <c r="N27" s="48"/>
      <c r="O27" s="43"/>
    </row>
    <row r="28" customFormat="false" ht="12.75" hidden="false" customHeight="true" outlineLevel="0" collapsed="false">
      <c r="A28" s="36" t="s">
        <v>64</v>
      </c>
      <c r="B28" s="37" t="s">
        <v>48</v>
      </c>
      <c r="C28" s="37"/>
      <c r="D28" s="44" t="n">
        <v>5</v>
      </c>
      <c r="E28" s="44" t="n">
        <v>2</v>
      </c>
      <c r="F28" s="45" t="str">
        <f aca="false">IF(ISBLANK(B28),"",IF(I28="L","Baixa",IF(I28="A","Média",IF(I28="","","Alta"))))</f>
        <v>Baixa</v>
      </c>
      <c r="G28" s="44" t="str">
        <f aca="false">CONCATENATE(B28,I28)</f>
        <v>CEL</v>
      </c>
      <c r="H28" s="39" t="n">
        <f aca="false">IF(ISBLANK(B28),"",IF(B28="ALI",IF(I28="L",7,IF(I28="A",10,15)),IF(B28="AIE",IF(I28="L",5,IF(I28="A",7,10)),IF(B28="SE",IF(I28="L",4,IF(I28="A",5,7)),IF(OR(B28="EE",B28="CE"),IF(I28="L",3,IF(I28="A",4,6)),0)))))</f>
        <v>3</v>
      </c>
      <c r="I28" s="46" t="str">
        <f aca="false"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L</v>
      </c>
      <c r="J28" s="44" t="str">
        <f aca="false">CONCATENATE(B28,C28)</f>
        <v>CE</v>
      </c>
      <c r="K28" s="47" t="n">
        <f aca="false">IF(OR(H28="",H28=0),L28,H28)</f>
        <v>3</v>
      </c>
      <c r="L28" s="47" t="n">
        <v>3</v>
      </c>
      <c r="M28" s="48"/>
      <c r="N28" s="48"/>
      <c r="O28" s="43"/>
    </row>
    <row r="29" customFormat="false" ht="12.75" hidden="false" customHeight="true" outlineLevel="0" collapsed="false">
      <c r="A29" s="36" t="s">
        <v>65</v>
      </c>
      <c r="B29" s="37" t="s">
        <v>44</v>
      </c>
      <c r="C29" s="37"/>
      <c r="D29" s="44" t="n">
        <v>6</v>
      </c>
      <c r="E29" s="44" t="n">
        <v>4</v>
      </c>
      <c r="F29" s="45" t="str">
        <f aca="false">IF(ISBLANK(B29),"",IF(I29="L","Baixa",IF(I29="A","Média",IF(I29="","","Alta"))))</f>
        <v>Alta</v>
      </c>
      <c r="G29" s="44" t="str">
        <f aca="false">CONCATENATE(B29,I29)</f>
        <v>EEH</v>
      </c>
      <c r="H29" s="39" t="n">
        <f aca="false">IF(ISBLANK(B29),"",IF(B29="ALI",IF(I29="L",7,IF(I29="A",10,15)),IF(B29="AIE",IF(I29="L",5,IF(I29="A",7,10)),IF(B29="SE",IF(I29="L",4,IF(I29="A",5,7)),IF(OR(B29="EE",B29="CE"),IF(I29="L",3,IF(I29="A",4,6)),0)))))</f>
        <v>6</v>
      </c>
      <c r="I29" s="46" t="str">
        <f aca="false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H</v>
      </c>
      <c r="J29" s="44" t="str">
        <f aca="false">CONCATENATE(B29,C29)</f>
        <v>EE</v>
      </c>
      <c r="K29" s="47" t="n">
        <f aca="false">IF(OR(H29="",H29=0),L29,H29)</f>
        <v>6</v>
      </c>
      <c r="L29" s="47" t="n">
        <v>6</v>
      </c>
      <c r="M29" s="48"/>
      <c r="N29" s="48"/>
      <c r="O29" s="43"/>
    </row>
    <row r="30" customFormat="false" ht="12.75" hidden="false" customHeight="true" outlineLevel="0" collapsed="false">
      <c r="A30" s="36"/>
      <c r="B30" s="37"/>
      <c r="C30" s="37"/>
      <c r="D30" s="44"/>
      <c r="E30" s="44"/>
      <c r="F30" s="45" t="str">
        <f aca="false">IF(ISBLANK(B30),"",IF(I30="L","Baixa",IF(I30="A","Média",IF(I30="","","Alta"))))</f>
        <v/>
      </c>
      <c r="G30" s="44" t="str">
        <f aca="false">CONCATENATE(B30,I30)</f>
        <v/>
      </c>
      <c r="H30" s="39" t="str">
        <f aca="false">IF(ISBLANK(B30),"",IF(B30="ALI",IF(I30="L",7,IF(I30="A",10,15)),IF(B30="AIE",IF(I30="L",5,IF(I30="A",7,10)),IF(B30="SE",IF(I30="L",4,IF(I30="A",5,7)),IF(OR(B30="EE",B30="CE"),IF(I30="L",3,IF(I30="A",4,6)),0)))))</f>
        <v/>
      </c>
      <c r="I30" s="46" t="str">
        <f aca="false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44" t="str">
        <f aca="false">CONCATENATE(B30,C30)</f>
        <v/>
      </c>
      <c r="K30" s="47" t="str">
        <f aca="false">IF(OR(H30="",H30=0),L30,H30)</f>
        <v/>
      </c>
      <c r="L30" s="47" t="str">
        <f aca="false">IF(NOT(ISERROR(VLOOKUP(B30,Deflatores!G$42:H$64,2,FALSE()))),VLOOKUP(B30,Deflatores!G$42:H$64,2,FALSE()),IF(OR(ISBLANK(C30),ISBLANK(B30)),"",VLOOKUP(C30,Deflatores!G$4:H$38,2,FALSE())*H30+VLOOKUP(C30,Deflatores!G$4:I$38,3,FALSE())))</f>
        <v/>
      </c>
      <c r="M30" s="48"/>
      <c r="N30" s="48"/>
      <c r="O30" s="43"/>
    </row>
    <row r="31" customFormat="false" ht="12.75" hidden="false" customHeight="true" outlineLevel="0" collapsed="false">
      <c r="A31" s="36"/>
      <c r="B31" s="37"/>
      <c r="C31" s="37"/>
      <c r="D31" s="44"/>
      <c r="E31" s="44"/>
      <c r="F31" s="45" t="str">
        <f aca="false">IF(ISBLANK(B31),"",IF(I31="L","Baixa",IF(I31="A","Média",IF(I31="","","Alta"))))</f>
        <v/>
      </c>
      <c r="G31" s="44" t="str">
        <f aca="false">CONCATENATE(B31,I31)</f>
        <v/>
      </c>
      <c r="H31" s="39" t="str">
        <f aca="false">IF(ISBLANK(B31),"",IF(B31="ALI",IF(I31="L",7,IF(I31="A",10,15)),IF(B31="AIE",IF(I31="L",5,IF(I31="A",7,10)),IF(B31="SE",IF(I31="L",4,IF(I31="A",5,7)),IF(OR(B31="EE",B31="CE"),IF(I31="L",3,IF(I31="A",4,6)),0)))))</f>
        <v/>
      </c>
      <c r="I31" s="46" t="str">
        <f aca="false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44" t="str">
        <f aca="false">CONCATENATE(B31,C31)</f>
        <v/>
      </c>
      <c r="K31" s="47" t="str">
        <f aca="false">IF(OR(H31="",H31=0),L31,H31)</f>
        <v/>
      </c>
      <c r="L31" s="47" t="str">
        <f aca="false">IF(NOT(ISERROR(VLOOKUP(B31,Deflatores!G$42:H$64,2,FALSE()))),VLOOKUP(B31,Deflatores!G$42:H$64,2,FALSE()),IF(OR(ISBLANK(C31),ISBLANK(B31)),"",VLOOKUP(C31,Deflatores!G$4:H$38,2,FALSE())*H31+VLOOKUP(C31,Deflatores!G$4:I$38,3,FALSE())))</f>
        <v/>
      </c>
      <c r="M31" s="48"/>
      <c r="N31" s="48"/>
      <c r="O31" s="43"/>
    </row>
    <row r="32" customFormat="false" ht="12.75" hidden="false" customHeight="true" outlineLevel="0" collapsed="false">
      <c r="A32" s="36"/>
      <c r="B32" s="37"/>
      <c r="C32" s="37"/>
      <c r="D32" s="44"/>
      <c r="E32" s="44"/>
      <c r="F32" s="45" t="str">
        <f aca="false">IF(ISBLANK(B32),"",IF(I32="L","Baixa",IF(I32="A","Média",IF(I32="","","Alta"))))</f>
        <v/>
      </c>
      <c r="G32" s="44" t="str">
        <f aca="false">CONCATENATE(B32,I32)</f>
        <v/>
      </c>
      <c r="H32" s="39" t="str">
        <f aca="false">IF(ISBLANK(B32),"",IF(B32="ALI",IF(I32="L",7,IF(I32="A",10,15)),IF(B32="AIE",IF(I32="L",5,IF(I32="A",7,10)),IF(B32="SE",IF(I32="L",4,IF(I32="A",5,7)),IF(OR(B32="EE",B32="CE"),IF(I32="L",3,IF(I32="A",4,6)),0)))))</f>
        <v/>
      </c>
      <c r="I32" s="46" t="str">
        <f aca="false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/>
      </c>
      <c r="J32" s="44" t="str">
        <f aca="false">CONCATENATE(B32,C32)</f>
        <v/>
      </c>
      <c r="K32" s="47" t="str">
        <f aca="false">IF(OR(H32="",H32=0),L32,H32)</f>
        <v/>
      </c>
      <c r="L32" s="47" t="str">
        <f aca="false">IF(NOT(ISERROR(VLOOKUP(B32,Deflatores!G$42:H$64,2,FALSE()))),VLOOKUP(B32,Deflatores!G$42:H$64,2,FALSE()),IF(OR(ISBLANK(C32),ISBLANK(B32)),"",VLOOKUP(C32,Deflatores!G$4:H$38,2,FALSE())*H32+VLOOKUP(C32,Deflatores!G$4:I$38,3,FALSE())))</f>
        <v/>
      </c>
      <c r="M32" s="48"/>
      <c r="N32" s="48"/>
      <c r="O32" s="43"/>
    </row>
    <row r="33" customFormat="false" ht="12.75" hidden="false" customHeight="true" outlineLevel="0" collapsed="false">
      <c r="A33" s="36"/>
      <c r="B33" s="37"/>
      <c r="C33" s="37"/>
      <c r="D33" s="44"/>
      <c r="E33" s="44"/>
      <c r="F33" s="45" t="str">
        <f aca="false">IF(ISBLANK(B33),"",IF(I33="L","Baixa",IF(I33="A","Média",IF(I33="","","Alta"))))</f>
        <v/>
      </c>
      <c r="G33" s="44" t="str">
        <f aca="false">CONCATENATE(B33,I33)</f>
        <v/>
      </c>
      <c r="H33" s="39" t="str">
        <f aca="false">IF(ISBLANK(B33),"",IF(B33="ALI",IF(I33="L",7,IF(I33="A",10,15)),IF(B33="AIE",IF(I33="L",5,IF(I33="A",7,10)),IF(B33="SE",IF(I33="L",4,IF(I33="A",5,7)),IF(OR(B33="EE",B33="CE"),IF(I33="L",3,IF(I33="A",4,6)),0)))))</f>
        <v/>
      </c>
      <c r="I33" s="46" t="str">
        <f aca="false">IF(OR(ISBLANK(D33),ISBLANK(E33)),IF(OR(B33="ALI",B33="AIE"),"L",IF(OR(B33="EE",B33="SE",B33="CE"),"A","")),IF(B33="EE",IF(E33&gt;=3,IF(D33&gt;=5,"H","A"),IF(E33&gt;=2,IF(D33&gt;=16,"H",IF(D33&lt;=4,"L","A")),IF(D33&lt;=15,"L","A"))),IF(OR(B33="SE",B33="CE"),IF(E33&gt;=4,IF(D33&gt;=6,"H","A"),IF(E33&gt;=2,IF(D33&gt;=20,"H",IF(D33&lt;=5,"L","A")),IF(D33&lt;=19,"L","A"))),IF(OR(B33="ALI",B33="AIE"),IF(E33&gt;=6,IF(D33&gt;=20,"H","A"),IF(E33&gt;=2,IF(D33&gt;=51,"H",IF(D33&lt;=19,"L","A")),IF(D33&lt;=50,"L","A"))),""))))</f>
        <v/>
      </c>
      <c r="J33" s="44" t="str">
        <f aca="false">CONCATENATE(B33,C33)</f>
        <v/>
      </c>
      <c r="K33" s="47" t="str">
        <f aca="false">IF(OR(H33="",H33=0),L33,H33)</f>
        <v/>
      </c>
      <c r="L33" s="47" t="str">
        <f aca="false">IF(NOT(ISERROR(VLOOKUP(B33,Deflatores!G$42:H$64,2,FALSE()))),VLOOKUP(B33,Deflatores!G$42:H$64,2,FALSE()),IF(OR(ISBLANK(C33),ISBLANK(B33)),"",VLOOKUP(C33,Deflatores!G$4:H$38,2,FALSE())*H33+VLOOKUP(C33,Deflatores!G$4:I$38,3,FALSE())))</f>
        <v/>
      </c>
      <c r="M33" s="48"/>
      <c r="N33" s="48"/>
      <c r="O33" s="43"/>
    </row>
    <row r="34" customFormat="false" ht="12.75" hidden="false" customHeight="true" outlineLevel="0" collapsed="false">
      <c r="A34" s="36"/>
      <c r="B34" s="37"/>
      <c r="C34" s="37"/>
      <c r="D34" s="44"/>
      <c r="E34" s="44"/>
      <c r="F34" s="45" t="str">
        <f aca="false">IF(ISBLANK(B34),"",IF(I34="L","Baixa",IF(I34="A","Média",IF(I34="","","Alta"))))</f>
        <v/>
      </c>
      <c r="G34" s="44" t="str">
        <f aca="false">CONCATENATE(B34,I34)</f>
        <v/>
      </c>
      <c r="H34" s="39" t="str">
        <f aca="false">IF(ISBLANK(B34),"",IF(B34="ALI",IF(I34="L",7,IF(I34="A",10,15)),IF(B34="AIE",IF(I34="L",5,IF(I34="A",7,10)),IF(B34="SE",IF(I34="L",4,IF(I34="A",5,7)),IF(OR(B34="EE",B34="CE"),IF(I34="L",3,IF(I34="A",4,6)),0)))))</f>
        <v/>
      </c>
      <c r="I34" s="46" t="str">
        <f aca="false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/>
      </c>
      <c r="J34" s="44" t="str">
        <f aca="false">CONCATENATE(B34,C34)</f>
        <v/>
      </c>
      <c r="K34" s="47" t="str">
        <f aca="false">IF(OR(H34="",H34=0),L34,H34)</f>
        <v/>
      </c>
      <c r="L34" s="47" t="str">
        <f aca="false">IF(NOT(ISERROR(VLOOKUP(B34,Deflatores!G$42:H$64,2,FALSE()))),VLOOKUP(B34,Deflatores!G$42:H$64,2,FALSE()),IF(OR(ISBLANK(C34),ISBLANK(B34)),"",VLOOKUP(C34,Deflatores!G$4:H$38,2,FALSE())*H34+VLOOKUP(C34,Deflatores!G$4:I$38,3,FALSE())))</f>
        <v/>
      </c>
      <c r="M34" s="48"/>
      <c r="N34" s="48"/>
      <c r="O34" s="43"/>
    </row>
    <row r="35" customFormat="false" ht="12.75" hidden="false" customHeight="true" outlineLevel="0" collapsed="false">
      <c r="A35" s="36"/>
      <c r="B35" s="37"/>
      <c r="C35" s="37"/>
      <c r="D35" s="44"/>
      <c r="E35" s="44"/>
      <c r="F35" s="45" t="str">
        <f aca="false">IF(ISBLANK(B35),"",IF(I35="L","Baixa",IF(I35="A","Média",IF(I35="","","Alta"))))</f>
        <v/>
      </c>
      <c r="G35" s="44" t="str">
        <f aca="false">CONCATENATE(B35,I35)</f>
        <v/>
      </c>
      <c r="H35" s="39" t="str">
        <f aca="false">IF(ISBLANK(B35),"",IF(B35="ALI",IF(I35="L",7,IF(I35="A",10,15)),IF(B35="AIE",IF(I35="L",5,IF(I35="A",7,10)),IF(B35="SE",IF(I35="L",4,IF(I35="A",5,7)),IF(OR(B35="EE",B35="CE"),IF(I35="L",3,IF(I35="A",4,6)),0)))))</f>
        <v/>
      </c>
      <c r="I35" s="46" t="str">
        <f aca="false">IF(OR(ISBLANK(D35),ISBLANK(E35)),IF(OR(B35="ALI",B35="AIE"),"L",IF(OR(B35="EE",B35="SE",B35="CE"),"A","")),IF(B35="EE",IF(E35&gt;=3,IF(D35&gt;=5,"H","A"),IF(E35&gt;=2,IF(D35&gt;=16,"H",IF(D35&lt;=4,"L","A")),IF(D35&lt;=15,"L","A"))),IF(OR(B35="SE",B35="CE"),IF(E35&gt;=4,IF(D35&gt;=6,"H","A"),IF(E35&gt;=2,IF(D35&gt;=20,"H",IF(D35&lt;=5,"L","A")),IF(D35&lt;=19,"L","A"))),IF(OR(B35="ALI",B35="AIE"),IF(E35&gt;=6,IF(D35&gt;=20,"H","A"),IF(E35&gt;=2,IF(D35&gt;=51,"H",IF(D35&lt;=19,"L","A")),IF(D35&lt;=50,"L","A"))),""))))</f>
        <v/>
      </c>
      <c r="J35" s="44" t="str">
        <f aca="false">CONCATENATE(B35,C35)</f>
        <v/>
      </c>
      <c r="K35" s="47" t="str">
        <f aca="false">IF(OR(H35="",H35=0),L35,H35)</f>
        <v/>
      </c>
      <c r="L35" s="47" t="str">
        <f aca="false">IF(NOT(ISERROR(VLOOKUP(B35,Deflatores!G$42:H$64,2,FALSE()))),VLOOKUP(B35,Deflatores!G$42:H$64,2,FALSE()),IF(OR(ISBLANK(C35),ISBLANK(B35)),"",VLOOKUP(C35,Deflatores!G$4:H$38,2,FALSE())*H35+VLOOKUP(C35,Deflatores!G$4:I$38,3,FALSE())))</f>
        <v/>
      </c>
      <c r="M35" s="48"/>
      <c r="N35" s="48"/>
      <c r="O35" s="43"/>
    </row>
    <row r="36" customFormat="false" ht="12.75" hidden="false" customHeight="true" outlineLevel="0" collapsed="false">
      <c r="A36" s="36"/>
      <c r="B36" s="37"/>
      <c r="C36" s="37"/>
      <c r="D36" s="44"/>
      <c r="E36" s="44"/>
      <c r="F36" s="45" t="str">
        <f aca="false">IF(ISBLANK(B36),"",IF(I36="L","Baixa",IF(I36="A","Média",IF(I36="","","Alta"))))</f>
        <v/>
      </c>
      <c r="G36" s="44" t="str">
        <f aca="false">CONCATENATE(B36,I36)</f>
        <v/>
      </c>
      <c r="H36" s="39" t="str">
        <f aca="false">IF(ISBLANK(B36),"",IF(B36="ALI",IF(I36="L",7,IF(I36="A",10,15)),IF(B36="AIE",IF(I36="L",5,IF(I36="A",7,10)),IF(B36="SE",IF(I36="L",4,IF(I36="A",5,7)),IF(OR(B36="EE",B36="CE"),IF(I36="L",3,IF(I36="A",4,6)),0)))))</f>
        <v/>
      </c>
      <c r="I36" s="46" t="str">
        <f aca="false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/>
      </c>
      <c r="J36" s="44" t="str">
        <f aca="false">CONCATENATE(B36,C36)</f>
        <v/>
      </c>
      <c r="K36" s="47" t="str">
        <f aca="false">IF(OR(H36="",H36=0),L36,H36)</f>
        <v/>
      </c>
      <c r="L36" s="47" t="str">
        <f aca="false">IF(NOT(ISERROR(VLOOKUP(B36,Deflatores!G$42:H$64,2,FALSE()))),VLOOKUP(B36,Deflatores!G$42:H$64,2,FALSE()),IF(OR(ISBLANK(C36),ISBLANK(B36)),"",VLOOKUP(C36,Deflatores!G$4:H$38,2,FALSE())*H36+VLOOKUP(C36,Deflatores!G$4:I$38,3,FALSE())))</f>
        <v/>
      </c>
      <c r="M36" s="48"/>
      <c r="N36" s="48"/>
      <c r="O36" s="43"/>
    </row>
    <row r="37" customFormat="false" ht="12.75" hidden="false" customHeight="true" outlineLevel="0" collapsed="false">
      <c r="A37" s="36"/>
      <c r="B37" s="37"/>
      <c r="C37" s="37"/>
      <c r="D37" s="44"/>
      <c r="E37" s="44"/>
      <c r="F37" s="45" t="str">
        <f aca="false">IF(ISBLANK(B37),"",IF(I37="L","Baixa",IF(I37="A","Média",IF(I37="","","Alta"))))</f>
        <v/>
      </c>
      <c r="G37" s="44" t="str">
        <f aca="false">CONCATENATE(B37,I37)</f>
        <v/>
      </c>
      <c r="H37" s="39" t="str">
        <f aca="false">IF(ISBLANK(B37),"",IF(B37="ALI",IF(I37="L",7,IF(I37="A",10,15)),IF(B37="AIE",IF(I37="L",5,IF(I37="A",7,10)),IF(B37="SE",IF(I37="L",4,IF(I37="A",5,7)),IF(OR(B37="EE",B37="CE"),IF(I37="L",3,IF(I37="A",4,6)),0)))))</f>
        <v/>
      </c>
      <c r="I37" s="46" t="str">
        <f aca="false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/>
      </c>
      <c r="J37" s="44" t="str">
        <f aca="false">CONCATENATE(B37,C37)</f>
        <v/>
      </c>
      <c r="K37" s="47" t="str">
        <f aca="false">IF(OR(H37="",H37=0),L37,H37)</f>
        <v/>
      </c>
      <c r="L37" s="47" t="str">
        <f aca="false">IF(NOT(ISERROR(VLOOKUP(B37,Deflatores!G$42:H$64,2,FALSE()))),VLOOKUP(B37,Deflatores!G$42:H$64,2,FALSE()),IF(OR(ISBLANK(C37),ISBLANK(B37)),"",VLOOKUP(C37,Deflatores!G$4:H$38,2,FALSE())*H37+VLOOKUP(C37,Deflatores!G$4:I$38,3,FALSE())))</f>
        <v/>
      </c>
      <c r="M37" s="48"/>
      <c r="N37" s="48"/>
      <c r="O37" s="43"/>
    </row>
    <row r="38" customFormat="false" ht="12.75" hidden="false" customHeight="true" outlineLevel="0" collapsed="false">
      <c r="A38" s="36"/>
      <c r="B38" s="37"/>
      <c r="C38" s="37"/>
      <c r="D38" s="44"/>
      <c r="E38" s="44"/>
      <c r="F38" s="45" t="str">
        <f aca="false">IF(ISBLANK(B38),"",IF(I38="L","Baixa",IF(I38="A","Média",IF(I38="","","Alta"))))</f>
        <v/>
      </c>
      <c r="G38" s="44" t="str">
        <f aca="false">CONCATENATE(B38,I38)</f>
        <v/>
      </c>
      <c r="H38" s="39" t="str">
        <f aca="false">IF(ISBLANK(B38),"",IF(B38="ALI",IF(I38="L",7,IF(I38="A",10,15)),IF(B38="AIE",IF(I38="L",5,IF(I38="A",7,10)),IF(B38="SE",IF(I38="L",4,IF(I38="A",5,7)),IF(OR(B38="EE",B38="CE"),IF(I38="L",3,IF(I38="A",4,6)),0)))))</f>
        <v/>
      </c>
      <c r="I38" s="46" t="str">
        <f aca="false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/>
      </c>
      <c r="J38" s="44" t="str">
        <f aca="false">CONCATENATE(B38,C38)</f>
        <v/>
      </c>
      <c r="K38" s="47" t="str">
        <f aca="false">IF(OR(H38="",H38=0),L38,H38)</f>
        <v/>
      </c>
      <c r="L38" s="47" t="str">
        <f aca="false">IF(NOT(ISERROR(VLOOKUP(B38,Deflatores!G$42:H$64,2,FALSE()))),VLOOKUP(B38,Deflatores!G$42:H$64,2,FALSE()),IF(OR(ISBLANK(C38),ISBLANK(B38)),"",VLOOKUP(C38,Deflatores!G$4:H$38,2,FALSE())*H38+VLOOKUP(C38,Deflatores!G$4:I$38,3,FALSE())))</f>
        <v/>
      </c>
      <c r="M38" s="48"/>
      <c r="N38" s="48"/>
      <c r="O38" s="43"/>
    </row>
    <row r="39" customFormat="false" ht="12.75" hidden="false" customHeight="true" outlineLevel="0" collapsed="false">
      <c r="A39" s="36"/>
      <c r="B39" s="37"/>
      <c r="C39" s="37"/>
      <c r="D39" s="44"/>
      <c r="E39" s="44"/>
      <c r="F39" s="45" t="str">
        <f aca="false">IF(ISBLANK(B39),"",IF(I39="L","Baixa",IF(I39="A","Média",IF(I39="","","Alta"))))</f>
        <v/>
      </c>
      <c r="G39" s="44" t="str">
        <f aca="false">CONCATENATE(B39,I39)</f>
        <v/>
      </c>
      <c r="H39" s="39" t="str">
        <f aca="false">IF(ISBLANK(B39),"",IF(B39="ALI",IF(I39="L",7,IF(I39="A",10,15)),IF(B39="AIE",IF(I39="L",5,IF(I39="A",7,10)),IF(B39="SE",IF(I39="L",4,IF(I39="A",5,7)),IF(OR(B39="EE",B39="CE"),IF(I39="L",3,IF(I39="A",4,6)),0)))))</f>
        <v/>
      </c>
      <c r="I39" s="46" t="str">
        <f aca="false"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/>
      </c>
      <c r="J39" s="44" t="str">
        <f aca="false">CONCATENATE(B39,C39)</f>
        <v/>
      </c>
      <c r="K39" s="47" t="str">
        <f aca="false">IF(OR(H39="",H39=0),L39,H39)</f>
        <v/>
      </c>
      <c r="L39" s="47" t="str">
        <f aca="false">IF(NOT(ISERROR(VLOOKUP(B39,Deflatores!G$42:H$64,2,FALSE()))),VLOOKUP(B39,Deflatores!G$42:H$64,2,FALSE()),IF(OR(ISBLANK(C39),ISBLANK(B39)),"",VLOOKUP(C39,Deflatores!G$4:H$38,2,FALSE())*H39+VLOOKUP(C39,Deflatores!G$4:I$38,3,FALSE())))</f>
        <v/>
      </c>
      <c r="M39" s="48"/>
      <c r="N39" s="48"/>
      <c r="O39" s="43"/>
    </row>
    <row r="40" customFormat="false" ht="12.75" hidden="false" customHeight="true" outlineLevel="0" collapsed="false">
      <c r="A40" s="36"/>
      <c r="B40" s="37"/>
      <c r="C40" s="37"/>
      <c r="D40" s="44"/>
      <c r="E40" s="44"/>
      <c r="F40" s="45" t="str">
        <f aca="false">IF(ISBLANK(B40),"",IF(I40="L","Baixa",IF(I40="A","Média",IF(I40="","","Alta"))))</f>
        <v/>
      </c>
      <c r="G40" s="44" t="str">
        <f aca="false">CONCATENATE(B40,I40)</f>
        <v/>
      </c>
      <c r="H40" s="39" t="str">
        <f aca="false">IF(ISBLANK(B40),"",IF(B40="ALI",IF(I40="L",7,IF(I40="A",10,15)),IF(B40="AIE",IF(I40="L",5,IF(I40="A",7,10)),IF(B40="SE",IF(I40="L",4,IF(I40="A",5,7)),IF(OR(B40="EE",B40="CE"),IF(I40="L",3,IF(I40="A",4,6)),0)))))</f>
        <v/>
      </c>
      <c r="I40" s="46" t="str">
        <f aca="false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44" t="str">
        <f aca="false">CONCATENATE(B40,C40)</f>
        <v/>
      </c>
      <c r="K40" s="47" t="str">
        <f aca="false">IF(OR(H40="",H40=0),L40,H40)</f>
        <v/>
      </c>
      <c r="L40" s="47" t="str">
        <f aca="false">IF(NOT(ISERROR(VLOOKUP(B40,Deflatores!G$42:H$64,2,FALSE()))),VLOOKUP(B40,Deflatores!G$42:H$64,2,FALSE()),IF(OR(ISBLANK(C40),ISBLANK(B40)),"",VLOOKUP(C40,Deflatores!G$4:H$38,2,FALSE())*H40+VLOOKUP(C40,Deflatores!G$4:I$38,3,FALSE())))</f>
        <v/>
      </c>
      <c r="M40" s="48"/>
      <c r="N40" s="48"/>
      <c r="O40" s="43"/>
    </row>
    <row r="41" customFormat="false" ht="12.75" hidden="false" customHeight="true" outlineLevel="0" collapsed="false">
      <c r="A41" s="36"/>
      <c r="B41" s="37"/>
      <c r="C41" s="37"/>
      <c r="D41" s="44"/>
      <c r="E41" s="44"/>
      <c r="F41" s="45" t="str">
        <f aca="false">IF(ISBLANK(B41),"",IF(I41="L","Baixa",IF(I41="A","Média",IF(I41="","","Alta"))))</f>
        <v/>
      </c>
      <c r="G41" s="44" t="str">
        <f aca="false">CONCATENATE(B41,I41)</f>
        <v/>
      </c>
      <c r="H41" s="39" t="str">
        <f aca="false">IF(ISBLANK(B41),"",IF(B41="ALI",IF(I41="L",7,IF(I41="A",10,15)),IF(B41="AIE",IF(I41="L",5,IF(I41="A",7,10)),IF(B41="SE",IF(I41="L",4,IF(I41="A",5,7)),IF(OR(B41="EE",B41="CE"),IF(I41="L",3,IF(I41="A",4,6)),0)))))</f>
        <v/>
      </c>
      <c r="I41" s="46" t="str">
        <f aca="false">IF(OR(ISBLANK(D41),ISBLANK(E41)),IF(OR(B41="ALI",B41="AIE"),"L",IF(OR(B41="EE",B41="SE",B41="CE"),"A","")),IF(B41="EE",IF(E41&gt;=3,IF(D41&gt;=5,"H","A"),IF(E41&gt;=2,IF(D41&gt;=16,"H",IF(D41&lt;=4,"L","A")),IF(D41&lt;=15,"L","A"))),IF(OR(B41="SE",B41="CE"),IF(E41&gt;=4,IF(D41&gt;=6,"H","A"),IF(E41&gt;=2,IF(D41&gt;=20,"H",IF(D41&lt;=5,"L","A")),IF(D41&lt;=19,"L","A"))),IF(OR(B41="ALI",B41="AIE"),IF(E41&gt;=6,IF(D41&gt;=20,"H","A"),IF(E41&gt;=2,IF(D41&gt;=51,"H",IF(D41&lt;=19,"L","A")),IF(D41&lt;=50,"L","A"))),""))))</f>
        <v/>
      </c>
      <c r="J41" s="44" t="str">
        <f aca="false">CONCATENATE(B41,C41)</f>
        <v/>
      </c>
      <c r="K41" s="47" t="str">
        <f aca="false">IF(OR(H41="",H41=0),L41,H41)</f>
        <v/>
      </c>
      <c r="L41" s="47" t="str">
        <f aca="false">IF(NOT(ISERROR(VLOOKUP(B41,Deflatores!G$42:H$64,2,FALSE()))),VLOOKUP(B41,Deflatores!G$42:H$64,2,FALSE()),IF(OR(ISBLANK(C41),ISBLANK(B41)),"",VLOOKUP(C41,Deflatores!G$4:H$38,2,FALSE())*H41+VLOOKUP(C41,Deflatores!G$4:I$38,3,FALSE())))</f>
        <v/>
      </c>
      <c r="M41" s="48"/>
      <c r="N41" s="48"/>
      <c r="O41" s="43"/>
    </row>
    <row r="42" customFormat="false" ht="12.75" hidden="false" customHeight="true" outlineLevel="0" collapsed="false">
      <c r="A42" s="36"/>
      <c r="B42" s="37"/>
      <c r="C42" s="37"/>
      <c r="D42" s="44"/>
      <c r="E42" s="44"/>
      <c r="F42" s="45" t="str">
        <f aca="false">IF(ISBLANK(B42),"",IF(I42="L","Baixa",IF(I42="A","Média",IF(I42="","","Alta"))))</f>
        <v/>
      </c>
      <c r="G42" s="44" t="str">
        <f aca="false">CONCATENATE(B42,I42)</f>
        <v/>
      </c>
      <c r="H42" s="39" t="str">
        <f aca="false">IF(ISBLANK(B42),"",IF(B42="ALI",IF(I42="L",7,IF(I42="A",10,15)),IF(B42="AIE",IF(I42="L",5,IF(I42="A",7,10)),IF(B42="SE",IF(I42="L",4,IF(I42="A",5,7)),IF(OR(B42="EE",B42="CE"),IF(I42="L",3,IF(I42="A",4,6)),0)))))</f>
        <v/>
      </c>
      <c r="I42" s="46" t="str">
        <f aca="false">IF(OR(ISBLANK(D42),ISBLANK(E42)),IF(OR(B42="ALI",B42="AIE"),"L",IF(OR(B42="EE",B42="SE",B42="CE"),"A","")),IF(B42="EE",IF(E42&gt;=3,IF(D42&gt;=5,"H","A"),IF(E42&gt;=2,IF(D42&gt;=16,"H",IF(D42&lt;=4,"L","A")),IF(D42&lt;=15,"L","A"))),IF(OR(B42="SE",B42="CE"),IF(E42&gt;=4,IF(D42&gt;=6,"H","A"),IF(E42&gt;=2,IF(D42&gt;=20,"H",IF(D42&lt;=5,"L","A")),IF(D42&lt;=19,"L","A"))),IF(OR(B42="ALI",B42="AIE"),IF(E42&gt;=6,IF(D42&gt;=20,"H","A"),IF(E42&gt;=2,IF(D42&gt;=51,"H",IF(D42&lt;=19,"L","A")),IF(D42&lt;=50,"L","A"))),""))))</f>
        <v/>
      </c>
      <c r="J42" s="44" t="str">
        <f aca="false">CONCATENATE(B42,C42)</f>
        <v/>
      </c>
      <c r="K42" s="47" t="str">
        <f aca="false">IF(OR(H42="",H42=0),L42,H42)</f>
        <v/>
      </c>
      <c r="L42" s="47" t="str">
        <f aca="false">IF(NOT(ISERROR(VLOOKUP(B42,Deflatores!G$42:H$64,2,FALSE()))),VLOOKUP(B42,Deflatores!G$42:H$64,2,FALSE()),IF(OR(ISBLANK(C42),ISBLANK(B42)),"",VLOOKUP(C42,Deflatores!G$4:H$38,2,FALSE())*H42+VLOOKUP(C42,Deflatores!G$4:I$38,3,FALSE())))</f>
        <v/>
      </c>
      <c r="M42" s="48"/>
      <c r="N42" s="48"/>
      <c r="O42" s="43"/>
    </row>
    <row r="43" customFormat="false" ht="12.75" hidden="false" customHeight="true" outlineLevel="0" collapsed="false">
      <c r="A43" s="36"/>
      <c r="B43" s="37"/>
      <c r="C43" s="37"/>
      <c r="D43" s="44"/>
      <c r="E43" s="44"/>
      <c r="F43" s="45" t="str">
        <f aca="false">IF(ISBLANK(B43),"",IF(I43="L","Baixa",IF(I43="A","Média",IF(I43="","","Alta"))))</f>
        <v/>
      </c>
      <c r="G43" s="44" t="str">
        <f aca="false">CONCATENATE(B43,I43)</f>
        <v/>
      </c>
      <c r="H43" s="39" t="str">
        <f aca="false">IF(ISBLANK(B43),"",IF(B43="ALI",IF(I43="L",7,IF(I43="A",10,15)),IF(B43="AIE",IF(I43="L",5,IF(I43="A",7,10)),IF(B43="SE",IF(I43="L",4,IF(I43="A",5,7)),IF(OR(B43="EE",B43="CE"),IF(I43="L",3,IF(I43="A",4,6)),0)))))</f>
        <v/>
      </c>
      <c r="I43" s="46" t="str">
        <f aca="false"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/>
      </c>
      <c r="J43" s="44" t="str">
        <f aca="false">CONCATENATE(B43,C43)</f>
        <v/>
      </c>
      <c r="K43" s="47" t="str">
        <f aca="false">IF(OR(H43="",H43=0),L43,H43)</f>
        <v/>
      </c>
      <c r="L43" s="47" t="str">
        <f aca="false">IF(NOT(ISERROR(VLOOKUP(B43,Deflatores!G$42:H$64,2,FALSE()))),VLOOKUP(B43,Deflatores!G$42:H$64,2,FALSE()),IF(OR(ISBLANK(C43),ISBLANK(B43)),"",VLOOKUP(C43,Deflatores!G$4:H$38,2,FALSE())*H43+VLOOKUP(C43,Deflatores!G$4:I$38,3,FALSE())))</f>
        <v/>
      </c>
      <c r="M43" s="48"/>
      <c r="N43" s="48"/>
      <c r="O43" s="43"/>
    </row>
    <row r="44" customFormat="false" ht="12.75" hidden="false" customHeight="true" outlineLevel="0" collapsed="false">
      <c r="A44" s="36"/>
      <c r="B44" s="37"/>
      <c r="C44" s="37"/>
      <c r="D44" s="44"/>
      <c r="E44" s="44"/>
      <c r="F44" s="45" t="str">
        <f aca="false">IF(ISBLANK(B44),"",IF(I44="L","Baixa",IF(I44="A","Média",IF(I44="","","Alta"))))</f>
        <v/>
      </c>
      <c r="G44" s="44" t="str">
        <f aca="false">CONCATENATE(B44,I44)</f>
        <v/>
      </c>
      <c r="H44" s="39" t="str">
        <f aca="false">IF(ISBLANK(B44),"",IF(B44="ALI",IF(I44="L",7,IF(I44="A",10,15)),IF(B44="AIE",IF(I44="L",5,IF(I44="A",7,10)),IF(B44="SE",IF(I44="L",4,IF(I44="A",5,7)),IF(OR(B44="EE",B44="CE"),IF(I44="L",3,IF(I44="A",4,6)),0)))))</f>
        <v/>
      </c>
      <c r="I44" s="46" t="str">
        <f aca="false"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/>
      </c>
      <c r="J44" s="44" t="str">
        <f aca="false">CONCATENATE(B44,C44)</f>
        <v/>
      </c>
      <c r="K44" s="47" t="str">
        <f aca="false">IF(OR(H44="",H44=0),L44,H44)</f>
        <v/>
      </c>
      <c r="L44" s="47" t="str">
        <f aca="false">IF(NOT(ISERROR(VLOOKUP(B44,Deflatores!G$42:H$64,2,FALSE()))),VLOOKUP(B44,Deflatores!G$42:H$64,2,FALSE()),IF(OR(ISBLANK(C44),ISBLANK(B44)),"",VLOOKUP(C44,Deflatores!G$4:H$38,2,FALSE())*H44+VLOOKUP(C44,Deflatores!G$4:I$38,3,FALSE())))</f>
        <v/>
      </c>
      <c r="M44" s="48"/>
      <c r="N44" s="48"/>
      <c r="O44" s="43"/>
    </row>
    <row r="45" customFormat="false" ht="12.75" hidden="false" customHeight="true" outlineLevel="0" collapsed="false">
      <c r="A45" s="36"/>
      <c r="B45" s="37"/>
      <c r="C45" s="37"/>
      <c r="D45" s="44"/>
      <c r="E45" s="44"/>
      <c r="F45" s="45" t="str">
        <f aca="false">IF(ISBLANK(B45),"",IF(I45="L","Baixa",IF(I45="A","Média",IF(I45="","","Alta"))))</f>
        <v/>
      </c>
      <c r="G45" s="44" t="str">
        <f aca="false">CONCATENATE(B45,I45)</f>
        <v/>
      </c>
      <c r="H45" s="39" t="str">
        <f aca="false">IF(ISBLANK(B45),"",IF(B45="ALI",IF(I45="L",7,IF(I45="A",10,15)),IF(B45="AIE",IF(I45="L",5,IF(I45="A",7,10)),IF(B45="SE",IF(I45="L",4,IF(I45="A",5,7)),IF(OR(B45="EE",B45="CE"),IF(I45="L",3,IF(I45="A",4,6)),0)))))</f>
        <v/>
      </c>
      <c r="I45" s="46" t="str">
        <f aca="false"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/>
      </c>
      <c r="J45" s="44" t="str">
        <f aca="false">CONCATENATE(B45,C45)</f>
        <v/>
      </c>
      <c r="K45" s="47" t="str">
        <f aca="false">IF(OR(H45="",H45=0),L45,H45)</f>
        <v/>
      </c>
      <c r="L45" s="47" t="str">
        <f aca="false">IF(NOT(ISERROR(VLOOKUP(B45,Deflatores!G$42:H$64,2,FALSE()))),VLOOKUP(B45,Deflatores!G$42:H$64,2,FALSE()),IF(OR(ISBLANK(C45),ISBLANK(B45)),"",VLOOKUP(C45,Deflatores!G$4:H$38,2,FALSE())*H45+VLOOKUP(C45,Deflatores!G$4:I$38,3,FALSE())))</f>
        <v/>
      </c>
      <c r="M45" s="48"/>
      <c r="N45" s="48"/>
      <c r="O45" s="43"/>
    </row>
    <row r="46" customFormat="false" ht="12.75" hidden="false" customHeight="true" outlineLevel="0" collapsed="false">
      <c r="A46" s="36"/>
      <c r="B46" s="37"/>
      <c r="C46" s="37"/>
      <c r="D46" s="44"/>
      <c r="E46" s="44"/>
      <c r="F46" s="45" t="str">
        <f aca="false">IF(ISBLANK(B46),"",IF(I46="L","Baixa",IF(I46="A","Média",IF(I46="","","Alta"))))</f>
        <v/>
      </c>
      <c r="G46" s="44" t="str">
        <f aca="false">CONCATENATE(B46,I46)</f>
        <v/>
      </c>
      <c r="H46" s="39" t="str">
        <f aca="false">IF(ISBLANK(B46),"",IF(B46="ALI",IF(I46="L",7,IF(I46="A",10,15)),IF(B46="AIE",IF(I46="L",5,IF(I46="A",7,10)),IF(B46="SE",IF(I46="L",4,IF(I46="A",5,7)),IF(OR(B46="EE",B46="CE"),IF(I46="L",3,IF(I46="A",4,6)),0)))))</f>
        <v/>
      </c>
      <c r="I46" s="46" t="str">
        <f aca="false"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/>
      </c>
      <c r="J46" s="44" t="str">
        <f aca="false">CONCATENATE(B46,C46)</f>
        <v/>
      </c>
      <c r="K46" s="47" t="str">
        <f aca="false">IF(OR(H46="",H46=0),L46,H46)</f>
        <v/>
      </c>
      <c r="L46" s="47" t="str">
        <f aca="false">IF(NOT(ISERROR(VLOOKUP(B46,Deflatores!G$42:H$64,2,FALSE()))),VLOOKUP(B46,Deflatores!G$42:H$64,2,FALSE()),IF(OR(ISBLANK(C46),ISBLANK(B46)),"",VLOOKUP(C46,Deflatores!G$4:H$38,2,FALSE())*H46+VLOOKUP(C46,Deflatores!G$4:I$38,3,FALSE())))</f>
        <v/>
      </c>
      <c r="M46" s="48"/>
      <c r="N46" s="48"/>
      <c r="O46" s="43"/>
    </row>
    <row r="47" customFormat="false" ht="12.75" hidden="false" customHeight="true" outlineLevel="0" collapsed="false">
      <c r="A47" s="36"/>
      <c r="B47" s="37"/>
      <c r="C47" s="37"/>
      <c r="D47" s="44"/>
      <c r="E47" s="44"/>
      <c r="F47" s="45" t="str">
        <f aca="false">IF(ISBLANK(B47),"",IF(I47="L","Baixa",IF(I47="A","Média",IF(I47="","","Alta"))))</f>
        <v/>
      </c>
      <c r="G47" s="44" t="str">
        <f aca="false">CONCATENATE(B47,I47)</f>
        <v/>
      </c>
      <c r="H47" s="39" t="str">
        <f aca="false">IF(ISBLANK(B47),"",IF(B47="ALI",IF(I47="L",7,IF(I47="A",10,15)),IF(B47="AIE",IF(I47="L",5,IF(I47="A",7,10)),IF(B47="SE",IF(I47="L",4,IF(I47="A",5,7)),IF(OR(B47="EE",B47="CE"),IF(I47="L",3,IF(I47="A",4,6)),0)))))</f>
        <v/>
      </c>
      <c r="I47" s="46" t="str">
        <f aca="false"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/>
      </c>
      <c r="J47" s="44" t="str">
        <f aca="false">CONCATENATE(B47,C47)</f>
        <v/>
      </c>
      <c r="K47" s="47" t="str">
        <f aca="false">IF(OR(H47="",H47=0),L47,H47)</f>
        <v/>
      </c>
      <c r="L47" s="47" t="str">
        <f aca="false">IF(NOT(ISERROR(VLOOKUP(B47,Deflatores!G$42:H$64,2,FALSE()))),VLOOKUP(B47,Deflatores!G$42:H$64,2,FALSE()),IF(OR(ISBLANK(C47),ISBLANK(B47)),"",VLOOKUP(C47,Deflatores!G$4:H$38,2,FALSE())*H47+VLOOKUP(C47,Deflatores!G$4:I$38,3,FALSE())))</f>
        <v/>
      </c>
      <c r="M47" s="48"/>
      <c r="N47" s="48"/>
      <c r="O47" s="43"/>
    </row>
    <row r="48" customFormat="false" ht="12.75" hidden="false" customHeight="true" outlineLevel="0" collapsed="false">
      <c r="A48" s="36"/>
      <c r="B48" s="37"/>
      <c r="C48" s="37"/>
      <c r="D48" s="44"/>
      <c r="E48" s="44"/>
      <c r="F48" s="45" t="str">
        <f aca="false">IF(ISBLANK(B48),"",IF(I48="L","Baixa",IF(I48="A","Média",IF(I48="","","Alta"))))</f>
        <v/>
      </c>
      <c r="G48" s="44" t="str">
        <f aca="false">CONCATENATE(B48,I48)</f>
        <v/>
      </c>
      <c r="H48" s="39" t="str">
        <f aca="false">IF(ISBLANK(B48),"",IF(B48="ALI",IF(I48="L",7,IF(I48="A",10,15)),IF(B48="AIE",IF(I48="L",5,IF(I48="A",7,10)),IF(B48="SE",IF(I48="L",4,IF(I48="A",5,7)),IF(OR(B48="EE",B48="CE"),IF(I48="L",3,IF(I48="A",4,6)),0)))))</f>
        <v/>
      </c>
      <c r="I48" s="46" t="str">
        <f aca="false"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/>
      </c>
      <c r="J48" s="44" t="str">
        <f aca="false">CONCATENATE(B48,C48)</f>
        <v/>
      </c>
      <c r="K48" s="47" t="str">
        <f aca="false">IF(OR(H48="",H48=0),L48,H48)</f>
        <v/>
      </c>
      <c r="L48" s="47" t="str">
        <f aca="false">IF(NOT(ISERROR(VLOOKUP(B48,Deflatores!G$42:H$64,2,FALSE()))),VLOOKUP(B48,Deflatores!G$42:H$64,2,FALSE()),IF(OR(ISBLANK(C48),ISBLANK(B48)),"",VLOOKUP(C48,Deflatores!G$4:H$38,2,FALSE())*H48+VLOOKUP(C48,Deflatores!G$4:I$38,3,FALSE())))</f>
        <v/>
      </c>
      <c r="M48" s="48"/>
      <c r="N48" s="48"/>
      <c r="O48" s="43"/>
    </row>
    <row r="49" customFormat="false" ht="12.75" hidden="false" customHeight="true" outlineLevel="0" collapsed="false">
      <c r="A49" s="36"/>
      <c r="B49" s="37"/>
      <c r="C49" s="37"/>
      <c r="D49" s="44"/>
      <c r="E49" s="44"/>
      <c r="F49" s="45" t="str">
        <f aca="false">IF(ISBLANK(B49),"",IF(I49="L","Baixa",IF(I49="A","Média",IF(I49="","","Alta"))))</f>
        <v/>
      </c>
      <c r="G49" s="44" t="str">
        <f aca="false">CONCATENATE(B49,I49)</f>
        <v/>
      </c>
      <c r="H49" s="39" t="str">
        <f aca="false">IF(ISBLANK(B49),"",IF(B49="ALI",IF(I49="L",7,IF(I49="A",10,15)),IF(B49="AIE",IF(I49="L",5,IF(I49="A",7,10)),IF(B49="SE",IF(I49="L",4,IF(I49="A",5,7)),IF(OR(B49="EE",B49="CE"),IF(I49="L",3,IF(I49="A",4,6)),0)))))</f>
        <v/>
      </c>
      <c r="I49" s="46" t="str">
        <f aca="false">IF(OR(ISBLANK(D49),ISBLANK(E49)),IF(OR(B49="ALI",B49="AIE"),"L",IF(OR(B49="EE",B49="SE",B49="CE"),"A","")),IF(B49="EE",IF(E49&gt;=3,IF(D49&gt;=5,"H","A"),IF(E49&gt;=2,IF(D49&gt;=16,"H",IF(D49&lt;=4,"L","A")),IF(D49&lt;=15,"L","A"))),IF(OR(B49="SE",B49="CE"),IF(E49&gt;=4,IF(D49&gt;=6,"H","A"),IF(E49&gt;=2,IF(D49&gt;=20,"H",IF(D49&lt;=5,"L","A")),IF(D49&lt;=19,"L","A"))),IF(OR(B49="ALI",B49="AIE"),IF(E49&gt;=6,IF(D49&gt;=20,"H","A"),IF(E49&gt;=2,IF(D49&gt;=51,"H",IF(D49&lt;=19,"L","A")),IF(D49&lt;=50,"L","A"))),""))))</f>
        <v/>
      </c>
      <c r="J49" s="44" t="str">
        <f aca="false">CONCATENATE(B49,C49)</f>
        <v/>
      </c>
      <c r="K49" s="47" t="str">
        <f aca="false">IF(OR(H49="",H49=0),L49,H49)</f>
        <v/>
      </c>
      <c r="L49" s="47" t="str">
        <f aca="false">IF(NOT(ISERROR(VLOOKUP(B49,Deflatores!G$42:H$64,2,FALSE()))),VLOOKUP(B49,Deflatores!G$42:H$64,2,FALSE()),IF(OR(ISBLANK(C49),ISBLANK(B49)),"",VLOOKUP(C49,Deflatores!G$4:H$38,2,FALSE())*H49+VLOOKUP(C49,Deflatores!G$4:I$38,3,FALSE())))</f>
        <v/>
      </c>
      <c r="M49" s="48"/>
      <c r="N49" s="48"/>
      <c r="O49" s="43"/>
    </row>
    <row r="50" customFormat="false" ht="12.75" hidden="false" customHeight="true" outlineLevel="0" collapsed="false">
      <c r="A50" s="36"/>
      <c r="B50" s="37"/>
      <c r="C50" s="37"/>
      <c r="D50" s="44"/>
      <c r="E50" s="44"/>
      <c r="F50" s="45" t="str">
        <f aca="false">IF(ISBLANK(B50),"",IF(I50="L","Baixa",IF(I50="A","Média",IF(I50="","","Alta"))))</f>
        <v/>
      </c>
      <c r="G50" s="44" t="str">
        <f aca="false">CONCATENATE(B50,I50)</f>
        <v/>
      </c>
      <c r="H50" s="39" t="str">
        <f aca="false">IF(ISBLANK(B50),"",IF(B50="ALI",IF(I50="L",7,IF(I50="A",10,15)),IF(B50="AIE",IF(I50="L",5,IF(I50="A",7,10)),IF(B50="SE",IF(I50="L",4,IF(I50="A",5,7)),IF(OR(B50="EE",B50="CE"),IF(I50="L",3,IF(I50="A",4,6)),0)))))</f>
        <v/>
      </c>
      <c r="I50" s="46" t="str">
        <f aca="false"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/>
      </c>
      <c r="J50" s="44" t="str">
        <f aca="false">CONCATENATE(B50,C50)</f>
        <v/>
      </c>
      <c r="K50" s="47" t="str">
        <f aca="false">IF(OR(H50="",H50=0),L50,H50)</f>
        <v/>
      </c>
      <c r="L50" s="47" t="str">
        <f aca="false">IF(NOT(ISERROR(VLOOKUP(B50,Deflatores!G$42:H$64,2,FALSE()))),VLOOKUP(B50,Deflatores!G$42:H$64,2,FALSE()),IF(OR(ISBLANK(C50),ISBLANK(B50)),"",VLOOKUP(C50,Deflatores!G$4:H$38,2,FALSE())*H50+VLOOKUP(C50,Deflatores!G$4:I$38,3,FALSE())))</f>
        <v/>
      </c>
      <c r="M50" s="48"/>
      <c r="N50" s="48"/>
      <c r="O50" s="43"/>
    </row>
    <row r="51" customFormat="false" ht="12.75" hidden="false" customHeight="true" outlineLevel="0" collapsed="false">
      <c r="A51" s="36"/>
      <c r="B51" s="37"/>
      <c r="C51" s="37"/>
      <c r="D51" s="44"/>
      <c r="E51" s="44"/>
      <c r="F51" s="45" t="str">
        <f aca="false">IF(ISBLANK(B51),"",IF(I51="L","Baixa",IF(I51="A","Média",IF(I51="","","Alta"))))</f>
        <v/>
      </c>
      <c r="G51" s="44" t="str">
        <f aca="false">CONCATENATE(B51,I51)</f>
        <v/>
      </c>
      <c r="H51" s="39" t="str">
        <f aca="false">IF(ISBLANK(B51),"",IF(B51="ALI",IF(I51="L",7,IF(I51="A",10,15)),IF(B51="AIE",IF(I51="L",5,IF(I51="A",7,10)),IF(B51="SE",IF(I51="L",4,IF(I51="A",5,7)),IF(OR(B51="EE",B51="CE"),IF(I51="L",3,IF(I51="A",4,6)),0)))))</f>
        <v/>
      </c>
      <c r="I51" s="46" t="str">
        <f aca="false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/>
      </c>
      <c r="J51" s="44" t="str">
        <f aca="false">CONCATENATE(B51,C51)</f>
        <v/>
      </c>
      <c r="K51" s="47" t="str">
        <f aca="false">IF(OR(H51="",H51=0),L51,H51)</f>
        <v/>
      </c>
      <c r="L51" s="47" t="str">
        <f aca="false">IF(NOT(ISERROR(VLOOKUP(B51,Deflatores!G$42:H$64,2,FALSE()))),VLOOKUP(B51,Deflatores!G$42:H$64,2,FALSE()),IF(OR(ISBLANK(C51),ISBLANK(B51)),"",VLOOKUP(C51,Deflatores!G$4:H$38,2,FALSE())*H51+VLOOKUP(C51,Deflatores!G$4:I$38,3,FALSE())))</f>
        <v/>
      </c>
      <c r="M51" s="48"/>
      <c r="N51" s="48"/>
      <c r="O51" s="43"/>
    </row>
    <row r="52" customFormat="false" ht="12.75" hidden="false" customHeight="true" outlineLevel="0" collapsed="false">
      <c r="A52" s="36"/>
      <c r="B52" s="37"/>
      <c r="C52" s="37"/>
      <c r="D52" s="44"/>
      <c r="E52" s="44"/>
      <c r="F52" s="45" t="str">
        <f aca="false">IF(ISBLANK(B52),"",IF(I52="L","Baixa",IF(I52="A","Média",IF(I52="","","Alta"))))</f>
        <v/>
      </c>
      <c r="G52" s="44" t="str">
        <f aca="false">CONCATENATE(B52,I52)</f>
        <v/>
      </c>
      <c r="H52" s="39" t="str">
        <f aca="false">IF(ISBLANK(B52),"",IF(B52="ALI",IF(I52="L",7,IF(I52="A",10,15)),IF(B52="AIE",IF(I52="L",5,IF(I52="A",7,10)),IF(B52="SE",IF(I52="L",4,IF(I52="A",5,7)),IF(OR(B52="EE",B52="CE"),IF(I52="L",3,IF(I52="A",4,6)),0)))))</f>
        <v/>
      </c>
      <c r="I52" s="46" t="str">
        <f aca="false"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/>
      </c>
      <c r="J52" s="44" t="str">
        <f aca="false">CONCATENATE(B52,C52)</f>
        <v/>
      </c>
      <c r="K52" s="47" t="str">
        <f aca="false">IF(OR(H52="",H52=0),L52,H52)</f>
        <v/>
      </c>
      <c r="L52" s="47" t="str">
        <f aca="false">IF(NOT(ISERROR(VLOOKUP(B52,Deflatores!G$42:H$64,2,FALSE()))),VLOOKUP(B52,Deflatores!G$42:H$64,2,FALSE()),IF(OR(ISBLANK(C52),ISBLANK(B52)),"",VLOOKUP(C52,Deflatores!G$4:H$38,2,FALSE())*H52+VLOOKUP(C52,Deflatores!G$4:I$38,3,FALSE())))</f>
        <v/>
      </c>
      <c r="M52" s="48"/>
      <c r="N52" s="48"/>
      <c r="O52" s="43"/>
    </row>
    <row r="53" customFormat="false" ht="12.75" hidden="false" customHeight="true" outlineLevel="0" collapsed="false">
      <c r="A53" s="36"/>
      <c r="B53" s="37"/>
      <c r="C53" s="37"/>
      <c r="D53" s="44"/>
      <c r="E53" s="44"/>
      <c r="F53" s="45" t="str">
        <f aca="false">IF(ISBLANK(B53),"",IF(I53="L","Baixa",IF(I53="A","Média",IF(I53="","","Alta"))))</f>
        <v/>
      </c>
      <c r="G53" s="44" t="str">
        <f aca="false">CONCATENATE(B53,I53)</f>
        <v/>
      </c>
      <c r="H53" s="39" t="str">
        <f aca="false">IF(ISBLANK(B53),"",IF(B53="ALI",IF(I53="L",7,IF(I53="A",10,15)),IF(B53="AIE",IF(I53="L",5,IF(I53="A",7,10)),IF(B53="SE",IF(I53="L",4,IF(I53="A",5,7)),IF(OR(B53="EE",B53="CE"),IF(I53="L",3,IF(I53="A",4,6)),0)))))</f>
        <v/>
      </c>
      <c r="I53" s="46" t="str">
        <f aca="false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44" t="str">
        <f aca="false">CONCATENATE(B53,C53)</f>
        <v/>
      </c>
      <c r="K53" s="47" t="str">
        <f aca="false">IF(OR(H53="",H53=0),L53,H53)</f>
        <v/>
      </c>
      <c r="L53" s="47" t="str">
        <f aca="false">IF(NOT(ISERROR(VLOOKUP(B53,Deflatores!G$42:H$64,2,FALSE()))),VLOOKUP(B53,Deflatores!G$42:H$64,2,FALSE()),IF(OR(ISBLANK(C53),ISBLANK(B53)),"",VLOOKUP(C53,Deflatores!G$4:H$38,2,FALSE())*H53+VLOOKUP(C53,Deflatores!G$4:I$38,3,FALSE())))</f>
        <v/>
      </c>
      <c r="M53" s="48"/>
      <c r="N53" s="48"/>
      <c r="O53" s="43"/>
    </row>
    <row r="54" customFormat="false" ht="12.75" hidden="false" customHeight="true" outlineLevel="0" collapsed="false">
      <c r="A54" s="36"/>
      <c r="B54" s="37"/>
      <c r="C54" s="37"/>
      <c r="D54" s="44"/>
      <c r="E54" s="44"/>
      <c r="F54" s="45" t="str">
        <f aca="false">IF(ISBLANK(B54),"",IF(I54="L","Baixa",IF(I54="A","Média",IF(I54="","","Alta"))))</f>
        <v/>
      </c>
      <c r="G54" s="44" t="str">
        <f aca="false">CONCATENATE(B54,I54)</f>
        <v/>
      </c>
      <c r="H54" s="39" t="str">
        <f aca="false">IF(ISBLANK(B54),"",IF(B54="ALI",IF(I54="L",7,IF(I54="A",10,15)),IF(B54="AIE",IF(I54="L",5,IF(I54="A",7,10)),IF(B54="SE",IF(I54="L",4,IF(I54="A",5,7)),IF(OR(B54="EE",B54="CE"),IF(I54="L",3,IF(I54="A",4,6)),0)))))</f>
        <v/>
      </c>
      <c r="I54" s="46" t="str">
        <f aca="false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/>
      </c>
      <c r="J54" s="44" t="str">
        <f aca="false">CONCATENATE(B54,C54)</f>
        <v/>
      </c>
      <c r="K54" s="47" t="str">
        <f aca="false">IF(OR(H54="",H54=0),L54,H54)</f>
        <v/>
      </c>
      <c r="L54" s="47" t="str">
        <f aca="false">IF(NOT(ISERROR(VLOOKUP(B54,Deflatores!G$42:H$64,2,FALSE()))),VLOOKUP(B54,Deflatores!G$42:H$64,2,FALSE()),IF(OR(ISBLANK(C54),ISBLANK(B54)),"",VLOOKUP(C54,Deflatores!G$4:H$38,2,FALSE())*H54+VLOOKUP(C54,Deflatores!G$4:I$38,3,FALSE())))</f>
        <v/>
      </c>
      <c r="M54" s="48"/>
      <c r="N54" s="48"/>
      <c r="O54" s="43"/>
    </row>
    <row r="55" customFormat="false" ht="12.75" hidden="false" customHeight="true" outlineLevel="0" collapsed="false">
      <c r="A55" s="36"/>
      <c r="B55" s="37"/>
      <c r="C55" s="37"/>
      <c r="D55" s="44"/>
      <c r="E55" s="44"/>
      <c r="F55" s="45" t="str">
        <f aca="false">IF(ISBLANK(B55),"",IF(I55="L","Baixa",IF(I55="A","Média",IF(I55="","","Alta"))))</f>
        <v/>
      </c>
      <c r="G55" s="44" t="str">
        <f aca="false">CONCATENATE(B55,I55)</f>
        <v/>
      </c>
      <c r="H55" s="39" t="str">
        <f aca="false">IF(ISBLANK(B55),"",IF(B55="ALI",IF(I55="L",7,IF(I55="A",10,15)),IF(B55="AIE",IF(I55="L",5,IF(I55="A",7,10)),IF(B55="SE",IF(I55="L",4,IF(I55="A",5,7)),IF(OR(B55="EE",B55="CE"),IF(I55="L",3,IF(I55="A",4,6)),0)))))</f>
        <v/>
      </c>
      <c r="I55" s="46" t="str">
        <f aca="false">IF(OR(ISBLANK(D55),ISBLANK(E55)),IF(OR(B55="ALI",B55="AIE"),"L",IF(OR(B55="EE",B55="SE",B55="CE"),"A","")),IF(B55="EE",IF(E55&gt;=3,IF(D55&gt;=5,"H","A"),IF(E55&gt;=2,IF(D55&gt;=16,"H",IF(D55&lt;=4,"L","A")),IF(D55&lt;=15,"L","A"))),IF(OR(B55="SE",B55="CE"),IF(E55&gt;=4,IF(D55&gt;=6,"H","A"),IF(E55&gt;=2,IF(D55&gt;=20,"H",IF(D55&lt;=5,"L","A")),IF(D55&lt;=19,"L","A"))),IF(OR(B55="ALI",B55="AIE"),IF(E55&gt;=6,IF(D55&gt;=20,"H","A"),IF(E55&gt;=2,IF(D55&gt;=51,"H",IF(D55&lt;=19,"L","A")),IF(D55&lt;=50,"L","A"))),""))))</f>
        <v/>
      </c>
      <c r="J55" s="44" t="str">
        <f aca="false">CONCATENATE(B55,C55)</f>
        <v/>
      </c>
      <c r="K55" s="47" t="str">
        <f aca="false">IF(OR(H55="",H55=0),L55,H55)</f>
        <v/>
      </c>
      <c r="L55" s="47" t="str">
        <f aca="false">IF(NOT(ISERROR(VLOOKUP(B55,Deflatores!G$42:H$64,2,FALSE()))),VLOOKUP(B55,Deflatores!G$42:H$64,2,FALSE()),IF(OR(ISBLANK(C55),ISBLANK(B55)),"",VLOOKUP(C55,Deflatores!G$4:H$38,2,FALSE())*H55+VLOOKUP(C55,Deflatores!G$4:I$38,3,FALSE())))</f>
        <v/>
      </c>
      <c r="M55" s="48"/>
      <c r="N55" s="48"/>
      <c r="O55" s="43"/>
    </row>
    <row r="56" customFormat="false" ht="12.75" hidden="false" customHeight="true" outlineLevel="0" collapsed="false">
      <c r="A56" s="36"/>
      <c r="B56" s="37"/>
      <c r="C56" s="37"/>
      <c r="D56" s="44"/>
      <c r="E56" s="44"/>
      <c r="F56" s="45" t="str">
        <f aca="false">IF(ISBLANK(B56),"",IF(I56="L","Baixa",IF(I56="A","Média",IF(I56="","","Alta"))))</f>
        <v/>
      </c>
      <c r="G56" s="44" t="str">
        <f aca="false">CONCATENATE(B56,I56)</f>
        <v/>
      </c>
      <c r="H56" s="39" t="str">
        <f aca="false">IF(ISBLANK(B56),"",IF(B56="ALI",IF(I56="L",7,IF(I56="A",10,15)),IF(B56="AIE",IF(I56="L",5,IF(I56="A",7,10)),IF(B56="SE",IF(I56="L",4,IF(I56="A",5,7)),IF(OR(B56="EE",B56="CE"),IF(I56="L",3,IF(I56="A",4,6)),0)))))</f>
        <v/>
      </c>
      <c r="I56" s="46" t="str">
        <f aca="false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/>
      </c>
      <c r="J56" s="44" t="str">
        <f aca="false">CONCATENATE(B56,C56)</f>
        <v/>
      </c>
      <c r="K56" s="47" t="str">
        <f aca="false">IF(OR(H56="",H56=0),L56,H56)</f>
        <v/>
      </c>
      <c r="L56" s="47" t="str">
        <f aca="false">IF(NOT(ISERROR(VLOOKUP(B56,Deflatores!G$42:H$64,2,FALSE()))),VLOOKUP(B56,Deflatores!G$42:H$64,2,FALSE()),IF(OR(ISBLANK(C56),ISBLANK(B56)),"",VLOOKUP(C56,Deflatores!G$4:H$38,2,FALSE())*H56+VLOOKUP(C56,Deflatores!G$4:I$38,3,FALSE())))</f>
        <v/>
      </c>
      <c r="M56" s="48"/>
      <c r="N56" s="48"/>
      <c r="O56" s="43"/>
    </row>
    <row r="57" customFormat="false" ht="12.75" hidden="false" customHeight="true" outlineLevel="0" collapsed="false">
      <c r="A57" s="36"/>
      <c r="B57" s="37"/>
      <c r="C57" s="37"/>
      <c r="D57" s="44"/>
      <c r="E57" s="44"/>
      <c r="F57" s="45" t="str">
        <f aca="false">IF(ISBLANK(B57),"",IF(I57="L","Baixa",IF(I57="A","Média",IF(I57="","","Alta"))))</f>
        <v/>
      </c>
      <c r="G57" s="44" t="str">
        <f aca="false">CONCATENATE(B57,I57)</f>
        <v/>
      </c>
      <c r="H57" s="39" t="str">
        <f aca="false">IF(ISBLANK(B57),"",IF(B57="ALI",IF(I57="L",7,IF(I57="A",10,15)),IF(B57="AIE",IF(I57="L",5,IF(I57="A",7,10)),IF(B57="SE",IF(I57="L",4,IF(I57="A",5,7)),IF(OR(B57="EE",B57="CE"),IF(I57="L",3,IF(I57="A",4,6)),0)))))</f>
        <v/>
      </c>
      <c r="I57" s="46" t="str">
        <f aca="false">IF(OR(ISBLANK(D57),ISBLANK(E57)),IF(OR(B57="ALI",B57="AIE"),"L",IF(OR(B57="EE",B57="SE",B57="CE"),"A","")),IF(B57="EE",IF(E57&gt;=3,IF(D57&gt;=5,"H","A"),IF(E57&gt;=2,IF(D57&gt;=16,"H",IF(D57&lt;=4,"L","A")),IF(D57&lt;=15,"L","A"))),IF(OR(B57="SE",B57="CE"),IF(E57&gt;=4,IF(D57&gt;=6,"H","A"),IF(E57&gt;=2,IF(D57&gt;=20,"H",IF(D57&lt;=5,"L","A")),IF(D57&lt;=19,"L","A"))),IF(OR(B57="ALI",B57="AIE"),IF(E57&gt;=6,IF(D57&gt;=20,"H","A"),IF(E57&gt;=2,IF(D57&gt;=51,"H",IF(D57&lt;=19,"L","A")),IF(D57&lt;=50,"L","A"))),""))))</f>
        <v/>
      </c>
      <c r="J57" s="44" t="str">
        <f aca="false">CONCATENATE(B57,C57)</f>
        <v/>
      </c>
      <c r="K57" s="47" t="str">
        <f aca="false">IF(OR(H57="",H57=0),L57,H57)</f>
        <v/>
      </c>
      <c r="L57" s="47" t="str">
        <f aca="false">IF(NOT(ISERROR(VLOOKUP(B57,Deflatores!G$42:H$64,2,FALSE()))),VLOOKUP(B57,Deflatores!G$42:H$64,2,FALSE()),IF(OR(ISBLANK(C57),ISBLANK(B57)),"",VLOOKUP(C57,Deflatores!G$4:H$38,2,FALSE())*H57+VLOOKUP(C57,Deflatores!G$4:I$38,3,FALSE())))</f>
        <v/>
      </c>
      <c r="M57" s="48"/>
      <c r="N57" s="48"/>
      <c r="O57" s="43"/>
    </row>
    <row r="58" customFormat="false" ht="12.75" hidden="false" customHeight="true" outlineLevel="0" collapsed="false">
      <c r="A58" s="36"/>
      <c r="B58" s="37"/>
      <c r="C58" s="37"/>
      <c r="D58" s="44"/>
      <c r="E58" s="44"/>
      <c r="F58" s="45" t="str">
        <f aca="false">IF(ISBLANK(B58),"",IF(I58="L","Baixa",IF(I58="A","Média",IF(I58="","","Alta"))))</f>
        <v/>
      </c>
      <c r="G58" s="44" t="str">
        <f aca="false">CONCATENATE(B58,I58)</f>
        <v/>
      </c>
      <c r="H58" s="39" t="str">
        <f aca="false">IF(ISBLANK(B58),"",IF(B58="ALI",IF(I58="L",7,IF(I58="A",10,15)),IF(B58="AIE",IF(I58="L",5,IF(I58="A",7,10)),IF(B58="SE",IF(I58="L",4,IF(I58="A",5,7)),IF(OR(B58="EE",B58="CE"),IF(I58="L",3,IF(I58="A",4,6)),0)))))</f>
        <v/>
      </c>
      <c r="I58" s="46" t="str">
        <f aca="false">IF(OR(ISBLANK(D58),ISBLANK(E58)),IF(OR(B58="ALI",B58="AIE"),"L",IF(OR(B58="EE",B58="SE",B58="CE"),"A","")),IF(B58="EE",IF(E58&gt;=3,IF(D58&gt;=5,"H","A"),IF(E58&gt;=2,IF(D58&gt;=16,"H",IF(D58&lt;=4,"L","A")),IF(D58&lt;=15,"L","A"))),IF(OR(B58="SE",B58="CE"),IF(E58&gt;=4,IF(D58&gt;=6,"H","A"),IF(E58&gt;=2,IF(D58&gt;=20,"H",IF(D58&lt;=5,"L","A")),IF(D58&lt;=19,"L","A"))),IF(OR(B58="ALI",B58="AIE"),IF(E58&gt;=6,IF(D58&gt;=20,"H","A"),IF(E58&gt;=2,IF(D58&gt;=51,"H",IF(D58&lt;=19,"L","A")),IF(D58&lt;=50,"L","A"))),""))))</f>
        <v/>
      </c>
      <c r="J58" s="44" t="str">
        <f aca="false">CONCATENATE(B58,C58)</f>
        <v/>
      </c>
      <c r="K58" s="47" t="str">
        <f aca="false">IF(OR(H58="",H58=0),L58,H58)</f>
        <v/>
      </c>
      <c r="L58" s="47" t="str">
        <f aca="false">IF(NOT(ISERROR(VLOOKUP(B58,Deflatores!G$42:H$64,2,FALSE()))),VLOOKUP(B58,Deflatores!G$42:H$64,2,FALSE()),IF(OR(ISBLANK(C58),ISBLANK(B58)),"",VLOOKUP(C58,Deflatores!G$4:H$38,2,FALSE())*H58+VLOOKUP(C58,Deflatores!G$4:I$38,3,FALSE())))</f>
        <v/>
      </c>
      <c r="M58" s="48"/>
      <c r="N58" s="48"/>
      <c r="O58" s="43"/>
    </row>
    <row r="59" customFormat="false" ht="12.75" hidden="false" customHeight="true" outlineLevel="0" collapsed="false">
      <c r="A59" s="36"/>
      <c r="B59" s="37"/>
      <c r="C59" s="37"/>
      <c r="D59" s="44"/>
      <c r="E59" s="44"/>
      <c r="F59" s="45" t="str">
        <f aca="false">IF(ISBLANK(B59),"",IF(I59="L","Baixa",IF(I59="A","Média",IF(I59="","","Alta"))))</f>
        <v/>
      </c>
      <c r="G59" s="44" t="str">
        <f aca="false">CONCATENATE(B59,I59)</f>
        <v/>
      </c>
      <c r="H59" s="39" t="str">
        <f aca="false">IF(ISBLANK(B59),"",IF(B59="ALI",IF(I59="L",7,IF(I59="A",10,15)),IF(B59="AIE",IF(I59="L",5,IF(I59="A",7,10)),IF(B59="SE",IF(I59="L",4,IF(I59="A",5,7)),IF(OR(B59="EE",B59="CE"),IF(I59="L",3,IF(I59="A",4,6)),0)))))</f>
        <v/>
      </c>
      <c r="I59" s="46" t="str">
        <f aca="false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/>
      </c>
      <c r="J59" s="44" t="str">
        <f aca="false">CONCATENATE(B59,C59)</f>
        <v/>
      </c>
      <c r="K59" s="47" t="str">
        <f aca="false">IF(OR(H59="",H59=0),L59,H59)</f>
        <v/>
      </c>
      <c r="L59" s="47" t="str">
        <f aca="false">IF(NOT(ISERROR(VLOOKUP(B59,Deflatores!G$42:H$64,2,FALSE()))),VLOOKUP(B59,Deflatores!G$42:H$64,2,FALSE()),IF(OR(ISBLANK(C59),ISBLANK(B59)),"",VLOOKUP(C59,Deflatores!G$4:H$38,2,FALSE())*H59+VLOOKUP(C59,Deflatores!G$4:I$38,3,FALSE())))</f>
        <v/>
      </c>
      <c r="M59" s="48"/>
      <c r="N59" s="48"/>
      <c r="O59" s="43"/>
    </row>
    <row r="60" customFormat="false" ht="12.75" hidden="false" customHeight="true" outlineLevel="0" collapsed="false">
      <c r="A60" s="36"/>
      <c r="B60" s="37"/>
      <c r="C60" s="37"/>
      <c r="D60" s="44"/>
      <c r="E60" s="44"/>
      <c r="F60" s="45" t="str">
        <f aca="false">IF(ISBLANK(B60),"",IF(I60="L","Baixa",IF(I60="A","Média",IF(I60="","","Alta"))))</f>
        <v/>
      </c>
      <c r="G60" s="44" t="str">
        <f aca="false">CONCATENATE(B60,I60)</f>
        <v/>
      </c>
      <c r="H60" s="39" t="str">
        <f aca="false">IF(ISBLANK(B60),"",IF(B60="ALI",IF(I60="L",7,IF(I60="A",10,15)),IF(B60="AIE",IF(I60="L",5,IF(I60="A",7,10)),IF(B60="SE",IF(I60="L",4,IF(I60="A",5,7)),IF(OR(B60="EE",B60="CE"),IF(I60="L",3,IF(I60="A",4,6)),0)))))</f>
        <v/>
      </c>
      <c r="I60" s="46" t="str">
        <f aca="false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44" t="str">
        <f aca="false">CONCATENATE(B60,C60)</f>
        <v/>
      </c>
      <c r="K60" s="47" t="str">
        <f aca="false">IF(OR(H60="",H60=0),L60,H60)</f>
        <v/>
      </c>
      <c r="L60" s="47" t="str">
        <f aca="false">IF(NOT(ISERROR(VLOOKUP(B60,Deflatores!G$42:H$64,2,FALSE()))),VLOOKUP(B60,Deflatores!G$42:H$64,2,FALSE()),IF(OR(ISBLANK(C60),ISBLANK(B60)),"",VLOOKUP(C60,Deflatores!G$4:H$38,2,FALSE())*H60+VLOOKUP(C60,Deflatores!G$4:I$38,3,FALSE())))</f>
        <v/>
      </c>
      <c r="M60" s="48"/>
      <c r="N60" s="48"/>
      <c r="O60" s="43"/>
    </row>
    <row r="61" customFormat="false" ht="12.75" hidden="false" customHeight="true" outlineLevel="0" collapsed="false">
      <c r="A61" s="36"/>
      <c r="B61" s="37"/>
      <c r="C61" s="37"/>
      <c r="D61" s="44"/>
      <c r="E61" s="44"/>
      <c r="F61" s="45" t="str">
        <f aca="false">IF(ISBLANK(B61),"",IF(I61="L","Baixa",IF(I61="A","Média",IF(I61="","","Alta"))))</f>
        <v/>
      </c>
      <c r="G61" s="44" t="str">
        <f aca="false">CONCATENATE(B61,I61)</f>
        <v/>
      </c>
      <c r="H61" s="39" t="str">
        <f aca="false">IF(ISBLANK(B61),"",IF(B61="ALI",IF(I61="L",7,IF(I61="A",10,15)),IF(B61="AIE",IF(I61="L",5,IF(I61="A",7,10)),IF(B61="SE",IF(I61="L",4,IF(I61="A",5,7)),IF(OR(B61="EE",B61="CE"),IF(I61="L",3,IF(I61="A",4,6)),0)))))</f>
        <v/>
      </c>
      <c r="I61" s="46" t="str">
        <f aca="false"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/>
      </c>
      <c r="J61" s="44" t="str">
        <f aca="false">CONCATENATE(B61,C61)</f>
        <v/>
      </c>
      <c r="K61" s="47" t="str">
        <f aca="false">IF(OR(H61="",H61=0),L61,H61)</f>
        <v/>
      </c>
      <c r="L61" s="47" t="str">
        <f aca="false">IF(NOT(ISERROR(VLOOKUP(B61,Deflatores!G$42:H$64,2,FALSE()))),VLOOKUP(B61,Deflatores!G$42:H$64,2,FALSE()),IF(OR(ISBLANK(C61),ISBLANK(B61)),"",VLOOKUP(C61,Deflatores!G$4:H$38,2,FALSE())*H61+VLOOKUP(C61,Deflatores!G$4:I$38,3,FALSE())))</f>
        <v/>
      </c>
      <c r="M61" s="48"/>
      <c r="N61" s="48"/>
      <c r="O61" s="43"/>
    </row>
    <row r="62" customFormat="false" ht="12.75" hidden="false" customHeight="true" outlineLevel="0" collapsed="false">
      <c r="A62" s="36"/>
      <c r="B62" s="37"/>
      <c r="C62" s="37"/>
      <c r="D62" s="44"/>
      <c r="E62" s="44"/>
      <c r="F62" s="45" t="str">
        <f aca="false">IF(ISBLANK(B62),"",IF(I62="L","Baixa",IF(I62="A","Média",IF(I62="","","Alta"))))</f>
        <v/>
      </c>
      <c r="G62" s="44" t="str">
        <f aca="false">CONCATENATE(B62,I62)</f>
        <v/>
      </c>
      <c r="H62" s="39" t="str">
        <f aca="false">IF(ISBLANK(B62),"",IF(B62="ALI",IF(I62="L",7,IF(I62="A",10,15)),IF(B62="AIE",IF(I62="L",5,IF(I62="A",7,10)),IF(B62="SE",IF(I62="L",4,IF(I62="A",5,7)),IF(OR(B62="EE",B62="CE"),IF(I62="L",3,IF(I62="A",4,6)),0)))))</f>
        <v/>
      </c>
      <c r="I62" s="46" t="str">
        <f aca="false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44" t="str">
        <f aca="false">CONCATENATE(B62,C62)</f>
        <v/>
      </c>
      <c r="K62" s="47" t="str">
        <f aca="false">IF(OR(H62="",H62=0),L62,H62)</f>
        <v/>
      </c>
      <c r="L62" s="47" t="str">
        <f aca="false">IF(NOT(ISERROR(VLOOKUP(B62,Deflatores!G$42:H$64,2,FALSE()))),VLOOKUP(B62,Deflatores!G$42:H$64,2,FALSE()),IF(OR(ISBLANK(C62),ISBLANK(B62)),"",VLOOKUP(C62,Deflatores!G$4:H$38,2,FALSE())*H62+VLOOKUP(C62,Deflatores!G$4:I$38,3,FALSE())))</f>
        <v/>
      </c>
      <c r="M62" s="48"/>
      <c r="N62" s="48"/>
      <c r="O62" s="43"/>
    </row>
    <row r="63" customFormat="false" ht="12.75" hidden="false" customHeight="true" outlineLevel="0" collapsed="false">
      <c r="A63" s="36"/>
      <c r="B63" s="37"/>
      <c r="C63" s="37"/>
      <c r="D63" s="44"/>
      <c r="E63" s="44"/>
      <c r="F63" s="45" t="str">
        <f aca="false">IF(ISBLANK(B63),"",IF(I63="L","Baixa",IF(I63="A","Média",IF(I63="","","Alta"))))</f>
        <v/>
      </c>
      <c r="G63" s="44" t="str">
        <f aca="false">CONCATENATE(B63,I63)</f>
        <v/>
      </c>
      <c r="H63" s="39" t="str">
        <f aca="false">IF(ISBLANK(B63),"",IF(B63="ALI",IF(I63="L",7,IF(I63="A",10,15)),IF(B63="AIE",IF(I63="L",5,IF(I63="A",7,10)),IF(B63="SE",IF(I63="L",4,IF(I63="A",5,7)),IF(OR(B63="EE",B63="CE"),IF(I63="L",3,IF(I63="A",4,6)),0)))))</f>
        <v/>
      </c>
      <c r="I63" s="46" t="str">
        <f aca="false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44" t="str">
        <f aca="false">CONCATENATE(B63,C63)</f>
        <v/>
      </c>
      <c r="K63" s="47" t="str">
        <f aca="false">IF(OR(H63="",H63=0),L63,H63)</f>
        <v/>
      </c>
      <c r="L63" s="47" t="str">
        <f aca="false">IF(NOT(ISERROR(VLOOKUP(B63,Deflatores!G$42:H$64,2,FALSE()))),VLOOKUP(B63,Deflatores!G$42:H$64,2,FALSE()),IF(OR(ISBLANK(C63),ISBLANK(B63)),"",VLOOKUP(C63,Deflatores!G$4:H$38,2,FALSE())*H63+VLOOKUP(C63,Deflatores!G$4:I$38,3,FALSE())))</f>
        <v/>
      </c>
      <c r="M63" s="48"/>
      <c r="N63" s="48"/>
      <c r="O63" s="43"/>
    </row>
    <row r="64" customFormat="false" ht="12.75" hidden="false" customHeight="true" outlineLevel="0" collapsed="false">
      <c r="A64" s="36"/>
      <c r="B64" s="37"/>
      <c r="C64" s="37"/>
      <c r="D64" s="44"/>
      <c r="E64" s="44"/>
      <c r="F64" s="45" t="str">
        <f aca="false">IF(ISBLANK(B64),"",IF(I64="L","Baixa",IF(I64="A","Média",IF(I64="","","Alta"))))</f>
        <v/>
      </c>
      <c r="G64" s="44" t="str">
        <f aca="false">CONCATENATE(B64,I64)</f>
        <v/>
      </c>
      <c r="H64" s="39" t="str">
        <f aca="false">IF(ISBLANK(B64),"",IF(B64="ALI",IF(I64="L",7,IF(I64="A",10,15)),IF(B64="AIE",IF(I64="L",5,IF(I64="A",7,10)),IF(B64="SE",IF(I64="L",4,IF(I64="A",5,7)),IF(OR(B64="EE",B64="CE"),IF(I64="L",3,IF(I64="A",4,6)),0)))))</f>
        <v/>
      </c>
      <c r="I64" s="46" t="str">
        <f aca="false"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  <v/>
      </c>
      <c r="J64" s="44" t="str">
        <f aca="false">CONCATENATE(B64,C64)</f>
        <v/>
      </c>
      <c r="K64" s="47" t="str">
        <f aca="false">IF(OR(H64="",H64=0),L64,H64)</f>
        <v/>
      </c>
      <c r="L64" s="47" t="str">
        <f aca="false">IF(NOT(ISERROR(VLOOKUP(B64,Deflatores!G$42:H$64,2,FALSE()))),VLOOKUP(B64,Deflatores!G$42:H$64,2,FALSE()),IF(OR(ISBLANK(C64),ISBLANK(B64)),"",VLOOKUP(C64,Deflatores!G$4:H$38,2,FALSE())*H64+VLOOKUP(C64,Deflatores!G$4:I$38,3,FALSE())))</f>
        <v/>
      </c>
      <c r="M64" s="48"/>
      <c r="N64" s="48"/>
      <c r="O64" s="43"/>
    </row>
    <row r="65" customFormat="false" ht="12.75" hidden="false" customHeight="true" outlineLevel="0" collapsed="false">
      <c r="A65" s="36"/>
      <c r="B65" s="37"/>
      <c r="C65" s="37"/>
      <c r="D65" s="44"/>
      <c r="E65" s="44"/>
      <c r="F65" s="45" t="str">
        <f aca="false">IF(ISBLANK(B65),"",IF(I65="L","Baixa",IF(I65="A","Média",IF(I65="","","Alta"))))</f>
        <v/>
      </c>
      <c r="G65" s="44" t="str">
        <f aca="false">CONCATENATE(B65,I65)</f>
        <v/>
      </c>
      <c r="H65" s="39" t="str">
        <f aca="false">IF(ISBLANK(B65),"",IF(B65="ALI",IF(I65="L",7,IF(I65="A",10,15)),IF(B65="AIE",IF(I65="L",5,IF(I65="A",7,10)),IF(B65="SE",IF(I65="L",4,IF(I65="A",5,7)),IF(OR(B65="EE",B65="CE"),IF(I65="L",3,IF(I65="A",4,6)),0)))))</f>
        <v/>
      </c>
      <c r="I65" s="46" t="str">
        <f aca="false">IF(OR(ISBLANK(D65),ISBLANK(E65)),IF(OR(B65="ALI",B65="AIE"),"L",IF(OR(B65="EE",B65="SE",B65="CE"),"A","")),IF(B65="EE",IF(E65&gt;=3,IF(D65&gt;=5,"H","A"),IF(E65&gt;=2,IF(D65&gt;=16,"H",IF(D65&lt;=4,"L","A")),IF(D65&lt;=15,"L","A"))),IF(OR(B65="SE",B65="CE"),IF(E65&gt;=4,IF(D65&gt;=6,"H","A"),IF(E65&gt;=2,IF(D65&gt;=20,"H",IF(D65&lt;=5,"L","A")),IF(D65&lt;=19,"L","A"))),IF(OR(B65="ALI",B65="AIE"),IF(E65&gt;=6,IF(D65&gt;=20,"H","A"),IF(E65&gt;=2,IF(D65&gt;=51,"H",IF(D65&lt;=19,"L","A")),IF(D65&lt;=50,"L","A"))),""))))</f>
        <v/>
      </c>
      <c r="J65" s="44" t="str">
        <f aca="false">CONCATENATE(B65,C65)</f>
        <v/>
      </c>
      <c r="K65" s="47" t="str">
        <f aca="false">IF(OR(H65="",H65=0),L65,H65)</f>
        <v/>
      </c>
      <c r="L65" s="47" t="str">
        <f aca="false">IF(NOT(ISERROR(VLOOKUP(B65,Deflatores!G$42:H$64,2,FALSE()))),VLOOKUP(B65,Deflatores!G$42:H$64,2,FALSE()),IF(OR(ISBLANK(C65),ISBLANK(B65)),"",VLOOKUP(C65,Deflatores!G$4:H$38,2,FALSE())*H65+VLOOKUP(C65,Deflatores!G$4:I$38,3,FALSE())))</f>
        <v/>
      </c>
      <c r="M65" s="48"/>
      <c r="N65" s="48"/>
      <c r="O65" s="43"/>
    </row>
    <row r="66" customFormat="false" ht="12.75" hidden="false" customHeight="true" outlineLevel="0" collapsed="false">
      <c r="A66" s="36"/>
      <c r="B66" s="37"/>
      <c r="C66" s="37"/>
      <c r="D66" s="44"/>
      <c r="E66" s="44"/>
      <c r="F66" s="45" t="str">
        <f aca="false">IF(ISBLANK(B66),"",IF(I66="L","Baixa",IF(I66="A","Média",IF(I66="","","Alta"))))</f>
        <v/>
      </c>
      <c r="G66" s="44" t="str">
        <f aca="false">CONCATENATE(B66,I66)</f>
        <v/>
      </c>
      <c r="H66" s="39" t="str">
        <f aca="false">IF(ISBLANK(B66),"",IF(B66="ALI",IF(I66="L",7,IF(I66="A",10,15)),IF(B66="AIE",IF(I66="L",5,IF(I66="A",7,10)),IF(B66="SE",IF(I66="L",4,IF(I66="A",5,7)),IF(OR(B66="EE",B66="CE"),IF(I66="L",3,IF(I66="A",4,6)),0)))))</f>
        <v/>
      </c>
      <c r="I66" s="46" t="str">
        <f aca="false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44" t="str">
        <f aca="false">CONCATENATE(B66,C66)</f>
        <v/>
      </c>
      <c r="K66" s="47" t="str">
        <f aca="false">IF(OR(H66="",H66=0),L66,H66)</f>
        <v/>
      </c>
      <c r="L66" s="47" t="str">
        <f aca="false">IF(NOT(ISERROR(VLOOKUP(B66,Deflatores!G$42:H$64,2,FALSE()))),VLOOKUP(B66,Deflatores!G$42:H$64,2,FALSE()),IF(OR(ISBLANK(C66),ISBLANK(B66)),"",VLOOKUP(C66,Deflatores!G$4:H$38,2,FALSE())*H66+VLOOKUP(C66,Deflatores!G$4:I$38,3,FALSE())))</f>
        <v/>
      </c>
      <c r="M66" s="48"/>
      <c r="N66" s="48"/>
      <c r="O66" s="43"/>
    </row>
    <row r="67" customFormat="false" ht="12.75" hidden="false" customHeight="true" outlineLevel="0" collapsed="false">
      <c r="A67" s="36"/>
      <c r="B67" s="37"/>
      <c r="C67" s="37"/>
      <c r="D67" s="44"/>
      <c r="E67" s="44"/>
      <c r="F67" s="45" t="str">
        <f aca="false">IF(ISBLANK(B67),"",IF(I67="L","Baixa",IF(I67="A","Média",IF(I67="","","Alta"))))</f>
        <v/>
      </c>
      <c r="G67" s="44" t="str">
        <f aca="false">CONCATENATE(B67,I67)</f>
        <v/>
      </c>
      <c r="H67" s="39" t="str">
        <f aca="false">IF(ISBLANK(B67),"",IF(B67="ALI",IF(I67="L",7,IF(I67="A",10,15)),IF(B67="AIE",IF(I67="L",5,IF(I67="A",7,10)),IF(B67="SE",IF(I67="L",4,IF(I67="A",5,7)),IF(OR(B67="EE",B67="CE"),IF(I67="L",3,IF(I67="A",4,6)),0)))))</f>
        <v/>
      </c>
      <c r="I67" s="46" t="str">
        <f aca="false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44" t="str">
        <f aca="false">CONCATENATE(B67,C67)</f>
        <v/>
      </c>
      <c r="K67" s="47" t="str">
        <f aca="false">IF(OR(H67="",H67=0),L67,H67)</f>
        <v/>
      </c>
      <c r="L67" s="47" t="str">
        <f aca="false">IF(NOT(ISERROR(VLOOKUP(B67,Deflatores!G$42:H$64,2,FALSE()))),VLOOKUP(B67,Deflatores!G$42:H$64,2,FALSE()),IF(OR(ISBLANK(C67),ISBLANK(B67)),"",VLOOKUP(C67,Deflatores!G$4:H$38,2,FALSE())*H67+VLOOKUP(C67,Deflatores!G$4:I$38,3,FALSE())))</f>
        <v/>
      </c>
      <c r="M67" s="48"/>
      <c r="N67" s="48"/>
      <c r="O67" s="43"/>
    </row>
    <row r="68" customFormat="false" ht="12.75" hidden="false" customHeight="true" outlineLevel="0" collapsed="false">
      <c r="A68" s="36"/>
      <c r="B68" s="37"/>
      <c r="C68" s="37"/>
      <c r="D68" s="44"/>
      <c r="E68" s="44"/>
      <c r="F68" s="45" t="str">
        <f aca="false">IF(ISBLANK(B68),"",IF(I68="L","Baixa",IF(I68="A","Média",IF(I68="","","Alta"))))</f>
        <v/>
      </c>
      <c r="G68" s="44" t="str">
        <f aca="false">CONCATENATE(B68,I68)</f>
        <v/>
      </c>
      <c r="H68" s="39" t="str">
        <f aca="false">IF(ISBLANK(B68),"",IF(B68="ALI",IF(I68="L",7,IF(I68="A",10,15)),IF(B68="AIE",IF(I68="L",5,IF(I68="A",7,10)),IF(B68="SE",IF(I68="L",4,IF(I68="A",5,7)),IF(OR(B68="EE",B68="CE"),IF(I68="L",3,IF(I68="A",4,6)),0)))))</f>
        <v/>
      </c>
      <c r="I68" s="46" t="str">
        <f aca="false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44" t="str">
        <f aca="false">CONCATENATE(B68,C68)</f>
        <v/>
      </c>
      <c r="K68" s="47" t="str">
        <f aca="false">IF(OR(H68="",H68=0),L68,H68)</f>
        <v/>
      </c>
      <c r="L68" s="47" t="str">
        <f aca="false">IF(NOT(ISERROR(VLOOKUP(B68,Deflatores!G$42:H$64,2,FALSE()))),VLOOKUP(B68,Deflatores!G$42:H$64,2,FALSE()),IF(OR(ISBLANK(C68),ISBLANK(B68)),"",VLOOKUP(C68,Deflatores!G$4:H$38,2,FALSE())*H68+VLOOKUP(C68,Deflatores!G$4:I$38,3,FALSE())))</f>
        <v/>
      </c>
      <c r="M68" s="48"/>
      <c r="N68" s="48"/>
      <c r="O68" s="43"/>
    </row>
    <row r="69" customFormat="false" ht="12.75" hidden="false" customHeight="true" outlineLevel="0" collapsed="false">
      <c r="A69" s="36"/>
      <c r="B69" s="37"/>
      <c r="C69" s="37"/>
      <c r="D69" s="44"/>
      <c r="E69" s="44"/>
      <c r="F69" s="45" t="str">
        <f aca="false">IF(ISBLANK(B69),"",IF(I69="L","Baixa",IF(I69="A","Média",IF(I69="","","Alta"))))</f>
        <v/>
      </c>
      <c r="G69" s="44" t="str">
        <f aca="false">CONCATENATE(B69,I69)</f>
        <v/>
      </c>
      <c r="H69" s="39" t="str">
        <f aca="false">IF(ISBLANK(B69),"",IF(B69="ALI",IF(I69="L",7,IF(I69="A",10,15)),IF(B69="AIE",IF(I69="L",5,IF(I69="A",7,10)),IF(B69="SE",IF(I69="L",4,IF(I69="A",5,7)),IF(OR(B69="EE",B69="CE"),IF(I69="L",3,IF(I69="A",4,6)),0)))))</f>
        <v/>
      </c>
      <c r="I69" s="46" t="str">
        <f aca="false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/>
      </c>
      <c r="J69" s="44" t="str">
        <f aca="false">CONCATENATE(B69,C69)</f>
        <v/>
      </c>
      <c r="K69" s="47" t="str">
        <f aca="false">IF(OR(H69="",H69=0),L69,H69)</f>
        <v/>
      </c>
      <c r="L69" s="47" t="str">
        <f aca="false">IF(NOT(ISERROR(VLOOKUP(B69,Deflatores!G$42:H$64,2,FALSE()))),VLOOKUP(B69,Deflatores!G$42:H$64,2,FALSE()),IF(OR(ISBLANK(C69),ISBLANK(B69)),"",VLOOKUP(C69,Deflatores!G$4:H$38,2,FALSE())*H69+VLOOKUP(C69,Deflatores!G$4:I$38,3,FALSE())))</f>
        <v/>
      </c>
      <c r="M69" s="48"/>
      <c r="N69" s="48"/>
      <c r="O69" s="43"/>
    </row>
    <row r="70" customFormat="false" ht="12.75" hidden="false" customHeight="true" outlineLevel="0" collapsed="false">
      <c r="A70" s="36"/>
      <c r="B70" s="37"/>
      <c r="C70" s="37"/>
      <c r="D70" s="44"/>
      <c r="E70" s="44"/>
      <c r="F70" s="45" t="str">
        <f aca="false">IF(ISBLANK(B70),"",IF(I70="L","Baixa",IF(I70="A","Média",IF(I70="","","Alta"))))</f>
        <v/>
      </c>
      <c r="G70" s="44" t="str">
        <f aca="false">CONCATENATE(B70,I70)</f>
        <v/>
      </c>
      <c r="H70" s="39" t="str">
        <f aca="false">IF(ISBLANK(B70),"",IF(B70="ALI",IF(I70="L",7,IF(I70="A",10,15)),IF(B70="AIE",IF(I70="L",5,IF(I70="A",7,10)),IF(B70="SE",IF(I70="L",4,IF(I70="A",5,7)),IF(OR(B70="EE",B70="CE"),IF(I70="L",3,IF(I70="A",4,6)),0)))))</f>
        <v/>
      </c>
      <c r="I70" s="46" t="str">
        <f aca="false"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  <v/>
      </c>
      <c r="J70" s="44" t="str">
        <f aca="false">CONCATENATE(B70,C70)</f>
        <v/>
      </c>
      <c r="K70" s="47" t="str">
        <f aca="false">IF(OR(H70="",H70=0),L70,H70)</f>
        <v/>
      </c>
      <c r="L70" s="47" t="str">
        <f aca="false">IF(NOT(ISERROR(VLOOKUP(B70,Deflatores!G$42:H$64,2,FALSE()))),VLOOKUP(B70,Deflatores!G$42:H$64,2,FALSE()),IF(OR(ISBLANK(C70),ISBLANK(B70)),"",VLOOKUP(C70,Deflatores!G$4:H$38,2,FALSE())*H70+VLOOKUP(C70,Deflatores!G$4:I$38,3,FALSE())))</f>
        <v/>
      </c>
      <c r="M70" s="48"/>
      <c r="N70" s="48"/>
      <c r="O70" s="43"/>
    </row>
    <row r="71" customFormat="false" ht="12.75" hidden="false" customHeight="true" outlineLevel="0" collapsed="false">
      <c r="A71" s="36"/>
      <c r="B71" s="37"/>
      <c r="C71" s="37"/>
      <c r="D71" s="44"/>
      <c r="E71" s="44"/>
      <c r="F71" s="45" t="str">
        <f aca="false">IF(ISBLANK(B71),"",IF(I71="L","Baixa",IF(I71="A","Média",IF(I71="","","Alta"))))</f>
        <v/>
      </c>
      <c r="G71" s="44" t="str">
        <f aca="false">CONCATENATE(B71,I71)</f>
        <v/>
      </c>
      <c r="H71" s="39" t="str">
        <f aca="false">IF(ISBLANK(B71),"",IF(B71="ALI",IF(I71="L",7,IF(I71="A",10,15)),IF(B71="AIE",IF(I71="L",5,IF(I71="A",7,10)),IF(B71="SE",IF(I71="L",4,IF(I71="A",5,7)),IF(OR(B71="EE",B71="CE"),IF(I71="L",3,IF(I71="A",4,6)),0)))))</f>
        <v/>
      </c>
      <c r="I71" s="46" t="str">
        <f aca="false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44" t="str">
        <f aca="false">CONCATENATE(B71,C71)</f>
        <v/>
      </c>
      <c r="K71" s="47" t="str">
        <f aca="false">IF(OR(H71="",H71=0),L71,H71)</f>
        <v/>
      </c>
      <c r="L71" s="47" t="str">
        <f aca="false">IF(NOT(ISERROR(VLOOKUP(B71,Deflatores!G$42:H$64,2,FALSE()))),VLOOKUP(B71,Deflatores!G$42:H$64,2,FALSE()),IF(OR(ISBLANK(C71),ISBLANK(B71)),"",VLOOKUP(C71,Deflatores!G$4:H$38,2,FALSE())*H71+VLOOKUP(C71,Deflatores!G$4:I$38,3,FALSE())))</f>
        <v/>
      </c>
      <c r="M71" s="48"/>
      <c r="N71" s="48"/>
      <c r="O71" s="43"/>
    </row>
    <row r="72" customFormat="false" ht="12.75" hidden="false" customHeight="true" outlineLevel="0" collapsed="false">
      <c r="A72" s="36"/>
      <c r="B72" s="37"/>
      <c r="C72" s="37"/>
      <c r="D72" s="44"/>
      <c r="E72" s="44"/>
      <c r="F72" s="45" t="str">
        <f aca="false">IF(ISBLANK(B72),"",IF(I72="L","Baixa",IF(I72="A","Média",IF(I72="","","Alta"))))</f>
        <v/>
      </c>
      <c r="G72" s="44" t="str">
        <f aca="false">CONCATENATE(B72,I72)</f>
        <v/>
      </c>
      <c r="H72" s="39" t="str">
        <f aca="false">IF(ISBLANK(B72),"",IF(B72="ALI",IF(I72="L",7,IF(I72="A",10,15)),IF(B72="AIE",IF(I72="L",5,IF(I72="A",7,10)),IF(B72="SE",IF(I72="L",4,IF(I72="A",5,7)),IF(OR(B72="EE",B72="CE"),IF(I72="L",3,IF(I72="A",4,6)),0)))))</f>
        <v/>
      </c>
      <c r="I72" s="46" t="str">
        <f aca="false">IF(OR(ISBLANK(D72),ISBLANK(E72)),IF(OR(B72="ALI",B72="AIE"),"L",IF(OR(B72="EE",B72="SE",B72="CE"),"A","")),IF(B72="EE",IF(E72&gt;=3,IF(D72&gt;=5,"H","A"),IF(E72&gt;=2,IF(D72&gt;=16,"H",IF(D72&lt;=4,"L","A")),IF(D72&lt;=15,"L","A"))),IF(OR(B72="SE",B72="CE"),IF(E72&gt;=4,IF(D72&gt;=6,"H","A"),IF(E72&gt;=2,IF(D72&gt;=20,"H",IF(D72&lt;=5,"L","A")),IF(D72&lt;=19,"L","A"))),IF(OR(B72="ALI",B72="AIE"),IF(E72&gt;=6,IF(D72&gt;=20,"H","A"),IF(E72&gt;=2,IF(D72&gt;=51,"H",IF(D72&lt;=19,"L","A")),IF(D72&lt;=50,"L","A"))),""))))</f>
        <v/>
      </c>
      <c r="J72" s="44" t="str">
        <f aca="false">CONCATENATE(B72,C72)</f>
        <v/>
      </c>
      <c r="K72" s="47" t="str">
        <f aca="false">IF(OR(H72="",H72=0),L72,H72)</f>
        <v/>
      </c>
      <c r="L72" s="47" t="str">
        <f aca="false">IF(NOT(ISERROR(VLOOKUP(B72,Deflatores!G$42:H$64,2,FALSE()))),VLOOKUP(B72,Deflatores!G$42:H$64,2,FALSE()),IF(OR(ISBLANK(C72),ISBLANK(B72)),"",VLOOKUP(C72,Deflatores!G$4:H$38,2,FALSE())*H72+VLOOKUP(C72,Deflatores!G$4:I$38,3,FALSE())))</f>
        <v/>
      </c>
      <c r="M72" s="48"/>
      <c r="N72" s="48"/>
      <c r="O72" s="43"/>
    </row>
    <row r="73" customFormat="false" ht="12.75" hidden="false" customHeight="true" outlineLevel="0" collapsed="false">
      <c r="A73" s="36"/>
      <c r="B73" s="37"/>
      <c r="C73" s="37"/>
      <c r="D73" s="44"/>
      <c r="E73" s="44"/>
      <c r="F73" s="45" t="str">
        <f aca="false">IF(ISBLANK(B73),"",IF(I73="L","Baixa",IF(I73="A","Média",IF(I73="","","Alta"))))</f>
        <v/>
      </c>
      <c r="G73" s="44" t="str">
        <f aca="false">CONCATENATE(B73,I73)</f>
        <v/>
      </c>
      <c r="H73" s="39" t="str">
        <f aca="false">IF(ISBLANK(B73),"",IF(B73="ALI",IF(I73="L",7,IF(I73="A",10,15)),IF(B73="AIE",IF(I73="L",5,IF(I73="A",7,10)),IF(B73="SE",IF(I73="L",4,IF(I73="A",5,7)),IF(OR(B73="EE",B73="CE"),IF(I73="L",3,IF(I73="A",4,6)),0)))))</f>
        <v/>
      </c>
      <c r="I73" s="46" t="str">
        <f aca="false"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  <v/>
      </c>
      <c r="J73" s="44" t="str">
        <f aca="false">CONCATENATE(B73,C73)</f>
        <v/>
      </c>
      <c r="K73" s="47" t="str">
        <f aca="false">IF(OR(H73="",H73=0),L73,H73)</f>
        <v/>
      </c>
      <c r="L73" s="47" t="str">
        <f aca="false">IF(NOT(ISERROR(VLOOKUP(B73,Deflatores!G$42:H$64,2,FALSE()))),VLOOKUP(B73,Deflatores!G$42:H$64,2,FALSE()),IF(OR(ISBLANK(C73),ISBLANK(B73)),"",VLOOKUP(C73,Deflatores!G$4:H$38,2,FALSE())*H73+VLOOKUP(C73,Deflatores!G$4:I$38,3,FALSE())))</f>
        <v/>
      </c>
      <c r="M73" s="48"/>
      <c r="N73" s="48"/>
      <c r="O73" s="43"/>
    </row>
    <row r="74" customFormat="false" ht="12.75" hidden="false" customHeight="true" outlineLevel="0" collapsed="false">
      <c r="A74" s="36"/>
      <c r="B74" s="37"/>
      <c r="C74" s="37"/>
      <c r="D74" s="44"/>
      <c r="E74" s="44"/>
      <c r="F74" s="45" t="str">
        <f aca="false">IF(ISBLANK(B74),"",IF(I74="L","Baixa",IF(I74="A","Média",IF(I74="","","Alta"))))</f>
        <v/>
      </c>
      <c r="G74" s="44" t="str">
        <f aca="false">CONCATENATE(B74,I74)</f>
        <v/>
      </c>
      <c r="H74" s="39" t="str">
        <f aca="false">IF(ISBLANK(B74),"",IF(B74="ALI",IF(I74="L",7,IF(I74="A",10,15)),IF(B74="AIE",IF(I74="L",5,IF(I74="A",7,10)),IF(B74="SE",IF(I74="L",4,IF(I74="A",5,7)),IF(OR(B74="EE",B74="CE"),IF(I74="L",3,IF(I74="A",4,6)),0)))))</f>
        <v/>
      </c>
      <c r="I74" s="46" t="str">
        <f aca="false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/>
      </c>
      <c r="J74" s="44" t="str">
        <f aca="false">CONCATENATE(B74,C74)</f>
        <v/>
      </c>
      <c r="K74" s="47" t="str">
        <f aca="false">IF(OR(H74="",H74=0),L74,H74)</f>
        <v/>
      </c>
      <c r="L74" s="47" t="str">
        <f aca="false">IF(NOT(ISERROR(VLOOKUP(B74,Deflatores!G$42:H$64,2,FALSE()))),VLOOKUP(B74,Deflatores!G$42:H$64,2,FALSE()),IF(OR(ISBLANK(C74),ISBLANK(B74)),"",VLOOKUP(C74,Deflatores!G$4:H$38,2,FALSE())*H74+VLOOKUP(C74,Deflatores!G$4:I$38,3,FALSE())))</f>
        <v/>
      </c>
      <c r="M74" s="48"/>
      <c r="N74" s="48"/>
      <c r="O74" s="43"/>
    </row>
    <row r="75" customFormat="false" ht="12.75" hidden="false" customHeight="true" outlineLevel="0" collapsed="false">
      <c r="A75" s="36"/>
      <c r="B75" s="37"/>
      <c r="C75" s="37"/>
      <c r="D75" s="44"/>
      <c r="E75" s="44"/>
      <c r="F75" s="45" t="str">
        <f aca="false">IF(ISBLANK(B75),"",IF(I75="L","Baixa",IF(I75="A","Média",IF(I75="","","Alta"))))</f>
        <v/>
      </c>
      <c r="G75" s="44" t="str">
        <f aca="false">CONCATENATE(B75,I75)</f>
        <v/>
      </c>
      <c r="H75" s="39" t="str">
        <f aca="false">IF(ISBLANK(B75),"",IF(B75="ALI",IF(I75="L",7,IF(I75="A",10,15)),IF(B75="AIE",IF(I75="L",5,IF(I75="A",7,10)),IF(B75="SE",IF(I75="L",4,IF(I75="A",5,7)),IF(OR(B75="EE",B75="CE"),IF(I75="L",3,IF(I75="A",4,6)),0)))))</f>
        <v/>
      </c>
      <c r="I75" s="46" t="str">
        <f aca="false">IF(OR(ISBLANK(D75),ISBLANK(E75)),IF(OR(B75="ALI",B75="AIE"),"L",IF(OR(B75="EE",B75="SE",B75="CE"),"A","")),IF(B75="EE",IF(E75&gt;=3,IF(D75&gt;=5,"H","A"),IF(E75&gt;=2,IF(D75&gt;=16,"H",IF(D75&lt;=4,"L","A")),IF(D75&lt;=15,"L","A"))),IF(OR(B75="SE",B75="CE"),IF(E75&gt;=4,IF(D75&gt;=6,"H","A"),IF(E75&gt;=2,IF(D75&gt;=20,"H",IF(D75&lt;=5,"L","A")),IF(D75&lt;=19,"L","A"))),IF(OR(B75="ALI",B75="AIE"),IF(E75&gt;=6,IF(D75&gt;=20,"H","A"),IF(E75&gt;=2,IF(D75&gt;=51,"H",IF(D75&lt;=19,"L","A")),IF(D75&lt;=50,"L","A"))),""))))</f>
        <v/>
      </c>
      <c r="J75" s="44" t="str">
        <f aca="false">CONCATENATE(B75,C75)</f>
        <v/>
      </c>
      <c r="K75" s="47" t="str">
        <f aca="false">IF(OR(H75="",H75=0),L75,H75)</f>
        <v/>
      </c>
      <c r="L75" s="47" t="str">
        <f aca="false">IF(NOT(ISERROR(VLOOKUP(B75,Deflatores!G$42:H$64,2,FALSE()))),VLOOKUP(B75,Deflatores!G$42:H$64,2,FALSE()),IF(OR(ISBLANK(C75),ISBLANK(B75)),"",VLOOKUP(C75,Deflatores!G$4:H$38,2,FALSE())*H75+VLOOKUP(C75,Deflatores!G$4:I$38,3,FALSE())))</f>
        <v/>
      </c>
      <c r="M75" s="48"/>
      <c r="N75" s="48"/>
      <c r="O75" s="43"/>
    </row>
    <row r="76" customFormat="false" ht="12.75" hidden="false" customHeight="true" outlineLevel="0" collapsed="false">
      <c r="A76" s="36"/>
      <c r="B76" s="37"/>
      <c r="C76" s="37"/>
      <c r="D76" s="44"/>
      <c r="E76" s="44"/>
      <c r="F76" s="45" t="str">
        <f aca="false">IF(ISBLANK(B76),"",IF(I76="L","Baixa",IF(I76="A","Média",IF(I76="","","Alta"))))</f>
        <v/>
      </c>
      <c r="G76" s="44" t="str">
        <f aca="false">CONCATENATE(B76,I76)</f>
        <v/>
      </c>
      <c r="H76" s="39" t="str">
        <f aca="false">IF(ISBLANK(B76),"",IF(B76="ALI",IF(I76="L",7,IF(I76="A",10,15)),IF(B76="AIE",IF(I76="L",5,IF(I76="A",7,10)),IF(B76="SE",IF(I76="L",4,IF(I76="A",5,7)),IF(OR(B76="EE",B76="CE"),IF(I76="L",3,IF(I76="A",4,6)),0)))))</f>
        <v/>
      </c>
      <c r="I76" s="46" t="str">
        <f aca="false">IF(OR(ISBLANK(D76),ISBLANK(E76)),IF(OR(B76="ALI",B76="AIE"),"L",IF(OR(B76="EE",B76="SE",B76="CE"),"A","")),IF(B76="EE",IF(E76&gt;=3,IF(D76&gt;=5,"H","A"),IF(E76&gt;=2,IF(D76&gt;=16,"H",IF(D76&lt;=4,"L","A")),IF(D76&lt;=15,"L","A"))),IF(OR(B76="SE",B76="CE"),IF(E76&gt;=4,IF(D76&gt;=6,"H","A"),IF(E76&gt;=2,IF(D76&gt;=20,"H",IF(D76&lt;=5,"L","A")),IF(D76&lt;=19,"L","A"))),IF(OR(B76="ALI",B76="AIE"),IF(E76&gt;=6,IF(D76&gt;=20,"H","A"),IF(E76&gt;=2,IF(D76&gt;=51,"H",IF(D76&lt;=19,"L","A")),IF(D76&lt;=50,"L","A"))),""))))</f>
        <v/>
      </c>
      <c r="J76" s="44" t="str">
        <f aca="false">CONCATENATE(B76,C76)</f>
        <v/>
      </c>
      <c r="K76" s="47" t="str">
        <f aca="false">IF(OR(H76="",H76=0),L76,H76)</f>
        <v/>
      </c>
      <c r="L76" s="47" t="str">
        <f aca="false">IF(NOT(ISERROR(VLOOKUP(B76,Deflatores!G$42:H$64,2,FALSE()))),VLOOKUP(B76,Deflatores!G$42:H$64,2,FALSE()),IF(OR(ISBLANK(C76),ISBLANK(B76)),"",VLOOKUP(C76,Deflatores!G$4:H$38,2,FALSE())*H76+VLOOKUP(C76,Deflatores!G$4:I$38,3,FALSE())))</f>
        <v/>
      </c>
      <c r="M76" s="48"/>
      <c r="N76" s="48"/>
      <c r="O76" s="43"/>
    </row>
    <row r="77" customFormat="false" ht="12.75" hidden="false" customHeight="true" outlineLevel="0" collapsed="false">
      <c r="A77" s="36"/>
      <c r="B77" s="37"/>
      <c r="C77" s="37"/>
      <c r="D77" s="44"/>
      <c r="E77" s="44"/>
      <c r="F77" s="45" t="str">
        <f aca="false">IF(ISBLANK(B77),"",IF(I77="L","Baixa",IF(I77="A","Média",IF(I77="","","Alta"))))</f>
        <v/>
      </c>
      <c r="G77" s="44" t="str">
        <f aca="false">CONCATENATE(B77,I77)</f>
        <v/>
      </c>
      <c r="H77" s="39" t="str">
        <f aca="false">IF(ISBLANK(B77),"",IF(B77="ALI",IF(I77="L",7,IF(I77="A",10,15)),IF(B77="AIE",IF(I77="L",5,IF(I77="A",7,10)),IF(B77="SE",IF(I77="L",4,IF(I77="A",5,7)),IF(OR(B77="EE",B77="CE"),IF(I77="L",3,IF(I77="A",4,6)),0)))))</f>
        <v/>
      </c>
      <c r="I77" s="46" t="str">
        <f aca="false"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  <v/>
      </c>
      <c r="J77" s="44" t="str">
        <f aca="false">CONCATENATE(B77,C77)</f>
        <v/>
      </c>
      <c r="K77" s="47" t="str">
        <f aca="false">IF(OR(H77="",H77=0),L77,H77)</f>
        <v/>
      </c>
      <c r="L77" s="47" t="str">
        <f aca="false">IF(NOT(ISERROR(VLOOKUP(B77,Deflatores!G$42:H$64,2,FALSE()))),VLOOKUP(B77,Deflatores!G$42:H$64,2,FALSE()),IF(OR(ISBLANK(C77),ISBLANK(B77)),"",VLOOKUP(C77,Deflatores!G$4:H$38,2,FALSE())*H77+VLOOKUP(C77,Deflatores!G$4:I$38,3,FALSE())))</f>
        <v/>
      </c>
      <c r="M77" s="48"/>
      <c r="N77" s="48"/>
      <c r="O77" s="43"/>
    </row>
    <row r="78" customFormat="false" ht="12.75" hidden="false" customHeight="true" outlineLevel="0" collapsed="false">
      <c r="A78" s="36"/>
      <c r="B78" s="37"/>
      <c r="C78" s="37"/>
      <c r="D78" s="44"/>
      <c r="E78" s="44"/>
      <c r="F78" s="45" t="str">
        <f aca="false">IF(ISBLANK(B78),"",IF(I78="L","Baixa",IF(I78="A","Média",IF(I78="","","Alta"))))</f>
        <v/>
      </c>
      <c r="G78" s="44" t="str">
        <f aca="false">CONCATENATE(B78,I78)</f>
        <v/>
      </c>
      <c r="H78" s="39" t="str">
        <f aca="false">IF(ISBLANK(B78),"",IF(B78="ALI",IF(I78="L",7,IF(I78="A",10,15)),IF(B78="AIE",IF(I78="L",5,IF(I78="A",7,10)),IF(B78="SE",IF(I78="L",4,IF(I78="A",5,7)),IF(OR(B78="EE",B78="CE"),IF(I78="L",3,IF(I78="A",4,6)),0)))))</f>
        <v/>
      </c>
      <c r="I78" s="46" t="str">
        <f aca="false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44" t="str">
        <f aca="false">CONCATENATE(B78,C78)</f>
        <v/>
      </c>
      <c r="K78" s="47" t="str">
        <f aca="false">IF(OR(H78="",H78=0),L78,H78)</f>
        <v/>
      </c>
      <c r="L78" s="47" t="str">
        <f aca="false">IF(NOT(ISERROR(VLOOKUP(B78,Deflatores!G$42:H$64,2,FALSE()))),VLOOKUP(B78,Deflatores!G$42:H$64,2,FALSE()),IF(OR(ISBLANK(C78),ISBLANK(B78)),"",VLOOKUP(C78,Deflatores!G$4:H$38,2,FALSE())*H78+VLOOKUP(C78,Deflatores!G$4:I$38,3,FALSE())))</f>
        <v/>
      </c>
      <c r="M78" s="48"/>
      <c r="N78" s="48"/>
      <c r="O78" s="43"/>
    </row>
    <row r="79" customFormat="false" ht="12.75" hidden="false" customHeight="true" outlineLevel="0" collapsed="false">
      <c r="A79" s="36"/>
      <c r="B79" s="37"/>
      <c r="C79" s="37"/>
      <c r="D79" s="44"/>
      <c r="E79" s="44"/>
      <c r="F79" s="45" t="str">
        <f aca="false">IF(ISBLANK(B79),"",IF(I79="L","Baixa",IF(I79="A","Média",IF(I79="","","Alta"))))</f>
        <v/>
      </c>
      <c r="G79" s="44" t="str">
        <f aca="false">CONCATENATE(B79,I79)</f>
        <v/>
      </c>
      <c r="H79" s="39" t="str">
        <f aca="false">IF(ISBLANK(B79),"",IF(B79="ALI",IF(I79="L",7,IF(I79="A",10,15)),IF(B79="AIE",IF(I79="L",5,IF(I79="A",7,10)),IF(B79="SE",IF(I79="L",4,IF(I79="A",5,7)),IF(OR(B79="EE",B79="CE"),IF(I79="L",3,IF(I79="A",4,6)),0)))))</f>
        <v/>
      </c>
      <c r="I79" s="46" t="str">
        <f aca="false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44" t="str">
        <f aca="false">CONCATENATE(B79,C79)</f>
        <v/>
      </c>
      <c r="K79" s="47" t="str">
        <f aca="false">IF(OR(H79="",H79=0),L79,H79)</f>
        <v/>
      </c>
      <c r="L79" s="47" t="str">
        <f aca="false">IF(NOT(ISERROR(VLOOKUP(B79,Deflatores!G$42:H$64,2,FALSE()))),VLOOKUP(B79,Deflatores!G$42:H$64,2,FALSE()),IF(OR(ISBLANK(C79),ISBLANK(B79)),"",VLOOKUP(C79,Deflatores!G$4:H$38,2,FALSE())*H79+VLOOKUP(C79,Deflatores!G$4:I$38,3,FALSE())))</f>
        <v/>
      </c>
      <c r="M79" s="48"/>
      <c r="N79" s="48"/>
      <c r="O79" s="43"/>
    </row>
    <row r="80" customFormat="false" ht="12.75" hidden="false" customHeight="true" outlineLevel="0" collapsed="false">
      <c r="A80" s="36"/>
      <c r="B80" s="37"/>
      <c r="C80" s="37"/>
      <c r="D80" s="44"/>
      <c r="E80" s="44"/>
      <c r="F80" s="45" t="str">
        <f aca="false">IF(ISBLANK(B80),"",IF(I80="L","Baixa",IF(I80="A","Média",IF(I80="","","Alta"))))</f>
        <v/>
      </c>
      <c r="G80" s="44" t="str">
        <f aca="false">CONCATENATE(B80,I80)</f>
        <v/>
      </c>
      <c r="H80" s="39" t="str">
        <f aca="false">IF(ISBLANK(B80),"",IF(B80="ALI",IF(I80="L",7,IF(I80="A",10,15)),IF(B80="AIE",IF(I80="L",5,IF(I80="A",7,10)),IF(B80="SE",IF(I80="L",4,IF(I80="A",5,7)),IF(OR(B80="EE",B80="CE"),IF(I80="L",3,IF(I80="A",4,6)),0)))))</f>
        <v/>
      </c>
      <c r="I80" s="46" t="str">
        <f aca="false">IF(OR(ISBLANK(D80),ISBLANK(E80)),IF(OR(B80="ALI",B80="AIE"),"L",IF(OR(B80="EE",B80="SE",B80="CE"),"A","")),IF(B80="EE",IF(E80&gt;=3,IF(D80&gt;=5,"H","A"),IF(E80&gt;=2,IF(D80&gt;=16,"H",IF(D80&lt;=4,"L","A")),IF(D80&lt;=15,"L","A"))),IF(OR(B80="SE",B80="CE"),IF(E80&gt;=4,IF(D80&gt;=6,"H","A"),IF(E80&gt;=2,IF(D80&gt;=20,"H",IF(D80&lt;=5,"L","A")),IF(D80&lt;=19,"L","A"))),IF(OR(B80="ALI",B80="AIE"),IF(E80&gt;=6,IF(D80&gt;=20,"H","A"),IF(E80&gt;=2,IF(D80&gt;=51,"H",IF(D80&lt;=19,"L","A")),IF(D80&lt;=50,"L","A"))),""))))</f>
        <v/>
      </c>
      <c r="J80" s="44" t="str">
        <f aca="false">CONCATENATE(B80,C80)</f>
        <v/>
      </c>
      <c r="K80" s="47" t="str">
        <f aca="false">IF(OR(H80="",H80=0),L80,H80)</f>
        <v/>
      </c>
      <c r="L80" s="47" t="str">
        <f aca="false">IF(NOT(ISERROR(VLOOKUP(B80,Deflatores!G$42:H$64,2,FALSE()))),VLOOKUP(B80,Deflatores!G$42:H$64,2,FALSE()),IF(OR(ISBLANK(C80),ISBLANK(B80)),"",VLOOKUP(C80,Deflatores!G$4:H$38,2,FALSE())*H80+VLOOKUP(C80,Deflatores!G$4:I$38,3,FALSE())))</f>
        <v/>
      </c>
      <c r="M80" s="48"/>
      <c r="N80" s="48"/>
      <c r="O80" s="43"/>
    </row>
    <row r="81" customFormat="false" ht="12.75" hidden="false" customHeight="true" outlineLevel="0" collapsed="false">
      <c r="A81" s="36"/>
      <c r="B81" s="37"/>
      <c r="C81" s="37"/>
      <c r="D81" s="44"/>
      <c r="E81" s="44"/>
      <c r="F81" s="45" t="str">
        <f aca="false">IF(ISBLANK(B81),"",IF(I81="L","Baixa",IF(I81="A","Média",IF(I81="","","Alta"))))</f>
        <v/>
      </c>
      <c r="G81" s="44" t="str">
        <f aca="false">CONCATENATE(B81,I81)</f>
        <v/>
      </c>
      <c r="H81" s="39" t="str">
        <f aca="false">IF(ISBLANK(B81),"",IF(B81="ALI",IF(I81="L",7,IF(I81="A",10,15)),IF(B81="AIE",IF(I81="L",5,IF(I81="A",7,10)),IF(B81="SE",IF(I81="L",4,IF(I81="A",5,7)),IF(OR(B81="EE",B81="CE"),IF(I81="L",3,IF(I81="A",4,6)),0)))))</f>
        <v/>
      </c>
      <c r="I81" s="46" t="str">
        <f aca="false"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/>
      </c>
      <c r="J81" s="44" t="str">
        <f aca="false">CONCATENATE(B81,C81)</f>
        <v/>
      </c>
      <c r="K81" s="47" t="str">
        <f aca="false">IF(OR(H81="",H81=0),L81,H81)</f>
        <v/>
      </c>
      <c r="L81" s="47" t="str">
        <f aca="false">IF(NOT(ISERROR(VLOOKUP(B81,Deflatores!G$42:H$64,2,FALSE()))),VLOOKUP(B81,Deflatores!G$42:H$64,2,FALSE()),IF(OR(ISBLANK(C81),ISBLANK(B81)),"",VLOOKUP(C81,Deflatores!G$4:H$38,2,FALSE())*H81+VLOOKUP(C81,Deflatores!G$4:I$38,3,FALSE())))</f>
        <v/>
      </c>
      <c r="M81" s="48"/>
      <c r="N81" s="48"/>
      <c r="O81" s="43"/>
    </row>
    <row r="82" customFormat="false" ht="12.75" hidden="false" customHeight="true" outlineLevel="0" collapsed="false">
      <c r="A82" s="36"/>
      <c r="B82" s="37"/>
      <c r="C82" s="37"/>
      <c r="D82" s="44"/>
      <c r="E82" s="44"/>
      <c r="F82" s="45" t="str">
        <f aca="false">IF(ISBLANK(B82),"",IF(I82="L","Baixa",IF(I82="A","Média",IF(I82="","","Alta"))))</f>
        <v/>
      </c>
      <c r="G82" s="44" t="str">
        <f aca="false">CONCATENATE(B82,I82)</f>
        <v/>
      </c>
      <c r="H82" s="39" t="str">
        <f aca="false">IF(ISBLANK(B82),"",IF(B82="ALI",IF(I82="L",7,IF(I82="A",10,15)),IF(B82="AIE",IF(I82="L",5,IF(I82="A",7,10)),IF(B82="SE",IF(I82="L",4,IF(I82="A",5,7)),IF(OR(B82="EE",B82="CE"),IF(I82="L",3,IF(I82="A",4,6)),0)))))</f>
        <v/>
      </c>
      <c r="I82" s="46" t="str">
        <f aca="false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44" t="str">
        <f aca="false">CONCATENATE(B82,C82)</f>
        <v/>
      </c>
      <c r="K82" s="47" t="str">
        <f aca="false">IF(OR(H82="",H82=0),L82,H82)</f>
        <v/>
      </c>
      <c r="L82" s="47" t="str">
        <f aca="false">IF(NOT(ISERROR(VLOOKUP(B82,Deflatores!G$42:H$64,2,FALSE()))),VLOOKUP(B82,Deflatores!G$42:H$64,2,FALSE()),IF(OR(ISBLANK(C82),ISBLANK(B82)),"",VLOOKUP(C82,Deflatores!G$4:H$38,2,FALSE())*H82+VLOOKUP(C82,Deflatores!G$4:I$38,3,FALSE())))</f>
        <v/>
      </c>
      <c r="M82" s="48"/>
      <c r="N82" s="48"/>
      <c r="O82" s="43"/>
    </row>
    <row r="83" customFormat="false" ht="12.75" hidden="false" customHeight="true" outlineLevel="0" collapsed="false">
      <c r="A83" s="36"/>
      <c r="B83" s="37"/>
      <c r="C83" s="37"/>
      <c r="D83" s="44"/>
      <c r="E83" s="44"/>
      <c r="F83" s="45" t="str">
        <f aca="false">IF(ISBLANK(B83),"",IF(I83="L","Baixa",IF(I83="A","Média",IF(I83="","","Alta"))))</f>
        <v/>
      </c>
      <c r="G83" s="44" t="str">
        <f aca="false">CONCATENATE(B83,I83)</f>
        <v/>
      </c>
      <c r="H83" s="39" t="str">
        <f aca="false">IF(ISBLANK(B83),"",IF(B83="ALI",IF(I83="L",7,IF(I83="A",10,15)),IF(B83="AIE",IF(I83="L",5,IF(I83="A",7,10)),IF(B83="SE",IF(I83="L",4,IF(I83="A",5,7)),IF(OR(B83="EE",B83="CE"),IF(I83="L",3,IF(I83="A",4,6)),0)))))</f>
        <v/>
      </c>
      <c r="I83" s="46" t="str">
        <f aca="false">IF(OR(ISBLANK(D83),ISBLANK(E83)),IF(OR(B83="ALI",B83="AIE"),"L",IF(OR(B83="EE",B83="SE",B83="CE"),"A","")),IF(B83="EE",IF(E83&gt;=3,IF(D83&gt;=5,"H","A"),IF(E83&gt;=2,IF(D83&gt;=16,"H",IF(D83&lt;=4,"L","A")),IF(D83&lt;=15,"L","A"))),IF(OR(B83="SE",B83="CE"),IF(E83&gt;=4,IF(D83&gt;=6,"H","A"),IF(E83&gt;=2,IF(D83&gt;=20,"H",IF(D83&lt;=5,"L","A")),IF(D83&lt;=19,"L","A"))),IF(OR(B83="ALI",B83="AIE"),IF(E83&gt;=6,IF(D83&gt;=20,"H","A"),IF(E83&gt;=2,IF(D83&gt;=51,"H",IF(D83&lt;=19,"L","A")),IF(D83&lt;=50,"L","A"))),""))))</f>
        <v/>
      </c>
      <c r="J83" s="44" t="str">
        <f aca="false">CONCATENATE(B83,C83)</f>
        <v/>
      </c>
      <c r="K83" s="47" t="str">
        <f aca="false">IF(OR(H83="",H83=0),L83,H83)</f>
        <v/>
      </c>
      <c r="L83" s="47" t="str">
        <f aca="false">IF(NOT(ISERROR(VLOOKUP(B83,Deflatores!G$42:H$64,2,FALSE()))),VLOOKUP(B83,Deflatores!G$42:H$64,2,FALSE()),IF(OR(ISBLANK(C83),ISBLANK(B83)),"",VLOOKUP(C83,Deflatores!G$4:H$38,2,FALSE())*H83+VLOOKUP(C83,Deflatores!G$4:I$38,3,FALSE())))</f>
        <v/>
      </c>
      <c r="M83" s="48"/>
      <c r="N83" s="48"/>
      <c r="O83" s="43"/>
    </row>
    <row r="84" customFormat="false" ht="12.75" hidden="false" customHeight="true" outlineLevel="0" collapsed="false">
      <c r="A84" s="36"/>
      <c r="B84" s="37"/>
      <c r="C84" s="37"/>
      <c r="D84" s="44"/>
      <c r="E84" s="44"/>
      <c r="F84" s="45" t="str">
        <f aca="false">IF(ISBLANK(B84),"",IF(I84="L","Baixa",IF(I84="A","Média",IF(I84="","","Alta"))))</f>
        <v/>
      </c>
      <c r="G84" s="44" t="str">
        <f aca="false">CONCATENATE(B84,I84)</f>
        <v/>
      </c>
      <c r="H84" s="39" t="str">
        <f aca="false">IF(ISBLANK(B84),"",IF(B84="ALI",IF(I84="L",7,IF(I84="A",10,15)),IF(B84="AIE",IF(I84="L",5,IF(I84="A",7,10)),IF(B84="SE",IF(I84="L",4,IF(I84="A",5,7)),IF(OR(B84="EE",B84="CE"),IF(I84="L",3,IF(I84="A",4,6)),0)))))</f>
        <v/>
      </c>
      <c r="I84" s="46" t="str">
        <f aca="false">IF(OR(ISBLANK(D84),ISBLANK(E84)),IF(OR(B84="ALI",B84="AIE"),"L",IF(OR(B84="EE",B84="SE",B84="CE"),"A","")),IF(B84="EE",IF(E84&gt;=3,IF(D84&gt;=5,"H","A"),IF(E84&gt;=2,IF(D84&gt;=16,"H",IF(D84&lt;=4,"L","A")),IF(D84&lt;=15,"L","A"))),IF(OR(B84="SE",B84="CE"),IF(E84&gt;=4,IF(D84&gt;=6,"H","A"),IF(E84&gt;=2,IF(D84&gt;=20,"H",IF(D84&lt;=5,"L","A")),IF(D84&lt;=19,"L","A"))),IF(OR(B84="ALI",B84="AIE"),IF(E84&gt;=6,IF(D84&gt;=20,"H","A"),IF(E84&gt;=2,IF(D84&gt;=51,"H",IF(D84&lt;=19,"L","A")),IF(D84&lt;=50,"L","A"))),""))))</f>
        <v/>
      </c>
      <c r="J84" s="44" t="str">
        <f aca="false">CONCATENATE(B84,C84)</f>
        <v/>
      </c>
      <c r="K84" s="47" t="str">
        <f aca="false">IF(OR(H84="",H84=0),L84,H84)</f>
        <v/>
      </c>
      <c r="L84" s="47" t="str">
        <f aca="false">IF(NOT(ISERROR(VLOOKUP(B84,Deflatores!G$42:H$64,2,FALSE()))),VLOOKUP(B84,Deflatores!G$42:H$64,2,FALSE()),IF(OR(ISBLANK(C84),ISBLANK(B84)),"",VLOOKUP(C84,Deflatores!G$4:H$38,2,FALSE())*H84+VLOOKUP(C84,Deflatores!G$4:I$38,3,FALSE())))</f>
        <v/>
      </c>
      <c r="M84" s="48"/>
      <c r="N84" s="48"/>
      <c r="O84" s="43"/>
    </row>
    <row r="85" customFormat="false" ht="12.75" hidden="false" customHeight="true" outlineLevel="0" collapsed="false">
      <c r="A85" s="36"/>
      <c r="B85" s="37"/>
      <c r="C85" s="37"/>
      <c r="D85" s="44"/>
      <c r="E85" s="44"/>
      <c r="F85" s="45" t="str">
        <f aca="false">IF(ISBLANK(B85),"",IF(I85="L","Baixa",IF(I85="A","Média",IF(I85="","","Alta"))))</f>
        <v/>
      </c>
      <c r="G85" s="44" t="str">
        <f aca="false">CONCATENATE(B85,I85)</f>
        <v/>
      </c>
      <c r="H85" s="39" t="str">
        <f aca="false">IF(ISBLANK(B85),"",IF(B85="ALI",IF(I85="L",7,IF(I85="A",10,15)),IF(B85="AIE",IF(I85="L",5,IF(I85="A",7,10)),IF(B85="SE",IF(I85="L",4,IF(I85="A",5,7)),IF(OR(B85="EE",B85="CE"),IF(I85="L",3,IF(I85="A",4,6)),0)))))</f>
        <v/>
      </c>
      <c r="I85" s="46" t="str">
        <f aca="false"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  <v/>
      </c>
      <c r="J85" s="44" t="str">
        <f aca="false">CONCATENATE(B85,C85)</f>
        <v/>
      </c>
      <c r="K85" s="47" t="str">
        <f aca="false">IF(OR(H85="",H85=0),L85,H85)</f>
        <v/>
      </c>
      <c r="L85" s="47" t="str">
        <f aca="false">IF(NOT(ISERROR(VLOOKUP(B85,Deflatores!G$42:H$64,2,FALSE()))),VLOOKUP(B85,Deflatores!G$42:H$64,2,FALSE()),IF(OR(ISBLANK(C85),ISBLANK(B85)),"",VLOOKUP(C85,Deflatores!G$4:H$38,2,FALSE())*H85+VLOOKUP(C85,Deflatores!G$4:I$38,3,FALSE())))</f>
        <v/>
      </c>
      <c r="M85" s="48"/>
      <c r="N85" s="48"/>
      <c r="O85" s="43"/>
    </row>
    <row r="86" customFormat="false" ht="12.75" hidden="false" customHeight="true" outlineLevel="0" collapsed="false">
      <c r="A86" s="36"/>
      <c r="B86" s="37"/>
      <c r="C86" s="37"/>
      <c r="D86" s="44"/>
      <c r="E86" s="44"/>
      <c r="F86" s="45" t="str">
        <f aca="false">IF(ISBLANK(B86),"",IF(I86="L","Baixa",IF(I86="A","Média",IF(I86="","","Alta"))))</f>
        <v/>
      </c>
      <c r="G86" s="44" t="str">
        <f aca="false">CONCATENATE(B86,I86)</f>
        <v/>
      </c>
      <c r="H86" s="39" t="str">
        <f aca="false">IF(ISBLANK(B86),"",IF(B86="ALI",IF(I86="L",7,IF(I86="A",10,15)),IF(B86="AIE",IF(I86="L",5,IF(I86="A",7,10)),IF(B86="SE",IF(I86="L",4,IF(I86="A",5,7)),IF(OR(B86="EE",B86="CE"),IF(I86="L",3,IF(I86="A",4,6)),0)))))</f>
        <v/>
      </c>
      <c r="I86" s="46" t="str">
        <f aca="false">IF(OR(ISBLANK(D86),ISBLANK(E86)),IF(OR(B86="ALI",B86="AIE"),"L",IF(OR(B86="EE",B86="SE",B86="CE"),"A","")),IF(B86="EE",IF(E86&gt;=3,IF(D86&gt;=5,"H","A"),IF(E86&gt;=2,IF(D86&gt;=16,"H",IF(D86&lt;=4,"L","A")),IF(D86&lt;=15,"L","A"))),IF(OR(B86="SE",B86="CE"),IF(E86&gt;=4,IF(D86&gt;=6,"H","A"),IF(E86&gt;=2,IF(D86&gt;=20,"H",IF(D86&lt;=5,"L","A")),IF(D86&lt;=19,"L","A"))),IF(OR(B86="ALI",B86="AIE"),IF(E86&gt;=6,IF(D86&gt;=20,"H","A"),IF(E86&gt;=2,IF(D86&gt;=51,"H",IF(D86&lt;=19,"L","A")),IF(D86&lt;=50,"L","A"))),""))))</f>
        <v/>
      </c>
      <c r="J86" s="44" t="str">
        <f aca="false">CONCATENATE(B86,C86)</f>
        <v/>
      </c>
      <c r="K86" s="47" t="str">
        <f aca="false">IF(OR(H86="",H86=0),L86,H86)</f>
        <v/>
      </c>
      <c r="L86" s="47" t="str">
        <f aca="false">IF(NOT(ISERROR(VLOOKUP(B86,Deflatores!G$42:H$64,2,FALSE()))),VLOOKUP(B86,Deflatores!G$42:H$64,2,FALSE()),IF(OR(ISBLANK(C86),ISBLANK(B86)),"",VLOOKUP(C86,Deflatores!G$4:H$38,2,FALSE())*H86+VLOOKUP(C86,Deflatores!G$4:I$38,3,FALSE())))</f>
        <v/>
      </c>
      <c r="M86" s="48"/>
      <c r="N86" s="48"/>
      <c r="O86" s="43"/>
    </row>
    <row r="87" customFormat="false" ht="12.75" hidden="false" customHeight="true" outlineLevel="0" collapsed="false">
      <c r="A87" s="36"/>
      <c r="B87" s="37"/>
      <c r="C87" s="37"/>
      <c r="D87" s="44"/>
      <c r="E87" s="44"/>
      <c r="F87" s="45" t="str">
        <f aca="false">IF(ISBLANK(B87),"",IF(I87="L","Baixa",IF(I87="A","Média",IF(I87="","","Alta"))))</f>
        <v/>
      </c>
      <c r="G87" s="44" t="str">
        <f aca="false">CONCATENATE(B87,I87)</f>
        <v/>
      </c>
      <c r="H87" s="39" t="str">
        <f aca="false">IF(ISBLANK(B87),"",IF(B87="ALI",IF(I87="L",7,IF(I87="A",10,15)),IF(B87="AIE",IF(I87="L",5,IF(I87="A",7,10)),IF(B87="SE",IF(I87="L",4,IF(I87="A",5,7)),IF(OR(B87="EE",B87="CE"),IF(I87="L",3,IF(I87="A",4,6)),0)))))</f>
        <v/>
      </c>
      <c r="I87" s="46" t="str">
        <f aca="false">IF(OR(ISBLANK(D87),ISBLANK(E87)),IF(OR(B87="ALI",B87="AIE"),"L",IF(OR(B87="EE",B87="SE",B87="CE"),"A","")),IF(B87="EE",IF(E87&gt;=3,IF(D87&gt;=5,"H","A"),IF(E87&gt;=2,IF(D87&gt;=16,"H",IF(D87&lt;=4,"L","A")),IF(D87&lt;=15,"L","A"))),IF(OR(B87="SE",B87="CE"),IF(E87&gt;=4,IF(D87&gt;=6,"H","A"),IF(E87&gt;=2,IF(D87&gt;=20,"H",IF(D87&lt;=5,"L","A")),IF(D87&lt;=19,"L","A"))),IF(OR(B87="ALI",B87="AIE"),IF(E87&gt;=6,IF(D87&gt;=20,"H","A"),IF(E87&gt;=2,IF(D87&gt;=51,"H",IF(D87&lt;=19,"L","A")),IF(D87&lt;=50,"L","A"))),""))))</f>
        <v/>
      </c>
      <c r="J87" s="44" t="str">
        <f aca="false">CONCATENATE(B87,C87)</f>
        <v/>
      </c>
      <c r="K87" s="47" t="str">
        <f aca="false">IF(OR(H87="",H87=0),L87,H87)</f>
        <v/>
      </c>
      <c r="L87" s="47" t="str">
        <f aca="false">IF(NOT(ISERROR(VLOOKUP(B87,Deflatores!G$42:H$64,2,FALSE()))),VLOOKUP(B87,Deflatores!G$42:H$64,2,FALSE()),IF(OR(ISBLANK(C87),ISBLANK(B87)),"",VLOOKUP(C87,Deflatores!G$4:H$38,2,FALSE())*H87+VLOOKUP(C87,Deflatores!G$4:I$38,3,FALSE())))</f>
        <v/>
      </c>
      <c r="M87" s="48"/>
      <c r="N87" s="48"/>
      <c r="O87" s="43"/>
    </row>
    <row r="88" customFormat="false" ht="12.75" hidden="false" customHeight="true" outlineLevel="0" collapsed="false">
      <c r="A88" s="36"/>
      <c r="B88" s="37"/>
      <c r="C88" s="37"/>
      <c r="D88" s="44"/>
      <c r="E88" s="44"/>
      <c r="F88" s="45" t="str">
        <f aca="false">IF(ISBLANK(B88),"",IF(I88="L","Baixa",IF(I88="A","Média",IF(I88="","","Alta"))))</f>
        <v/>
      </c>
      <c r="G88" s="44" t="str">
        <f aca="false">CONCATENATE(B88,I88)</f>
        <v/>
      </c>
      <c r="H88" s="39" t="str">
        <f aca="false">IF(ISBLANK(B88),"",IF(B88="ALI",IF(I88="L",7,IF(I88="A",10,15)),IF(B88="AIE",IF(I88="L",5,IF(I88="A",7,10)),IF(B88="SE",IF(I88="L",4,IF(I88="A",5,7)),IF(OR(B88="EE",B88="CE"),IF(I88="L",3,IF(I88="A",4,6)),0)))))</f>
        <v/>
      </c>
      <c r="I88" s="46" t="str">
        <f aca="false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44" t="str">
        <f aca="false">CONCATENATE(B88,C88)</f>
        <v/>
      </c>
      <c r="K88" s="47" t="str">
        <f aca="false">IF(OR(H88="",H88=0),L88,H88)</f>
        <v/>
      </c>
      <c r="L88" s="47" t="str">
        <f aca="false">IF(NOT(ISERROR(VLOOKUP(B88,Deflatores!G$42:H$64,2,FALSE()))),VLOOKUP(B88,Deflatores!G$42:H$64,2,FALSE()),IF(OR(ISBLANK(C88),ISBLANK(B88)),"",VLOOKUP(C88,Deflatores!G$4:H$38,2,FALSE())*H88+VLOOKUP(C88,Deflatores!G$4:I$38,3,FALSE())))</f>
        <v/>
      </c>
      <c r="M88" s="48"/>
      <c r="N88" s="48"/>
      <c r="O88" s="43"/>
    </row>
    <row r="89" customFormat="false" ht="12.75" hidden="false" customHeight="true" outlineLevel="0" collapsed="false">
      <c r="A89" s="36"/>
      <c r="B89" s="37"/>
      <c r="C89" s="37"/>
      <c r="D89" s="44"/>
      <c r="E89" s="44"/>
      <c r="F89" s="45" t="str">
        <f aca="false">IF(ISBLANK(B89),"",IF(I89="L","Baixa",IF(I89="A","Média",IF(I89="","","Alta"))))</f>
        <v/>
      </c>
      <c r="G89" s="44" t="str">
        <f aca="false">CONCATENATE(B89,I89)</f>
        <v/>
      </c>
      <c r="H89" s="39" t="str">
        <f aca="false">IF(ISBLANK(B89),"",IF(B89="ALI",IF(I89="L",7,IF(I89="A",10,15)),IF(B89="AIE",IF(I89="L",5,IF(I89="A",7,10)),IF(B89="SE",IF(I89="L",4,IF(I89="A",5,7)),IF(OR(B89="EE",B89="CE"),IF(I89="L",3,IF(I89="A",4,6)),0)))))</f>
        <v/>
      </c>
      <c r="I89" s="46" t="str">
        <f aca="false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/>
      </c>
      <c r="J89" s="44" t="str">
        <f aca="false">CONCATENATE(B89,C89)</f>
        <v/>
      </c>
      <c r="K89" s="47" t="str">
        <f aca="false">IF(OR(H89="",H89=0),L89,H89)</f>
        <v/>
      </c>
      <c r="L89" s="47" t="str">
        <f aca="false">IF(NOT(ISERROR(VLOOKUP(B89,Deflatores!G$42:H$64,2,FALSE()))),VLOOKUP(B89,Deflatores!G$42:H$64,2,FALSE()),IF(OR(ISBLANK(C89),ISBLANK(B89)),"",VLOOKUP(C89,Deflatores!G$4:H$38,2,FALSE())*H89+VLOOKUP(C89,Deflatores!G$4:I$38,3,FALSE())))</f>
        <v/>
      </c>
      <c r="M89" s="48"/>
      <c r="N89" s="48"/>
      <c r="O89" s="43"/>
    </row>
    <row r="90" customFormat="false" ht="12.75" hidden="false" customHeight="true" outlineLevel="0" collapsed="false">
      <c r="A90" s="36"/>
      <c r="B90" s="37"/>
      <c r="C90" s="37"/>
      <c r="D90" s="44"/>
      <c r="E90" s="44"/>
      <c r="F90" s="45" t="str">
        <f aca="false">IF(ISBLANK(B90),"",IF(I90="L","Baixa",IF(I90="A","Média",IF(I90="","","Alta"))))</f>
        <v/>
      </c>
      <c r="G90" s="44" t="str">
        <f aca="false">CONCATENATE(B90,I90)</f>
        <v/>
      </c>
      <c r="H90" s="39" t="str">
        <f aca="false">IF(ISBLANK(B90),"",IF(B90="ALI",IF(I90="L",7,IF(I90="A",10,15)),IF(B90="AIE",IF(I90="L",5,IF(I90="A",7,10)),IF(B90="SE",IF(I90="L",4,IF(I90="A",5,7)),IF(OR(B90="EE",B90="CE"),IF(I90="L",3,IF(I90="A",4,6)),0)))))</f>
        <v/>
      </c>
      <c r="I90" s="46" t="str">
        <f aca="false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44" t="str">
        <f aca="false">CONCATENATE(B90,C90)</f>
        <v/>
      </c>
      <c r="K90" s="47" t="str">
        <f aca="false">IF(OR(H90="",H90=0),L90,H90)</f>
        <v/>
      </c>
      <c r="L90" s="47" t="str">
        <f aca="false">IF(NOT(ISERROR(VLOOKUP(B90,Deflatores!G$42:H$64,2,FALSE()))),VLOOKUP(B90,Deflatores!G$42:H$64,2,FALSE()),IF(OR(ISBLANK(C90),ISBLANK(B90)),"",VLOOKUP(C90,Deflatores!G$4:H$38,2,FALSE())*H90+VLOOKUP(C90,Deflatores!G$4:I$38,3,FALSE())))</f>
        <v/>
      </c>
      <c r="M90" s="48"/>
      <c r="N90" s="48"/>
      <c r="O90" s="43"/>
    </row>
    <row r="91" customFormat="false" ht="12.75" hidden="false" customHeight="true" outlineLevel="0" collapsed="false">
      <c r="A91" s="36"/>
      <c r="B91" s="37"/>
      <c r="C91" s="37"/>
      <c r="D91" s="44"/>
      <c r="E91" s="44"/>
      <c r="F91" s="45" t="str">
        <f aca="false">IF(ISBLANK(B91),"",IF(I91="L","Baixa",IF(I91="A","Média",IF(I91="","","Alta"))))</f>
        <v/>
      </c>
      <c r="G91" s="44" t="str">
        <f aca="false">CONCATENATE(B91,I91)</f>
        <v/>
      </c>
      <c r="H91" s="39" t="str">
        <f aca="false">IF(ISBLANK(B91),"",IF(B91="ALI",IF(I91="L",7,IF(I91="A",10,15)),IF(B91="AIE",IF(I91="L",5,IF(I91="A",7,10)),IF(B91="SE",IF(I91="L",4,IF(I91="A",5,7)),IF(OR(B91="EE",B91="CE"),IF(I91="L",3,IF(I91="A",4,6)),0)))))</f>
        <v/>
      </c>
      <c r="I91" s="46" t="str">
        <f aca="false">IF(OR(ISBLANK(D91),ISBLANK(E91)),IF(OR(B91="ALI",B91="AIE"),"L",IF(OR(B91="EE",B91="SE",B91="CE"),"A","")),IF(B91="EE",IF(E91&gt;=3,IF(D91&gt;=5,"H","A"),IF(E91&gt;=2,IF(D91&gt;=16,"H",IF(D91&lt;=4,"L","A")),IF(D91&lt;=15,"L","A"))),IF(OR(B91="SE",B91="CE"),IF(E91&gt;=4,IF(D91&gt;=6,"H","A"),IF(E91&gt;=2,IF(D91&gt;=20,"H",IF(D91&lt;=5,"L","A")),IF(D91&lt;=19,"L","A"))),IF(OR(B91="ALI",B91="AIE"),IF(E91&gt;=6,IF(D91&gt;=20,"H","A"),IF(E91&gt;=2,IF(D91&gt;=51,"H",IF(D91&lt;=19,"L","A")),IF(D91&lt;=50,"L","A"))),""))))</f>
        <v/>
      </c>
      <c r="J91" s="44" t="str">
        <f aca="false">CONCATENATE(B91,C91)</f>
        <v/>
      </c>
      <c r="K91" s="47" t="str">
        <f aca="false">IF(OR(H91="",H91=0),L91,H91)</f>
        <v/>
      </c>
      <c r="L91" s="47" t="str">
        <f aca="false">IF(NOT(ISERROR(VLOOKUP(B91,Deflatores!G$42:H$64,2,FALSE()))),VLOOKUP(B91,Deflatores!G$42:H$64,2,FALSE()),IF(OR(ISBLANK(C91),ISBLANK(B91)),"",VLOOKUP(C91,Deflatores!G$4:H$38,2,FALSE())*H91+VLOOKUP(C91,Deflatores!G$4:I$38,3,FALSE())))</f>
        <v/>
      </c>
      <c r="M91" s="48"/>
      <c r="N91" s="48"/>
      <c r="O91" s="43"/>
    </row>
    <row r="92" customFormat="false" ht="12.75" hidden="false" customHeight="true" outlineLevel="0" collapsed="false">
      <c r="A92" s="36"/>
      <c r="B92" s="37"/>
      <c r="C92" s="37"/>
      <c r="D92" s="44"/>
      <c r="E92" s="44"/>
      <c r="F92" s="45" t="str">
        <f aca="false">IF(ISBLANK(B92),"",IF(I92="L","Baixa",IF(I92="A","Média",IF(I92="","","Alta"))))</f>
        <v/>
      </c>
      <c r="G92" s="44" t="str">
        <f aca="false">CONCATENATE(B92,I92)</f>
        <v/>
      </c>
      <c r="H92" s="39" t="str">
        <f aca="false">IF(ISBLANK(B92),"",IF(B92="ALI",IF(I92="L",7,IF(I92="A",10,15)),IF(B92="AIE",IF(I92="L",5,IF(I92="A",7,10)),IF(B92="SE",IF(I92="L",4,IF(I92="A",5,7)),IF(OR(B92="EE",B92="CE"),IF(I92="L",3,IF(I92="A",4,6)),0)))))</f>
        <v/>
      </c>
      <c r="I92" s="46" t="str">
        <f aca="false"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  <v/>
      </c>
      <c r="J92" s="44" t="str">
        <f aca="false">CONCATENATE(B92,C92)</f>
        <v/>
      </c>
      <c r="K92" s="47" t="str">
        <f aca="false">IF(OR(H92="",H92=0),L92,H92)</f>
        <v/>
      </c>
      <c r="L92" s="47" t="str">
        <f aca="false">IF(NOT(ISERROR(VLOOKUP(B92,Deflatores!G$42:H$64,2,FALSE()))),VLOOKUP(B92,Deflatores!G$42:H$64,2,FALSE()),IF(OR(ISBLANK(C92),ISBLANK(B92)),"",VLOOKUP(C92,Deflatores!G$4:H$38,2,FALSE())*H92+VLOOKUP(C92,Deflatores!G$4:I$38,3,FALSE())))</f>
        <v/>
      </c>
      <c r="M92" s="48"/>
      <c r="N92" s="48"/>
      <c r="O92" s="43"/>
    </row>
    <row r="93" customFormat="false" ht="12.75" hidden="false" customHeight="true" outlineLevel="0" collapsed="false">
      <c r="A93" s="36"/>
      <c r="B93" s="37"/>
      <c r="C93" s="37"/>
      <c r="D93" s="44"/>
      <c r="E93" s="44"/>
      <c r="F93" s="45" t="str">
        <f aca="false">IF(ISBLANK(B93),"",IF(I93="L","Baixa",IF(I93="A","Média",IF(I93="","","Alta"))))</f>
        <v/>
      </c>
      <c r="G93" s="44" t="str">
        <f aca="false">CONCATENATE(B93,I93)</f>
        <v/>
      </c>
      <c r="H93" s="39" t="str">
        <f aca="false">IF(ISBLANK(B93),"",IF(B93="ALI",IF(I93="L",7,IF(I93="A",10,15)),IF(B93="AIE",IF(I93="L",5,IF(I93="A",7,10)),IF(B93="SE",IF(I93="L",4,IF(I93="A",5,7)),IF(OR(B93="EE",B93="CE"),IF(I93="L",3,IF(I93="A",4,6)),0)))))</f>
        <v/>
      </c>
      <c r="I93" s="46" t="str">
        <f aca="false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44" t="str">
        <f aca="false">CONCATENATE(B93,C93)</f>
        <v/>
      </c>
      <c r="K93" s="47" t="str">
        <f aca="false">IF(OR(H93="",H93=0),L93,H93)</f>
        <v/>
      </c>
      <c r="L93" s="47" t="str">
        <f aca="false">IF(NOT(ISERROR(VLOOKUP(B93,Deflatores!G$42:H$64,2,FALSE()))),VLOOKUP(B93,Deflatores!G$42:H$64,2,FALSE()),IF(OR(ISBLANK(C93),ISBLANK(B93)),"",VLOOKUP(C93,Deflatores!G$4:H$38,2,FALSE())*H93+VLOOKUP(C93,Deflatores!G$4:I$38,3,FALSE())))</f>
        <v/>
      </c>
      <c r="M93" s="48"/>
      <c r="N93" s="48"/>
      <c r="O93" s="43"/>
    </row>
    <row r="94" customFormat="false" ht="12.75" hidden="false" customHeight="true" outlineLevel="0" collapsed="false">
      <c r="A94" s="36"/>
      <c r="B94" s="37"/>
      <c r="C94" s="37"/>
      <c r="D94" s="44"/>
      <c r="E94" s="44"/>
      <c r="F94" s="45" t="str">
        <f aca="false">IF(ISBLANK(B94),"",IF(I94="L","Baixa",IF(I94="A","Média",IF(I94="","","Alta"))))</f>
        <v/>
      </c>
      <c r="G94" s="44" t="str">
        <f aca="false">CONCATENATE(B94,I94)</f>
        <v/>
      </c>
      <c r="H94" s="39" t="str">
        <f aca="false">IF(ISBLANK(B94),"",IF(B94="ALI",IF(I94="L",7,IF(I94="A",10,15)),IF(B94="AIE",IF(I94="L",5,IF(I94="A",7,10)),IF(B94="SE",IF(I94="L",4,IF(I94="A",5,7)),IF(OR(B94="EE",B94="CE"),IF(I94="L",3,IF(I94="A",4,6)),0)))))</f>
        <v/>
      </c>
      <c r="I94" s="46" t="str">
        <f aca="false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44" t="str">
        <f aca="false">CONCATENATE(B94,C94)</f>
        <v/>
      </c>
      <c r="K94" s="47" t="str">
        <f aca="false">IF(OR(H94="",H94=0),L94,H94)</f>
        <v/>
      </c>
      <c r="L94" s="47" t="str">
        <f aca="false">IF(NOT(ISERROR(VLOOKUP(B94,Deflatores!G$42:H$64,2,FALSE()))),VLOOKUP(B94,Deflatores!G$42:H$64,2,FALSE()),IF(OR(ISBLANK(C94),ISBLANK(B94)),"",VLOOKUP(C94,Deflatores!G$4:H$38,2,FALSE())*H94+VLOOKUP(C94,Deflatores!G$4:I$38,3,FALSE())))</f>
        <v/>
      </c>
      <c r="M94" s="48"/>
      <c r="N94" s="48"/>
      <c r="O94" s="43"/>
    </row>
    <row r="95" customFormat="false" ht="12.75" hidden="false" customHeight="true" outlineLevel="0" collapsed="false">
      <c r="A95" s="36"/>
      <c r="B95" s="37"/>
      <c r="C95" s="37"/>
      <c r="D95" s="44"/>
      <c r="E95" s="44"/>
      <c r="F95" s="45" t="str">
        <f aca="false">IF(ISBLANK(B95),"",IF(I95="L","Baixa",IF(I95="A","Média",IF(I95="","","Alta"))))</f>
        <v/>
      </c>
      <c r="G95" s="44" t="str">
        <f aca="false">CONCATENATE(B95,I95)</f>
        <v/>
      </c>
      <c r="H95" s="39" t="str">
        <f aca="false">IF(ISBLANK(B95),"",IF(B95="ALI",IF(I95="L",7,IF(I95="A",10,15)),IF(B95="AIE",IF(I95="L",5,IF(I95="A",7,10)),IF(B95="SE",IF(I95="L",4,IF(I95="A",5,7)),IF(OR(B95="EE",B95="CE"),IF(I95="L",3,IF(I95="A",4,6)),0)))))</f>
        <v/>
      </c>
      <c r="I95" s="46" t="str">
        <f aca="false"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  <v/>
      </c>
      <c r="J95" s="44" t="str">
        <f aca="false">CONCATENATE(B95,C95)</f>
        <v/>
      </c>
      <c r="K95" s="47" t="str">
        <f aca="false">IF(OR(H95="",H95=0),L95,H95)</f>
        <v/>
      </c>
      <c r="L95" s="47" t="str">
        <f aca="false">IF(NOT(ISERROR(VLOOKUP(B95,Deflatores!G$42:H$64,2,FALSE()))),VLOOKUP(B95,Deflatores!G$42:H$64,2,FALSE()),IF(OR(ISBLANK(C95),ISBLANK(B95)),"",VLOOKUP(C95,Deflatores!G$4:H$38,2,FALSE())*H95+VLOOKUP(C95,Deflatores!G$4:I$38,3,FALSE())))</f>
        <v/>
      </c>
      <c r="M95" s="48"/>
      <c r="N95" s="48"/>
      <c r="O95" s="43"/>
    </row>
    <row r="96" customFormat="false" ht="12.75" hidden="false" customHeight="true" outlineLevel="0" collapsed="false">
      <c r="A96" s="36"/>
      <c r="B96" s="37"/>
      <c r="C96" s="37"/>
      <c r="D96" s="44"/>
      <c r="E96" s="44"/>
      <c r="F96" s="45" t="str">
        <f aca="false">IF(ISBLANK(B96),"",IF(I96="L","Baixa",IF(I96="A","Média",IF(I96="","","Alta"))))</f>
        <v/>
      </c>
      <c r="G96" s="44" t="str">
        <f aca="false">CONCATENATE(B96,I96)</f>
        <v/>
      </c>
      <c r="H96" s="39" t="str">
        <f aca="false">IF(ISBLANK(B96),"",IF(B96="ALI",IF(I96="L",7,IF(I96="A",10,15)),IF(B96="AIE",IF(I96="L",5,IF(I96="A",7,10)),IF(B96="SE",IF(I96="L",4,IF(I96="A",5,7)),IF(OR(B96="EE",B96="CE"),IF(I96="L",3,IF(I96="A",4,6)),0)))))</f>
        <v/>
      </c>
      <c r="I96" s="46" t="str">
        <f aca="false">IF(OR(ISBLANK(D96),ISBLANK(E96)),IF(OR(B96="ALI",B96="AIE"),"L",IF(OR(B96="EE",B96="SE",B96="CE"),"A","")),IF(B96="EE",IF(E96&gt;=3,IF(D96&gt;=5,"H","A"),IF(E96&gt;=2,IF(D96&gt;=16,"H",IF(D96&lt;=4,"L","A")),IF(D96&lt;=15,"L","A"))),IF(OR(B96="SE",B96="CE"),IF(E96&gt;=4,IF(D96&gt;=6,"H","A"),IF(E96&gt;=2,IF(D96&gt;=20,"H",IF(D96&lt;=5,"L","A")),IF(D96&lt;=19,"L","A"))),IF(OR(B96="ALI",B96="AIE"),IF(E96&gt;=6,IF(D96&gt;=20,"H","A"),IF(E96&gt;=2,IF(D96&gt;=51,"H",IF(D96&lt;=19,"L","A")),IF(D96&lt;=50,"L","A"))),""))))</f>
        <v/>
      </c>
      <c r="J96" s="44" t="str">
        <f aca="false">CONCATENATE(B96,C96)</f>
        <v/>
      </c>
      <c r="K96" s="47" t="str">
        <f aca="false">IF(OR(H96="",H96=0),L96,H96)</f>
        <v/>
      </c>
      <c r="L96" s="47" t="str">
        <f aca="false">IF(NOT(ISERROR(VLOOKUP(B96,Deflatores!G$42:H$64,2,FALSE()))),VLOOKUP(B96,Deflatores!G$42:H$64,2,FALSE()),IF(OR(ISBLANK(C96),ISBLANK(B96)),"",VLOOKUP(C96,Deflatores!G$4:H$38,2,FALSE())*H96+VLOOKUP(C96,Deflatores!G$4:I$38,3,FALSE())))</f>
        <v/>
      </c>
      <c r="M96" s="48"/>
      <c r="N96" s="48"/>
      <c r="O96" s="43"/>
    </row>
    <row r="97" customFormat="false" ht="12.75" hidden="false" customHeight="true" outlineLevel="0" collapsed="false">
      <c r="A97" s="36"/>
      <c r="B97" s="37"/>
      <c r="C97" s="37"/>
      <c r="D97" s="44"/>
      <c r="E97" s="44"/>
      <c r="F97" s="45" t="str">
        <f aca="false">IF(ISBLANK(B97),"",IF(I97="L","Baixa",IF(I97="A","Média",IF(I97="","","Alta"))))</f>
        <v/>
      </c>
      <c r="G97" s="44" t="str">
        <f aca="false">CONCATENATE(B97,I97)</f>
        <v/>
      </c>
      <c r="H97" s="39" t="str">
        <f aca="false">IF(ISBLANK(B97),"",IF(B97="ALI",IF(I97="L",7,IF(I97="A",10,15)),IF(B97="AIE",IF(I97="L",5,IF(I97="A",7,10)),IF(B97="SE",IF(I97="L",4,IF(I97="A",5,7)),IF(OR(B97="EE",B97="CE"),IF(I97="L",3,IF(I97="A",4,6)),0)))))</f>
        <v/>
      </c>
      <c r="I97" s="46" t="str">
        <f aca="false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44" t="str">
        <f aca="false">CONCATENATE(B97,C97)</f>
        <v/>
      </c>
      <c r="K97" s="47" t="str">
        <f aca="false">IF(OR(H97="",H97=0),L97,H97)</f>
        <v/>
      </c>
      <c r="L97" s="47" t="str">
        <f aca="false">IF(NOT(ISERROR(VLOOKUP(B97,Deflatores!G$42:H$64,2,FALSE()))),VLOOKUP(B97,Deflatores!G$42:H$64,2,FALSE()),IF(OR(ISBLANK(C97),ISBLANK(B97)),"",VLOOKUP(C97,Deflatores!G$4:H$38,2,FALSE())*H97+VLOOKUP(C97,Deflatores!G$4:I$38,3,FALSE())))</f>
        <v/>
      </c>
      <c r="M97" s="48"/>
      <c r="N97" s="48"/>
      <c r="O97" s="43"/>
    </row>
    <row r="98" customFormat="false" ht="12.75" hidden="false" customHeight="true" outlineLevel="0" collapsed="false">
      <c r="A98" s="36"/>
      <c r="B98" s="37"/>
      <c r="C98" s="37"/>
      <c r="D98" s="44"/>
      <c r="E98" s="44"/>
      <c r="F98" s="45" t="str">
        <f aca="false">IF(ISBLANK(B98),"",IF(I98="L","Baixa",IF(I98="A","Média",IF(I98="","","Alta"))))</f>
        <v/>
      </c>
      <c r="G98" s="44" t="str">
        <f aca="false">CONCATENATE(B98,I98)</f>
        <v/>
      </c>
      <c r="H98" s="39" t="str">
        <f aca="false">IF(ISBLANK(B98),"",IF(B98="ALI",IF(I98="L",7,IF(I98="A",10,15)),IF(B98="AIE",IF(I98="L",5,IF(I98="A",7,10)),IF(B98="SE",IF(I98="L",4,IF(I98="A",5,7)),IF(OR(B98="EE",B98="CE"),IF(I98="L",3,IF(I98="A",4,6)),0)))))</f>
        <v/>
      </c>
      <c r="I98" s="46" t="str">
        <f aca="false">IF(OR(ISBLANK(D98),ISBLANK(E98)),IF(OR(B98="ALI",B98="AIE"),"L",IF(OR(B98="EE",B98="SE",B98="CE"),"A","")),IF(B98="EE",IF(E98&gt;=3,IF(D98&gt;=5,"H","A"),IF(E98&gt;=2,IF(D98&gt;=16,"H",IF(D98&lt;=4,"L","A")),IF(D98&lt;=15,"L","A"))),IF(OR(B98="SE",B98="CE"),IF(E98&gt;=4,IF(D98&gt;=6,"H","A"),IF(E98&gt;=2,IF(D98&gt;=20,"H",IF(D98&lt;=5,"L","A")),IF(D98&lt;=19,"L","A"))),IF(OR(B98="ALI",B98="AIE"),IF(E98&gt;=6,IF(D98&gt;=20,"H","A"),IF(E98&gt;=2,IF(D98&gt;=51,"H",IF(D98&lt;=19,"L","A")),IF(D98&lt;=50,"L","A"))),""))))</f>
        <v/>
      </c>
      <c r="J98" s="44" t="str">
        <f aca="false">CONCATENATE(B98,C98)</f>
        <v/>
      </c>
      <c r="K98" s="47" t="str">
        <f aca="false">IF(OR(H98="",H98=0),L98,H98)</f>
        <v/>
      </c>
      <c r="L98" s="47" t="str">
        <f aca="false">IF(NOT(ISERROR(VLOOKUP(B98,Deflatores!G$42:H$64,2,FALSE()))),VLOOKUP(B98,Deflatores!G$42:H$64,2,FALSE()),IF(OR(ISBLANK(C98),ISBLANK(B98)),"",VLOOKUP(C98,Deflatores!G$4:H$38,2,FALSE())*H98+VLOOKUP(C98,Deflatores!G$4:I$38,3,FALSE())))</f>
        <v/>
      </c>
      <c r="M98" s="48"/>
      <c r="N98" s="48"/>
      <c r="O98" s="43"/>
    </row>
    <row r="99" customFormat="false" ht="12.75" hidden="false" customHeight="true" outlineLevel="0" collapsed="false">
      <c r="A99" s="36"/>
      <c r="B99" s="37"/>
      <c r="C99" s="37"/>
      <c r="D99" s="44"/>
      <c r="E99" s="44"/>
      <c r="F99" s="45" t="str">
        <f aca="false">IF(ISBLANK(B99),"",IF(I99="L","Baixa",IF(I99="A","Média",IF(I99="","","Alta"))))</f>
        <v/>
      </c>
      <c r="G99" s="44" t="str">
        <f aca="false">CONCATENATE(B99,I99)</f>
        <v/>
      </c>
      <c r="H99" s="39" t="str">
        <f aca="false">IF(ISBLANK(B99),"",IF(B99="ALI",IF(I99="L",7,IF(I99="A",10,15)),IF(B99="AIE",IF(I99="L",5,IF(I99="A",7,10)),IF(B99="SE",IF(I99="L",4,IF(I99="A",5,7)),IF(OR(B99="EE",B99="CE"),IF(I99="L",3,IF(I99="A",4,6)),0)))))</f>
        <v/>
      </c>
      <c r="I99" s="46" t="str">
        <f aca="false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44" t="str">
        <f aca="false">CONCATENATE(B99,C99)</f>
        <v/>
      </c>
      <c r="K99" s="47" t="str">
        <f aca="false">IF(OR(H99="",H99=0),L99,H99)</f>
        <v/>
      </c>
      <c r="L99" s="47" t="str">
        <f aca="false">IF(NOT(ISERROR(VLOOKUP(B99,Deflatores!G$42:H$64,2,FALSE()))),VLOOKUP(B99,Deflatores!G$42:H$64,2,FALSE()),IF(OR(ISBLANK(C99),ISBLANK(B99)),"",VLOOKUP(C99,Deflatores!G$4:H$38,2,FALSE())*H99+VLOOKUP(C99,Deflatores!G$4:I$38,3,FALSE())))</f>
        <v/>
      </c>
      <c r="M99" s="48"/>
      <c r="N99" s="48"/>
      <c r="O99" s="43"/>
    </row>
    <row r="100" customFormat="false" ht="12.75" hidden="false" customHeight="true" outlineLevel="0" collapsed="false">
      <c r="A100" s="36"/>
      <c r="B100" s="37"/>
      <c r="C100" s="37"/>
      <c r="D100" s="44"/>
      <c r="E100" s="44"/>
      <c r="F100" s="45" t="str">
        <f aca="false">IF(ISBLANK(B100),"",IF(I100="L","Baixa",IF(I100="A","Média",IF(I100="","","Alta"))))</f>
        <v/>
      </c>
      <c r="G100" s="44" t="str">
        <f aca="false">CONCATENATE(B100,I100)</f>
        <v/>
      </c>
      <c r="H100" s="39" t="str">
        <f aca="false">IF(ISBLANK(B100),"",IF(B100="ALI",IF(I100="L",7,IF(I100="A",10,15)),IF(B100="AIE",IF(I100="L",5,IF(I100="A",7,10)),IF(B100="SE",IF(I100="L",4,IF(I100="A",5,7)),IF(OR(B100="EE",B100="CE"),IF(I100="L",3,IF(I100="A",4,6)),0)))))</f>
        <v/>
      </c>
      <c r="I100" s="46" t="str">
        <f aca="false"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  <v/>
      </c>
      <c r="J100" s="44" t="str">
        <f aca="false">CONCATENATE(B100,C100)</f>
        <v/>
      </c>
      <c r="K100" s="47" t="str">
        <f aca="false">IF(OR(H100="",H100=0),L100,H100)</f>
        <v/>
      </c>
      <c r="L100" s="47" t="str">
        <f aca="false">IF(NOT(ISERROR(VLOOKUP(B100,Deflatores!G$42:H$64,2,FALSE()))),VLOOKUP(B100,Deflatores!G$42:H$64,2,FALSE()),IF(OR(ISBLANK(C100),ISBLANK(B100)),"",VLOOKUP(C100,Deflatores!G$4:H$38,2,FALSE())*H100+VLOOKUP(C100,Deflatores!G$4:I$38,3,FALSE())))</f>
        <v/>
      </c>
      <c r="M100" s="48"/>
      <c r="N100" s="48"/>
      <c r="O100" s="43"/>
    </row>
    <row r="101" customFormat="false" ht="12.75" hidden="false" customHeight="true" outlineLevel="0" collapsed="false">
      <c r="A101" s="36"/>
      <c r="B101" s="37"/>
      <c r="C101" s="37"/>
      <c r="D101" s="44"/>
      <c r="E101" s="44"/>
      <c r="F101" s="45" t="str">
        <f aca="false">IF(ISBLANK(B101),"",IF(I101="L","Baixa",IF(I101="A","Média",IF(I101="","","Alta"))))</f>
        <v/>
      </c>
      <c r="G101" s="44" t="str">
        <f aca="false">CONCATENATE(B101,I101)</f>
        <v/>
      </c>
      <c r="H101" s="39" t="str">
        <f aca="false">IF(ISBLANK(B101),"",IF(B101="ALI",IF(I101="L",7,IF(I101="A",10,15)),IF(B101="AIE",IF(I101="L",5,IF(I101="A",7,10)),IF(B101="SE",IF(I101="L",4,IF(I101="A",5,7)),IF(OR(B101="EE",B101="CE"),IF(I101="L",3,IF(I101="A",4,6)),0)))))</f>
        <v/>
      </c>
      <c r="I101" s="46" t="str">
        <f aca="false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44" t="str">
        <f aca="false">CONCATENATE(B101,C101)</f>
        <v/>
      </c>
      <c r="K101" s="47" t="str">
        <f aca="false">IF(OR(H101="",H101=0),L101,H101)</f>
        <v/>
      </c>
      <c r="L101" s="47" t="str">
        <f aca="false">IF(NOT(ISERROR(VLOOKUP(B101,Deflatores!G$42:H$64,2,FALSE()))),VLOOKUP(B101,Deflatores!G$42:H$64,2,FALSE()),IF(OR(ISBLANK(C101),ISBLANK(B101)),"",VLOOKUP(C101,Deflatores!G$4:H$38,2,FALSE())*H101+VLOOKUP(C101,Deflatores!G$4:I$38,3,FALSE())))</f>
        <v/>
      </c>
      <c r="M101" s="48"/>
      <c r="N101" s="48"/>
      <c r="O101" s="43"/>
    </row>
    <row r="102" customFormat="false" ht="12.75" hidden="false" customHeight="true" outlineLevel="0" collapsed="false">
      <c r="A102" s="36"/>
      <c r="B102" s="37"/>
      <c r="C102" s="37"/>
      <c r="D102" s="44"/>
      <c r="E102" s="44"/>
      <c r="F102" s="45" t="str">
        <f aca="false">IF(ISBLANK(B102),"",IF(I102="L","Baixa",IF(I102="A","Média",IF(I102="","","Alta"))))</f>
        <v/>
      </c>
      <c r="G102" s="44" t="str">
        <f aca="false">CONCATENATE(B102,I102)</f>
        <v/>
      </c>
      <c r="H102" s="39" t="str">
        <f aca="false">IF(ISBLANK(B102),"",IF(B102="ALI",IF(I102="L",7,IF(I102="A",10,15)),IF(B102="AIE",IF(I102="L",5,IF(I102="A",7,10)),IF(B102="SE",IF(I102="L",4,IF(I102="A",5,7)),IF(OR(B102="EE",B102="CE"),IF(I102="L",3,IF(I102="A",4,6)),0)))))</f>
        <v/>
      </c>
      <c r="I102" s="46" t="str">
        <f aca="false">IF(OR(ISBLANK(D102),ISBLANK(E102)),IF(OR(B102="ALI",B102="AIE"),"L",IF(OR(B102="EE",B102="SE",B102="CE"),"A","")),IF(B102="EE",IF(E102&gt;=3,IF(D102&gt;=5,"H","A"),IF(E102&gt;=2,IF(D102&gt;=16,"H",IF(D102&lt;=4,"L","A")),IF(D102&lt;=15,"L","A"))),IF(OR(B102="SE",B102="CE"),IF(E102&gt;=4,IF(D102&gt;=6,"H","A"),IF(E102&gt;=2,IF(D102&gt;=20,"H",IF(D102&lt;=5,"L","A")),IF(D102&lt;=19,"L","A"))),IF(OR(B102="ALI",B102="AIE"),IF(E102&gt;=6,IF(D102&gt;=20,"H","A"),IF(E102&gt;=2,IF(D102&gt;=51,"H",IF(D102&lt;=19,"L","A")),IF(D102&lt;=50,"L","A"))),""))))</f>
        <v/>
      </c>
      <c r="J102" s="44" t="str">
        <f aca="false">CONCATENATE(B102,C102)</f>
        <v/>
      </c>
      <c r="K102" s="47" t="str">
        <f aca="false">IF(OR(H102="",H102=0),L102,H102)</f>
        <v/>
      </c>
      <c r="L102" s="47" t="str">
        <f aca="false">IF(NOT(ISERROR(VLOOKUP(B102,Deflatores!G$42:H$64,2,FALSE()))),VLOOKUP(B102,Deflatores!G$42:H$64,2,FALSE()),IF(OR(ISBLANK(C102),ISBLANK(B102)),"",VLOOKUP(C102,Deflatores!G$4:H$38,2,FALSE())*H102+VLOOKUP(C102,Deflatores!G$4:I$38,3,FALSE())))</f>
        <v/>
      </c>
      <c r="M102" s="48"/>
      <c r="N102" s="48"/>
      <c r="O102" s="43"/>
    </row>
    <row r="103" customFormat="false" ht="12.75" hidden="false" customHeight="true" outlineLevel="0" collapsed="false">
      <c r="A103" s="36"/>
      <c r="B103" s="37"/>
      <c r="C103" s="37"/>
      <c r="D103" s="44"/>
      <c r="E103" s="44"/>
      <c r="F103" s="45" t="str">
        <f aca="false">IF(ISBLANK(B103),"",IF(I103="L","Baixa",IF(I103="A","Média",IF(I103="","","Alta"))))</f>
        <v/>
      </c>
      <c r="G103" s="44" t="str">
        <f aca="false">CONCATENATE(B103,I103)</f>
        <v/>
      </c>
      <c r="H103" s="39" t="str">
        <f aca="false">IF(ISBLANK(B103),"",IF(B103="ALI",IF(I103="L",7,IF(I103="A",10,15)),IF(B103="AIE",IF(I103="L",5,IF(I103="A",7,10)),IF(B103="SE",IF(I103="L",4,IF(I103="A",5,7)),IF(OR(B103="EE",B103="CE"),IF(I103="L",3,IF(I103="A",4,6)),0)))))</f>
        <v/>
      </c>
      <c r="I103" s="46" t="str">
        <f aca="false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44" t="str">
        <f aca="false">CONCATENATE(B103,C103)</f>
        <v/>
      </c>
      <c r="K103" s="47" t="str">
        <f aca="false">IF(OR(H103="",H103=0),L103,H103)</f>
        <v/>
      </c>
      <c r="L103" s="47" t="str">
        <f aca="false">IF(NOT(ISERROR(VLOOKUP(B103,Deflatores!G$42:H$64,2,FALSE()))),VLOOKUP(B103,Deflatores!G$42:H$64,2,FALSE()),IF(OR(ISBLANK(C103),ISBLANK(B103)),"",VLOOKUP(C103,Deflatores!G$4:H$38,2,FALSE())*H103+VLOOKUP(C103,Deflatores!G$4:I$38,3,FALSE())))</f>
        <v/>
      </c>
      <c r="M103" s="48"/>
      <c r="N103" s="48"/>
      <c r="O103" s="43"/>
    </row>
    <row r="104" customFormat="false" ht="12.75" hidden="false" customHeight="true" outlineLevel="0" collapsed="false">
      <c r="A104" s="36"/>
      <c r="B104" s="37"/>
      <c r="C104" s="37"/>
      <c r="D104" s="44"/>
      <c r="E104" s="44"/>
      <c r="F104" s="45" t="str">
        <f aca="false">IF(ISBLANK(B104),"",IF(I104="L","Baixa",IF(I104="A","Média",IF(I104="","","Alta"))))</f>
        <v/>
      </c>
      <c r="G104" s="44" t="str">
        <f aca="false">CONCATENATE(B104,I104)</f>
        <v/>
      </c>
      <c r="H104" s="39" t="str">
        <f aca="false">IF(ISBLANK(B104),"",IF(B104="ALI",IF(I104="L",7,IF(I104="A",10,15)),IF(B104="AIE",IF(I104="L",5,IF(I104="A",7,10)),IF(B104="SE",IF(I104="L",4,IF(I104="A",5,7)),IF(OR(B104="EE",B104="CE"),IF(I104="L",3,IF(I104="A",4,6)),0)))))</f>
        <v/>
      </c>
      <c r="I104" s="46" t="str">
        <f aca="false"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44" t="str">
        <f aca="false">CONCATENATE(B104,C104)</f>
        <v/>
      </c>
      <c r="K104" s="47" t="str">
        <f aca="false">IF(OR(H104="",H104=0),L104,H104)</f>
        <v/>
      </c>
      <c r="L104" s="47" t="str">
        <f aca="false">IF(NOT(ISERROR(VLOOKUP(B104,Deflatores!G$42:H$64,2,FALSE()))),VLOOKUP(B104,Deflatores!G$42:H$64,2,FALSE()),IF(OR(ISBLANK(C104),ISBLANK(B104)),"",VLOOKUP(C104,Deflatores!G$4:H$38,2,FALSE())*H104+VLOOKUP(C104,Deflatores!G$4:I$38,3,FALSE())))</f>
        <v/>
      </c>
      <c r="M104" s="48"/>
      <c r="N104" s="48"/>
      <c r="O104" s="43"/>
    </row>
    <row r="105" customFormat="false" ht="12.75" hidden="false" customHeight="true" outlineLevel="0" collapsed="false">
      <c r="A105" s="36"/>
      <c r="B105" s="37"/>
      <c r="C105" s="37"/>
      <c r="D105" s="44"/>
      <c r="E105" s="44"/>
      <c r="F105" s="45" t="str">
        <f aca="false">IF(ISBLANK(B105),"",IF(I105="L","Baixa",IF(I105="A","Média",IF(I105="","","Alta"))))</f>
        <v/>
      </c>
      <c r="G105" s="44" t="str">
        <f aca="false">CONCATENATE(B105,I105)</f>
        <v/>
      </c>
      <c r="H105" s="39" t="str">
        <f aca="false">IF(ISBLANK(B105),"",IF(B105="ALI",IF(I105="L",7,IF(I105="A",10,15)),IF(B105="AIE",IF(I105="L",5,IF(I105="A",7,10)),IF(B105="SE",IF(I105="L",4,IF(I105="A",5,7)),IF(OR(B105="EE",B105="CE"),IF(I105="L",3,IF(I105="A",4,6)),0)))))</f>
        <v/>
      </c>
      <c r="I105" s="46" t="str">
        <f aca="false"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  <v/>
      </c>
      <c r="J105" s="44" t="str">
        <f aca="false">CONCATENATE(B105,C105)</f>
        <v/>
      </c>
      <c r="K105" s="47" t="str">
        <f aca="false">IF(OR(H105="",H105=0),L105,H105)</f>
        <v/>
      </c>
      <c r="L105" s="47" t="str">
        <f aca="false">IF(NOT(ISERROR(VLOOKUP(B105,Deflatores!G$42:H$64,2,FALSE()))),VLOOKUP(B105,Deflatores!G$42:H$64,2,FALSE()),IF(OR(ISBLANK(C105),ISBLANK(B105)),"",VLOOKUP(C105,Deflatores!G$4:H$38,2,FALSE())*H105+VLOOKUP(C105,Deflatores!G$4:I$38,3,FALSE())))</f>
        <v/>
      </c>
      <c r="M105" s="48"/>
      <c r="N105" s="48"/>
      <c r="O105" s="43"/>
    </row>
    <row r="106" customFormat="false" ht="12.75" hidden="false" customHeight="true" outlineLevel="0" collapsed="false">
      <c r="A106" s="36"/>
      <c r="B106" s="37"/>
      <c r="C106" s="37"/>
      <c r="D106" s="44"/>
      <c r="E106" s="44"/>
      <c r="F106" s="45" t="str">
        <f aca="false">IF(ISBLANK(B106),"",IF(I106="L","Baixa",IF(I106="A","Média",IF(I106="","","Alta"))))</f>
        <v/>
      </c>
      <c r="G106" s="44" t="str">
        <f aca="false">CONCATENATE(B106,I106)</f>
        <v/>
      </c>
      <c r="H106" s="39" t="str">
        <f aca="false">IF(ISBLANK(B106),"",IF(B106="ALI",IF(I106="L",7,IF(I106="A",10,15)),IF(B106="AIE",IF(I106="L",5,IF(I106="A",7,10)),IF(B106="SE",IF(I106="L",4,IF(I106="A",5,7)),IF(OR(B106="EE",B106="CE"),IF(I106="L",3,IF(I106="A",4,6)),0)))))</f>
        <v/>
      </c>
      <c r="I106" s="46" t="str">
        <f aca="false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44" t="str">
        <f aca="false">CONCATENATE(B106,C106)</f>
        <v/>
      </c>
      <c r="K106" s="47" t="str">
        <f aca="false">IF(OR(H106="",H106=0),L106,H106)</f>
        <v/>
      </c>
      <c r="L106" s="47" t="str">
        <f aca="false">IF(NOT(ISERROR(VLOOKUP(B106,Deflatores!G$42:H$64,2,FALSE()))),VLOOKUP(B106,Deflatores!G$42:H$64,2,FALSE()),IF(OR(ISBLANK(C106),ISBLANK(B106)),"",VLOOKUP(C106,Deflatores!G$4:H$38,2,FALSE())*H106+VLOOKUP(C106,Deflatores!G$4:I$38,3,FALSE())))</f>
        <v/>
      </c>
      <c r="M106" s="48"/>
      <c r="N106" s="48"/>
      <c r="O106" s="43"/>
    </row>
    <row r="107" customFormat="false" ht="12.75" hidden="false" customHeight="true" outlineLevel="0" collapsed="false">
      <c r="A107" s="36"/>
      <c r="B107" s="37"/>
      <c r="C107" s="37"/>
      <c r="D107" s="44"/>
      <c r="E107" s="44"/>
      <c r="F107" s="45" t="str">
        <f aca="false">IF(ISBLANK(B107),"",IF(I107="L","Baixa",IF(I107="A","Média",IF(I107="","","Alta"))))</f>
        <v/>
      </c>
      <c r="G107" s="44" t="str">
        <f aca="false">CONCATENATE(B107,I107)</f>
        <v/>
      </c>
      <c r="H107" s="39" t="str">
        <f aca="false">IF(ISBLANK(B107),"",IF(B107="ALI",IF(I107="L",7,IF(I107="A",10,15)),IF(B107="AIE",IF(I107="L",5,IF(I107="A",7,10)),IF(B107="SE",IF(I107="L",4,IF(I107="A",5,7)),IF(OR(B107="EE",B107="CE"),IF(I107="L",3,IF(I107="A",4,6)),0)))))</f>
        <v/>
      </c>
      <c r="I107" s="46" t="str">
        <f aca="false">IF(OR(ISBLANK(D107),ISBLANK(E107)),IF(OR(B107="ALI",B107="AIE"),"L",IF(OR(B107="EE",B107="SE",B107="CE"),"A","")),IF(B107="EE",IF(E107&gt;=3,IF(D107&gt;=5,"H","A"),IF(E107&gt;=2,IF(D107&gt;=16,"H",IF(D107&lt;=4,"L","A")),IF(D107&lt;=15,"L","A"))),IF(OR(B107="SE",B107="CE"),IF(E107&gt;=4,IF(D107&gt;=6,"H","A"),IF(E107&gt;=2,IF(D107&gt;=20,"H",IF(D107&lt;=5,"L","A")),IF(D107&lt;=19,"L","A"))),IF(OR(B107="ALI",B107="AIE"),IF(E107&gt;=6,IF(D107&gt;=20,"H","A"),IF(E107&gt;=2,IF(D107&gt;=51,"H",IF(D107&lt;=19,"L","A")),IF(D107&lt;=50,"L","A"))),""))))</f>
        <v/>
      </c>
      <c r="J107" s="44" t="str">
        <f aca="false">CONCATENATE(B107,C107)</f>
        <v/>
      </c>
      <c r="K107" s="47" t="str">
        <f aca="false">IF(OR(H107="",H107=0),L107,H107)</f>
        <v/>
      </c>
      <c r="L107" s="47" t="str">
        <f aca="false">IF(NOT(ISERROR(VLOOKUP(B107,Deflatores!G$42:H$64,2,FALSE()))),VLOOKUP(B107,Deflatores!G$42:H$64,2,FALSE()),IF(OR(ISBLANK(C107),ISBLANK(B107)),"",VLOOKUP(C107,Deflatores!G$4:H$38,2,FALSE())*H107+VLOOKUP(C107,Deflatores!G$4:I$38,3,FALSE())))</f>
        <v/>
      </c>
      <c r="M107" s="48"/>
      <c r="N107" s="48"/>
      <c r="O107" s="43"/>
    </row>
    <row r="108" customFormat="false" ht="12.75" hidden="false" customHeight="true" outlineLevel="0" collapsed="false">
      <c r="A108" s="36"/>
      <c r="B108" s="37"/>
      <c r="C108" s="37"/>
      <c r="D108" s="44"/>
      <c r="E108" s="44"/>
      <c r="F108" s="45" t="str">
        <f aca="false">IF(ISBLANK(B108),"",IF(I108="L","Baixa",IF(I108="A","Média",IF(I108="","","Alta"))))</f>
        <v/>
      </c>
      <c r="G108" s="44" t="str">
        <f aca="false">CONCATENATE(B108,I108)</f>
        <v/>
      </c>
      <c r="H108" s="39" t="str">
        <f aca="false">IF(ISBLANK(B108),"",IF(B108="ALI",IF(I108="L",7,IF(I108="A",10,15)),IF(B108="AIE",IF(I108="L",5,IF(I108="A",7,10)),IF(B108="SE",IF(I108="L",4,IF(I108="A",5,7)),IF(OR(B108="EE",B108="CE"),IF(I108="L",3,IF(I108="A",4,6)),0)))))</f>
        <v/>
      </c>
      <c r="I108" s="46" t="str">
        <f aca="false"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  <v/>
      </c>
      <c r="J108" s="44" t="str">
        <f aca="false">CONCATENATE(B108,C108)</f>
        <v/>
      </c>
      <c r="K108" s="47" t="str">
        <f aca="false">IF(OR(H108="",H108=0),L108,H108)</f>
        <v/>
      </c>
      <c r="L108" s="47" t="str">
        <f aca="false">IF(NOT(ISERROR(VLOOKUP(B108,Deflatores!G$42:H$64,2,FALSE()))),VLOOKUP(B108,Deflatores!G$42:H$64,2,FALSE()),IF(OR(ISBLANK(C108),ISBLANK(B108)),"",VLOOKUP(C108,Deflatores!G$4:H$38,2,FALSE())*H108+VLOOKUP(C108,Deflatores!G$4:I$38,3,FALSE())))</f>
        <v/>
      </c>
      <c r="M108" s="48"/>
      <c r="N108" s="48"/>
      <c r="O108" s="43"/>
    </row>
    <row r="109" customFormat="false" ht="12.75" hidden="false" customHeight="true" outlineLevel="0" collapsed="false">
      <c r="A109" s="36"/>
      <c r="B109" s="37"/>
      <c r="C109" s="37"/>
      <c r="D109" s="44"/>
      <c r="E109" s="44"/>
      <c r="F109" s="45" t="str">
        <f aca="false">IF(ISBLANK(B109),"",IF(I109="L","Baixa",IF(I109="A","Média",IF(I109="","","Alta"))))</f>
        <v/>
      </c>
      <c r="G109" s="44" t="str">
        <f aca="false">CONCATENATE(B109,I109)</f>
        <v/>
      </c>
      <c r="H109" s="39" t="str">
        <f aca="false">IF(ISBLANK(B109),"",IF(B109="ALI",IF(I109="L",7,IF(I109="A",10,15)),IF(B109="AIE",IF(I109="L",5,IF(I109="A",7,10)),IF(B109="SE",IF(I109="L",4,IF(I109="A",5,7)),IF(OR(B109="EE",B109="CE"),IF(I109="L",3,IF(I109="A",4,6)),0)))))</f>
        <v/>
      </c>
      <c r="I109" s="46" t="str">
        <f aca="false">IF(OR(ISBLANK(D109),ISBLANK(E109)),IF(OR(B109="ALI",B109="AIE"),"L",IF(OR(B109="EE",B109="SE",B109="CE"),"A","")),IF(B109="EE",IF(E109&gt;=3,IF(D109&gt;=5,"H","A"),IF(E109&gt;=2,IF(D109&gt;=16,"H",IF(D109&lt;=4,"L","A")),IF(D109&lt;=15,"L","A"))),IF(OR(B109="SE",B109="CE"),IF(E109&gt;=4,IF(D109&gt;=6,"H","A"),IF(E109&gt;=2,IF(D109&gt;=20,"H",IF(D109&lt;=5,"L","A")),IF(D109&lt;=19,"L","A"))),IF(OR(B109="ALI",B109="AIE"),IF(E109&gt;=6,IF(D109&gt;=20,"H","A"),IF(E109&gt;=2,IF(D109&gt;=51,"H",IF(D109&lt;=19,"L","A")),IF(D109&lt;=50,"L","A"))),""))))</f>
        <v/>
      </c>
      <c r="J109" s="44" t="str">
        <f aca="false">CONCATENATE(B109,C109)</f>
        <v/>
      </c>
      <c r="K109" s="47" t="str">
        <f aca="false">IF(OR(H109="",H109=0),L109,H109)</f>
        <v/>
      </c>
      <c r="L109" s="47" t="str">
        <f aca="false">IF(NOT(ISERROR(VLOOKUP(B109,Deflatores!G$42:H$64,2,FALSE()))),VLOOKUP(B109,Deflatores!G$42:H$64,2,FALSE()),IF(OR(ISBLANK(C109),ISBLANK(B109)),"",VLOOKUP(C109,Deflatores!G$4:H$38,2,FALSE())*H109+VLOOKUP(C109,Deflatores!G$4:I$38,3,FALSE())))</f>
        <v/>
      </c>
      <c r="M109" s="48"/>
      <c r="N109" s="48"/>
      <c r="O109" s="43"/>
    </row>
    <row r="110" customFormat="false" ht="12.75" hidden="false" customHeight="true" outlineLevel="0" collapsed="false">
      <c r="A110" s="36"/>
      <c r="B110" s="37"/>
      <c r="C110" s="37"/>
      <c r="D110" s="44"/>
      <c r="E110" s="44"/>
      <c r="F110" s="45" t="str">
        <f aca="false">IF(ISBLANK(B110),"",IF(I110="L","Baixa",IF(I110="A","Média",IF(I110="","","Alta"))))</f>
        <v/>
      </c>
      <c r="G110" s="44" t="str">
        <f aca="false">CONCATENATE(B110,I110)</f>
        <v/>
      </c>
      <c r="H110" s="39" t="str">
        <f aca="false">IF(ISBLANK(B110),"",IF(B110="ALI",IF(I110="L",7,IF(I110="A",10,15)),IF(B110="AIE",IF(I110="L",5,IF(I110="A",7,10)),IF(B110="SE",IF(I110="L",4,IF(I110="A",5,7)),IF(OR(B110="EE",B110="CE"),IF(I110="L",3,IF(I110="A",4,6)),0)))))</f>
        <v/>
      </c>
      <c r="I110" s="46" t="str">
        <f aca="false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/>
      </c>
      <c r="J110" s="44" t="str">
        <f aca="false">CONCATENATE(B110,C110)</f>
        <v/>
      </c>
      <c r="K110" s="47" t="str">
        <f aca="false">IF(OR(H110="",H110=0),L110,H110)</f>
        <v/>
      </c>
      <c r="L110" s="47" t="str">
        <f aca="false">IF(NOT(ISERROR(VLOOKUP(B110,Deflatores!G$42:H$64,2,FALSE()))),VLOOKUP(B110,Deflatores!G$42:H$64,2,FALSE()),IF(OR(ISBLANK(C110),ISBLANK(B110)),"",VLOOKUP(C110,Deflatores!G$4:H$38,2,FALSE())*H110+VLOOKUP(C110,Deflatores!G$4:I$38,3,FALSE())))</f>
        <v/>
      </c>
      <c r="M110" s="48"/>
      <c r="N110" s="48"/>
      <c r="O110" s="43"/>
    </row>
    <row r="111" customFormat="false" ht="12.75" hidden="false" customHeight="true" outlineLevel="0" collapsed="false">
      <c r="A111" s="36"/>
      <c r="B111" s="37"/>
      <c r="C111" s="37"/>
      <c r="D111" s="44"/>
      <c r="E111" s="44"/>
      <c r="F111" s="45" t="str">
        <f aca="false">IF(ISBLANK(B111),"",IF(I111="L","Baixa",IF(I111="A","Média",IF(I111="","","Alta"))))</f>
        <v/>
      </c>
      <c r="G111" s="44" t="str">
        <f aca="false">CONCATENATE(B111,I111)</f>
        <v/>
      </c>
      <c r="H111" s="39" t="str">
        <f aca="false">IF(ISBLANK(B111),"",IF(B111="ALI",IF(I111="L",7,IF(I111="A",10,15)),IF(B111="AIE",IF(I111="L",5,IF(I111="A",7,10)),IF(B111="SE",IF(I111="L",4,IF(I111="A",5,7)),IF(OR(B111="EE",B111="CE"),IF(I111="L",3,IF(I111="A",4,6)),0)))))</f>
        <v/>
      </c>
      <c r="I111" s="46" t="str">
        <f aca="false">IF(OR(ISBLANK(D111),ISBLANK(E111)),IF(OR(B111="ALI",B111="AIE"),"L",IF(OR(B111="EE",B111="SE",B111="CE"),"A","")),IF(B111="EE",IF(E111&gt;=3,IF(D111&gt;=5,"H","A"),IF(E111&gt;=2,IF(D111&gt;=16,"H",IF(D111&lt;=4,"L","A")),IF(D111&lt;=15,"L","A"))),IF(OR(B111="SE",B111="CE"),IF(E111&gt;=4,IF(D111&gt;=6,"H","A"),IF(E111&gt;=2,IF(D111&gt;=20,"H",IF(D111&lt;=5,"L","A")),IF(D111&lt;=19,"L","A"))),IF(OR(B111="ALI",B111="AIE"),IF(E111&gt;=6,IF(D111&gt;=20,"H","A"),IF(E111&gt;=2,IF(D111&gt;=51,"H",IF(D111&lt;=19,"L","A")),IF(D111&lt;=50,"L","A"))),""))))</f>
        <v/>
      </c>
      <c r="J111" s="44" t="str">
        <f aca="false">CONCATENATE(B111,C111)</f>
        <v/>
      </c>
      <c r="K111" s="47" t="str">
        <f aca="false">IF(OR(H111="",H111=0),L111,H111)</f>
        <v/>
      </c>
      <c r="L111" s="47" t="str">
        <f aca="false">IF(NOT(ISERROR(VLOOKUP(B111,Deflatores!G$42:H$64,2,FALSE()))),VLOOKUP(B111,Deflatores!G$42:H$64,2,FALSE()),IF(OR(ISBLANK(C111),ISBLANK(B111)),"",VLOOKUP(C111,Deflatores!G$4:H$38,2,FALSE())*H111+VLOOKUP(C111,Deflatores!G$4:I$38,3,FALSE())))</f>
        <v/>
      </c>
      <c r="M111" s="48"/>
      <c r="N111" s="48"/>
      <c r="O111" s="43"/>
    </row>
    <row r="112" customFormat="false" ht="12.75" hidden="false" customHeight="true" outlineLevel="0" collapsed="false">
      <c r="A112" s="36"/>
      <c r="B112" s="37"/>
      <c r="C112" s="37"/>
      <c r="D112" s="44"/>
      <c r="E112" s="44"/>
      <c r="F112" s="45" t="str">
        <f aca="false">IF(ISBLANK(B112),"",IF(I112="L","Baixa",IF(I112="A","Média",IF(I112="","","Alta"))))</f>
        <v/>
      </c>
      <c r="G112" s="44" t="str">
        <f aca="false">CONCATENATE(B112,I112)</f>
        <v/>
      </c>
      <c r="H112" s="39" t="str">
        <f aca="false">IF(ISBLANK(B112),"",IF(B112="ALI",IF(I112="L",7,IF(I112="A",10,15)),IF(B112="AIE",IF(I112="L",5,IF(I112="A",7,10)),IF(B112="SE",IF(I112="L",4,IF(I112="A",5,7)),IF(OR(B112="EE",B112="CE"),IF(I112="L",3,IF(I112="A",4,6)),0)))))</f>
        <v/>
      </c>
      <c r="I112" s="46" t="str">
        <f aca="false">IF(OR(ISBLANK(D112),ISBLANK(E112)),IF(OR(B112="ALI",B112="AIE"),"L",IF(OR(B112="EE",B112="SE",B112="CE"),"A","")),IF(B112="EE",IF(E112&gt;=3,IF(D112&gt;=5,"H","A"),IF(E112&gt;=2,IF(D112&gt;=16,"H",IF(D112&lt;=4,"L","A")),IF(D112&lt;=15,"L","A"))),IF(OR(B112="SE",B112="CE"),IF(E112&gt;=4,IF(D112&gt;=6,"H","A"),IF(E112&gt;=2,IF(D112&gt;=20,"H",IF(D112&lt;=5,"L","A")),IF(D112&lt;=19,"L","A"))),IF(OR(B112="ALI",B112="AIE"),IF(E112&gt;=6,IF(D112&gt;=20,"H","A"),IF(E112&gt;=2,IF(D112&gt;=51,"H",IF(D112&lt;=19,"L","A")),IF(D112&lt;=50,"L","A"))),""))))</f>
        <v/>
      </c>
      <c r="J112" s="44" t="str">
        <f aca="false">CONCATENATE(B112,C112)</f>
        <v/>
      </c>
      <c r="K112" s="47" t="str">
        <f aca="false">IF(OR(H112="",H112=0),L112,H112)</f>
        <v/>
      </c>
      <c r="L112" s="47" t="str">
        <f aca="false">IF(NOT(ISERROR(VLOOKUP(B112,Deflatores!G$42:H$64,2,FALSE()))),VLOOKUP(B112,Deflatores!G$42:H$64,2,FALSE()),IF(OR(ISBLANK(C112),ISBLANK(B112)),"",VLOOKUP(C112,Deflatores!G$4:H$38,2,FALSE())*H112+VLOOKUP(C112,Deflatores!G$4:I$38,3,FALSE())))</f>
        <v/>
      </c>
      <c r="M112" s="48"/>
      <c r="N112" s="48"/>
      <c r="O112" s="43"/>
    </row>
    <row r="113" customFormat="false" ht="12.75" hidden="false" customHeight="true" outlineLevel="0" collapsed="false">
      <c r="A113" s="36"/>
      <c r="B113" s="37"/>
      <c r="C113" s="37"/>
      <c r="D113" s="44"/>
      <c r="E113" s="44"/>
      <c r="F113" s="45" t="str">
        <f aca="false">IF(ISBLANK(B113),"",IF(I113="L","Baixa",IF(I113="A","Média",IF(I113="","","Alta"))))</f>
        <v/>
      </c>
      <c r="G113" s="44" t="str">
        <f aca="false">CONCATENATE(B113,I113)</f>
        <v/>
      </c>
      <c r="H113" s="39" t="str">
        <f aca="false">IF(ISBLANK(B113),"",IF(B113="ALI",IF(I113="L",7,IF(I113="A",10,15)),IF(B113="AIE",IF(I113="L",5,IF(I113="A",7,10)),IF(B113="SE",IF(I113="L",4,IF(I113="A",5,7)),IF(OR(B113="EE",B113="CE"),IF(I113="L",3,IF(I113="A",4,6)),0)))))</f>
        <v/>
      </c>
      <c r="I113" s="46" t="str">
        <f aca="false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44" t="str">
        <f aca="false">CONCATENATE(B113,C113)</f>
        <v/>
      </c>
      <c r="K113" s="47" t="str">
        <f aca="false">IF(OR(H113="",H113=0),L113,H113)</f>
        <v/>
      </c>
      <c r="L113" s="47" t="str">
        <f aca="false">IF(NOT(ISERROR(VLOOKUP(B113,Deflatores!G$42:H$64,2,FALSE()))),VLOOKUP(B113,Deflatores!G$42:H$64,2,FALSE()),IF(OR(ISBLANK(C113),ISBLANK(B113)),"",VLOOKUP(C113,Deflatores!G$4:H$38,2,FALSE())*H113+VLOOKUP(C113,Deflatores!G$4:I$38,3,FALSE())))</f>
        <v/>
      </c>
      <c r="M113" s="48"/>
      <c r="N113" s="48"/>
      <c r="O113" s="43"/>
    </row>
    <row r="114" customFormat="false" ht="12.75" hidden="false" customHeight="true" outlineLevel="0" collapsed="false">
      <c r="A114" s="36"/>
      <c r="B114" s="37"/>
      <c r="C114" s="37"/>
      <c r="D114" s="44"/>
      <c r="E114" s="44"/>
      <c r="F114" s="45" t="str">
        <f aca="false">IF(ISBLANK(B114),"",IF(I114="L","Baixa",IF(I114="A","Média",IF(I114="","","Alta"))))</f>
        <v/>
      </c>
      <c r="G114" s="44" t="str">
        <f aca="false">CONCATENATE(B114,I114)</f>
        <v/>
      </c>
      <c r="H114" s="39" t="str">
        <f aca="false">IF(ISBLANK(B114),"",IF(B114="ALI",IF(I114="L",7,IF(I114="A",10,15)),IF(B114="AIE",IF(I114="L",5,IF(I114="A",7,10)),IF(B114="SE",IF(I114="L",4,IF(I114="A",5,7)),IF(OR(B114="EE",B114="CE"),IF(I114="L",3,IF(I114="A",4,6)),0)))))</f>
        <v/>
      </c>
      <c r="I114" s="46" t="str">
        <f aca="false">IF(OR(ISBLANK(D114),ISBLANK(E114)),IF(OR(B114="ALI",B114="AIE"),"L",IF(OR(B114="EE",B114="SE",B114="CE"),"A","")),IF(B114="EE",IF(E114&gt;=3,IF(D114&gt;=5,"H","A"),IF(E114&gt;=2,IF(D114&gt;=16,"H",IF(D114&lt;=4,"L","A")),IF(D114&lt;=15,"L","A"))),IF(OR(B114="SE",B114="CE"),IF(E114&gt;=4,IF(D114&gt;=6,"H","A"),IF(E114&gt;=2,IF(D114&gt;=20,"H",IF(D114&lt;=5,"L","A")),IF(D114&lt;=19,"L","A"))),IF(OR(B114="ALI",B114="AIE"),IF(E114&gt;=6,IF(D114&gt;=20,"H","A"),IF(E114&gt;=2,IF(D114&gt;=51,"H",IF(D114&lt;=19,"L","A")),IF(D114&lt;=50,"L","A"))),""))))</f>
        <v/>
      </c>
      <c r="J114" s="44" t="str">
        <f aca="false">CONCATENATE(B114,C114)</f>
        <v/>
      </c>
      <c r="K114" s="47" t="str">
        <f aca="false">IF(OR(H114="",H114=0),L114,H114)</f>
        <v/>
      </c>
      <c r="L114" s="47" t="str">
        <f aca="false">IF(NOT(ISERROR(VLOOKUP(B114,Deflatores!G$42:H$64,2,FALSE()))),VLOOKUP(B114,Deflatores!G$42:H$64,2,FALSE()),IF(OR(ISBLANK(C114),ISBLANK(B114)),"",VLOOKUP(C114,Deflatores!G$4:H$38,2,FALSE())*H114+VLOOKUP(C114,Deflatores!G$4:I$38,3,FALSE())))</f>
        <v/>
      </c>
      <c r="M114" s="48"/>
      <c r="N114" s="48"/>
      <c r="O114" s="43"/>
    </row>
    <row r="115" customFormat="false" ht="12.75" hidden="false" customHeight="true" outlineLevel="0" collapsed="false">
      <c r="A115" s="36"/>
      <c r="B115" s="37"/>
      <c r="C115" s="37"/>
      <c r="D115" s="44"/>
      <c r="E115" s="44"/>
      <c r="F115" s="45" t="str">
        <f aca="false">IF(ISBLANK(B115),"",IF(I115="L","Baixa",IF(I115="A","Média",IF(I115="","","Alta"))))</f>
        <v/>
      </c>
      <c r="G115" s="44" t="str">
        <f aca="false">CONCATENATE(B115,I115)</f>
        <v/>
      </c>
      <c r="H115" s="39" t="str">
        <f aca="false">IF(ISBLANK(B115),"",IF(B115="ALI",IF(I115="L",7,IF(I115="A",10,15)),IF(B115="AIE",IF(I115="L",5,IF(I115="A",7,10)),IF(B115="SE",IF(I115="L",4,IF(I115="A",5,7)),IF(OR(B115="EE",B115="CE"),IF(I115="L",3,IF(I115="A",4,6)),0)))))</f>
        <v/>
      </c>
      <c r="I115" s="46" t="str">
        <f aca="false">IF(OR(ISBLANK(D115),ISBLANK(E115)),IF(OR(B115="ALI",B115="AIE"),"L",IF(OR(B115="EE",B115="SE",B115="CE"),"A","")),IF(B115="EE",IF(E115&gt;=3,IF(D115&gt;=5,"H","A"),IF(E115&gt;=2,IF(D115&gt;=16,"H",IF(D115&lt;=4,"L","A")),IF(D115&lt;=15,"L","A"))),IF(OR(B115="SE",B115="CE"),IF(E115&gt;=4,IF(D115&gt;=6,"H","A"),IF(E115&gt;=2,IF(D115&gt;=20,"H",IF(D115&lt;=5,"L","A")),IF(D115&lt;=19,"L","A"))),IF(OR(B115="ALI",B115="AIE"),IF(E115&gt;=6,IF(D115&gt;=20,"H","A"),IF(E115&gt;=2,IF(D115&gt;=51,"H",IF(D115&lt;=19,"L","A")),IF(D115&lt;=50,"L","A"))),""))))</f>
        <v/>
      </c>
      <c r="J115" s="44" t="str">
        <f aca="false">CONCATENATE(B115,C115)</f>
        <v/>
      </c>
      <c r="K115" s="47" t="str">
        <f aca="false">IF(OR(H115="",H115=0),L115,H115)</f>
        <v/>
      </c>
      <c r="L115" s="47" t="str">
        <f aca="false">IF(NOT(ISERROR(VLOOKUP(B115,Deflatores!G$42:H$64,2,FALSE()))),VLOOKUP(B115,Deflatores!G$42:H$64,2,FALSE()),IF(OR(ISBLANK(C115),ISBLANK(B115)),"",VLOOKUP(C115,Deflatores!G$4:H$38,2,FALSE())*H115+VLOOKUP(C115,Deflatores!G$4:I$38,3,FALSE())))</f>
        <v/>
      </c>
      <c r="M115" s="48"/>
      <c r="N115" s="48"/>
      <c r="O115" s="43"/>
    </row>
    <row r="116" customFormat="false" ht="12.75" hidden="false" customHeight="true" outlineLevel="0" collapsed="false">
      <c r="A116" s="36"/>
      <c r="B116" s="37"/>
      <c r="C116" s="37"/>
      <c r="D116" s="44"/>
      <c r="E116" s="44"/>
      <c r="F116" s="45" t="str">
        <f aca="false">IF(ISBLANK(B116),"",IF(I116="L","Baixa",IF(I116="A","Média",IF(I116="","","Alta"))))</f>
        <v/>
      </c>
      <c r="G116" s="44" t="str">
        <f aca="false">CONCATENATE(B116,I116)</f>
        <v/>
      </c>
      <c r="H116" s="39" t="str">
        <f aca="false">IF(ISBLANK(B116),"",IF(B116="ALI",IF(I116="L",7,IF(I116="A",10,15)),IF(B116="AIE",IF(I116="L",5,IF(I116="A",7,10)),IF(B116="SE",IF(I116="L",4,IF(I116="A",5,7)),IF(OR(B116="EE",B116="CE"),IF(I116="L",3,IF(I116="A",4,6)),0)))))</f>
        <v/>
      </c>
      <c r="I116" s="46" t="str">
        <f aca="false">IF(OR(ISBLANK(D116),ISBLANK(E116)),IF(OR(B116="ALI",B116="AIE"),"L",IF(OR(B116="EE",B116="SE",B116="CE"),"A","")),IF(B116="EE",IF(E116&gt;=3,IF(D116&gt;=5,"H","A"),IF(E116&gt;=2,IF(D116&gt;=16,"H",IF(D116&lt;=4,"L","A")),IF(D116&lt;=15,"L","A"))),IF(OR(B116="SE",B116="CE"),IF(E116&gt;=4,IF(D116&gt;=6,"H","A"),IF(E116&gt;=2,IF(D116&gt;=20,"H",IF(D116&lt;=5,"L","A")),IF(D116&lt;=19,"L","A"))),IF(OR(B116="ALI",B116="AIE"),IF(E116&gt;=6,IF(D116&gt;=20,"H","A"),IF(E116&gt;=2,IF(D116&gt;=51,"H",IF(D116&lt;=19,"L","A")),IF(D116&lt;=50,"L","A"))),""))))</f>
        <v/>
      </c>
      <c r="J116" s="44" t="str">
        <f aca="false">CONCATENATE(B116,C116)</f>
        <v/>
      </c>
      <c r="K116" s="47" t="str">
        <f aca="false">IF(OR(H116="",H116=0),L116,H116)</f>
        <v/>
      </c>
      <c r="L116" s="47" t="str">
        <f aca="false">IF(NOT(ISERROR(VLOOKUP(B116,Deflatores!G$42:H$64,2,FALSE()))),VLOOKUP(B116,Deflatores!G$42:H$64,2,FALSE()),IF(OR(ISBLANK(C116),ISBLANK(B116)),"",VLOOKUP(C116,Deflatores!G$4:H$38,2,FALSE())*H116+VLOOKUP(C116,Deflatores!G$4:I$38,3,FALSE())))</f>
        <v/>
      </c>
      <c r="M116" s="48"/>
      <c r="N116" s="48"/>
      <c r="O116" s="43"/>
    </row>
    <row r="117" customFormat="false" ht="12.75" hidden="false" customHeight="true" outlineLevel="0" collapsed="false">
      <c r="A117" s="36"/>
      <c r="B117" s="37"/>
      <c r="C117" s="37"/>
      <c r="D117" s="44"/>
      <c r="E117" s="44"/>
      <c r="F117" s="45" t="str">
        <f aca="false">IF(ISBLANK(B117),"",IF(I117="L","Baixa",IF(I117="A","Média",IF(I117="","","Alta"))))</f>
        <v/>
      </c>
      <c r="G117" s="44" t="str">
        <f aca="false">CONCATENATE(B117,I117)</f>
        <v/>
      </c>
      <c r="H117" s="39" t="str">
        <f aca="false">IF(ISBLANK(B117),"",IF(B117="ALI",IF(I117="L",7,IF(I117="A",10,15)),IF(B117="AIE",IF(I117="L",5,IF(I117="A",7,10)),IF(B117="SE",IF(I117="L",4,IF(I117="A",5,7)),IF(OR(B117="EE",B117="CE"),IF(I117="L",3,IF(I117="A",4,6)),0)))))</f>
        <v/>
      </c>
      <c r="I117" s="46" t="str">
        <f aca="false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44" t="str">
        <f aca="false">CONCATENATE(B117,C117)</f>
        <v/>
      </c>
      <c r="K117" s="47" t="str">
        <f aca="false">IF(OR(H117="",H117=0),L117,H117)</f>
        <v/>
      </c>
      <c r="L117" s="47" t="str">
        <f aca="false">IF(NOT(ISERROR(VLOOKUP(B117,Deflatores!G$42:H$64,2,FALSE()))),VLOOKUP(B117,Deflatores!G$42:H$64,2,FALSE()),IF(OR(ISBLANK(C117),ISBLANK(B117)),"",VLOOKUP(C117,Deflatores!G$4:H$38,2,FALSE())*H117+VLOOKUP(C117,Deflatores!G$4:I$38,3,FALSE())))</f>
        <v/>
      </c>
      <c r="M117" s="48"/>
      <c r="N117" s="48"/>
      <c r="O117" s="43"/>
    </row>
    <row r="118" customFormat="false" ht="12.75" hidden="false" customHeight="true" outlineLevel="0" collapsed="false">
      <c r="A118" s="36"/>
      <c r="B118" s="37"/>
      <c r="C118" s="37"/>
      <c r="D118" s="44"/>
      <c r="E118" s="44"/>
      <c r="F118" s="45" t="str">
        <f aca="false">IF(ISBLANK(B118),"",IF(I118="L","Baixa",IF(I118="A","Média",IF(I118="","","Alta"))))</f>
        <v/>
      </c>
      <c r="G118" s="44" t="str">
        <f aca="false">CONCATENATE(B118,I118)</f>
        <v/>
      </c>
      <c r="H118" s="39" t="str">
        <f aca="false">IF(ISBLANK(B118),"",IF(B118="ALI",IF(I118="L",7,IF(I118="A",10,15)),IF(B118="AIE",IF(I118="L",5,IF(I118="A",7,10)),IF(B118="SE",IF(I118="L",4,IF(I118="A",5,7)),IF(OR(B118="EE",B118="CE"),IF(I118="L",3,IF(I118="A",4,6)),0)))))</f>
        <v/>
      </c>
      <c r="I118" s="46" t="str">
        <f aca="false">IF(OR(ISBLANK(D118),ISBLANK(E118)),IF(OR(B118="ALI",B118="AIE"),"L",IF(OR(B118="EE",B118="SE",B118="CE"),"A","")),IF(B118="EE",IF(E118&gt;=3,IF(D118&gt;=5,"H","A"),IF(E118&gt;=2,IF(D118&gt;=16,"H",IF(D118&lt;=4,"L","A")),IF(D118&lt;=15,"L","A"))),IF(OR(B118="SE",B118="CE"),IF(E118&gt;=4,IF(D118&gt;=6,"H","A"),IF(E118&gt;=2,IF(D118&gt;=20,"H",IF(D118&lt;=5,"L","A")),IF(D118&lt;=19,"L","A"))),IF(OR(B118="ALI",B118="AIE"),IF(E118&gt;=6,IF(D118&gt;=20,"H","A"),IF(E118&gt;=2,IF(D118&gt;=51,"H",IF(D118&lt;=19,"L","A")),IF(D118&lt;=50,"L","A"))),""))))</f>
        <v/>
      </c>
      <c r="J118" s="44" t="str">
        <f aca="false">CONCATENATE(B118,C118)</f>
        <v/>
      </c>
      <c r="K118" s="47" t="str">
        <f aca="false">IF(OR(H118="",H118=0),L118,H118)</f>
        <v/>
      </c>
      <c r="L118" s="47" t="str">
        <f aca="false">IF(NOT(ISERROR(VLOOKUP(B118,Deflatores!G$42:H$64,2,FALSE()))),VLOOKUP(B118,Deflatores!G$42:H$64,2,FALSE()),IF(OR(ISBLANK(C118),ISBLANK(B118)),"",VLOOKUP(C118,Deflatores!G$4:H$38,2,FALSE())*H118+VLOOKUP(C118,Deflatores!G$4:I$38,3,FALSE())))</f>
        <v/>
      </c>
      <c r="M118" s="48"/>
      <c r="N118" s="48"/>
      <c r="O118" s="43"/>
    </row>
    <row r="119" customFormat="false" ht="12.75" hidden="false" customHeight="true" outlineLevel="0" collapsed="false">
      <c r="A119" s="36"/>
      <c r="B119" s="37"/>
      <c r="C119" s="37"/>
      <c r="D119" s="44"/>
      <c r="E119" s="44"/>
      <c r="F119" s="45" t="str">
        <f aca="false">IF(ISBLANK(B119),"",IF(I119="L","Baixa",IF(I119="A","Média",IF(I119="","","Alta"))))</f>
        <v/>
      </c>
      <c r="G119" s="44" t="str">
        <f aca="false">CONCATENATE(B119,I119)</f>
        <v/>
      </c>
      <c r="H119" s="39" t="str">
        <f aca="false">IF(ISBLANK(B119),"",IF(B119="ALI",IF(I119="L",7,IF(I119="A",10,15)),IF(B119="AIE",IF(I119="L",5,IF(I119="A",7,10)),IF(B119="SE",IF(I119="L",4,IF(I119="A",5,7)),IF(OR(B119="EE",B119="CE"),IF(I119="L",3,IF(I119="A",4,6)),0)))))</f>
        <v/>
      </c>
      <c r="I119" s="46" t="str">
        <f aca="false"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  <v/>
      </c>
      <c r="J119" s="44" t="str">
        <f aca="false">CONCATENATE(B119,C119)</f>
        <v/>
      </c>
      <c r="K119" s="47" t="str">
        <f aca="false">IF(OR(H119="",H119=0),L119,H119)</f>
        <v/>
      </c>
      <c r="L119" s="47" t="str">
        <f aca="false">IF(NOT(ISERROR(VLOOKUP(B119,Deflatores!G$42:H$64,2,FALSE()))),VLOOKUP(B119,Deflatores!G$42:H$64,2,FALSE()),IF(OR(ISBLANK(C119),ISBLANK(B119)),"",VLOOKUP(C119,Deflatores!G$4:H$38,2,FALSE())*H119+VLOOKUP(C119,Deflatores!G$4:I$38,3,FALSE())))</f>
        <v/>
      </c>
      <c r="M119" s="48"/>
      <c r="N119" s="48"/>
      <c r="O119" s="43"/>
    </row>
    <row r="120" customFormat="false" ht="12.75" hidden="false" customHeight="true" outlineLevel="0" collapsed="false">
      <c r="A120" s="36"/>
      <c r="B120" s="37"/>
      <c r="C120" s="37"/>
      <c r="D120" s="44"/>
      <c r="E120" s="44"/>
      <c r="F120" s="45" t="str">
        <f aca="false">IF(ISBLANK(B120),"",IF(I120="L","Baixa",IF(I120="A","Média",IF(I120="","","Alta"))))</f>
        <v/>
      </c>
      <c r="G120" s="44" t="str">
        <f aca="false">CONCATENATE(B120,I120)</f>
        <v/>
      </c>
      <c r="H120" s="39" t="str">
        <f aca="false">IF(ISBLANK(B120),"",IF(B120="ALI",IF(I120="L",7,IF(I120="A",10,15)),IF(B120="AIE",IF(I120="L",5,IF(I120="A",7,10)),IF(B120="SE",IF(I120="L",4,IF(I120="A",5,7)),IF(OR(B120="EE",B120="CE"),IF(I120="L",3,IF(I120="A",4,6)),0)))))</f>
        <v/>
      </c>
      <c r="I120" s="46" t="str">
        <f aca="false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44" t="str">
        <f aca="false">CONCATENATE(B120,C120)</f>
        <v/>
      </c>
      <c r="K120" s="47" t="str">
        <f aca="false">IF(OR(H120="",H120=0),L120,H120)</f>
        <v/>
      </c>
      <c r="L120" s="47" t="str">
        <f aca="false">IF(NOT(ISERROR(VLOOKUP(B120,Deflatores!G$42:H$64,2,FALSE()))),VLOOKUP(B120,Deflatores!G$42:H$64,2,FALSE()),IF(OR(ISBLANK(C120),ISBLANK(B120)),"",VLOOKUP(C120,Deflatores!G$4:H$38,2,FALSE())*H120+VLOOKUP(C120,Deflatores!G$4:I$38,3,FALSE())))</f>
        <v/>
      </c>
      <c r="M120" s="48"/>
      <c r="N120" s="48"/>
      <c r="O120" s="43"/>
    </row>
    <row r="121" customFormat="false" ht="12.75" hidden="false" customHeight="true" outlineLevel="0" collapsed="false">
      <c r="A121" s="36"/>
      <c r="B121" s="37"/>
      <c r="C121" s="37"/>
      <c r="D121" s="44"/>
      <c r="E121" s="44"/>
      <c r="F121" s="45" t="str">
        <f aca="false">IF(ISBLANK(B121),"",IF(I121="L","Baixa",IF(I121="A","Média",IF(I121="","","Alta"))))</f>
        <v/>
      </c>
      <c r="G121" s="44" t="str">
        <f aca="false">CONCATENATE(B121,I121)</f>
        <v/>
      </c>
      <c r="H121" s="39" t="str">
        <f aca="false">IF(ISBLANK(B121),"",IF(B121="ALI",IF(I121="L",7,IF(I121="A",10,15)),IF(B121="AIE",IF(I121="L",5,IF(I121="A",7,10)),IF(B121="SE",IF(I121="L",4,IF(I121="A",5,7)),IF(OR(B121="EE",B121="CE"),IF(I121="L",3,IF(I121="A",4,6)),0)))))</f>
        <v/>
      </c>
      <c r="I121" s="46" t="str">
        <f aca="false">IF(OR(ISBLANK(D121),ISBLANK(E121)),IF(OR(B121="ALI",B121="AIE"),"L",IF(OR(B121="EE",B121="SE",B121="CE"),"A","")),IF(B121="EE",IF(E121&gt;=3,IF(D121&gt;=5,"H","A"),IF(E121&gt;=2,IF(D121&gt;=16,"H",IF(D121&lt;=4,"L","A")),IF(D121&lt;=15,"L","A"))),IF(OR(B121="SE",B121="CE"),IF(E121&gt;=4,IF(D121&gt;=6,"H","A"),IF(E121&gt;=2,IF(D121&gt;=20,"H",IF(D121&lt;=5,"L","A")),IF(D121&lt;=19,"L","A"))),IF(OR(B121="ALI",B121="AIE"),IF(E121&gt;=6,IF(D121&gt;=20,"H","A"),IF(E121&gt;=2,IF(D121&gt;=51,"H",IF(D121&lt;=19,"L","A")),IF(D121&lt;=50,"L","A"))),""))))</f>
        <v/>
      </c>
      <c r="J121" s="44" t="str">
        <f aca="false">CONCATENATE(B121,C121)</f>
        <v/>
      </c>
      <c r="K121" s="47" t="str">
        <f aca="false">IF(OR(H121="",H121=0),L121,H121)</f>
        <v/>
      </c>
      <c r="L121" s="47" t="str">
        <f aca="false">IF(NOT(ISERROR(VLOOKUP(B121,Deflatores!G$42:H$64,2,FALSE()))),VLOOKUP(B121,Deflatores!G$42:H$64,2,FALSE()),IF(OR(ISBLANK(C121),ISBLANK(B121)),"",VLOOKUP(C121,Deflatores!G$4:H$38,2,FALSE())*H121+VLOOKUP(C121,Deflatores!G$4:I$38,3,FALSE())))</f>
        <v/>
      </c>
      <c r="M121" s="48"/>
      <c r="N121" s="48"/>
      <c r="O121" s="43"/>
    </row>
    <row r="122" customFormat="false" ht="12.75" hidden="false" customHeight="true" outlineLevel="0" collapsed="false">
      <c r="A122" s="36"/>
      <c r="B122" s="37"/>
      <c r="C122" s="37"/>
      <c r="D122" s="44"/>
      <c r="E122" s="44"/>
      <c r="F122" s="45" t="str">
        <f aca="false">IF(ISBLANK(B122),"",IF(I122="L","Baixa",IF(I122="A","Média",IF(I122="","","Alta"))))</f>
        <v/>
      </c>
      <c r="G122" s="44" t="str">
        <f aca="false">CONCATENATE(B122,I122)</f>
        <v/>
      </c>
      <c r="H122" s="39" t="str">
        <f aca="false">IF(ISBLANK(B122),"",IF(B122="ALI",IF(I122="L",7,IF(I122="A",10,15)),IF(B122="AIE",IF(I122="L",5,IF(I122="A",7,10)),IF(B122="SE",IF(I122="L",4,IF(I122="A",5,7)),IF(OR(B122="EE",B122="CE"),IF(I122="L",3,IF(I122="A",4,6)),0)))))</f>
        <v/>
      </c>
      <c r="I122" s="46" t="str">
        <f aca="false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44" t="str">
        <f aca="false">CONCATENATE(B122,C122)</f>
        <v/>
      </c>
      <c r="K122" s="47" t="str">
        <f aca="false">IF(OR(H122="",H122=0),L122,H122)</f>
        <v/>
      </c>
      <c r="L122" s="47" t="str">
        <f aca="false">IF(NOT(ISERROR(VLOOKUP(B122,Deflatores!G$42:H$64,2,FALSE()))),VLOOKUP(B122,Deflatores!G$42:H$64,2,FALSE()),IF(OR(ISBLANK(C122),ISBLANK(B122)),"",VLOOKUP(C122,Deflatores!G$4:H$38,2,FALSE())*H122+VLOOKUP(C122,Deflatores!G$4:I$38,3,FALSE())))</f>
        <v/>
      </c>
      <c r="M122" s="48"/>
      <c r="N122" s="48"/>
      <c r="O122" s="43"/>
    </row>
    <row r="123" customFormat="false" ht="12.75" hidden="false" customHeight="true" outlineLevel="0" collapsed="false">
      <c r="A123" s="36"/>
      <c r="B123" s="37"/>
      <c r="C123" s="37"/>
      <c r="D123" s="44"/>
      <c r="E123" s="44"/>
      <c r="F123" s="45" t="str">
        <f aca="false">IF(ISBLANK(B123),"",IF(I123="L","Baixa",IF(I123="A","Média",IF(I123="","","Alta"))))</f>
        <v/>
      </c>
      <c r="G123" s="44" t="str">
        <f aca="false">CONCATENATE(B123,I123)</f>
        <v/>
      </c>
      <c r="H123" s="39" t="str">
        <f aca="false">IF(ISBLANK(B123),"",IF(B123="ALI",IF(I123="L",7,IF(I123="A",10,15)),IF(B123="AIE",IF(I123="L",5,IF(I123="A",7,10)),IF(B123="SE",IF(I123="L",4,IF(I123="A",5,7)),IF(OR(B123="EE",B123="CE"),IF(I123="L",3,IF(I123="A",4,6)),0)))))</f>
        <v/>
      </c>
      <c r="I123" s="46" t="str">
        <f aca="false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44" t="str">
        <f aca="false">CONCATENATE(B123,C123)</f>
        <v/>
      </c>
      <c r="K123" s="47" t="str">
        <f aca="false">IF(OR(H123="",H123=0),L123,H123)</f>
        <v/>
      </c>
      <c r="L123" s="47" t="str">
        <f aca="false">IF(NOT(ISERROR(VLOOKUP(B123,Deflatores!G$42:H$64,2,FALSE()))),VLOOKUP(B123,Deflatores!G$42:H$64,2,FALSE()),IF(OR(ISBLANK(C123),ISBLANK(B123)),"",VLOOKUP(C123,Deflatores!G$4:H$38,2,FALSE())*H123+VLOOKUP(C123,Deflatores!G$4:I$38,3,FALSE())))</f>
        <v/>
      </c>
      <c r="M123" s="48"/>
      <c r="N123" s="48"/>
      <c r="O123" s="43"/>
    </row>
    <row r="124" customFormat="false" ht="12.75" hidden="false" customHeight="true" outlineLevel="0" collapsed="false">
      <c r="A124" s="36"/>
      <c r="B124" s="37"/>
      <c r="C124" s="37"/>
      <c r="D124" s="44"/>
      <c r="E124" s="44"/>
      <c r="F124" s="45" t="str">
        <f aca="false">IF(ISBLANK(B124),"",IF(I124="L","Baixa",IF(I124="A","Média",IF(I124="","","Alta"))))</f>
        <v/>
      </c>
      <c r="G124" s="44" t="str">
        <f aca="false">CONCATENATE(B124,I124)</f>
        <v/>
      </c>
      <c r="H124" s="39" t="str">
        <f aca="false">IF(ISBLANK(B124),"",IF(B124="ALI",IF(I124="L",7,IF(I124="A",10,15)),IF(B124="AIE",IF(I124="L",5,IF(I124="A",7,10)),IF(B124="SE",IF(I124="L",4,IF(I124="A",5,7)),IF(OR(B124="EE",B124="CE"),IF(I124="L",3,IF(I124="A",4,6)),0)))))</f>
        <v/>
      </c>
      <c r="I124" s="46" t="str">
        <f aca="false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/>
      </c>
      <c r="J124" s="44" t="str">
        <f aca="false">CONCATENATE(B124,C124)</f>
        <v/>
      </c>
      <c r="K124" s="47" t="str">
        <f aca="false">IF(OR(H124="",H124=0),L124,H124)</f>
        <v/>
      </c>
      <c r="L124" s="47" t="str">
        <f aca="false">IF(NOT(ISERROR(VLOOKUP(B124,Deflatores!G$42:H$64,2,FALSE()))),VLOOKUP(B124,Deflatores!G$42:H$64,2,FALSE()),IF(OR(ISBLANK(C124),ISBLANK(B124)),"",VLOOKUP(C124,Deflatores!G$4:H$38,2,FALSE())*H124+VLOOKUP(C124,Deflatores!G$4:I$38,3,FALSE())))</f>
        <v/>
      </c>
      <c r="M124" s="48"/>
      <c r="N124" s="48"/>
      <c r="O124" s="43"/>
    </row>
    <row r="125" customFormat="false" ht="12.75" hidden="false" customHeight="true" outlineLevel="0" collapsed="false">
      <c r="A125" s="36"/>
      <c r="B125" s="37"/>
      <c r="C125" s="37"/>
      <c r="D125" s="44"/>
      <c r="E125" s="44"/>
      <c r="F125" s="45" t="str">
        <f aca="false">IF(ISBLANK(B125),"",IF(I125="L","Baixa",IF(I125="A","Média",IF(I125="","","Alta"))))</f>
        <v/>
      </c>
      <c r="G125" s="44" t="str">
        <f aca="false">CONCATENATE(B125,I125)</f>
        <v/>
      </c>
      <c r="H125" s="39" t="str">
        <f aca="false">IF(ISBLANK(B125),"",IF(B125="ALI",IF(I125="L",7,IF(I125="A",10,15)),IF(B125="AIE",IF(I125="L",5,IF(I125="A",7,10)),IF(B125="SE",IF(I125="L",4,IF(I125="A",5,7)),IF(OR(B125="EE",B125="CE"),IF(I125="L",3,IF(I125="A",4,6)),0)))))</f>
        <v/>
      </c>
      <c r="I125" s="46" t="str">
        <f aca="false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44" t="str">
        <f aca="false">CONCATENATE(B125,C125)</f>
        <v/>
      </c>
      <c r="K125" s="47" t="str">
        <f aca="false">IF(OR(H125="",H125=0),L125,H125)</f>
        <v/>
      </c>
      <c r="L125" s="47" t="str">
        <f aca="false">IF(NOT(ISERROR(VLOOKUP(B125,Deflatores!G$42:H$64,2,FALSE()))),VLOOKUP(B125,Deflatores!G$42:H$64,2,FALSE()),IF(OR(ISBLANK(C125),ISBLANK(B125)),"",VLOOKUP(C125,Deflatores!G$4:H$38,2,FALSE())*H125+VLOOKUP(C125,Deflatores!G$4:I$38,3,FALSE())))</f>
        <v/>
      </c>
      <c r="M125" s="48"/>
      <c r="N125" s="48"/>
      <c r="O125" s="43"/>
    </row>
    <row r="126" customFormat="false" ht="12.75" hidden="false" customHeight="true" outlineLevel="0" collapsed="false">
      <c r="A126" s="36"/>
      <c r="B126" s="37"/>
      <c r="C126" s="37"/>
      <c r="D126" s="44"/>
      <c r="E126" s="44"/>
      <c r="F126" s="45" t="str">
        <f aca="false">IF(ISBLANK(B126),"",IF(I126="L","Baixa",IF(I126="A","Média",IF(I126="","","Alta"))))</f>
        <v/>
      </c>
      <c r="G126" s="44" t="str">
        <f aca="false">CONCATENATE(B126,I126)</f>
        <v/>
      </c>
      <c r="H126" s="39" t="str">
        <f aca="false">IF(ISBLANK(B126),"",IF(B126="ALI",IF(I126="L",7,IF(I126="A",10,15)),IF(B126="AIE",IF(I126="L",5,IF(I126="A",7,10)),IF(B126="SE",IF(I126="L",4,IF(I126="A",5,7)),IF(OR(B126="EE",B126="CE"),IF(I126="L",3,IF(I126="A",4,6)),0)))))</f>
        <v/>
      </c>
      <c r="I126" s="46" t="str">
        <f aca="false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44" t="str">
        <f aca="false">CONCATENATE(B126,C126)</f>
        <v/>
      </c>
      <c r="K126" s="47" t="str">
        <f aca="false">IF(OR(H126="",H126=0),L126,H126)</f>
        <v/>
      </c>
      <c r="L126" s="47" t="str">
        <f aca="false">IF(NOT(ISERROR(VLOOKUP(B126,Deflatores!G$42:H$64,2,FALSE()))),VLOOKUP(B126,Deflatores!G$42:H$64,2,FALSE()),IF(OR(ISBLANK(C126),ISBLANK(B126)),"",VLOOKUP(C126,Deflatores!G$4:H$38,2,FALSE())*H126+VLOOKUP(C126,Deflatores!G$4:I$38,3,FALSE())))</f>
        <v/>
      </c>
      <c r="M126" s="48"/>
      <c r="N126" s="48"/>
      <c r="O126" s="43"/>
    </row>
    <row r="127" customFormat="false" ht="12.75" hidden="false" customHeight="true" outlineLevel="0" collapsed="false">
      <c r="A127" s="36"/>
      <c r="B127" s="37"/>
      <c r="C127" s="37"/>
      <c r="D127" s="44"/>
      <c r="E127" s="44"/>
      <c r="F127" s="45" t="str">
        <f aca="false">IF(ISBLANK(B127),"",IF(I127="L","Baixa",IF(I127="A","Média",IF(I127="","","Alta"))))</f>
        <v/>
      </c>
      <c r="G127" s="44" t="str">
        <f aca="false">CONCATENATE(B127,I127)</f>
        <v/>
      </c>
      <c r="H127" s="39" t="str">
        <f aca="false">IF(ISBLANK(B127),"",IF(B127="ALI",IF(I127="L",7,IF(I127="A",10,15)),IF(B127="AIE",IF(I127="L",5,IF(I127="A",7,10)),IF(B127="SE",IF(I127="L",4,IF(I127="A",5,7)),IF(OR(B127="EE",B127="CE"),IF(I127="L",3,IF(I127="A",4,6)),0)))))</f>
        <v/>
      </c>
      <c r="I127" s="46" t="str">
        <f aca="false"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/>
      </c>
      <c r="J127" s="44" t="str">
        <f aca="false">CONCATENATE(B127,C127)</f>
        <v/>
      </c>
      <c r="K127" s="47" t="str">
        <f aca="false">IF(OR(H127="",H127=0),L127,H127)</f>
        <v/>
      </c>
      <c r="L127" s="47" t="str">
        <f aca="false">IF(NOT(ISERROR(VLOOKUP(B127,Deflatores!G$42:H$64,2,FALSE()))),VLOOKUP(B127,Deflatores!G$42:H$64,2,FALSE()),IF(OR(ISBLANK(C127),ISBLANK(B127)),"",VLOOKUP(C127,Deflatores!G$4:H$38,2,FALSE())*H127+VLOOKUP(C127,Deflatores!G$4:I$38,3,FALSE())))</f>
        <v/>
      </c>
      <c r="M127" s="48"/>
      <c r="N127" s="48"/>
      <c r="O127" s="43"/>
    </row>
    <row r="128" customFormat="false" ht="12.75" hidden="false" customHeight="true" outlineLevel="0" collapsed="false">
      <c r="A128" s="36"/>
      <c r="B128" s="37"/>
      <c r="C128" s="37"/>
      <c r="D128" s="44"/>
      <c r="E128" s="44"/>
      <c r="F128" s="45" t="str">
        <f aca="false">IF(ISBLANK(B128),"",IF(I128="L","Baixa",IF(I128="A","Média",IF(I128="","","Alta"))))</f>
        <v/>
      </c>
      <c r="G128" s="44" t="str">
        <f aca="false">CONCATENATE(B128,I128)</f>
        <v/>
      </c>
      <c r="H128" s="39" t="str">
        <f aca="false">IF(ISBLANK(B128),"",IF(B128="ALI",IF(I128="L",7,IF(I128="A",10,15)),IF(B128="AIE",IF(I128="L",5,IF(I128="A",7,10)),IF(B128="SE",IF(I128="L",4,IF(I128="A",5,7)),IF(OR(B128="EE",B128="CE"),IF(I128="L",3,IF(I128="A",4,6)),0)))))</f>
        <v/>
      </c>
      <c r="I128" s="46" t="str">
        <f aca="false">IF(OR(ISBLANK(D128),ISBLANK(E128)),IF(OR(B128="ALI",B128="AIE"),"L",IF(OR(B128="EE",B128="SE",B128="CE"),"A","")),IF(B128="EE",IF(E128&gt;=3,IF(D128&gt;=5,"H","A"),IF(E128&gt;=2,IF(D128&gt;=16,"H",IF(D128&lt;=4,"L","A")),IF(D128&lt;=15,"L","A"))),IF(OR(B128="SE",B128="CE"),IF(E128&gt;=4,IF(D128&gt;=6,"H","A"),IF(E128&gt;=2,IF(D128&gt;=20,"H",IF(D128&lt;=5,"L","A")),IF(D128&lt;=19,"L","A"))),IF(OR(B128="ALI",B128="AIE"),IF(E128&gt;=6,IF(D128&gt;=20,"H","A"),IF(E128&gt;=2,IF(D128&gt;=51,"H",IF(D128&lt;=19,"L","A")),IF(D128&lt;=50,"L","A"))),""))))</f>
        <v/>
      </c>
      <c r="J128" s="44" t="str">
        <f aca="false">CONCATENATE(B128,C128)</f>
        <v/>
      </c>
      <c r="K128" s="47" t="str">
        <f aca="false">IF(OR(H128="",H128=0),L128,H128)</f>
        <v/>
      </c>
      <c r="L128" s="47" t="str">
        <f aca="false">IF(NOT(ISERROR(VLOOKUP(B128,Deflatores!G$42:H$64,2,FALSE()))),VLOOKUP(B128,Deflatores!G$42:H$64,2,FALSE()),IF(OR(ISBLANK(C128),ISBLANK(B128)),"",VLOOKUP(C128,Deflatores!G$4:H$38,2,FALSE())*H128+VLOOKUP(C128,Deflatores!G$4:I$38,3,FALSE())))</f>
        <v/>
      </c>
      <c r="M128" s="48"/>
      <c r="N128" s="48"/>
      <c r="O128" s="43"/>
    </row>
    <row r="129" customFormat="false" ht="12.75" hidden="false" customHeight="true" outlineLevel="0" collapsed="false">
      <c r="A129" s="36"/>
      <c r="B129" s="37"/>
      <c r="C129" s="37"/>
      <c r="D129" s="44"/>
      <c r="E129" s="44"/>
      <c r="F129" s="45" t="str">
        <f aca="false">IF(ISBLANK(B129),"",IF(I129="L","Baixa",IF(I129="A","Média",IF(I129="","","Alta"))))</f>
        <v/>
      </c>
      <c r="G129" s="44" t="str">
        <f aca="false">CONCATENATE(B129,I129)</f>
        <v/>
      </c>
      <c r="H129" s="39" t="str">
        <f aca="false">IF(ISBLANK(B129),"",IF(B129="ALI",IF(I129="L",7,IF(I129="A",10,15)),IF(B129="AIE",IF(I129="L",5,IF(I129="A",7,10)),IF(B129="SE",IF(I129="L",4,IF(I129="A",5,7)),IF(OR(B129="EE",B129="CE"),IF(I129="L",3,IF(I129="A",4,6)),0)))))</f>
        <v/>
      </c>
      <c r="I129" s="46" t="str">
        <f aca="false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44" t="str">
        <f aca="false">CONCATENATE(B129,C129)</f>
        <v/>
      </c>
      <c r="K129" s="47" t="str">
        <f aca="false">IF(OR(H129="",H129=0),L129,H129)</f>
        <v/>
      </c>
      <c r="L129" s="47" t="str">
        <f aca="false">IF(NOT(ISERROR(VLOOKUP(B129,Deflatores!G$42:H$64,2,FALSE()))),VLOOKUP(B129,Deflatores!G$42:H$64,2,FALSE()),IF(OR(ISBLANK(C129),ISBLANK(B129)),"",VLOOKUP(C129,Deflatores!G$4:H$38,2,FALSE())*H129+VLOOKUP(C129,Deflatores!G$4:I$38,3,FALSE())))</f>
        <v/>
      </c>
      <c r="M129" s="48"/>
      <c r="N129" s="48"/>
      <c r="O129" s="43"/>
    </row>
    <row r="130" customFormat="false" ht="12.75" hidden="false" customHeight="true" outlineLevel="0" collapsed="false">
      <c r="A130" s="36"/>
      <c r="B130" s="37"/>
      <c r="C130" s="37"/>
      <c r="D130" s="44"/>
      <c r="E130" s="44"/>
      <c r="F130" s="45" t="str">
        <f aca="false">IF(ISBLANK(B130),"",IF(I130="L","Baixa",IF(I130="A","Média",IF(I130="","","Alta"))))</f>
        <v/>
      </c>
      <c r="G130" s="44" t="str">
        <f aca="false">CONCATENATE(B130,I130)</f>
        <v/>
      </c>
      <c r="H130" s="39" t="str">
        <f aca="false">IF(ISBLANK(B130),"",IF(B130="ALI",IF(I130="L",7,IF(I130="A",10,15)),IF(B130="AIE",IF(I130="L",5,IF(I130="A",7,10)),IF(B130="SE",IF(I130="L",4,IF(I130="A",5,7)),IF(OR(B130="EE",B130="CE"),IF(I130="L",3,IF(I130="A",4,6)),0)))))</f>
        <v/>
      </c>
      <c r="I130" s="46" t="str">
        <f aca="false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/>
      </c>
      <c r="J130" s="44" t="str">
        <f aca="false">CONCATENATE(B130,C130)</f>
        <v/>
      </c>
      <c r="K130" s="47" t="str">
        <f aca="false">IF(OR(H130="",H130=0),L130,H130)</f>
        <v/>
      </c>
      <c r="L130" s="47" t="str">
        <f aca="false">IF(NOT(ISERROR(VLOOKUP(B130,Deflatores!G$42:H$64,2,FALSE()))),VLOOKUP(B130,Deflatores!G$42:H$64,2,FALSE()),IF(OR(ISBLANK(C130),ISBLANK(B130)),"",VLOOKUP(C130,Deflatores!G$4:H$38,2,FALSE())*H130+VLOOKUP(C130,Deflatores!G$4:I$38,3,FALSE())))</f>
        <v/>
      </c>
      <c r="M130" s="48"/>
      <c r="N130" s="48"/>
      <c r="O130" s="43"/>
    </row>
    <row r="131" customFormat="false" ht="12.75" hidden="false" customHeight="true" outlineLevel="0" collapsed="false">
      <c r="A131" s="36"/>
      <c r="B131" s="37"/>
      <c r="C131" s="37"/>
      <c r="D131" s="44"/>
      <c r="E131" s="44"/>
      <c r="F131" s="45" t="str">
        <f aca="false">IF(ISBLANK(B131),"",IF(I131="L","Baixa",IF(I131="A","Média",IF(I131="","","Alta"))))</f>
        <v/>
      </c>
      <c r="G131" s="44" t="str">
        <f aca="false">CONCATENATE(B131,I131)</f>
        <v/>
      </c>
      <c r="H131" s="39" t="str">
        <f aca="false">IF(ISBLANK(B131),"",IF(B131="ALI",IF(I131="L",7,IF(I131="A",10,15)),IF(B131="AIE",IF(I131="L",5,IF(I131="A",7,10)),IF(B131="SE",IF(I131="L",4,IF(I131="A",5,7)),IF(OR(B131="EE",B131="CE"),IF(I131="L",3,IF(I131="A",4,6)),0)))))</f>
        <v/>
      </c>
      <c r="I131" s="46" t="str">
        <f aca="false"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/>
      </c>
      <c r="J131" s="44" t="str">
        <f aca="false">CONCATENATE(B131,C131)</f>
        <v/>
      </c>
      <c r="K131" s="47" t="str">
        <f aca="false">IF(OR(H131="",H131=0),L131,H131)</f>
        <v/>
      </c>
      <c r="L131" s="47" t="str">
        <f aca="false">IF(NOT(ISERROR(VLOOKUP(B131,Deflatores!G$42:H$64,2,FALSE()))),VLOOKUP(B131,Deflatores!G$42:H$64,2,FALSE()),IF(OR(ISBLANK(C131),ISBLANK(B131)),"",VLOOKUP(C131,Deflatores!G$4:H$38,2,FALSE())*H131+VLOOKUP(C131,Deflatores!G$4:I$38,3,FALSE())))</f>
        <v/>
      </c>
      <c r="M131" s="48"/>
      <c r="N131" s="48"/>
      <c r="O131" s="43"/>
    </row>
    <row r="132" customFormat="false" ht="12.75" hidden="false" customHeight="true" outlineLevel="0" collapsed="false">
      <c r="A132" s="36"/>
      <c r="B132" s="37"/>
      <c r="C132" s="37"/>
      <c r="D132" s="44"/>
      <c r="E132" s="44"/>
      <c r="F132" s="45" t="str">
        <f aca="false">IF(ISBLANK(B132),"",IF(I132="L","Baixa",IF(I132="A","Média",IF(I132="","","Alta"))))</f>
        <v/>
      </c>
      <c r="G132" s="44" t="str">
        <f aca="false">CONCATENATE(B132,I132)</f>
        <v/>
      </c>
      <c r="H132" s="39" t="str">
        <f aca="false">IF(ISBLANK(B132),"",IF(B132="ALI",IF(I132="L",7,IF(I132="A",10,15)),IF(B132="AIE",IF(I132="L",5,IF(I132="A",7,10)),IF(B132="SE",IF(I132="L",4,IF(I132="A",5,7)),IF(OR(B132="EE",B132="CE"),IF(I132="L",3,IF(I132="A",4,6)),0)))))</f>
        <v/>
      </c>
      <c r="I132" s="46" t="str">
        <f aca="false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44" t="str">
        <f aca="false">CONCATENATE(B132,C132)</f>
        <v/>
      </c>
      <c r="K132" s="47" t="str">
        <f aca="false">IF(OR(H132="",H132=0),L132,H132)</f>
        <v/>
      </c>
      <c r="L132" s="47" t="str">
        <f aca="false">IF(NOT(ISERROR(VLOOKUP(B132,Deflatores!G$42:H$64,2,FALSE()))),VLOOKUP(B132,Deflatores!G$42:H$64,2,FALSE()),IF(OR(ISBLANK(C132),ISBLANK(B132)),"",VLOOKUP(C132,Deflatores!G$4:H$38,2,FALSE())*H132+VLOOKUP(C132,Deflatores!G$4:I$38,3,FALSE())))</f>
        <v/>
      </c>
      <c r="M132" s="48"/>
      <c r="N132" s="48"/>
      <c r="O132" s="43"/>
    </row>
    <row r="133" customFormat="false" ht="12.75" hidden="false" customHeight="true" outlineLevel="0" collapsed="false">
      <c r="A133" s="36"/>
      <c r="B133" s="37"/>
      <c r="C133" s="37"/>
      <c r="D133" s="44"/>
      <c r="E133" s="44"/>
      <c r="F133" s="45" t="str">
        <f aca="false">IF(ISBLANK(B133),"",IF(I133="L","Baixa",IF(I133="A","Média",IF(I133="","","Alta"))))</f>
        <v/>
      </c>
      <c r="G133" s="44" t="str">
        <f aca="false">CONCATENATE(B133,I133)</f>
        <v/>
      </c>
      <c r="H133" s="39" t="str">
        <f aca="false">IF(ISBLANK(B133),"",IF(B133="ALI",IF(I133="L",7,IF(I133="A",10,15)),IF(B133="AIE",IF(I133="L",5,IF(I133="A",7,10)),IF(B133="SE",IF(I133="L",4,IF(I133="A",5,7)),IF(OR(B133="EE",B133="CE"),IF(I133="L",3,IF(I133="A",4,6)),0)))))</f>
        <v/>
      </c>
      <c r="I133" s="46" t="str">
        <f aca="false"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  <v/>
      </c>
      <c r="J133" s="44" t="str">
        <f aca="false">CONCATENATE(B133,C133)</f>
        <v/>
      </c>
      <c r="K133" s="47" t="str">
        <f aca="false">IF(OR(H133="",H133=0),L133,H133)</f>
        <v/>
      </c>
      <c r="L133" s="47" t="str">
        <f aca="false">IF(NOT(ISERROR(VLOOKUP(B133,Deflatores!G$42:H$64,2,FALSE()))),VLOOKUP(B133,Deflatores!G$42:H$64,2,FALSE()),IF(OR(ISBLANK(C133),ISBLANK(B133)),"",VLOOKUP(C133,Deflatores!G$4:H$38,2,FALSE())*H133+VLOOKUP(C133,Deflatores!G$4:I$38,3,FALSE())))</f>
        <v/>
      </c>
      <c r="M133" s="48"/>
      <c r="N133" s="48"/>
      <c r="O133" s="43"/>
    </row>
    <row r="134" customFormat="false" ht="12.75" hidden="false" customHeight="true" outlineLevel="0" collapsed="false">
      <c r="A134" s="36"/>
      <c r="B134" s="37"/>
      <c r="C134" s="37"/>
      <c r="D134" s="44"/>
      <c r="E134" s="44"/>
      <c r="F134" s="45" t="str">
        <f aca="false">IF(ISBLANK(B134),"",IF(I134="L","Baixa",IF(I134="A","Média",IF(I134="","","Alta"))))</f>
        <v/>
      </c>
      <c r="G134" s="44" t="str">
        <f aca="false">CONCATENATE(B134,I134)</f>
        <v/>
      </c>
      <c r="H134" s="39" t="str">
        <f aca="false">IF(ISBLANK(B134),"",IF(B134="ALI",IF(I134="L",7,IF(I134="A",10,15)),IF(B134="AIE",IF(I134="L",5,IF(I134="A",7,10)),IF(B134="SE",IF(I134="L",4,IF(I134="A",5,7)),IF(OR(B134="EE",B134="CE"),IF(I134="L",3,IF(I134="A",4,6)),0)))))</f>
        <v/>
      </c>
      <c r="I134" s="46" t="str">
        <f aca="false">IF(OR(ISBLANK(D134),ISBLANK(E134)),IF(OR(B134="ALI",B134="AIE"),"L",IF(OR(B134="EE",B134="SE",B134="CE"),"A","")),IF(B134="EE",IF(E134&gt;=3,IF(D134&gt;=5,"H","A"),IF(E134&gt;=2,IF(D134&gt;=16,"H",IF(D134&lt;=4,"L","A")),IF(D134&lt;=15,"L","A"))),IF(OR(B134="SE",B134="CE"),IF(E134&gt;=4,IF(D134&gt;=6,"H","A"),IF(E134&gt;=2,IF(D134&gt;=20,"H",IF(D134&lt;=5,"L","A")),IF(D134&lt;=19,"L","A"))),IF(OR(B134="ALI",B134="AIE"),IF(E134&gt;=6,IF(D134&gt;=20,"H","A"),IF(E134&gt;=2,IF(D134&gt;=51,"H",IF(D134&lt;=19,"L","A")),IF(D134&lt;=50,"L","A"))),""))))</f>
        <v/>
      </c>
      <c r="J134" s="44" t="str">
        <f aca="false">CONCATENATE(B134,C134)</f>
        <v/>
      </c>
      <c r="K134" s="47" t="str">
        <f aca="false">IF(OR(H134="",H134=0),L134,H134)</f>
        <v/>
      </c>
      <c r="L134" s="47" t="str">
        <f aca="false">IF(NOT(ISERROR(VLOOKUP(B134,Deflatores!G$42:H$64,2,FALSE()))),VLOOKUP(B134,Deflatores!G$42:H$64,2,FALSE()),IF(OR(ISBLANK(C134),ISBLANK(B134)),"",VLOOKUP(C134,Deflatores!G$4:H$38,2,FALSE())*H134+VLOOKUP(C134,Deflatores!G$4:I$38,3,FALSE())))</f>
        <v/>
      </c>
      <c r="M134" s="48"/>
      <c r="N134" s="48"/>
      <c r="O134" s="43"/>
    </row>
    <row r="135" customFormat="false" ht="12.75" hidden="false" customHeight="true" outlineLevel="0" collapsed="false">
      <c r="A135" s="36"/>
      <c r="B135" s="37"/>
      <c r="C135" s="37"/>
      <c r="D135" s="44"/>
      <c r="E135" s="44"/>
      <c r="F135" s="45" t="str">
        <f aca="false">IF(ISBLANK(B135),"",IF(I135="L","Baixa",IF(I135="A","Média",IF(I135="","","Alta"))))</f>
        <v/>
      </c>
      <c r="G135" s="44" t="str">
        <f aca="false">CONCATENATE(B135,I135)</f>
        <v/>
      </c>
      <c r="H135" s="39" t="str">
        <f aca="false">IF(ISBLANK(B135),"",IF(B135="ALI",IF(I135="L",7,IF(I135="A",10,15)),IF(B135="AIE",IF(I135="L",5,IF(I135="A",7,10)),IF(B135="SE",IF(I135="L",4,IF(I135="A",5,7)),IF(OR(B135="EE",B135="CE"),IF(I135="L",3,IF(I135="A",4,6)),0)))))</f>
        <v/>
      </c>
      <c r="I135" s="46" t="str">
        <f aca="false"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  <v/>
      </c>
      <c r="J135" s="44" t="str">
        <f aca="false">CONCATENATE(B135,C135)</f>
        <v/>
      </c>
      <c r="K135" s="47" t="str">
        <f aca="false">IF(OR(H135="",H135=0),L135,H135)</f>
        <v/>
      </c>
      <c r="L135" s="47" t="str">
        <f aca="false">IF(NOT(ISERROR(VLOOKUP(B135,Deflatores!G$42:H$64,2,FALSE()))),VLOOKUP(B135,Deflatores!G$42:H$64,2,FALSE()),IF(OR(ISBLANK(C135),ISBLANK(B135)),"",VLOOKUP(C135,Deflatores!G$4:H$38,2,FALSE())*H135+VLOOKUP(C135,Deflatores!G$4:I$38,3,FALSE())))</f>
        <v/>
      </c>
      <c r="M135" s="48"/>
      <c r="N135" s="48"/>
      <c r="O135" s="43"/>
    </row>
    <row r="136" customFormat="false" ht="12.75" hidden="false" customHeight="true" outlineLevel="0" collapsed="false">
      <c r="A136" s="36"/>
      <c r="B136" s="37"/>
      <c r="C136" s="37"/>
      <c r="D136" s="44"/>
      <c r="E136" s="44"/>
      <c r="F136" s="45" t="str">
        <f aca="false">IF(ISBLANK(B136),"",IF(I136="L","Baixa",IF(I136="A","Média",IF(I136="","","Alta"))))</f>
        <v/>
      </c>
      <c r="G136" s="44" t="str">
        <f aca="false">CONCATENATE(B136,I136)</f>
        <v/>
      </c>
      <c r="H136" s="39" t="str">
        <f aca="false">IF(ISBLANK(B136),"",IF(B136="ALI",IF(I136="L",7,IF(I136="A",10,15)),IF(B136="AIE",IF(I136="L",5,IF(I136="A",7,10)),IF(B136="SE",IF(I136="L",4,IF(I136="A",5,7)),IF(OR(B136="EE",B136="CE"),IF(I136="L",3,IF(I136="A",4,6)),0)))))</f>
        <v/>
      </c>
      <c r="I136" s="46" t="str">
        <f aca="false"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/>
      </c>
      <c r="J136" s="44" t="str">
        <f aca="false">CONCATENATE(B136,C136)</f>
        <v/>
      </c>
      <c r="K136" s="47" t="str">
        <f aca="false">IF(OR(H136="",H136=0),L136,H136)</f>
        <v/>
      </c>
      <c r="L136" s="47" t="str">
        <f aca="false">IF(NOT(ISERROR(VLOOKUP(B136,Deflatores!G$42:H$64,2,FALSE()))),VLOOKUP(B136,Deflatores!G$42:H$64,2,FALSE()),IF(OR(ISBLANK(C136),ISBLANK(B136)),"",VLOOKUP(C136,Deflatores!G$4:H$38,2,FALSE())*H136+VLOOKUP(C136,Deflatores!G$4:I$38,3,FALSE())))</f>
        <v/>
      </c>
      <c r="M136" s="48"/>
      <c r="N136" s="48"/>
      <c r="O136" s="43"/>
    </row>
    <row r="137" customFormat="false" ht="12.75" hidden="false" customHeight="true" outlineLevel="0" collapsed="false">
      <c r="A137" s="36"/>
      <c r="B137" s="37"/>
      <c r="C137" s="37"/>
      <c r="D137" s="44"/>
      <c r="E137" s="44"/>
      <c r="F137" s="45" t="str">
        <f aca="false">IF(ISBLANK(B137),"",IF(I137="L","Baixa",IF(I137="A","Média",IF(I137="","","Alta"))))</f>
        <v/>
      </c>
      <c r="G137" s="44" t="str">
        <f aca="false">CONCATENATE(B137,I137)</f>
        <v/>
      </c>
      <c r="H137" s="39" t="str">
        <f aca="false">IF(ISBLANK(B137),"",IF(B137="ALI",IF(I137="L",7,IF(I137="A",10,15)),IF(B137="AIE",IF(I137="L",5,IF(I137="A",7,10)),IF(B137="SE",IF(I137="L",4,IF(I137="A",5,7)),IF(OR(B137="EE",B137="CE"),IF(I137="L",3,IF(I137="A",4,6)),0)))))</f>
        <v/>
      </c>
      <c r="I137" s="46" t="str">
        <f aca="false"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  <v/>
      </c>
      <c r="J137" s="44" t="str">
        <f aca="false">CONCATENATE(B137,C137)</f>
        <v/>
      </c>
      <c r="K137" s="47" t="str">
        <f aca="false">IF(OR(H137="",H137=0),L137,H137)</f>
        <v/>
      </c>
      <c r="L137" s="47" t="str">
        <f aca="false">IF(NOT(ISERROR(VLOOKUP(B137,Deflatores!G$42:H$64,2,FALSE()))),VLOOKUP(B137,Deflatores!G$42:H$64,2,FALSE()),IF(OR(ISBLANK(C137),ISBLANK(B137)),"",VLOOKUP(C137,Deflatores!G$4:H$38,2,FALSE())*H137+VLOOKUP(C137,Deflatores!G$4:I$38,3,FALSE())))</f>
        <v/>
      </c>
      <c r="M137" s="48"/>
      <c r="N137" s="48"/>
      <c r="O137" s="43"/>
    </row>
    <row r="138" customFormat="false" ht="12.75" hidden="false" customHeight="true" outlineLevel="0" collapsed="false">
      <c r="A138" s="36"/>
      <c r="B138" s="37"/>
      <c r="C138" s="37"/>
      <c r="D138" s="44"/>
      <c r="E138" s="44"/>
      <c r="F138" s="45" t="str">
        <f aca="false">IF(ISBLANK(B138),"",IF(I138="L","Baixa",IF(I138="A","Média",IF(I138="","","Alta"))))</f>
        <v/>
      </c>
      <c r="G138" s="44" t="str">
        <f aca="false">CONCATENATE(B138,I138)</f>
        <v/>
      </c>
      <c r="H138" s="39" t="str">
        <f aca="false">IF(ISBLANK(B138),"",IF(B138="ALI",IF(I138="L",7,IF(I138="A",10,15)),IF(B138="AIE",IF(I138="L",5,IF(I138="A",7,10)),IF(B138="SE",IF(I138="L",4,IF(I138="A",5,7)),IF(OR(B138="EE",B138="CE"),IF(I138="L",3,IF(I138="A",4,6)),0)))))</f>
        <v/>
      </c>
      <c r="I138" s="46" t="str">
        <f aca="false"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/>
      </c>
      <c r="J138" s="44" t="str">
        <f aca="false">CONCATENATE(B138,C138)</f>
        <v/>
      </c>
      <c r="K138" s="47" t="str">
        <f aca="false">IF(OR(H138="",H138=0),L138,H138)</f>
        <v/>
      </c>
      <c r="L138" s="47" t="str">
        <f aca="false">IF(NOT(ISERROR(VLOOKUP(B138,Deflatores!G$42:H$64,2,FALSE()))),VLOOKUP(B138,Deflatores!G$42:H$64,2,FALSE()),IF(OR(ISBLANK(C138),ISBLANK(B138)),"",VLOOKUP(C138,Deflatores!G$4:H$38,2,FALSE())*H138+VLOOKUP(C138,Deflatores!G$4:I$38,3,FALSE())))</f>
        <v/>
      </c>
      <c r="M138" s="48"/>
      <c r="N138" s="48"/>
      <c r="O138" s="43"/>
    </row>
    <row r="139" customFormat="false" ht="12.75" hidden="false" customHeight="true" outlineLevel="0" collapsed="false">
      <c r="A139" s="36"/>
      <c r="B139" s="37"/>
      <c r="C139" s="37"/>
      <c r="D139" s="44"/>
      <c r="E139" s="44"/>
      <c r="F139" s="45" t="str">
        <f aca="false">IF(ISBLANK(B139),"",IF(I139="L","Baixa",IF(I139="A","Média",IF(I139="","","Alta"))))</f>
        <v/>
      </c>
      <c r="G139" s="44" t="str">
        <f aca="false">CONCATENATE(B139,I139)</f>
        <v/>
      </c>
      <c r="H139" s="39" t="str">
        <f aca="false">IF(ISBLANK(B139),"",IF(B139="ALI",IF(I139="L",7,IF(I139="A",10,15)),IF(B139="AIE",IF(I139="L",5,IF(I139="A",7,10)),IF(B139="SE",IF(I139="L",4,IF(I139="A",5,7)),IF(OR(B139="EE",B139="CE"),IF(I139="L",3,IF(I139="A",4,6)),0)))))</f>
        <v/>
      </c>
      <c r="I139" s="46" t="str">
        <f aca="false">IF(OR(ISBLANK(D139),ISBLANK(E139)),IF(OR(B139="ALI",B139="AIE"),"L",IF(OR(B139="EE",B139="SE",B139="CE"),"A","")),IF(B139="EE",IF(E139&gt;=3,IF(D139&gt;=5,"H","A"),IF(E139&gt;=2,IF(D139&gt;=16,"H",IF(D139&lt;=4,"L","A")),IF(D139&lt;=15,"L","A"))),IF(OR(B139="SE",B139="CE"),IF(E139&gt;=4,IF(D139&gt;=6,"H","A"),IF(E139&gt;=2,IF(D139&gt;=20,"H",IF(D139&lt;=5,"L","A")),IF(D139&lt;=19,"L","A"))),IF(OR(B139="ALI",B139="AIE"),IF(E139&gt;=6,IF(D139&gt;=20,"H","A"),IF(E139&gt;=2,IF(D139&gt;=51,"H",IF(D139&lt;=19,"L","A")),IF(D139&lt;=50,"L","A"))),""))))</f>
        <v/>
      </c>
      <c r="J139" s="44" t="str">
        <f aca="false">CONCATENATE(B139,C139)</f>
        <v/>
      </c>
      <c r="K139" s="47" t="str">
        <f aca="false">IF(OR(H139="",H139=0),L139,H139)</f>
        <v/>
      </c>
      <c r="L139" s="47" t="str">
        <f aca="false">IF(NOT(ISERROR(VLOOKUP(B139,Deflatores!G$42:H$64,2,FALSE()))),VLOOKUP(B139,Deflatores!G$42:H$64,2,FALSE()),IF(OR(ISBLANK(C139),ISBLANK(B139)),"",VLOOKUP(C139,Deflatores!G$4:H$38,2,FALSE())*H139+VLOOKUP(C139,Deflatores!G$4:I$38,3,FALSE())))</f>
        <v/>
      </c>
      <c r="M139" s="48"/>
      <c r="N139" s="48"/>
      <c r="O139" s="43"/>
    </row>
    <row r="140" customFormat="false" ht="12.75" hidden="false" customHeight="true" outlineLevel="0" collapsed="false">
      <c r="A140" s="36"/>
      <c r="B140" s="37"/>
      <c r="C140" s="37"/>
      <c r="D140" s="44"/>
      <c r="E140" s="44"/>
      <c r="F140" s="45" t="str">
        <f aca="false">IF(ISBLANK(B140),"",IF(I140="L","Baixa",IF(I140="A","Média",IF(I140="","","Alta"))))</f>
        <v/>
      </c>
      <c r="G140" s="44" t="str">
        <f aca="false">CONCATENATE(B140,I140)</f>
        <v/>
      </c>
      <c r="H140" s="39" t="str">
        <f aca="false">IF(ISBLANK(B140),"",IF(B140="ALI",IF(I140="L",7,IF(I140="A",10,15)),IF(B140="AIE",IF(I140="L",5,IF(I140="A",7,10)),IF(B140="SE",IF(I140="L",4,IF(I140="A",5,7)),IF(OR(B140="EE",B140="CE"),IF(I140="L",3,IF(I140="A",4,6)),0)))))</f>
        <v/>
      </c>
      <c r="I140" s="46" t="str">
        <f aca="false">IF(OR(ISBLANK(D140),ISBLANK(E140)),IF(OR(B140="ALI",B140="AIE"),"L",IF(OR(B140="EE",B140="SE",B140="CE"),"A","")),IF(B140="EE",IF(E140&gt;=3,IF(D140&gt;=5,"H","A"),IF(E140&gt;=2,IF(D140&gt;=16,"H",IF(D140&lt;=4,"L","A")),IF(D140&lt;=15,"L","A"))),IF(OR(B140="SE",B140="CE"),IF(E140&gt;=4,IF(D140&gt;=6,"H","A"),IF(E140&gt;=2,IF(D140&gt;=20,"H",IF(D140&lt;=5,"L","A")),IF(D140&lt;=19,"L","A"))),IF(OR(B140="ALI",B140="AIE"),IF(E140&gt;=6,IF(D140&gt;=20,"H","A"),IF(E140&gt;=2,IF(D140&gt;=51,"H",IF(D140&lt;=19,"L","A")),IF(D140&lt;=50,"L","A"))),""))))</f>
        <v/>
      </c>
      <c r="J140" s="44" t="str">
        <f aca="false">CONCATENATE(B140,C140)</f>
        <v/>
      </c>
      <c r="K140" s="47" t="str">
        <f aca="false">IF(OR(H140="",H140=0),L140,H140)</f>
        <v/>
      </c>
      <c r="L140" s="47" t="str">
        <f aca="false">IF(NOT(ISERROR(VLOOKUP(B140,Deflatores!G$42:H$64,2,FALSE()))),VLOOKUP(B140,Deflatores!G$42:H$64,2,FALSE()),IF(OR(ISBLANK(C140),ISBLANK(B140)),"",VLOOKUP(C140,Deflatores!G$4:H$38,2,FALSE())*H140+VLOOKUP(C140,Deflatores!G$4:I$38,3,FALSE())))</f>
        <v/>
      </c>
      <c r="M140" s="48"/>
      <c r="N140" s="48"/>
      <c r="O140" s="43"/>
    </row>
    <row r="141" customFormat="false" ht="12.75" hidden="false" customHeight="true" outlineLevel="0" collapsed="false">
      <c r="A141" s="36"/>
      <c r="B141" s="37"/>
      <c r="C141" s="37"/>
      <c r="D141" s="44"/>
      <c r="E141" s="44"/>
      <c r="F141" s="45" t="str">
        <f aca="false">IF(ISBLANK(B141),"",IF(I141="L","Baixa",IF(I141="A","Média",IF(I141="","","Alta"))))</f>
        <v/>
      </c>
      <c r="G141" s="44" t="str">
        <f aca="false">CONCATENATE(B141,I141)</f>
        <v/>
      </c>
      <c r="H141" s="39" t="str">
        <f aca="false">IF(ISBLANK(B141),"",IF(B141="ALI",IF(I141="L",7,IF(I141="A",10,15)),IF(B141="AIE",IF(I141="L",5,IF(I141="A",7,10)),IF(B141="SE",IF(I141="L",4,IF(I141="A",5,7)),IF(OR(B141="EE",B141="CE"),IF(I141="L",3,IF(I141="A",4,6)),0)))))</f>
        <v/>
      </c>
      <c r="I141" s="46" t="str">
        <f aca="false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/>
      </c>
      <c r="J141" s="44" t="str">
        <f aca="false">CONCATENATE(B141,C141)</f>
        <v/>
      </c>
      <c r="K141" s="47" t="str">
        <f aca="false">IF(OR(H141="",H141=0),L141,H141)</f>
        <v/>
      </c>
      <c r="L141" s="47" t="str">
        <f aca="false">IF(NOT(ISERROR(VLOOKUP(B141,Deflatores!G$42:H$64,2,FALSE()))),VLOOKUP(B141,Deflatores!G$42:H$64,2,FALSE()),IF(OR(ISBLANK(C141),ISBLANK(B141)),"",VLOOKUP(C141,Deflatores!G$4:H$38,2,FALSE())*H141+VLOOKUP(C141,Deflatores!G$4:I$38,3,FALSE())))</f>
        <v/>
      </c>
      <c r="M141" s="48"/>
      <c r="N141" s="48"/>
      <c r="O141" s="43"/>
    </row>
    <row r="142" customFormat="false" ht="12.75" hidden="false" customHeight="true" outlineLevel="0" collapsed="false">
      <c r="A142" s="36"/>
      <c r="B142" s="37"/>
      <c r="C142" s="37"/>
      <c r="D142" s="44"/>
      <c r="E142" s="44"/>
      <c r="F142" s="45" t="str">
        <f aca="false">IF(ISBLANK(B142),"",IF(I142="L","Baixa",IF(I142="A","Média",IF(I142="","","Alta"))))</f>
        <v/>
      </c>
      <c r="G142" s="44" t="str">
        <f aca="false">CONCATENATE(B142,I142)</f>
        <v/>
      </c>
      <c r="H142" s="39" t="str">
        <f aca="false">IF(ISBLANK(B142),"",IF(B142="ALI",IF(I142="L",7,IF(I142="A",10,15)),IF(B142="AIE",IF(I142="L",5,IF(I142="A",7,10)),IF(B142="SE",IF(I142="L",4,IF(I142="A",5,7)),IF(OR(B142="EE",B142="CE"),IF(I142="L",3,IF(I142="A",4,6)),0)))))</f>
        <v/>
      </c>
      <c r="I142" s="46" t="str">
        <f aca="false">IF(OR(ISBLANK(D142),ISBLANK(E142)),IF(OR(B142="ALI",B142="AIE"),"L",IF(OR(B142="EE",B142="SE",B142="CE"),"A","")),IF(B142="EE",IF(E142&gt;=3,IF(D142&gt;=5,"H","A"),IF(E142&gt;=2,IF(D142&gt;=16,"H",IF(D142&lt;=4,"L","A")),IF(D142&lt;=15,"L","A"))),IF(OR(B142="SE",B142="CE"),IF(E142&gt;=4,IF(D142&gt;=6,"H","A"),IF(E142&gt;=2,IF(D142&gt;=20,"H",IF(D142&lt;=5,"L","A")),IF(D142&lt;=19,"L","A"))),IF(OR(B142="ALI",B142="AIE"),IF(E142&gt;=6,IF(D142&gt;=20,"H","A"),IF(E142&gt;=2,IF(D142&gt;=51,"H",IF(D142&lt;=19,"L","A")),IF(D142&lt;=50,"L","A"))),""))))</f>
        <v/>
      </c>
      <c r="J142" s="44" t="str">
        <f aca="false">CONCATENATE(B142,C142)</f>
        <v/>
      </c>
      <c r="K142" s="47" t="str">
        <f aca="false">IF(OR(H142="",H142=0),L142,H142)</f>
        <v/>
      </c>
      <c r="L142" s="47" t="str">
        <f aca="false">IF(NOT(ISERROR(VLOOKUP(B142,Deflatores!G$42:H$64,2,FALSE()))),VLOOKUP(B142,Deflatores!G$42:H$64,2,FALSE()),IF(OR(ISBLANK(C142),ISBLANK(B142)),"",VLOOKUP(C142,Deflatores!G$4:H$38,2,FALSE())*H142+VLOOKUP(C142,Deflatores!G$4:I$38,3,FALSE())))</f>
        <v/>
      </c>
      <c r="M142" s="48"/>
      <c r="N142" s="48"/>
      <c r="O142" s="43"/>
    </row>
    <row r="143" customFormat="false" ht="12.75" hidden="false" customHeight="true" outlineLevel="0" collapsed="false">
      <c r="A143" s="36"/>
      <c r="B143" s="37"/>
      <c r="C143" s="37"/>
      <c r="D143" s="44"/>
      <c r="E143" s="44"/>
      <c r="F143" s="45" t="str">
        <f aca="false">IF(ISBLANK(B143),"",IF(I143="L","Baixa",IF(I143="A","Média",IF(I143="","","Alta"))))</f>
        <v/>
      </c>
      <c r="G143" s="44" t="str">
        <f aca="false">CONCATENATE(B143,I143)</f>
        <v/>
      </c>
      <c r="H143" s="39" t="str">
        <f aca="false">IF(ISBLANK(B143),"",IF(B143="ALI",IF(I143="L",7,IF(I143="A",10,15)),IF(B143="AIE",IF(I143="L",5,IF(I143="A",7,10)),IF(B143="SE",IF(I143="L",4,IF(I143="A",5,7)),IF(OR(B143="EE",B143="CE"),IF(I143="L",3,IF(I143="A",4,6)),0)))))</f>
        <v/>
      </c>
      <c r="I143" s="46" t="str">
        <f aca="false">IF(OR(ISBLANK(D143),ISBLANK(E143)),IF(OR(B143="ALI",B143="AIE"),"L",IF(OR(B143="EE",B143="SE",B143="CE"),"A","")),IF(B143="EE",IF(E143&gt;=3,IF(D143&gt;=5,"H","A"),IF(E143&gt;=2,IF(D143&gt;=16,"H",IF(D143&lt;=4,"L","A")),IF(D143&lt;=15,"L","A"))),IF(OR(B143="SE",B143="CE"),IF(E143&gt;=4,IF(D143&gt;=6,"H","A"),IF(E143&gt;=2,IF(D143&gt;=20,"H",IF(D143&lt;=5,"L","A")),IF(D143&lt;=19,"L","A"))),IF(OR(B143="ALI",B143="AIE"),IF(E143&gt;=6,IF(D143&gt;=20,"H","A"),IF(E143&gt;=2,IF(D143&gt;=51,"H",IF(D143&lt;=19,"L","A")),IF(D143&lt;=50,"L","A"))),""))))</f>
        <v/>
      </c>
      <c r="J143" s="44" t="str">
        <f aca="false">CONCATENATE(B143,C143)</f>
        <v/>
      </c>
      <c r="K143" s="47" t="str">
        <f aca="false">IF(OR(H143="",H143=0),L143,H143)</f>
        <v/>
      </c>
      <c r="L143" s="47" t="str">
        <f aca="false">IF(NOT(ISERROR(VLOOKUP(B143,Deflatores!G$42:H$64,2,FALSE()))),VLOOKUP(B143,Deflatores!G$42:H$64,2,FALSE()),IF(OR(ISBLANK(C143),ISBLANK(B143)),"",VLOOKUP(C143,Deflatores!G$4:H$38,2,FALSE())*H143+VLOOKUP(C143,Deflatores!G$4:I$38,3,FALSE())))</f>
        <v/>
      </c>
      <c r="M143" s="48"/>
      <c r="N143" s="48"/>
      <c r="O143" s="43"/>
    </row>
    <row r="144" customFormat="false" ht="12.75" hidden="false" customHeight="true" outlineLevel="0" collapsed="false">
      <c r="A144" s="36"/>
      <c r="B144" s="37"/>
      <c r="C144" s="37"/>
      <c r="D144" s="44"/>
      <c r="E144" s="44"/>
      <c r="F144" s="45" t="str">
        <f aca="false">IF(ISBLANK(B144),"",IF(I144="L","Baixa",IF(I144="A","Média",IF(I144="","","Alta"))))</f>
        <v/>
      </c>
      <c r="G144" s="44" t="str">
        <f aca="false">CONCATENATE(B144,I144)</f>
        <v/>
      </c>
      <c r="H144" s="39" t="str">
        <f aca="false">IF(ISBLANK(B144),"",IF(B144="ALI",IF(I144="L",7,IF(I144="A",10,15)),IF(B144="AIE",IF(I144="L",5,IF(I144="A",7,10)),IF(B144="SE",IF(I144="L",4,IF(I144="A",5,7)),IF(OR(B144="EE",B144="CE"),IF(I144="L",3,IF(I144="A",4,6)),0)))))</f>
        <v/>
      </c>
      <c r="I144" s="46" t="str">
        <f aca="false"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/>
      </c>
      <c r="J144" s="44" t="str">
        <f aca="false">CONCATENATE(B144,C144)</f>
        <v/>
      </c>
      <c r="K144" s="47" t="str">
        <f aca="false">IF(OR(H144="",H144=0),L144,H144)</f>
        <v/>
      </c>
      <c r="L144" s="47" t="str">
        <f aca="false">IF(NOT(ISERROR(VLOOKUP(B144,Deflatores!G$42:H$64,2,FALSE()))),VLOOKUP(B144,Deflatores!G$42:H$64,2,FALSE()),IF(OR(ISBLANK(C144),ISBLANK(B144)),"",VLOOKUP(C144,Deflatores!G$4:H$38,2,FALSE())*H144+VLOOKUP(C144,Deflatores!G$4:I$38,3,FALSE())))</f>
        <v/>
      </c>
      <c r="M144" s="48"/>
      <c r="N144" s="48"/>
      <c r="O144" s="43"/>
    </row>
    <row r="145" customFormat="false" ht="12.75" hidden="false" customHeight="true" outlineLevel="0" collapsed="false">
      <c r="A145" s="36"/>
      <c r="B145" s="37"/>
      <c r="C145" s="37"/>
      <c r="D145" s="44"/>
      <c r="E145" s="44"/>
      <c r="F145" s="45" t="str">
        <f aca="false">IF(ISBLANK(B145),"",IF(I145="L","Baixa",IF(I145="A","Média",IF(I145="","","Alta"))))</f>
        <v/>
      </c>
      <c r="G145" s="44" t="str">
        <f aca="false">CONCATENATE(B145,I145)</f>
        <v/>
      </c>
      <c r="H145" s="39" t="str">
        <f aca="false">IF(ISBLANK(B145),"",IF(B145="ALI",IF(I145="L",7,IF(I145="A",10,15)),IF(B145="AIE",IF(I145="L",5,IF(I145="A",7,10)),IF(B145="SE",IF(I145="L",4,IF(I145="A",5,7)),IF(OR(B145="EE",B145="CE"),IF(I145="L",3,IF(I145="A",4,6)),0)))))</f>
        <v/>
      </c>
      <c r="I145" s="46" t="str">
        <f aca="false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44" t="str">
        <f aca="false">CONCATENATE(B145,C145)</f>
        <v/>
      </c>
      <c r="K145" s="47" t="str">
        <f aca="false">IF(OR(H145="",H145=0),L145,H145)</f>
        <v/>
      </c>
      <c r="L145" s="47" t="str">
        <f aca="false">IF(NOT(ISERROR(VLOOKUP(B145,Deflatores!G$42:H$64,2,FALSE()))),VLOOKUP(B145,Deflatores!G$42:H$64,2,FALSE()),IF(OR(ISBLANK(C145),ISBLANK(B145)),"",VLOOKUP(C145,Deflatores!G$4:H$38,2,FALSE())*H145+VLOOKUP(C145,Deflatores!G$4:I$38,3,FALSE())))</f>
        <v/>
      </c>
      <c r="M145" s="48"/>
      <c r="N145" s="48"/>
      <c r="O145" s="43"/>
    </row>
    <row r="146" customFormat="false" ht="12.75" hidden="false" customHeight="true" outlineLevel="0" collapsed="false">
      <c r="A146" s="36"/>
      <c r="B146" s="37"/>
      <c r="C146" s="37"/>
      <c r="D146" s="44"/>
      <c r="E146" s="44"/>
      <c r="F146" s="45" t="str">
        <f aca="false">IF(ISBLANK(B146),"",IF(I146="L","Baixa",IF(I146="A","Média",IF(I146="","","Alta"))))</f>
        <v/>
      </c>
      <c r="G146" s="44" t="str">
        <f aca="false">CONCATENATE(B146,I146)</f>
        <v/>
      </c>
      <c r="H146" s="39" t="str">
        <f aca="false">IF(ISBLANK(B146),"",IF(B146="ALI",IF(I146="L",7,IF(I146="A",10,15)),IF(B146="AIE",IF(I146="L",5,IF(I146="A",7,10)),IF(B146="SE",IF(I146="L",4,IF(I146="A",5,7)),IF(OR(B146="EE",B146="CE"),IF(I146="L",3,IF(I146="A",4,6)),0)))))</f>
        <v/>
      </c>
      <c r="I146" s="46" t="str">
        <f aca="false"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  <v/>
      </c>
      <c r="J146" s="44" t="str">
        <f aca="false">CONCATENATE(B146,C146)</f>
        <v/>
      </c>
      <c r="K146" s="47" t="str">
        <f aca="false">IF(OR(H146="",H146=0),L146,H146)</f>
        <v/>
      </c>
      <c r="L146" s="47" t="str">
        <f aca="false">IF(NOT(ISERROR(VLOOKUP(B146,Deflatores!G$42:H$64,2,FALSE()))),VLOOKUP(B146,Deflatores!G$42:H$64,2,FALSE()),IF(OR(ISBLANK(C146),ISBLANK(B146)),"",VLOOKUP(C146,Deflatores!G$4:H$38,2,FALSE())*H146+VLOOKUP(C146,Deflatores!G$4:I$38,3,FALSE())))</f>
        <v/>
      </c>
      <c r="M146" s="48"/>
      <c r="N146" s="48"/>
      <c r="O146" s="43"/>
    </row>
    <row r="147" customFormat="false" ht="12.75" hidden="false" customHeight="true" outlineLevel="0" collapsed="false">
      <c r="A147" s="36"/>
      <c r="B147" s="37"/>
      <c r="C147" s="37"/>
      <c r="D147" s="44"/>
      <c r="E147" s="44"/>
      <c r="F147" s="45" t="str">
        <f aca="false">IF(ISBLANK(B147),"",IF(I147="L","Baixa",IF(I147="A","Média",IF(I147="","","Alta"))))</f>
        <v/>
      </c>
      <c r="G147" s="44" t="str">
        <f aca="false">CONCATENATE(B147,I147)</f>
        <v/>
      </c>
      <c r="H147" s="39" t="str">
        <f aca="false">IF(ISBLANK(B147),"",IF(B147="ALI",IF(I147="L",7,IF(I147="A",10,15)),IF(B147="AIE",IF(I147="L",5,IF(I147="A",7,10)),IF(B147="SE",IF(I147="L",4,IF(I147="A",5,7)),IF(OR(B147="EE",B147="CE"),IF(I147="L",3,IF(I147="A",4,6)),0)))))</f>
        <v/>
      </c>
      <c r="I147" s="46" t="str">
        <f aca="false">IF(OR(ISBLANK(D147),ISBLANK(E147)),IF(OR(B147="ALI",B147="AIE"),"L",IF(OR(B147="EE",B147="SE",B147="CE"),"A","")),IF(B147="EE",IF(E147&gt;=3,IF(D147&gt;=5,"H","A"),IF(E147&gt;=2,IF(D147&gt;=16,"H",IF(D147&lt;=4,"L","A")),IF(D147&lt;=15,"L","A"))),IF(OR(B147="SE",B147="CE"),IF(E147&gt;=4,IF(D147&gt;=6,"H","A"),IF(E147&gt;=2,IF(D147&gt;=20,"H",IF(D147&lt;=5,"L","A")),IF(D147&lt;=19,"L","A"))),IF(OR(B147="ALI",B147="AIE"),IF(E147&gt;=6,IF(D147&gt;=20,"H","A"),IF(E147&gt;=2,IF(D147&gt;=51,"H",IF(D147&lt;=19,"L","A")),IF(D147&lt;=50,"L","A"))),""))))</f>
        <v/>
      </c>
      <c r="J147" s="44" t="str">
        <f aca="false">CONCATENATE(B147,C147)</f>
        <v/>
      </c>
      <c r="K147" s="47" t="str">
        <f aca="false">IF(OR(H147="",H147=0),L147,H147)</f>
        <v/>
      </c>
      <c r="L147" s="47" t="str">
        <f aca="false">IF(NOT(ISERROR(VLOOKUP(B147,Deflatores!G$42:H$64,2,FALSE()))),VLOOKUP(B147,Deflatores!G$42:H$64,2,FALSE()),IF(OR(ISBLANK(C147),ISBLANK(B147)),"",VLOOKUP(C147,Deflatores!G$4:H$38,2,FALSE())*H147+VLOOKUP(C147,Deflatores!G$4:I$38,3,FALSE())))</f>
        <v/>
      </c>
      <c r="M147" s="48"/>
      <c r="N147" s="48"/>
      <c r="O147" s="43"/>
    </row>
    <row r="148" customFormat="false" ht="12.75" hidden="false" customHeight="true" outlineLevel="0" collapsed="false">
      <c r="A148" s="36"/>
      <c r="B148" s="37"/>
      <c r="C148" s="37"/>
      <c r="D148" s="44"/>
      <c r="E148" s="44"/>
      <c r="F148" s="45" t="str">
        <f aca="false">IF(ISBLANK(B148),"",IF(I148="L","Baixa",IF(I148="A","Média",IF(I148="","","Alta"))))</f>
        <v/>
      </c>
      <c r="G148" s="44" t="str">
        <f aca="false">CONCATENATE(B148,I148)</f>
        <v/>
      </c>
      <c r="H148" s="39" t="str">
        <f aca="false">IF(ISBLANK(B148),"",IF(B148="ALI",IF(I148="L",7,IF(I148="A",10,15)),IF(B148="AIE",IF(I148="L",5,IF(I148="A",7,10)),IF(B148="SE",IF(I148="L",4,IF(I148="A",5,7)),IF(OR(B148="EE",B148="CE"),IF(I148="L",3,IF(I148="A",4,6)),0)))))</f>
        <v/>
      </c>
      <c r="I148" s="46" t="str">
        <f aca="false"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  <v/>
      </c>
      <c r="J148" s="44" t="str">
        <f aca="false">CONCATENATE(B148,C148)</f>
        <v/>
      </c>
      <c r="K148" s="47" t="str">
        <f aca="false">IF(OR(H148="",H148=0),L148,H148)</f>
        <v/>
      </c>
      <c r="L148" s="47" t="str">
        <f aca="false">IF(NOT(ISERROR(VLOOKUP(B148,Deflatores!G$42:H$64,2,FALSE()))),VLOOKUP(B148,Deflatores!G$42:H$64,2,FALSE()),IF(OR(ISBLANK(C148),ISBLANK(B148)),"",VLOOKUP(C148,Deflatores!G$4:H$38,2,FALSE())*H148+VLOOKUP(C148,Deflatores!G$4:I$38,3,FALSE())))</f>
        <v/>
      </c>
      <c r="M148" s="48"/>
      <c r="N148" s="48"/>
      <c r="O148" s="43"/>
    </row>
    <row r="149" customFormat="false" ht="12.75" hidden="false" customHeight="true" outlineLevel="0" collapsed="false">
      <c r="A149" s="36"/>
      <c r="B149" s="37"/>
      <c r="C149" s="37"/>
      <c r="D149" s="44"/>
      <c r="E149" s="44"/>
      <c r="F149" s="45" t="str">
        <f aca="false">IF(ISBLANK(B149),"",IF(I149="L","Baixa",IF(I149="A","Média",IF(I149="","","Alta"))))</f>
        <v/>
      </c>
      <c r="G149" s="44" t="str">
        <f aca="false">CONCATENATE(B149,I149)</f>
        <v/>
      </c>
      <c r="H149" s="39" t="str">
        <f aca="false">IF(ISBLANK(B149),"",IF(B149="ALI",IF(I149="L",7,IF(I149="A",10,15)),IF(B149="AIE",IF(I149="L",5,IF(I149="A",7,10)),IF(B149="SE",IF(I149="L",4,IF(I149="A",5,7)),IF(OR(B149="EE",B149="CE"),IF(I149="L",3,IF(I149="A",4,6)),0)))))</f>
        <v/>
      </c>
      <c r="I149" s="46" t="str">
        <f aca="false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44" t="str">
        <f aca="false">CONCATENATE(B149,C149)</f>
        <v/>
      </c>
      <c r="K149" s="47" t="str">
        <f aca="false">IF(OR(H149="",H149=0),L149,H149)</f>
        <v/>
      </c>
      <c r="L149" s="47" t="str">
        <f aca="false">IF(NOT(ISERROR(VLOOKUP(B149,Deflatores!G$42:H$64,2,FALSE()))),VLOOKUP(B149,Deflatores!G$42:H$64,2,FALSE()),IF(OR(ISBLANK(C149),ISBLANK(B149)),"",VLOOKUP(C149,Deflatores!G$4:H$38,2,FALSE())*H149+VLOOKUP(C149,Deflatores!G$4:I$38,3,FALSE())))</f>
        <v/>
      </c>
      <c r="M149" s="48"/>
      <c r="N149" s="48"/>
      <c r="O149" s="43"/>
    </row>
    <row r="150" customFormat="false" ht="12.75" hidden="false" customHeight="true" outlineLevel="0" collapsed="false">
      <c r="A150" s="36"/>
      <c r="B150" s="37"/>
      <c r="C150" s="37"/>
      <c r="D150" s="44"/>
      <c r="E150" s="44"/>
      <c r="F150" s="45" t="str">
        <f aca="false">IF(ISBLANK(B150),"",IF(I150="L","Baixa",IF(I150="A","Média",IF(I150="","","Alta"))))</f>
        <v/>
      </c>
      <c r="G150" s="44" t="str">
        <f aca="false">CONCATENATE(B150,I150)</f>
        <v/>
      </c>
      <c r="H150" s="39" t="str">
        <f aca="false">IF(ISBLANK(B150),"",IF(B150="ALI",IF(I150="L",7,IF(I150="A",10,15)),IF(B150="AIE",IF(I150="L",5,IF(I150="A",7,10)),IF(B150="SE",IF(I150="L",4,IF(I150="A",5,7)),IF(OR(B150="EE",B150="CE"),IF(I150="L",3,IF(I150="A",4,6)),0)))))</f>
        <v/>
      </c>
      <c r="I150" s="46" t="str">
        <f aca="false">IF(OR(ISBLANK(D150),ISBLANK(E150)),IF(OR(B150="ALI",B150="AIE"),"L",IF(OR(B150="EE",B150="SE",B150="CE"),"A","")),IF(B150="EE",IF(E150&gt;=3,IF(D150&gt;=5,"H","A"),IF(E150&gt;=2,IF(D150&gt;=16,"H",IF(D150&lt;=4,"L","A")),IF(D150&lt;=15,"L","A"))),IF(OR(B150="SE",B150="CE"),IF(E150&gt;=4,IF(D150&gt;=6,"H","A"),IF(E150&gt;=2,IF(D150&gt;=20,"H",IF(D150&lt;=5,"L","A")),IF(D150&lt;=19,"L","A"))),IF(OR(B150="ALI",B150="AIE"),IF(E150&gt;=6,IF(D150&gt;=20,"H","A"),IF(E150&gt;=2,IF(D150&gt;=51,"H",IF(D150&lt;=19,"L","A")),IF(D150&lt;=50,"L","A"))),""))))</f>
        <v/>
      </c>
      <c r="J150" s="44" t="str">
        <f aca="false">CONCATENATE(B150,C150)</f>
        <v/>
      </c>
      <c r="K150" s="47" t="str">
        <f aca="false">IF(OR(H150="",H150=0),L150,H150)</f>
        <v/>
      </c>
      <c r="L150" s="47" t="str">
        <f aca="false">IF(NOT(ISERROR(VLOOKUP(B150,Deflatores!G$42:H$64,2,FALSE()))),VLOOKUP(B150,Deflatores!G$42:H$64,2,FALSE()),IF(OR(ISBLANK(C150),ISBLANK(B150)),"",VLOOKUP(C150,Deflatores!G$4:H$38,2,FALSE())*H150+VLOOKUP(C150,Deflatores!G$4:I$38,3,FALSE())))</f>
        <v/>
      </c>
      <c r="M150" s="48"/>
      <c r="N150" s="48"/>
      <c r="O150" s="43"/>
    </row>
    <row r="151" customFormat="false" ht="12.75" hidden="false" customHeight="true" outlineLevel="0" collapsed="false">
      <c r="A151" s="36"/>
      <c r="B151" s="37"/>
      <c r="C151" s="37"/>
      <c r="D151" s="44"/>
      <c r="E151" s="44"/>
      <c r="F151" s="45" t="str">
        <f aca="false">IF(ISBLANK(B151),"",IF(I151="L","Baixa",IF(I151="A","Média",IF(I151="","","Alta"))))</f>
        <v/>
      </c>
      <c r="G151" s="44" t="str">
        <f aca="false">CONCATENATE(B151,I151)</f>
        <v/>
      </c>
      <c r="H151" s="39" t="str">
        <f aca="false">IF(ISBLANK(B151),"",IF(B151="ALI",IF(I151="L",7,IF(I151="A",10,15)),IF(B151="AIE",IF(I151="L",5,IF(I151="A",7,10)),IF(B151="SE",IF(I151="L",4,IF(I151="A",5,7)),IF(OR(B151="EE",B151="CE"),IF(I151="L",3,IF(I151="A",4,6)),0)))))</f>
        <v/>
      </c>
      <c r="I151" s="46" t="str">
        <f aca="false">IF(OR(ISBLANK(D151),ISBLANK(E151)),IF(OR(B151="ALI",B151="AIE"),"L",IF(OR(B151="EE",B151="SE",B151="CE"),"A","")),IF(B151="EE",IF(E151&gt;=3,IF(D151&gt;=5,"H","A"),IF(E151&gt;=2,IF(D151&gt;=16,"H",IF(D151&lt;=4,"L","A")),IF(D151&lt;=15,"L","A"))),IF(OR(B151="SE",B151="CE"),IF(E151&gt;=4,IF(D151&gt;=6,"H","A"),IF(E151&gt;=2,IF(D151&gt;=20,"H",IF(D151&lt;=5,"L","A")),IF(D151&lt;=19,"L","A"))),IF(OR(B151="ALI",B151="AIE"),IF(E151&gt;=6,IF(D151&gt;=20,"H","A"),IF(E151&gt;=2,IF(D151&gt;=51,"H",IF(D151&lt;=19,"L","A")),IF(D151&lt;=50,"L","A"))),""))))</f>
        <v/>
      </c>
      <c r="J151" s="44" t="str">
        <f aca="false">CONCATENATE(B151,C151)</f>
        <v/>
      </c>
      <c r="K151" s="47" t="str">
        <f aca="false">IF(OR(H151="",H151=0),L151,H151)</f>
        <v/>
      </c>
      <c r="L151" s="47" t="str">
        <f aca="false">IF(NOT(ISERROR(VLOOKUP(B151,Deflatores!G$42:H$64,2,FALSE()))),VLOOKUP(B151,Deflatores!G$42:H$64,2,FALSE()),IF(OR(ISBLANK(C151),ISBLANK(B151)),"",VLOOKUP(C151,Deflatores!G$4:H$38,2,FALSE())*H151+VLOOKUP(C151,Deflatores!G$4:I$38,3,FALSE())))</f>
        <v/>
      </c>
      <c r="M151" s="48"/>
      <c r="N151" s="48"/>
      <c r="O151" s="43"/>
    </row>
    <row r="152" customFormat="false" ht="12.75" hidden="false" customHeight="true" outlineLevel="0" collapsed="false">
      <c r="A152" s="36"/>
      <c r="B152" s="37"/>
      <c r="C152" s="37"/>
      <c r="D152" s="44"/>
      <c r="E152" s="44"/>
      <c r="F152" s="45" t="str">
        <f aca="false">IF(ISBLANK(B152),"",IF(I152="L","Baixa",IF(I152="A","Média",IF(I152="","","Alta"))))</f>
        <v/>
      </c>
      <c r="G152" s="44" t="str">
        <f aca="false">CONCATENATE(B152,I152)</f>
        <v/>
      </c>
      <c r="H152" s="39" t="str">
        <f aca="false">IF(ISBLANK(B152),"",IF(B152="ALI",IF(I152="L",7,IF(I152="A",10,15)),IF(B152="AIE",IF(I152="L",5,IF(I152="A",7,10)),IF(B152="SE",IF(I152="L",4,IF(I152="A",5,7)),IF(OR(B152="EE",B152="CE"),IF(I152="L",3,IF(I152="A",4,6)),0)))))</f>
        <v/>
      </c>
      <c r="I152" s="46" t="str">
        <f aca="false"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/>
      </c>
      <c r="J152" s="44" t="str">
        <f aca="false">CONCATENATE(B152,C152)</f>
        <v/>
      </c>
      <c r="K152" s="47" t="str">
        <f aca="false">IF(OR(H152="",H152=0),L152,H152)</f>
        <v/>
      </c>
      <c r="L152" s="47" t="str">
        <f aca="false">IF(NOT(ISERROR(VLOOKUP(B152,Deflatores!G$42:H$64,2,FALSE()))),VLOOKUP(B152,Deflatores!G$42:H$64,2,FALSE()),IF(OR(ISBLANK(C152),ISBLANK(B152)),"",VLOOKUP(C152,Deflatores!G$4:H$38,2,FALSE())*H152+VLOOKUP(C152,Deflatores!G$4:I$38,3,FALSE())))</f>
        <v/>
      </c>
      <c r="M152" s="48"/>
      <c r="N152" s="48"/>
      <c r="O152" s="43"/>
    </row>
    <row r="153" customFormat="false" ht="12.75" hidden="false" customHeight="true" outlineLevel="0" collapsed="false">
      <c r="A153" s="36"/>
      <c r="B153" s="37"/>
      <c r="C153" s="37"/>
      <c r="D153" s="44"/>
      <c r="E153" s="44"/>
      <c r="F153" s="45" t="str">
        <f aca="false">IF(ISBLANK(B153),"",IF(I153="L","Baixa",IF(I153="A","Média",IF(I153="","","Alta"))))</f>
        <v/>
      </c>
      <c r="G153" s="44" t="str">
        <f aca="false">CONCATENATE(B153,I153)</f>
        <v/>
      </c>
      <c r="H153" s="39" t="str">
        <f aca="false">IF(ISBLANK(B153),"",IF(B153="ALI",IF(I153="L",7,IF(I153="A",10,15)),IF(B153="AIE",IF(I153="L",5,IF(I153="A",7,10)),IF(B153="SE",IF(I153="L",4,IF(I153="A",5,7)),IF(OR(B153="EE",B153="CE"),IF(I153="L",3,IF(I153="A",4,6)),0)))))</f>
        <v/>
      </c>
      <c r="I153" s="46" t="str">
        <f aca="false">IF(OR(ISBLANK(D153),ISBLANK(E153)),IF(OR(B153="ALI",B153="AIE"),"L",IF(OR(B153="EE",B153="SE",B153="CE"),"A","")),IF(B153="EE",IF(E153&gt;=3,IF(D153&gt;=5,"H","A"),IF(E153&gt;=2,IF(D153&gt;=16,"H",IF(D153&lt;=4,"L","A")),IF(D153&lt;=15,"L","A"))),IF(OR(B153="SE",B153="CE"),IF(E153&gt;=4,IF(D153&gt;=6,"H","A"),IF(E153&gt;=2,IF(D153&gt;=20,"H",IF(D153&lt;=5,"L","A")),IF(D153&lt;=19,"L","A"))),IF(OR(B153="ALI",B153="AIE"),IF(E153&gt;=6,IF(D153&gt;=20,"H","A"),IF(E153&gt;=2,IF(D153&gt;=51,"H",IF(D153&lt;=19,"L","A")),IF(D153&lt;=50,"L","A"))),""))))</f>
        <v/>
      </c>
      <c r="J153" s="44" t="str">
        <f aca="false">CONCATENATE(B153,C153)</f>
        <v/>
      </c>
      <c r="K153" s="47" t="str">
        <f aca="false">IF(OR(H153="",H153=0),L153,H153)</f>
        <v/>
      </c>
      <c r="L153" s="47" t="str">
        <f aca="false">IF(NOT(ISERROR(VLOOKUP(B153,Deflatores!G$42:H$64,2,FALSE()))),VLOOKUP(B153,Deflatores!G$42:H$64,2,FALSE()),IF(OR(ISBLANK(C153),ISBLANK(B153)),"",VLOOKUP(C153,Deflatores!G$4:H$38,2,FALSE())*H153+VLOOKUP(C153,Deflatores!G$4:I$38,3,FALSE())))</f>
        <v/>
      </c>
      <c r="M153" s="48"/>
      <c r="N153" s="48"/>
      <c r="O153" s="43"/>
    </row>
    <row r="154" customFormat="false" ht="12.75" hidden="false" customHeight="true" outlineLevel="0" collapsed="false">
      <c r="A154" s="36"/>
      <c r="B154" s="37"/>
      <c r="C154" s="37"/>
      <c r="D154" s="44"/>
      <c r="E154" s="44"/>
      <c r="F154" s="45" t="str">
        <f aca="false">IF(ISBLANK(B154),"",IF(I154="L","Baixa",IF(I154="A","Média",IF(I154="","","Alta"))))</f>
        <v/>
      </c>
      <c r="G154" s="44" t="str">
        <f aca="false">CONCATENATE(B154,I154)</f>
        <v/>
      </c>
      <c r="H154" s="39" t="str">
        <f aca="false">IF(ISBLANK(B154),"",IF(B154="ALI",IF(I154="L",7,IF(I154="A",10,15)),IF(B154="AIE",IF(I154="L",5,IF(I154="A",7,10)),IF(B154="SE",IF(I154="L",4,IF(I154="A",5,7)),IF(OR(B154="EE",B154="CE"),IF(I154="L",3,IF(I154="A",4,6)),0)))))</f>
        <v/>
      </c>
      <c r="I154" s="46" t="str">
        <f aca="false">IF(OR(ISBLANK(D154),ISBLANK(E154)),IF(OR(B154="ALI",B154="AIE"),"L",IF(OR(B154="EE",B154="SE",B154="CE"),"A","")),IF(B154="EE",IF(E154&gt;=3,IF(D154&gt;=5,"H","A"),IF(E154&gt;=2,IF(D154&gt;=16,"H",IF(D154&lt;=4,"L","A")),IF(D154&lt;=15,"L","A"))),IF(OR(B154="SE",B154="CE"),IF(E154&gt;=4,IF(D154&gt;=6,"H","A"),IF(E154&gt;=2,IF(D154&gt;=20,"H",IF(D154&lt;=5,"L","A")),IF(D154&lt;=19,"L","A"))),IF(OR(B154="ALI",B154="AIE"),IF(E154&gt;=6,IF(D154&gt;=20,"H","A"),IF(E154&gt;=2,IF(D154&gt;=51,"H",IF(D154&lt;=19,"L","A")),IF(D154&lt;=50,"L","A"))),""))))</f>
        <v/>
      </c>
      <c r="J154" s="44" t="str">
        <f aca="false">CONCATENATE(B154,C154)</f>
        <v/>
      </c>
      <c r="K154" s="47" t="str">
        <f aca="false">IF(OR(H154="",H154=0),L154,H154)</f>
        <v/>
      </c>
      <c r="L154" s="47" t="str">
        <f aca="false">IF(NOT(ISERROR(VLOOKUP(B154,Deflatores!G$42:H$64,2,FALSE()))),VLOOKUP(B154,Deflatores!G$42:H$64,2,FALSE()),IF(OR(ISBLANK(C154),ISBLANK(B154)),"",VLOOKUP(C154,Deflatores!G$4:H$38,2,FALSE())*H154+VLOOKUP(C154,Deflatores!G$4:I$38,3,FALSE())))</f>
        <v/>
      </c>
      <c r="M154" s="48"/>
      <c r="N154" s="48"/>
      <c r="O154" s="43"/>
    </row>
    <row r="155" customFormat="false" ht="12.75" hidden="false" customHeight="true" outlineLevel="0" collapsed="false">
      <c r="A155" s="36"/>
      <c r="B155" s="37"/>
      <c r="C155" s="37"/>
      <c r="D155" s="44"/>
      <c r="E155" s="44"/>
      <c r="F155" s="45" t="str">
        <f aca="false">IF(ISBLANK(B155),"",IF(I155="L","Baixa",IF(I155="A","Média",IF(I155="","","Alta"))))</f>
        <v/>
      </c>
      <c r="G155" s="44" t="str">
        <f aca="false">CONCATENATE(B155,I155)</f>
        <v/>
      </c>
      <c r="H155" s="39" t="str">
        <f aca="false">IF(ISBLANK(B155),"",IF(B155="ALI",IF(I155="L",7,IF(I155="A",10,15)),IF(B155="AIE",IF(I155="L",5,IF(I155="A",7,10)),IF(B155="SE",IF(I155="L",4,IF(I155="A",5,7)),IF(OR(B155="EE",B155="CE"),IF(I155="L",3,IF(I155="A",4,6)),0)))))</f>
        <v/>
      </c>
      <c r="I155" s="46" t="str">
        <f aca="false">IF(OR(ISBLANK(D155),ISBLANK(E155)),IF(OR(B155="ALI",B155="AIE"),"L",IF(OR(B155="EE",B155="SE",B155="CE"),"A","")),IF(B155="EE",IF(E155&gt;=3,IF(D155&gt;=5,"H","A"),IF(E155&gt;=2,IF(D155&gt;=16,"H",IF(D155&lt;=4,"L","A")),IF(D155&lt;=15,"L","A"))),IF(OR(B155="SE",B155="CE"),IF(E155&gt;=4,IF(D155&gt;=6,"H","A"),IF(E155&gt;=2,IF(D155&gt;=20,"H",IF(D155&lt;=5,"L","A")),IF(D155&lt;=19,"L","A"))),IF(OR(B155="ALI",B155="AIE"),IF(E155&gt;=6,IF(D155&gt;=20,"H","A"),IF(E155&gt;=2,IF(D155&gt;=51,"H",IF(D155&lt;=19,"L","A")),IF(D155&lt;=50,"L","A"))),""))))</f>
        <v/>
      </c>
      <c r="J155" s="44" t="str">
        <f aca="false">CONCATENATE(B155,C155)</f>
        <v/>
      </c>
      <c r="K155" s="47" t="str">
        <f aca="false">IF(OR(H155="",H155=0),L155,H155)</f>
        <v/>
      </c>
      <c r="L155" s="47" t="str">
        <f aca="false">IF(NOT(ISERROR(VLOOKUP(B155,Deflatores!G$42:H$64,2,FALSE()))),VLOOKUP(B155,Deflatores!G$42:H$64,2,FALSE()),IF(OR(ISBLANK(C155),ISBLANK(B155)),"",VLOOKUP(C155,Deflatores!G$4:H$38,2,FALSE())*H155+VLOOKUP(C155,Deflatores!G$4:I$38,3,FALSE())))</f>
        <v/>
      </c>
      <c r="M155" s="48"/>
      <c r="N155" s="48"/>
      <c r="O155" s="43"/>
    </row>
    <row r="156" customFormat="false" ht="12.75" hidden="false" customHeight="true" outlineLevel="0" collapsed="false">
      <c r="A156" s="36"/>
      <c r="B156" s="37"/>
      <c r="C156" s="37"/>
      <c r="D156" s="44"/>
      <c r="E156" s="44"/>
      <c r="F156" s="45" t="str">
        <f aca="false">IF(ISBLANK(B156),"",IF(I156="L","Baixa",IF(I156="A","Média",IF(I156="","","Alta"))))</f>
        <v/>
      </c>
      <c r="G156" s="44" t="str">
        <f aca="false">CONCATENATE(B156,I156)</f>
        <v/>
      </c>
      <c r="H156" s="39" t="str">
        <f aca="false">IF(ISBLANK(B156),"",IF(B156="ALI",IF(I156="L",7,IF(I156="A",10,15)),IF(B156="AIE",IF(I156="L",5,IF(I156="A",7,10)),IF(B156="SE",IF(I156="L",4,IF(I156="A",5,7)),IF(OR(B156="EE",B156="CE"),IF(I156="L",3,IF(I156="A",4,6)),0)))))</f>
        <v/>
      </c>
      <c r="I156" s="46" t="str">
        <f aca="false">IF(OR(ISBLANK(D156),ISBLANK(E156)),IF(OR(B156="ALI",B156="AIE"),"L",IF(OR(B156="EE",B156="SE",B156="CE"),"A","")),IF(B156="EE",IF(E156&gt;=3,IF(D156&gt;=5,"H","A"),IF(E156&gt;=2,IF(D156&gt;=16,"H",IF(D156&lt;=4,"L","A")),IF(D156&lt;=15,"L","A"))),IF(OR(B156="SE",B156="CE"),IF(E156&gt;=4,IF(D156&gt;=6,"H","A"),IF(E156&gt;=2,IF(D156&gt;=20,"H",IF(D156&lt;=5,"L","A")),IF(D156&lt;=19,"L","A"))),IF(OR(B156="ALI",B156="AIE"),IF(E156&gt;=6,IF(D156&gt;=20,"H","A"),IF(E156&gt;=2,IF(D156&gt;=51,"H",IF(D156&lt;=19,"L","A")),IF(D156&lt;=50,"L","A"))),""))))</f>
        <v/>
      </c>
      <c r="J156" s="44" t="str">
        <f aca="false">CONCATENATE(B156,C156)</f>
        <v/>
      </c>
      <c r="K156" s="47" t="str">
        <f aca="false">IF(OR(H156="",H156=0),L156,H156)</f>
        <v/>
      </c>
      <c r="L156" s="47" t="str">
        <f aca="false">IF(NOT(ISERROR(VLOOKUP(B156,Deflatores!G$42:H$64,2,FALSE()))),VLOOKUP(B156,Deflatores!G$42:H$64,2,FALSE()),IF(OR(ISBLANK(C156),ISBLANK(B156)),"",VLOOKUP(C156,Deflatores!G$4:H$38,2,FALSE())*H156+VLOOKUP(C156,Deflatores!G$4:I$38,3,FALSE())))</f>
        <v/>
      </c>
      <c r="M156" s="48"/>
      <c r="N156" s="48"/>
      <c r="O156" s="43"/>
    </row>
    <row r="157" customFormat="false" ht="12.75" hidden="false" customHeight="true" outlineLevel="0" collapsed="false">
      <c r="A157" s="36"/>
      <c r="B157" s="37"/>
      <c r="C157" s="37"/>
      <c r="D157" s="44"/>
      <c r="E157" s="44"/>
      <c r="F157" s="45" t="str">
        <f aca="false">IF(ISBLANK(B157),"",IF(I157="L","Baixa",IF(I157="A","Média",IF(I157="","","Alta"))))</f>
        <v/>
      </c>
      <c r="G157" s="44" t="str">
        <f aca="false">CONCATENATE(B157,I157)</f>
        <v/>
      </c>
      <c r="H157" s="39" t="str">
        <f aca="false">IF(ISBLANK(B157),"",IF(B157="ALI",IF(I157="L",7,IF(I157="A",10,15)),IF(B157="AIE",IF(I157="L",5,IF(I157="A",7,10)),IF(B157="SE",IF(I157="L",4,IF(I157="A",5,7)),IF(OR(B157="EE",B157="CE"),IF(I157="L",3,IF(I157="A",4,6)),0)))))</f>
        <v/>
      </c>
      <c r="I157" s="46" t="str">
        <f aca="false">IF(OR(ISBLANK(D157),ISBLANK(E157)),IF(OR(B157="ALI",B157="AIE"),"L",IF(OR(B157="EE",B157="SE",B157="CE"),"A","")),IF(B157="EE",IF(E157&gt;=3,IF(D157&gt;=5,"H","A"),IF(E157&gt;=2,IF(D157&gt;=16,"H",IF(D157&lt;=4,"L","A")),IF(D157&lt;=15,"L","A"))),IF(OR(B157="SE",B157="CE"),IF(E157&gt;=4,IF(D157&gt;=6,"H","A"),IF(E157&gt;=2,IF(D157&gt;=20,"H",IF(D157&lt;=5,"L","A")),IF(D157&lt;=19,"L","A"))),IF(OR(B157="ALI",B157="AIE"),IF(E157&gt;=6,IF(D157&gt;=20,"H","A"),IF(E157&gt;=2,IF(D157&gt;=51,"H",IF(D157&lt;=19,"L","A")),IF(D157&lt;=50,"L","A"))),""))))</f>
        <v/>
      </c>
      <c r="J157" s="44" t="str">
        <f aca="false">CONCATENATE(B157,C157)</f>
        <v/>
      </c>
      <c r="K157" s="47" t="str">
        <f aca="false">IF(OR(H157="",H157=0),L157,H157)</f>
        <v/>
      </c>
      <c r="L157" s="47" t="str">
        <f aca="false">IF(NOT(ISERROR(VLOOKUP(B157,Deflatores!G$42:H$64,2,FALSE()))),VLOOKUP(B157,Deflatores!G$42:H$64,2,FALSE()),IF(OR(ISBLANK(C157),ISBLANK(B157)),"",VLOOKUP(C157,Deflatores!G$4:H$38,2,FALSE())*H157+VLOOKUP(C157,Deflatores!G$4:I$38,3,FALSE())))</f>
        <v/>
      </c>
      <c r="M157" s="48"/>
      <c r="N157" s="48"/>
      <c r="O157" s="43"/>
    </row>
    <row r="158" customFormat="false" ht="12.75" hidden="false" customHeight="true" outlineLevel="0" collapsed="false">
      <c r="A158" s="36"/>
      <c r="B158" s="37"/>
      <c r="C158" s="37"/>
      <c r="D158" s="44"/>
      <c r="E158" s="44"/>
      <c r="F158" s="45" t="str">
        <f aca="false">IF(ISBLANK(B158),"",IF(I158="L","Baixa",IF(I158="A","Média",IF(I158="","","Alta"))))</f>
        <v/>
      </c>
      <c r="G158" s="44" t="str">
        <f aca="false">CONCATENATE(B158,I158)</f>
        <v/>
      </c>
      <c r="H158" s="39" t="str">
        <f aca="false">IF(ISBLANK(B158),"",IF(B158="ALI",IF(I158="L",7,IF(I158="A",10,15)),IF(B158="AIE",IF(I158="L",5,IF(I158="A",7,10)),IF(B158="SE",IF(I158="L",4,IF(I158="A",5,7)),IF(OR(B158="EE",B158="CE"),IF(I158="L",3,IF(I158="A",4,6)),0)))))</f>
        <v/>
      </c>
      <c r="I158" s="46" t="str">
        <f aca="false">IF(OR(ISBLANK(D158),ISBLANK(E158)),IF(OR(B158="ALI",B158="AIE"),"L",IF(OR(B158="EE",B158="SE",B158="CE"),"A","")),IF(B158="EE",IF(E158&gt;=3,IF(D158&gt;=5,"H","A"),IF(E158&gt;=2,IF(D158&gt;=16,"H",IF(D158&lt;=4,"L","A")),IF(D158&lt;=15,"L","A"))),IF(OR(B158="SE",B158="CE"),IF(E158&gt;=4,IF(D158&gt;=6,"H","A"),IF(E158&gt;=2,IF(D158&gt;=20,"H",IF(D158&lt;=5,"L","A")),IF(D158&lt;=19,"L","A"))),IF(OR(B158="ALI",B158="AIE"),IF(E158&gt;=6,IF(D158&gt;=20,"H","A"),IF(E158&gt;=2,IF(D158&gt;=51,"H",IF(D158&lt;=19,"L","A")),IF(D158&lt;=50,"L","A"))),""))))</f>
        <v/>
      </c>
      <c r="J158" s="44" t="str">
        <f aca="false">CONCATENATE(B158,C158)</f>
        <v/>
      </c>
      <c r="K158" s="47" t="str">
        <f aca="false">IF(OR(H158="",H158=0),L158,H158)</f>
        <v/>
      </c>
      <c r="L158" s="47" t="str">
        <f aca="false">IF(NOT(ISERROR(VLOOKUP(B158,Deflatores!G$42:H$64,2,FALSE()))),VLOOKUP(B158,Deflatores!G$42:H$64,2,FALSE()),IF(OR(ISBLANK(C158),ISBLANK(B158)),"",VLOOKUP(C158,Deflatores!G$4:H$38,2,FALSE())*H158+VLOOKUP(C158,Deflatores!G$4:I$38,3,FALSE())))</f>
        <v/>
      </c>
      <c r="M158" s="48"/>
      <c r="N158" s="48"/>
      <c r="O158" s="43"/>
    </row>
    <row r="159" customFormat="false" ht="12.75" hidden="false" customHeight="true" outlineLevel="0" collapsed="false">
      <c r="A159" s="36"/>
      <c r="B159" s="37"/>
      <c r="C159" s="37"/>
      <c r="D159" s="44"/>
      <c r="E159" s="44"/>
      <c r="F159" s="45" t="str">
        <f aca="false">IF(ISBLANK(B159),"",IF(I159="L","Baixa",IF(I159="A","Média",IF(I159="","","Alta"))))</f>
        <v/>
      </c>
      <c r="G159" s="44" t="str">
        <f aca="false">CONCATENATE(B159,I159)</f>
        <v/>
      </c>
      <c r="H159" s="39" t="str">
        <f aca="false">IF(ISBLANK(B159),"",IF(B159="ALI",IF(I159="L",7,IF(I159="A",10,15)),IF(B159="AIE",IF(I159="L",5,IF(I159="A",7,10)),IF(B159="SE",IF(I159="L",4,IF(I159="A",5,7)),IF(OR(B159="EE",B159="CE"),IF(I159="L",3,IF(I159="A",4,6)),0)))))</f>
        <v/>
      </c>
      <c r="I159" s="46" t="str">
        <f aca="false">IF(OR(ISBLANK(D159),ISBLANK(E159)),IF(OR(B159="ALI",B159="AIE"),"L",IF(OR(B159="EE",B159="SE",B159="CE"),"A","")),IF(B159="EE",IF(E159&gt;=3,IF(D159&gt;=5,"H","A"),IF(E159&gt;=2,IF(D159&gt;=16,"H",IF(D159&lt;=4,"L","A")),IF(D159&lt;=15,"L","A"))),IF(OR(B159="SE",B159="CE"),IF(E159&gt;=4,IF(D159&gt;=6,"H","A"),IF(E159&gt;=2,IF(D159&gt;=20,"H",IF(D159&lt;=5,"L","A")),IF(D159&lt;=19,"L","A"))),IF(OR(B159="ALI",B159="AIE"),IF(E159&gt;=6,IF(D159&gt;=20,"H","A"),IF(E159&gt;=2,IF(D159&gt;=51,"H",IF(D159&lt;=19,"L","A")),IF(D159&lt;=50,"L","A"))),""))))</f>
        <v/>
      </c>
      <c r="J159" s="44" t="str">
        <f aca="false">CONCATENATE(B159,C159)</f>
        <v/>
      </c>
      <c r="K159" s="47" t="str">
        <f aca="false">IF(OR(H159="",H159=0),L159,H159)</f>
        <v/>
      </c>
      <c r="L159" s="47" t="str">
        <f aca="false">IF(NOT(ISERROR(VLOOKUP(B159,Deflatores!G$42:H$64,2,FALSE()))),VLOOKUP(B159,Deflatores!G$42:H$64,2,FALSE()),IF(OR(ISBLANK(C159),ISBLANK(B159)),"",VLOOKUP(C159,Deflatores!G$4:H$38,2,FALSE())*H159+VLOOKUP(C159,Deflatores!G$4:I$38,3,FALSE())))</f>
        <v/>
      </c>
      <c r="M159" s="48"/>
      <c r="N159" s="48"/>
      <c r="O159" s="43"/>
    </row>
    <row r="160" customFormat="false" ht="12.75" hidden="false" customHeight="true" outlineLevel="0" collapsed="false">
      <c r="A160" s="36"/>
      <c r="B160" s="37"/>
      <c r="C160" s="37"/>
      <c r="D160" s="44"/>
      <c r="E160" s="44"/>
      <c r="F160" s="45" t="str">
        <f aca="false">IF(ISBLANK(B160),"",IF(I160="L","Baixa",IF(I160="A","Média",IF(I160="","","Alta"))))</f>
        <v/>
      </c>
      <c r="G160" s="44" t="str">
        <f aca="false">CONCATENATE(B160,I160)</f>
        <v/>
      </c>
      <c r="H160" s="39" t="str">
        <f aca="false">IF(ISBLANK(B160),"",IF(B160="ALI",IF(I160="L",7,IF(I160="A",10,15)),IF(B160="AIE",IF(I160="L",5,IF(I160="A",7,10)),IF(B160="SE",IF(I160="L",4,IF(I160="A",5,7)),IF(OR(B160="EE",B160="CE"),IF(I160="L",3,IF(I160="A",4,6)),0)))))</f>
        <v/>
      </c>
      <c r="I160" s="46" t="str">
        <f aca="false">IF(OR(ISBLANK(D160),ISBLANK(E160)),IF(OR(B160="ALI",B160="AIE"),"L",IF(OR(B160="EE",B160="SE",B160="CE"),"A","")),IF(B160="EE",IF(E160&gt;=3,IF(D160&gt;=5,"H","A"),IF(E160&gt;=2,IF(D160&gt;=16,"H",IF(D160&lt;=4,"L","A")),IF(D160&lt;=15,"L","A"))),IF(OR(B160="SE",B160="CE"),IF(E160&gt;=4,IF(D160&gt;=6,"H","A"),IF(E160&gt;=2,IF(D160&gt;=20,"H",IF(D160&lt;=5,"L","A")),IF(D160&lt;=19,"L","A"))),IF(OR(B160="ALI",B160="AIE"),IF(E160&gt;=6,IF(D160&gt;=20,"H","A"),IF(E160&gt;=2,IF(D160&gt;=51,"H",IF(D160&lt;=19,"L","A")),IF(D160&lt;=50,"L","A"))),""))))</f>
        <v/>
      </c>
      <c r="J160" s="44" t="str">
        <f aca="false">CONCATENATE(B160,C160)</f>
        <v/>
      </c>
      <c r="K160" s="47" t="str">
        <f aca="false">IF(OR(H160="",H160=0),L160,H160)</f>
        <v/>
      </c>
      <c r="L160" s="47" t="str">
        <f aca="false">IF(NOT(ISERROR(VLOOKUP(B160,Deflatores!G$42:H$64,2,FALSE()))),VLOOKUP(B160,Deflatores!G$42:H$64,2,FALSE()),IF(OR(ISBLANK(C160),ISBLANK(B160)),"",VLOOKUP(C160,Deflatores!G$4:H$38,2,FALSE())*H160+VLOOKUP(C160,Deflatores!G$4:I$38,3,FALSE())))</f>
        <v/>
      </c>
      <c r="M160" s="48"/>
      <c r="N160" s="48"/>
      <c r="O160" s="43"/>
    </row>
    <row r="161" customFormat="false" ht="12.75" hidden="false" customHeight="true" outlineLevel="0" collapsed="false">
      <c r="A161" s="36"/>
      <c r="B161" s="37"/>
      <c r="C161" s="37"/>
      <c r="D161" s="44"/>
      <c r="E161" s="44"/>
      <c r="F161" s="45" t="str">
        <f aca="false">IF(ISBLANK(B161),"",IF(I161="L","Baixa",IF(I161="A","Média",IF(I161="","","Alta"))))</f>
        <v/>
      </c>
      <c r="G161" s="44" t="str">
        <f aca="false">CONCATENATE(B161,I161)</f>
        <v/>
      </c>
      <c r="H161" s="39" t="str">
        <f aca="false">IF(ISBLANK(B161),"",IF(B161="ALI",IF(I161="L",7,IF(I161="A",10,15)),IF(B161="AIE",IF(I161="L",5,IF(I161="A",7,10)),IF(B161="SE",IF(I161="L",4,IF(I161="A",5,7)),IF(OR(B161="EE",B161="CE"),IF(I161="L",3,IF(I161="A",4,6)),0)))))</f>
        <v/>
      </c>
      <c r="I161" s="46" t="str">
        <f aca="false"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  <v/>
      </c>
      <c r="J161" s="44" t="str">
        <f aca="false">CONCATENATE(B161,C161)</f>
        <v/>
      </c>
      <c r="K161" s="47" t="str">
        <f aca="false">IF(OR(H161="",H161=0),L161,H161)</f>
        <v/>
      </c>
      <c r="L161" s="47" t="str">
        <f aca="false">IF(NOT(ISERROR(VLOOKUP(B161,Deflatores!G$42:H$64,2,FALSE()))),VLOOKUP(B161,Deflatores!G$42:H$64,2,FALSE()),IF(OR(ISBLANK(C161),ISBLANK(B161)),"",VLOOKUP(C161,Deflatores!G$4:H$38,2,FALSE())*H161+VLOOKUP(C161,Deflatores!G$4:I$38,3,FALSE())))</f>
        <v/>
      </c>
      <c r="M161" s="48"/>
      <c r="N161" s="48"/>
      <c r="O161" s="43"/>
    </row>
    <row r="162" customFormat="false" ht="12.75" hidden="false" customHeight="true" outlineLevel="0" collapsed="false">
      <c r="A162" s="36"/>
      <c r="B162" s="37"/>
      <c r="C162" s="37"/>
      <c r="D162" s="44"/>
      <c r="E162" s="44"/>
      <c r="F162" s="45" t="str">
        <f aca="false">IF(ISBLANK(B162),"",IF(I162="L","Baixa",IF(I162="A","Média",IF(I162="","","Alta"))))</f>
        <v/>
      </c>
      <c r="G162" s="44" t="str">
        <f aca="false">CONCATENATE(B162,I162)</f>
        <v/>
      </c>
      <c r="H162" s="39" t="str">
        <f aca="false">IF(ISBLANK(B162),"",IF(B162="ALI",IF(I162="L",7,IF(I162="A",10,15)),IF(B162="AIE",IF(I162="L",5,IF(I162="A",7,10)),IF(B162="SE",IF(I162="L",4,IF(I162="A",5,7)),IF(OR(B162="EE",B162="CE"),IF(I162="L",3,IF(I162="A",4,6)),0)))))</f>
        <v/>
      </c>
      <c r="I162" s="46" t="str">
        <f aca="false">IF(OR(ISBLANK(D162),ISBLANK(E162)),IF(OR(B162="ALI",B162="AIE"),"L",IF(OR(B162="EE",B162="SE",B162="CE"),"A","")),IF(B162="EE",IF(E162&gt;=3,IF(D162&gt;=5,"H","A"),IF(E162&gt;=2,IF(D162&gt;=16,"H",IF(D162&lt;=4,"L","A")),IF(D162&lt;=15,"L","A"))),IF(OR(B162="SE",B162="CE"),IF(E162&gt;=4,IF(D162&gt;=6,"H","A"),IF(E162&gt;=2,IF(D162&gt;=20,"H",IF(D162&lt;=5,"L","A")),IF(D162&lt;=19,"L","A"))),IF(OR(B162="ALI",B162="AIE"),IF(E162&gt;=6,IF(D162&gt;=20,"H","A"),IF(E162&gt;=2,IF(D162&gt;=51,"H",IF(D162&lt;=19,"L","A")),IF(D162&lt;=50,"L","A"))),""))))</f>
        <v/>
      </c>
      <c r="J162" s="44" t="str">
        <f aca="false">CONCATENATE(B162,C162)</f>
        <v/>
      </c>
      <c r="K162" s="47" t="str">
        <f aca="false">IF(OR(H162="",H162=0),L162,H162)</f>
        <v/>
      </c>
      <c r="L162" s="47" t="str">
        <f aca="false">IF(NOT(ISERROR(VLOOKUP(B162,Deflatores!G$42:H$64,2,FALSE()))),VLOOKUP(B162,Deflatores!G$42:H$64,2,FALSE()),IF(OR(ISBLANK(C162),ISBLANK(B162)),"",VLOOKUP(C162,Deflatores!G$4:H$38,2,FALSE())*H162+VLOOKUP(C162,Deflatores!G$4:I$38,3,FALSE())))</f>
        <v/>
      </c>
      <c r="M162" s="48"/>
      <c r="N162" s="48"/>
      <c r="O162" s="43"/>
    </row>
    <row r="163" customFormat="false" ht="12.75" hidden="false" customHeight="true" outlineLevel="0" collapsed="false">
      <c r="A163" s="36"/>
      <c r="B163" s="37"/>
      <c r="C163" s="37"/>
      <c r="D163" s="44"/>
      <c r="E163" s="44"/>
      <c r="F163" s="45" t="str">
        <f aca="false">IF(ISBLANK(B163),"",IF(I163="L","Baixa",IF(I163="A","Média",IF(I163="","","Alta"))))</f>
        <v/>
      </c>
      <c r="G163" s="44" t="str">
        <f aca="false">CONCATENATE(B163,I163)</f>
        <v/>
      </c>
      <c r="H163" s="39" t="str">
        <f aca="false">IF(ISBLANK(B163),"",IF(B163="ALI",IF(I163="L",7,IF(I163="A",10,15)),IF(B163="AIE",IF(I163="L",5,IF(I163="A",7,10)),IF(B163="SE",IF(I163="L",4,IF(I163="A",5,7)),IF(OR(B163="EE",B163="CE"),IF(I163="L",3,IF(I163="A",4,6)),0)))))</f>
        <v/>
      </c>
      <c r="I163" s="46" t="str">
        <f aca="false">IF(OR(ISBLANK(D163),ISBLANK(E163)),IF(OR(B163="ALI",B163="AIE"),"L",IF(OR(B163="EE",B163="SE",B163="CE"),"A","")),IF(B163="EE",IF(E163&gt;=3,IF(D163&gt;=5,"H","A"),IF(E163&gt;=2,IF(D163&gt;=16,"H",IF(D163&lt;=4,"L","A")),IF(D163&lt;=15,"L","A"))),IF(OR(B163="SE",B163="CE"),IF(E163&gt;=4,IF(D163&gt;=6,"H","A"),IF(E163&gt;=2,IF(D163&gt;=20,"H",IF(D163&lt;=5,"L","A")),IF(D163&lt;=19,"L","A"))),IF(OR(B163="ALI",B163="AIE"),IF(E163&gt;=6,IF(D163&gt;=20,"H","A"),IF(E163&gt;=2,IF(D163&gt;=51,"H",IF(D163&lt;=19,"L","A")),IF(D163&lt;=50,"L","A"))),""))))</f>
        <v/>
      </c>
      <c r="J163" s="44" t="str">
        <f aca="false">CONCATENATE(B163,C163)</f>
        <v/>
      </c>
      <c r="K163" s="47" t="str">
        <f aca="false">IF(OR(H163="",H163=0),L163,H163)</f>
        <v/>
      </c>
      <c r="L163" s="47" t="str">
        <f aca="false">IF(NOT(ISERROR(VLOOKUP(B163,Deflatores!G$42:H$64,2,FALSE()))),VLOOKUP(B163,Deflatores!G$42:H$64,2,FALSE()),IF(OR(ISBLANK(C163),ISBLANK(B163)),"",VLOOKUP(C163,Deflatores!G$4:H$38,2,FALSE())*H163+VLOOKUP(C163,Deflatores!G$4:I$38,3,FALSE())))</f>
        <v/>
      </c>
      <c r="M163" s="48"/>
      <c r="N163" s="48"/>
      <c r="O163" s="43"/>
    </row>
    <row r="164" customFormat="false" ht="12.75" hidden="false" customHeight="true" outlineLevel="0" collapsed="false">
      <c r="A164" s="36"/>
      <c r="B164" s="37"/>
      <c r="C164" s="37"/>
      <c r="D164" s="44"/>
      <c r="E164" s="44"/>
      <c r="F164" s="45" t="str">
        <f aca="false">IF(ISBLANK(B164),"",IF(I164="L","Baixa",IF(I164="A","Média",IF(I164="","","Alta"))))</f>
        <v/>
      </c>
      <c r="G164" s="44" t="str">
        <f aca="false">CONCATENATE(B164,I164)</f>
        <v/>
      </c>
      <c r="H164" s="39" t="str">
        <f aca="false">IF(ISBLANK(B164),"",IF(B164="ALI",IF(I164="L",7,IF(I164="A",10,15)),IF(B164="AIE",IF(I164="L",5,IF(I164="A",7,10)),IF(B164="SE",IF(I164="L",4,IF(I164="A",5,7)),IF(OR(B164="EE",B164="CE"),IF(I164="L",3,IF(I164="A",4,6)),0)))))</f>
        <v/>
      </c>
      <c r="I164" s="46" t="str">
        <f aca="false">IF(OR(ISBLANK(D164),ISBLANK(E164)),IF(OR(B164="ALI",B164="AIE"),"L",IF(OR(B164="EE",B164="SE",B164="CE"),"A","")),IF(B164="EE",IF(E164&gt;=3,IF(D164&gt;=5,"H","A"),IF(E164&gt;=2,IF(D164&gt;=16,"H",IF(D164&lt;=4,"L","A")),IF(D164&lt;=15,"L","A"))),IF(OR(B164="SE",B164="CE"),IF(E164&gt;=4,IF(D164&gt;=6,"H","A"),IF(E164&gt;=2,IF(D164&gt;=20,"H",IF(D164&lt;=5,"L","A")),IF(D164&lt;=19,"L","A"))),IF(OR(B164="ALI",B164="AIE"),IF(E164&gt;=6,IF(D164&gt;=20,"H","A"),IF(E164&gt;=2,IF(D164&gt;=51,"H",IF(D164&lt;=19,"L","A")),IF(D164&lt;=50,"L","A"))),""))))</f>
        <v/>
      </c>
      <c r="J164" s="44" t="str">
        <f aca="false">CONCATENATE(B164,C164)</f>
        <v/>
      </c>
      <c r="K164" s="47" t="str">
        <f aca="false">IF(OR(H164="",H164=0),L164,H164)</f>
        <v/>
      </c>
      <c r="L164" s="47" t="str">
        <f aca="false">IF(NOT(ISERROR(VLOOKUP(B164,Deflatores!G$42:H$64,2,FALSE()))),VLOOKUP(B164,Deflatores!G$42:H$64,2,FALSE()),IF(OR(ISBLANK(C164),ISBLANK(B164)),"",VLOOKUP(C164,Deflatores!G$4:H$38,2,FALSE())*H164+VLOOKUP(C164,Deflatores!G$4:I$38,3,FALSE())))</f>
        <v/>
      </c>
      <c r="M164" s="48"/>
      <c r="N164" s="48"/>
      <c r="O164" s="43"/>
    </row>
    <row r="165" customFormat="false" ht="12.75" hidden="false" customHeight="true" outlineLevel="0" collapsed="false">
      <c r="A165" s="36"/>
      <c r="B165" s="37"/>
      <c r="C165" s="37"/>
      <c r="D165" s="44"/>
      <c r="E165" s="44"/>
      <c r="F165" s="45" t="str">
        <f aca="false">IF(ISBLANK(B165),"",IF(I165="L","Baixa",IF(I165="A","Média",IF(I165="","","Alta"))))</f>
        <v/>
      </c>
      <c r="G165" s="44" t="str">
        <f aca="false">CONCATENATE(B165,I165)</f>
        <v/>
      </c>
      <c r="H165" s="39" t="str">
        <f aca="false">IF(ISBLANK(B165),"",IF(B165="ALI",IF(I165="L",7,IF(I165="A",10,15)),IF(B165="AIE",IF(I165="L",5,IF(I165="A",7,10)),IF(B165="SE",IF(I165="L",4,IF(I165="A",5,7)),IF(OR(B165="EE",B165="CE"),IF(I165="L",3,IF(I165="A",4,6)),0)))))</f>
        <v/>
      </c>
      <c r="I165" s="46" t="str">
        <f aca="false">IF(OR(ISBLANK(D165),ISBLANK(E165)),IF(OR(B165="ALI",B165="AIE"),"L",IF(OR(B165="EE",B165="SE",B165="CE"),"A","")),IF(B165="EE",IF(E165&gt;=3,IF(D165&gt;=5,"H","A"),IF(E165&gt;=2,IF(D165&gt;=16,"H",IF(D165&lt;=4,"L","A")),IF(D165&lt;=15,"L","A"))),IF(OR(B165="SE",B165="CE"),IF(E165&gt;=4,IF(D165&gt;=6,"H","A"),IF(E165&gt;=2,IF(D165&gt;=20,"H",IF(D165&lt;=5,"L","A")),IF(D165&lt;=19,"L","A"))),IF(OR(B165="ALI",B165="AIE"),IF(E165&gt;=6,IF(D165&gt;=20,"H","A"),IF(E165&gt;=2,IF(D165&gt;=51,"H",IF(D165&lt;=19,"L","A")),IF(D165&lt;=50,"L","A"))),""))))</f>
        <v/>
      </c>
      <c r="J165" s="44" t="str">
        <f aca="false">CONCATENATE(B165,C165)</f>
        <v/>
      </c>
      <c r="K165" s="47" t="str">
        <f aca="false">IF(OR(H165="",H165=0),L165,H165)</f>
        <v/>
      </c>
      <c r="L165" s="47" t="str">
        <f aca="false">IF(NOT(ISERROR(VLOOKUP(B165,Deflatores!G$42:H$64,2,FALSE()))),VLOOKUP(B165,Deflatores!G$42:H$64,2,FALSE()),IF(OR(ISBLANK(C165),ISBLANK(B165)),"",VLOOKUP(C165,Deflatores!G$4:H$38,2,FALSE())*H165+VLOOKUP(C165,Deflatores!G$4:I$38,3,FALSE())))</f>
        <v/>
      </c>
      <c r="M165" s="48"/>
      <c r="N165" s="48"/>
      <c r="O165" s="43"/>
    </row>
    <row r="166" customFormat="false" ht="12.75" hidden="false" customHeight="true" outlineLevel="0" collapsed="false">
      <c r="A166" s="36"/>
      <c r="B166" s="37"/>
      <c r="C166" s="37"/>
      <c r="D166" s="44"/>
      <c r="E166" s="44"/>
      <c r="F166" s="45" t="str">
        <f aca="false">IF(ISBLANK(B166),"",IF(I166="L","Baixa",IF(I166="A","Média",IF(I166="","","Alta"))))</f>
        <v/>
      </c>
      <c r="G166" s="44" t="str">
        <f aca="false">CONCATENATE(B166,I166)</f>
        <v/>
      </c>
      <c r="H166" s="39" t="str">
        <f aca="false">IF(ISBLANK(B166),"",IF(B166="ALI",IF(I166="L",7,IF(I166="A",10,15)),IF(B166="AIE",IF(I166="L",5,IF(I166="A",7,10)),IF(B166="SE",IF(I166="L",4,IF(I166="A",5,7)),IF(OR(B166="EE",B166="CE"),IF(I166="L",3,IF(I166="A",4,6)),0)))))</f>
        <v/>
      </c>
      <c r="I166" s="46" t="str">
        <f aca="false">IF(OR(ISBLANK(D166),ISBLANK(E166)),IF(OR(B166="ALI",B166="AIE"),"L",IF(OR(B166="EE",B166="SE",B166="CE"),"A","")),IF(B166="EE",IF(E166&gt;=3,IF(D166&gt;=5,"H","A"),IF(E166&gt;=2,IF(D166&gt;=16,"H",IF(D166&lt;=4,"L","A")),IF(D166&lt;=15,"L","A"))),IF(OR(B166="SE",B166="CE"),IF(E166&gt;=4,IF(D166&gt;=6,"H","A"),IF(E166&gt;=2,IF(D166&gt;=20,"H",IF(D166&lt;=5,"L","A")),IF(D166&lt;=19,"L","A"))),IF(OR(B166="ALI",B166="AIE"),IF(E166&gt;=6,IF(D166&gt;=20,"H","A"),IF(E166&gt;=2,IF(D166&gt;=51,"H",IF(D166&lt;=19,"L","A")),IF(D166&lt;=50,"L","A"))),""))))</f>
        <v/>
      </c>
      <c r="J166" s="44" t="str">
        <f aca="false">CONCATENATE(B166,C166)</f>
        <v/>
      </c>
      <c r="K166" s="47" t="str">
        <f aca="false">IF(OR(H166="",H166=0),L166,H166)</f>
        <v/>
      </c>
      <c r="L166" s="47" t="str">
        <f aca="false">IF(NOT(ISERROR(VLOOKUP(B166,Deflatores!G$42:H$64,2,FALSE()))),VLOOKUP(B166,Deflatores!G$42:H$64,2,FALSE()),IF(OR(ISBLANK(C166),ISBLANK(B166)),"",VLOOKUP(C166,Deflatores!G$4:H$38,2,FALSE())*H166+VLOOKUP(C166,Deflatores!G$4:I$38,3,FALSE())))</f>
        <v/>
      </c>
      <c r="M166" s="48"/>
      <c r="N166" s="48"/>
      <c r="O166" s="43"/>
    </row>
    <row r="167" customFormat="false" ht="12.75" hidden="false" customHeight="true" outlineLevel="0" collapsed="false">
      <c r="A167" s="36"/>
      <c r="B167" s="37"/>
      <c r="C167" s="37"/>
      <c r="D167" s="44"/>
      <c r="E167" s="44"/>
      <c r="F167" s="45" t="str">
        <f aca="false">IF(ISBLANK(B167),"",IF(I167="L","Baixa",IF(I167="A","Média",IF(I167="","","Alta"))))</f>
        <v/>
      </c>
      <c r="G167" s="44" t="str">
        <f aca="false">CONCATENATE(B167,I167)</f>
        <v/>
      </c>
      <c r="H167" s="39" t="str">
        <f aca="false">IF(ISBLANK(B167),"",IF(B167="ALI",IF(I167="L",7,IF(I167="A",10,15)),IF(B167="AIE",IF(I167="L",5,IF(I167="A",7,10)),IF(B167="SE",IF(I167="L",4,IF(I167="A",5,7)),IF(OR(B167="EE",B167="CE"),IF(I167="L",3,IF(I167="A",4,6)),0)))))</f>
        <v/>
      </c>
      <c r="I167" s="46" t="str">
        <f aca="false">IF(OR(ISBLANK(D167),ISBLANK(E167)),IF(OR(B167="ALI",B167="AIE"),"L",IF(OR(B167="EE",B167="SE",B167="CE"),"A","")),IF(B167="EE",IF(E167&gt;=3,IF(D167&gt;=5,"H","A"),IF(E167&gt;=2,IF(D167&gt;=16,"H",IF(D167&lt;=4,"L","A")),IF(D167&lt;=15,"L","A"))),IF(OR(B167="SE",B167="CE"),IF(E167&gt;=4,IF(D167&gt;=6,"H","A"),IF(E167&gt;=2,IF(D167&gt;=20,"H",IF(D167&lt;=5,"L","A")),IF(D167&lt;=19,"L","A"))),IF(OR(B167="ALI",B167="AIE"),IF(E167&gt;=6,IF(D167&gt;=20,"H","A"),IF(E167&gt;=2,IF(D167&gt;=51,"H",IF(D167&lt;=19,"L","A")),IF(D167&lt;=50,"L","A"))),""))))</f>
        <v/>
      </c>
      <c r="J167" s="44" t="str">
        <f aca="false">CONCATENATE(B167,C167)</f>
        <v/>
      </c>
      <c r="K167" s="47" t="str">
        <f aca="false">IF(OR(H167="",H167=0),L167,H167)</f>
        <v/>
      </c>
      <c r="L167" s="47" t="str">
        <f aca="false">IF(NOT(ISERROR(VLOOKUP(B167,Deflatores!G$42:H$64,2,FALSE()))),VLOOKUP(B167,Deflatores!G$42:H$64,2,FALSE()),IF(OR(ISBLANK(C167),ISBLANK(B167)),"",VLOOKUP(C167,Deflatores!G$4:H$38,2,FALSE())*H167+VLOOKUP(C167,Deflatores!G$4:I$38,3,FALSE())))</f>
        <v/>
      </c>
      <c r="M167" s="48"/>
      <c r="N167" s="48"/>
      <c r="O167" s="43"/>
    </row>
    <row r="168" customFormat="false" ht="12.75" hidden="false" customHeight="true" outlineLevel="0" collapsed="false">
      <c r="A168" s="36"/>
      <c r="B168" s="37"/>
      <c r="C168" s="37"/>
      <c r="D168" s="44"/>
      <c r="E168" s="44"/>
      <c r="F168" s="45" t="str">
        <f aca="false">IF(ISBLANK(B168),"",IF(I168="L","Baixa",IF(I168="A","Média",IF(I168="","","Alta"))))</f>
        <v/>
      </c>
      <c r="G168" s="44" t="str">
        <f aca="false">CONCATENATE(B168,I168)</f>
        <v/>
      </c>
      <c r="H168" s="39" t="str">
        <f aca="false">IF(ISBLANK(B168),"",IF(B168="ALI",IF(I168="L",7,IF(I168="A",10,15)),IF(B168="AIE",IF(I168="L",5,IF(I168="A",7,10)),IF(B168="SE",IF(I168="L",4,IF(I168="A",5,7)),IF(OR(B168="EE",B168="CE"),IF(I168="L",3,IF(I168="A",4,6)),0)))))</f>
        <v/>
      </c>
      <c r="I168" s="46" t="str">
        <f aca="false">IF(OR(ISBLANK(D168),ISBLANK(E168)),IF(OR(B168="ALI",B168="AIE"),"L",IF(OR(B168="EE",B168="SE",B168="CE"),"A","")),IF(B168="EE",IF(E168&gt;=3,IF(D168&gt;=5,"H","A"),IF(E168&gt;=2,IF(D168&gt;=16,"H",IF(D168&lt;=4,"L","A")),IF(D168&lt;=15,"L","A"))),IF(OR(B168="SE",B168="CE"),IF(E168&gt;=4,IF(D168&gt;=6,"H","A"),IF(E168&gt;=2,IF(D168&gt;=20,"H",IF(D168&lt;=5,"L","A")),IF(D168&lt;=19,"L","A"))),IF(OR(B168="ALI",B168="AIE"),IF(E168&gt;=6,IF(D168&gt;=20,"H","A"),IF(E168&gt;=2,IF(D168&gt;=51,"H",IF(D168&lt;=19,"L","A")),IF(D168&lt;=50,"L","A"))),""))))</f>
        <v/>
      </c>
      <c r="J168" s="44" t="str">
        <f aca="false">CONCATENATE(B168,C168)</f>
        <v/>
      </c>
      <c r="K168" s="47" t="str">
        <f aca="false">IF(OR(H168="",H168=0),L168,H168)</f>
        <v/>
      </c>
      <c r="L168" s="47" t="str">
        <f aca="false">IF(NOT(ISERROR(VLOOKUP(B168,Deflatores!G$42:H$64,2,FALSE()))),VLOOKUP(B168,Deflatores!G$42:H$64,2,FALSE()),IF(OR(ISBLANK(C168),ISBLANK(B168)),"",VLOOKUP(C168,Deflatores!G$4:H$38,2,FALSE())*H168+VLOOKUP(C168,Deflatores!G$4:I$38,3,FALSE())))</f>
        <v/>
      </c>
      <c r="M168" s="48"/>
      <c r="N168" s="48"/>
      <c r="O168" s="43"/>
    </row>
    <row r="169" customFormat="false" ht="12.75" hidden="false" customHeight="true" outlineLevel="0" collapsed="false">
      <c r="A169" s="36"/>
      <c r="B169" s="37"/>
      <c r="C169" s="37"/>
      <c r="D169" s="44"/>
      <c r="E169" s="44"/>
      <c r="F169" s="45" t="str">
        <f aca="false">IF(ISBLANK(B169),"",IF(I169="L","Baixa",IF(I169="A","Média",IF(I169="","","Alta"))))</f>
        <v/>
      </c>
      <c r="G169" s="44" t="str">
        <f aca="false">CONCATENATE(B169,I169)</f>
        <v/>
      </c>
      <c r="H169" s="39" t="str">
        <f aca="false">IF(ISBLANK(B169),"",IF(B169="ALI",IF(I169="L",7,IF(I169="A",10,15)),IF(B169="AIE",IF(I169="L",5,IF(I169="A",7,10)),IF(B169="SE",IF(I169="L",4,IF(I169="A",5,7)),IF(OR(B169="EE",B169="CE"),IF(I169="L",3,IF(I169="A",4,6)),0)))))</f>
        <v/>
      </c>
      <c r="I169" s="46" t="str">
        <f aca="false">IF(OR(ISBLANK(D169),ISBLANK(E169)),IF(OR(B169="ALI",B169="AIE"),"L",IF(OR(B169="EE",B169="SE",B169="CE"),"A","")),IF(B169="EE",IF(E169&gt;=3,IF(D169&gt;=5,"H","A"),IF(E169&gt;=2,IF(D169&gt;=16,"H",IF(D169&lt;=4,"L","A")),IF(D169&lt;=15,"L","A"))),IF(OR(B169="SE",B169="CE"),IF(E169&gt;=4,IF(D169&gt;=6,"H","A"),IF(E169&gt;=2,IF(D169&gt;=20,"H",IF(D169&lt;=5,"L","A")),IF(D169&lt;=19,"L","A"))),IF(OR(B169="ALI",B169="AIE"),IF(E169&gt;=6,IF(D169&gt;=20,"H","A"),IF(E169&gt;=2,IF(D169&gt;=51,"H",IF(D169&lt;=19,"L","A")),IF(D169&lt;=50,"L","A"))),""))))</f>
        <v/>
      </c>
      <c r="J169" s="44" t="str">
        <f aca="false">CONCATENATE(B169,C169)</f>
        <v/>
      </c>
      <c r="K169" s="47" t="str">
        <f aca="false">IF(OR(H169="",H169=0),L169,H169)</f>
        <v/>
      </c>
      <c r="L169" s="47" t="str">
        <f aca="false">IF(NOT(ISERROR(VLOOKUP(B169,Deflatores!G$42:H$64,2,FALSE()))),VLOOKUP(B169,Deflatores!G$42:H$64,2,FALSE()),IF(OR(ISBLANK(C169),ISBLANK(B169)),"",VLOOKUP(C169,Deflatores!G$4:H$38,2,FALSE())*H169+VLOOKUP(C169,Deflatores!G$4:I$38,3,FALSE())))</f>
        <v/>
      </c>
      <c r="M169" s="48"/>
      <c r="N169" s="48"/>
      <c r="O169" s="43"/>
    </row>
    <row r="170" customFormat="false" ht="12.75" hidden="false" customHeight="true" outlineLevel="0" collapsed="false">
      <c r="A170" s="36"/>
      <c r="B170" s="37"/>
      <c r="C170" s="37"/>
      <c r="D170" s="44"/>
      <c r="E170" s="44"/>
      <c r="F170" s="45" t="str">
        <f aca="false">IF(ISBLANK(B170),"",IF(I170="L","Baixa",IF(I170="A","Média",IF(I170="","","Alta"))))</f>
        <v/>
      </c>
      <c r="G170" s="44" t="str">
        <f aca="false">CONCATENATE(B170,I170)</f>
        <v/>
      </c>
      <c r="H170" s="39" t="str">
        <f aca="false">IF(ISBLANK(B170),"",IF(B170="ALI",IF(I170="L",7,IF(I170="A",10,15)),IF(B170="AIE",IF(I170="L",5,IF(I170="A",7,10)),IF(B170="SE",IF(I170="L",4,IF(I170="A",5,7)),IF(OR(B170="EE",B170="CE"),IF(I170="L",3,IF(I170="A",4,6)),0)))))</f>
        <v/>
      </c>
      <c r="I170" s="46" t="str">
        <f aca="false">IF(OR(ISBLANK(D170),ISBLANK(E170)),IF(OR(B170="ALI",B170="AIE"),"L",IF(OR(B170="EE",B170="SE",B170="CE"),"A","")),IF(B170="EE",IF(E170&gt;=3,IF(D170&gt;=5,"H","A"),IF(E170&gt;=2,IF(D170&gt;=16,"H",IF(D170&lt;=4,"L","A")),IF(D170&lt;=15,"L","A"))),IF(OR(B170="SE",B170="CE"),IF(E170&gt;=4,IF(D170&gt;=6,"H","A"),IF(E170&gt;=2,IF(D170&gt;=20,"H",IF(D170&lt;=5,"L","A")),IF(D170&lt;=19,"L","A"))),IF(OR(B170="ALI",B170="AIE"),IF(E170&gt;=6,IF(D170&gt;=20,"H","A"),IF(E170&gt;=2,IF(D170&gt;=51,"H",IF(D170&lt;=19,"L","A")),IF(D170&lt;=50,"L","A"))),""))))</f>
        <v/>
      </c>
      <c r="J170" s="44" t="str">
        <f aca="false">CONCATENATE(B170,C170)</f>
        <v/>
      </c>
      <c r="K170" s="47" t="str">
        <f aca="false">IF(OR(H170="",H170=0),L170,H170)</f>
        <v/>
      </c>
      <c r="L170" s="47" t="str">
        <f aca="false">IF(NOT(ISERROR(VLOOKUP(B170,Deflatores!G$42:H$64,2,FALSE()))),VLOOKUP(B170,Deflatores!G$42:H$64,2,FALSE()),IF(OR(ISBLANK(C170),ISBLANK(B170)),"",VLOOKUP(C170,Deflatores!G$4:H$38,2,FALSE())*H170+VLOOKUP(C170,Deflatores!G$4:I$38,3,FALSE())))</f>
        <v/>
      </c>
      <c r="M170" s="48"/>
      <c r="N170" s="48"/>
      <c r="O170" s="43"/>
    </row>
    <row r="171" customFormat="false" ht="12.75" hidden="false" customHeight="true" outlineLevel="0" collapsed="false">
      <c r="A171" s="36"/>
      <c r="B171" s="37"/>
      <c r="C171" s="37"/>
      <c r="D171" s="44"/>
      <c r="E171" s="44"/>
      <c r="F171" s="45" t="str">
        <f aca="false">IF(ISBLANK(B171),"",IF(I171="L","Baixa",IF(I171="A","Média",IF(I171="","","Alta"))))</f>
        <v/>
      </c>
      <c r="G171" s="44" t="str">
        <f aca="false">CONCATENATE(B171,I171)</f>
        <v/>
      </c>
      <c r="H171" s="39" t="str">
        <f aca="false">IF(ISBLANK(B171),"",IF(B171="ALI",IF(I171="L",7,IF(I171="A",10,15)),IF(B171="AIE",IF(I171="L",5,IF(I171="A",7,10)),IF(B171="SE",IF(I171="L",4,IF(I171="A",5,7)),IF(OR(B171="EE",B171="CE"),IF(I171="L",3,IF(I171="A",4,6)),0)))))</f>
        <v/>
      </c>
      <c r="I171" s="46" t="str">
        <f aca="false">IF(OR(ISBLANK(D171),ISBLANK(E171)),IF(OR(B171="ALI",B171="AIE"),"L",IF(OR(B171="EE",B171="SE",B171="CE"),"A","")),IF(B171="EE",IF(E171&gt;=3,IF(D171&gt;=5,"H","A"),IF(E171&gt;=2,IF(D171&gt;=16,"H",IF(D171&lt;=4,"L","A")),IF(D171&lt;=15,"L","A"))),IF(OR(B171="SE",B171="CE"),IF(E171&gt;=4,IF(D171&gt;=6,"H","A"),IF(E171&gt;=2,IF(D171&gt;=20,"H",IF(D171&lt;=5,"L","A")),IF(D171&lt;=19,"L","A"))),IF(OR(B171="ALI",B171="AIE"),IF(E171&gt;=6,IF(D171&gt;=20,"H","A"),IF(E171&gt;=2,IF(D171&gt;=51,"H",IF(D171&lt;=19,"L","A")),IF(D171&lt;=50,"L","A"))),""))))</f>
        <v/>
      </c>
      <c r="J171" s="44" t="str">
        <f aca="false">CONCATENATE(B171,C171)</f>
        <v/>
      </c>
      <c r="K171" s="47" t="str">
        <f aca="false">IF(OR(H171="",H171=0),L171,H171)</f>
        <v/>
      </c>
      <c r="L171" s="47" t="str">
        <f aca="false">IF(NOT(ISERROR(VLOOKUP(B171,Deflatores!G$42:H$64,2,FALSE()))),VLOOKUP(B171,Deflatores!G$42:H$64,2,FALSE()),IF(OR(ISBLANK(C171),ISBLANK(B171)),"",VLOOKUP(C171,Deflatores!G$4:H$38,2,FALSE())*H171+VLOOKUP(C171,Deflatores!G$4:I$38,3,FALSE())))</f>
        <v/>
      </c>
      <c r="M171" s="48"/>
      <c r="N171" s="48"/>
      <c r="O171" s="43"/>
    </row>
    <row r="172" customFormat="false" ht="12.75" hidden="false" customHeight="true" outlineLevel="0" collapsed="false">
      <c r="A172" s="36"/>
      <c r="B172" s="37"/>
      <c r="C172" s="37"/>
      <c r="D172" s="44"/>
      <c r="E172" s="44"/>
      <c r="F172" s="45" t="str">
        <f aca="false">IF(ISBLANK(B172),"",IF(I172="L","Baixa",IF(I172="A","Média",IF(I172="","","Alta"))))</f>
        <v/>
      </c>
      <c r="G172" s="44" t="str">
        <f aca="false">CONCATENATE(B172,I172)</f>
        <v/>
      </c>
      <c r="H172" s="39" t="str">
        <f aca="false">IF(ISBLANK(B172),"",IF(B172="ALI",IF(I172="L",7,IF(I172="A",10,15)),IF(B172="AIE",IF(I172="L",5,IF(I172="A",7,10)),IF(B172="SE",IF(I172="L",4,IF(I172="A",5,7)),IF(OR(B172="EE",B172="CE"),IF(I172="L",3,IF(I172="A",4,6)),0)))))</f>
        <v/>
      </c>
      <c r="I172" s="46" t="str">
        <f aca="false">IF(OR(ISBLANK(D172),ISBLANK(E172)),IF(OR(B172="ALI",B172="AIE"),"L",IF(OR(B172="EE",B172="SE",B172="CE"),"A","")),IF(B172="EE",IF(E172&gt;=3,IF(D172&gt;=5,"H","A"),IF(E172&gt;=2,IF(D172&gt;=16,"H",IF(D172&lt;=4,"L","A")),IF(D172&lt;=15,"L","A"))),IF(OR(B172="SE",B172="CE"),IF(E172&gt;=4,IF(D172&gt;=6,"H","A"),IF(E172&gt;=2,IF(D172&gt;=20,"H",IF(D172&lt;=5,"L","A")),IF(D172&lt;=19,"L","A"))),IF(OR(B172="ALI",B172="AIE"),IF(E172&gt;=6,IF(D172&gt;=20,"H","A"),IF(E172&gt;=2,IF(D172&gt;=51,"H",IF(D172&lt;=19,"L","A")),IF(D172&lt;=50,"L","A"))),""))))</f>
        <v/>
      </c>
      <c r="J172" s="44" t="str">
        <f aca="false">CONCATENATE(B172,C172)</f>
        <v/>
      </c>
      <c r="K172" s="47" t="str">
        <f aca="false">IF(OR(H172="",H172=0),L172,H172)</f>
        <v/>
      </c>
      <c r="L172" s="47" t="str">
        <f aca="false">IF(NOT(ISERROR(VLOOKUP(B172,Deflatores!G$42:H$64,2,FALSE()))),VLOOKUP(B172,Deflatores!G$42:H$64,2,FALSE()),IF(OR(ISBLANK(C172),ISBLANK(B172)),"",VLOOKUP(C172,Deflatores!G$4:H$38,2,FALSE())*H172+VLOOKUP(C172,Deflatores!G$4:I$38,3,FALSE())))</f>
        <v/>
      </c>
      <c r="M172" s="48"/>
      <c r="N172" s="48"/>
      <c r="O172" s="43"/>
    </row>
    <row r="173" customFormat="false" ht="12.75" hidden="false" customHeight="true" outlineLevel="0" collapsed="false">
      <c r="A173" s="36"/>
      <c r="B173" s="37"/>
      <c r="C173" s="37"/>
      <c r="D173" s="44"/>
      <c r="E173" s="44"/>
      <c r="F173" s="45" t="str">
        <f aca="false">IF(ISBLANK(B173),"",IF(I173="L","Baixa",IF(I173="A","Média",IF(I173="","","Alta"))))</f>
        <v/>
      </c>
      <c r="G173" s="44" t="str">
        <f aca="false">CONCATENATE(B173,I173)</f>
        <v/>
      </c>
      <c r="H173" s="39" t="str">
        <f aca="false">IF(ISBLANK(B173),"",IF(B173="ALI",IF(I173="L",7,IF(I173="A",10,15)),IF(B173="AIE",IF(I173="L",5,IF(I173="A",7,10)),IF(B173="SE",IF(I173="L",4,IF(I173="A",5,7)),IF(OR(B173="EE",B173="CE"),IF(I173="L",3,IF(I173="A",4,6)),0)))))</f>
        <v/>
      </c>
      <c r="I173" s="46" t="str">
        <f aca="false">IF(OR(ISBLANK(D173),ISBLANK(E173)),IF(OR(B173="ALI",B173="AIE"),"L",IF(OR(B173="EE",B173="SE",B173="CE"),"A","")),IF(B173="EE",IF(E173&gt;=3,IF(D173&gt;=5,"H","A"),IF(E173&gt;=2,IF(D173&gt;=16,"H",IF(D173&lt;=4,"L","A")),IF(D173&lt;=15,"L","A"))),IF(OR(B173="SE",B173="CE"),IF(E173&gt;=4,IF(D173&gt;=6,"H","A"),IF(E173&gt;=2,IF(D173&gt;=20,"H",IF(D173&lt;=5,"L","A")),IF(D173&lt;=19,"L","A"))),IF(OR(B173="ALI",B173="AIE"),IF(E173&gt;=6,IF(D173&gt;=20,"H","A"),IF(E173&gt;=2,IF(D173&gt;=51,"H",IF(D173&lt;=19,"L","A")),IF(D173&lt;=50,"L","A"))),""))))</f>
        <v/>
      </c>
      <c r="J173" s="44" t="str">
        <f aca="false">CONCATENATE(B173,C173)</f>
        <v/>
      </c>
      <c r="K173" s="47" t="str">
        <f aca="false">IF(OR(H173="",H173=0),L173,H173)</f>
        <v/>
      </c>
      <c r="L173" s="47" t="str">
        <f aca="false">IF(NOT(ISERROR(VLOOKUP(B173,Deflatores!G$42:H$64,2,FALSE()))),VLOOKUP(B173,Deflatores!G$42:H$64,2,FALSE()),IF(OR(ISBLANK(C173),ISBLANK(B173)),"",VLOOKUP(C173,Deflatores!G$4:H$38,2,FALSE())*H173+VLOOKUP(C173,Deflatores!G$4:I$38,3,FALSE())))</f>
        <v/>
      </c>
      <c r="M173" s="48"/>
      <c r="N173" s="48"/>
      <c r="O173" s="43"/>
    </row>
    <row r="174" customFormat="false" ht="12.75" hidden="false" customHeight="true" outlineLevel="0" collapsed="false">
      <c r="A174" s="36"/>
      <c r="B174" s="37"/>
      <c r="C174" s="37"/>
      <c r="D174" s="44"/>
      <c r="E174" s="44"/>
      <c r="F174" s="45" t="str">
        <f aca="false">IF(ISBLANK(B174),"",IF(I174="L","Baixa",IF(I174="A","Média",IF(I174="","","Alta"))))</f>
        <v/>
      </c>
      <c r="G174" s="44" t="str">
        <f aca="false">CONCATENATE(B174,I174)</f>
        <v/>
      </c>
      <c r="H174" s="39" t="str">
        <f aca="false">IF(ISBLANK(B174),"",IF(B174="ALI",IF(I174="L",7,IF(I174="A",10,15)),IF(B174="AIE",IF(I174="L",5,IF(I174="A",7,10)),IF(B174="SE",IF(I174="L",4,IF(I174="A",5,7)),IF(OR(B174="EE",B174="CE"),IF(I174="L",3,IF(I174="A",4,6)),0)))))</f>
        <v/>
      </c>
      <c r="I174" s="46" t="str">
        <f aca="false">IF(OR(ISBLANK(D174),ISBLANK(E174)),IF(OR(B174="ALI",B174="AIE"),"L",IF(OR(B174="EE",B174="SE",B174="CE"),"A","")),IF(B174="EE",IF(E174&gt;=3,IF(D174&gt;=5,"H","A"),IF(E174&gt;=2,IF(D174&gt;=16,"H",IF(D174&lt;=4,"L","A")),IF(D174&lt;=15,"L","A"))),IF(OR(B174="SE",B174="CE"),IF(E174&gt;=4,IF(D174&gt;=6,"H","A"),IF(E174&gt;=2,IF(D174&gt;=20,"H",IF(D174&lt;=5,"L","A")),IF(D174&lt;=19,"L","A"))),IF(OR(B174="ALI",B174="AIE"),IF(E174&gt;=6,IF(D174&gt;=20,"H","A"),IF(E174&gt;=2,IF(D174&gt;=51,"H",IF(D174&lt;=19,"L","A")),IF(D174&lt;=50,"L","A"))),""))))</f>
        <v/>
      </c>
      <c r="J174" s="44" t="str">
        <f aca="false">CONCATENATE(B174,C174)</f>
        <v/>
      </c>
      <c r="K174" s="47" t="str">
        <f aca="false">IF(OR(H174="",H174=0),L174,H174)</f>
        <v/>
      </c>
      <c r="L174" s="47" t="str">
        <f aca="false">IF(NOT(ISERROR(VLOOKUP(B174,Deflatores!G$42:H$64,2,FALSE()))),VLOOKUP(B174,Deflatores!G$42:H$64,2,FALSE()),IF(OR(ISBLANK(C174),ISBLANK(B174)),"",VLOOKUP(C174,Deflatores!G$4:H$38,2,FALSE())*H174+VLOOKUP(C174,Deflatores!G$4:I$38,3,FALSE())))</f>
        <v/>
      </c>
      <c r="M174" s="48"/>
      <c r="N174" s="48"/>
      <c r="O174" s="43"/>
    </row>
    <row r="175" customFormat="false" ht="12.75" hidden="false" customHeight="true" outlineLevel="0" collapsed="false">
      <c r="A175" s="36"/>
      <c r="B175" s="37"/>
      <c r="C175" s="37"/>
      <c r="D175" s="44"/>
      <c r="E175" s="44"/>
      <c r="F175" s="45" t="str">
        <f aca="false">IF(ISBLANK(B175),"",IF(I175="L","Baixa",IF(I175="A","Média",IF(I175="","","Alta"))))</f>
        <v/>
      </c>
      <c r="G175" s="44" t="str">
        <f aca="false">CONCATENATE(B175,I175)</f>
        <v/>
      </c>
      <c r="H175" s="39" t="str">
        <f aca="false">IF(ISBLANK(B175),"",IF(B175="ALI",IF(I175="L",7,IF(I175="A",10,15)),IF(B175="AIE",IF(I175="L",5,IF(I175="A",7,10)),IF(B175="SE",IF(I175="L",4,IF(I175="A",5,7)),IF(OR(B175="EE",B175="CE"),IF(I175="L",3,IF(I175="A",4,6)),0)))))</f>
        <v/>
      </c>
      <c r="I175" s="46" t="str">
        <f aca="false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44" t="str">
        <f aca="false">CONCATENATE(B175,C175)</f>
        <v/>
      </c>
      <c r="K175" s="47" t="str">
        <f aca="false">IF(OR(H175="",H175=0),L175,H175)</f>
        <v/>
      </c>
      <c r="L175" s="47" t="str">
        <f aca="false">IF(NOT(ISERROR(VLOOKUP(B175,Deflatores!G$42:H$64,2,FALSE()))),VLOOKUP(B175,Deflatores!G$42:H$64,2,FALSE()),IF(OR(ISBLANK(C175),ISBLANK(B175)),"",VLOOKUP(C175,Deflatores!G$4:H$38,2,FALSE())*H175+VLOOKUP(C175,Deflatores!G$4:I$38,3,FALSE())))</f>
        <v/>
      </c>
      <c r="M175" s="48"/>
      <c r="N175" s="48"/>
      <c r="O175" s="43"/>
    </row>
    <row r="176" customFormat="false" ht="12.75" hidden="false" customHeight="true" outlineLevel="0" collapsed="false">
      <c r="A176" s="36"/>
      <c r="B176" s="37"/>
      <c r="C176" s="37"/>
      <c r="D176" s="44"/>
      <c r="E176" s="44"/>
      <c r="F176" s="45" t="str">
        <f aca="false">IF(ISBLANK(B176),"",IF(I176="L","Baixa",IF(I176="A","Média",IF(I176="","","Alta"))))</f>
        <v/>
      </c>
      <c r="G176" s="44" t="str">
        <f aca="false">CONCATENATE(B176,I176)</f>
        <v/>
      </c>
      <c r="H176" s="39" t="str">
        <f aca="false">IF(ISBLANK(B176),"",IF(B176="ALI",IF(I176="L",7,IF(I176="A",10,15)),IF(B176="AIE",IF(I176="L",5,IF(I176="A",7,10)),IF(B176="SE",IF(I176="L",4,IF(I176="A",5,7)),IF(OR(B176="EE",B176="CE"),IF(I176="L",3,IF(I176="A",4,6)),0)))))</f>
        <v/>
      </c>
      <c r="I176" s="46" t="str">
        <f aca="false">IF(OR(ISBLANK(D176),ISBLANK(E176)),IF(OR(B176="ALI",B176="AIE"),"L",IF(OR(B176="EE",B176="SE",B176="CE"),"A","")),IF(B176="EE",IF(E176&gt;=3,IF(D176&gt;=5,"H","A"),IF(E176&gt;=2,IF(D176&gt;=16,"H",IF(D176&lt;=4,"L","A")),IF(D176&lt;=15,"L","A"))),IF(OR(B176="SE",B176="CE"),IF(E176&gt;=4,IF(D176&gt;=6,"H","A"),IF(E176&gt;=2,IF(D176&gt;=20,"H",IF(D176&lt;=5,"L","A")),IF(D176&lt;=19,"L","A"))),IF(OR(B176="ALI",B176="AIE"),IF(E176&gt;=6,IF(D176&gt;=20,"H","A"),IF(E176&gt;=2,IF(D176&gt;=51,"H",IF(D176&lt;=19,"L","A")),IF(D176&lt;=50,"L","A"))),""))))</f>
        <v/>
      </c>
      <c r="J176" s="44" t="str">
        <f aca="false">CONCATENATE(B176,C176)</f>
        <v/>
      </c>
      <c r="K176" s="47" t="str">
        <f aca="false">IF(OR(H176="",H176=0),L176,H176)</f>
        <v/>
      </c>
      <c r="L176" s="47" t="str">
        <f aca="false">IF(NOT(ISERROR(VLOOKUP(B176,Deflatores!G$42:H$64,2,FALSE()))),VLOOKUP(B176,Deflatores!G$42:H$64,2,FALSE()),IF(OR(ISBLANK(C176),ISBLANK(B176)),"",VLOOKUP(C176,Deflatores!G$4:H$38,2,FALSE())*H176+VLOOKUP(C176,Deflatores!G$4:I$38,3,FALSE())))</f>
        <v/>
      </c>
      <c r="M176" s="48"/>
      <c r="N176" s="48"/>
      <c r="O176" s="43"/>
    </row>
    <row r="177" customFormat="false" ht="12.75" hidden="false" customHeight="true" outlineLevel="0" collapsed="false">
      <c r="A177" s="36"/>
      <c r="B177" s="37"/>
      <c r="C177" s="37"/>
      <c r="D177" s="44"/>
      <c r="E177" s="44"/>
      <c r="F177" s="45" t="str">
        <f aca="false">IF(ISBLANK(B177),"",IF(I177="L","Baixa",IF(I177="A","Média",IF(I177="","","Alta"))))</f>
        <v/>
      </c>
      <c r="G177" s="44" t="str">
        <f aca="false">CONCATENATE(B177,I177)</f>
        <v/>
      </c>
      <c r="H177" s="39" t="str">
        <f aca="false">IF(ISBLANK(B177),"",IF(B177="ALI",IF(I177="L",7,IF(I177="A",10,15)),IF(B177="AIE",IF(I177="L",5,IF(I177="A",7,10)),IF(B177="SE",IF(I177="L",4,IF(I177="A",5,7)),IF(OR(B177="EE",B177="CE"),IF(I177="L",3,IF(I177="A",4,6)),0)))))</f>
        <v/>
      </c>
      <c r="I177" s="46" t="str">
        <f aca="false">IF(OR(ISBLANK(D177),ISBLANK(E177)),IF(OR(B177="ALI",B177="AIE"),"L",IF(OR(B177="EE",B177="SE",B177="CE"),"A","")),IF(B177="EE",IF(E177&gt;=3,IF(D177&gt;=5,"H","A"),IF(E177&gt;=2,IF(D177&gt;=16,"H",IF(D177&lt;=4,"L","A")),IF(D177&lt;=15,"L","A"))),IF(OR(B177="SE",B177="CE"),IF(E177&gt;=4,IF(D177&gt;=6,"H","A"),IF(E177&gt;=2,IF(D177&gt;=20,"H",IF(D177&lt;=5,"L","A")),IF(D177&lt;=19,"L","A"))),IF(OR(B177="ALI",B177="AIE"),IF(E177&gt;=6,IF(D177&gt;=20,"H","A"),IF(E177&gt;=2,IF(D177&gt;=51,"H",IF(D177&lt;=19,"L","A")),IF(D177&lt;=50,"L","A"))),""))))</f>
        <v/>
      </c>
      <c r="J177" s="44" t="str">
        <f aca="false">CONCATENATE(B177,C177)</f>
        <v/>
      </c>
      <c r="K177" s="47" t="str">
        <f aca="false">IF(OR(H177="",H177=0),L177,H177)</f>
        <v/>
      </c>
      <c r="L177" s="47" t="str">
        <f aca="false">IF(NOT(ISERROR(VLOOKUP(B177,Deflatores!G$42:H$64,2,FALSE()))),VLOOKUP(B177,Deflatores!G$42:H$64,2,FALSE()),IF(OR(ISBLANK(C177),ISBLANK(B177)),"",VLOOKUP(C177,Deflatores!G$4:H$38,2,FALSE())*H177+VLOOKUP(C177,Deflatores!G$4:I$38,3,FALSE())))</f>
        <v/>
      </c>
      <c r="M177" s="48"/>
      <c r="N177" s="48"/>
      <c r="O177" s="43"/>
    </row>
    <row r="178" customFormat="false" ht="12.75" hidden="false" customHeight="true" outlineLevel="0" collapsed="false">
      <c r="A178" s="36"/>
      <c r="B178" s="37"/>
      <c r="C178" s="37"/>
      <c r="D178" s="44"/>
      <c r="E178" s="44"/>
      <c r="F178" s="45" t="str">
        <f aca="false">IF(ISBLANK(B178),"",IF(I178="L","Baixa",IF(I178="A","Média",IF(I178="","","Alta"))))</f>
        <v/>
      </c>
      <c r="G178" s="44" t="str">
        <f aca="false">CONCATENATE(B178,I178)</f>
        <v/>
      </c>
      <c r="H178" s="39" t="str">
        <f aca="false">IF(ISBLANK(B178),"",IF(B178="ALI",IF(I178="L",7,IF(I178="A",10,15)),IF(B178="AIE",IF(I178="L",5,IF(I178="A",7,10)),IF(B178="SE",IF(I178="L",4,IF(I178="A",5,7)),IF(OR(B178="EE",B178="CE"),IF(I178="L",3,IF(I178="A",4,6)),0)))))</f>
        <v/>
      </c>
      <c r="I178" s="46" t="str">
        <f aca="false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44" t="str">
        <f aca="false">CONCATENATE(B178,C178)</f>
        <v/>
      </c>
      <c r="K178" s="47" t="str">
        <f aca="false">IF(OR(H178="",H178=0),L178,H178)</f>
        <v/>
      </c>
      <c r="L178" s="47" t="str">
        <f aca="false">IF(NOT(ISERROR(VLOOKUP(B178,Deflatores!G$42:H$64,2,FALSE()))),VLOOKUP(B178,Deflatores!G$42:H$64,2,FALSE()),IF(OR(ISBLANK(C178),ISBLANK(B178)),"",VLOOKUP(C178,Deflatores!G$4:H$38,2,FALSE())*H178+VLOOKUP(C178,Deflatores!G$4:I$38,3,FALSE())))</f>
        <v/>
      </c>
      <c r="M178" s="48"/>
      <c r="N178" s="48"/>
      <c r="O178" s="43"/>
    </row>
    <row r="179" customFormat="false" ht="12.75" hidden="false" customHeight="true" outlineLevel="0" collapsed="false">
      <c r="A179" s="36"/>
      <c r="B179" s="37"/>
      <c r="C179" s="37"/>
      <c r="D179" s="44"/>
      <c r="E179" s="44"/>
      <c r="F179" s="45" t="str">
        <f aca="false">IF(ISBLANK(B179),"",IF(I179="L","Baixa",IF(I179="A","Média",IF(I179="","","Alta"))))</f>
        <v/>
      </c>
      <c r="G179" s="44" t="str">
        <f aca="false">CONCATENATE(B179,I179)</f>
        <v/>
      </c>
      <c r="H179" s="39" t="str">
        <f aca="false">IF(ISBLANK(B179),"",IF(B179="ALI",IF(I179="L",7,IF(I179="A",10,15)),IF(B179="AIE",IF(I179="L",5,IF(I179="A",7,10)),IF(B179="SE",IF(I179="L",4,IF(I179="A",5,7)),IF(OR(B179="EE",B179="CE"),IF(I179="L",3,IF(I179="A",4,6)),0)))))</f>
        <v/>
      </c>
      <c r="I179" s="46" t="str">
        <f aca="false">IF(OR(ISBLANK(D179),ISBLANK(E179)),IF(OR(B179="ALI",B179="AIE"),"L",IF(OR(B179="EE",B179="SE",B179="CE"),"A","")),IF(B179="EE",IF(E179&gt;=3,IF(D179&gt;=5,"H","A"),IF(E179&gt;=2,IF(D179&gt;=16,"H",IF(D179&lt;=4,"L","A")),IF(D179&lt;=15,"L","A"))),IF(OR(B179="SE",B179="CE"),IF(E179&gt;=4,IF(D179&gt;=6,"H","A"),IF(E179&gt;=2,IF(D179&gt;=20,"H",IF(D179&lt;=5,"L","A")),IF(D179&lt;=19,"L","A"))),IF(OR(B179="ALI",B179="AIE"),IF(E179&gt;=6,IF(D179&gt;=20,"H","A"),IF(E179&gt;=2,IF(D179&gt;=51,"H",IF(D179&lt;=19,"L","A")),IF(D179&lt;=50,"L","A"))),""))))</f>
        <v/>
      </c>
      <c r="J179" s="44" t="str">
        <f aca="false">CONCATENATE(B179,C179)</f>
        <v/>
      </c>
      <c r="K179" s="47" t="str">
        <f aca="false">IF(OR(H179="",H179=0),L179,H179)</f>
        <v/>
      </c>
      <c r="L179" s="47" t="str">
        <f aca="false">IF(NOT(ISERROR(VLOOKUP(B179,Deflatores!G$42:H$64,2,FALSE()))),VLOOKUP(B179,Deflatores!G$42:H$64,2,FALSE()),IF(OR(ISBLANK(C179),ISBLANK(B179)),"",VLOOKUP(C179,Deflatores!G$4:H$38,2,FALSE())*H179+VLOOKUP(C179,Deflatores!G$4:I$38,3,FALSE())))</f>
        <v/>
      </c>
      <c r="M179" s="48"/>
      <c r="N179" s="48"/>
      <c r="O179" s="43"/>
    </row>
    <row r="180" customFormat="false" ht="12.75" hidden="false" customHeight="true" outlineLevel="0" collapsed="false">
      <c r="A180" s="36"/>
      <c r="B180" s="37"/>
      <c r="C180" s="37"/>
      <c r="D180" s="44"/>
      <c r="E180" s="44"/>
      <c r="F180" s="45" t="str">
        <f aca="false">IF(ISBLANK(B180),"",IF(I180="L","Baixa",IF(I180="A","Média",IF(I180="","","Alta"))))</f>
        <v/>
      </c>
      <c r="G180" s="44" t="str">
        <f aca="false">CONCATENATE(B180,I180)</f>
        <v/>
      </c>
      <c r="H180" s="39" t="str">
        <f aca="false">IF(ISBLANK(B180),"",IF(B180="ALI",IF(I180="L",7,IF(I180="A",10,15)),IF(B180="AIE",IF(I180="L",5,IF(I180="A",7,10)),IF(B180="SE",IF(I180="L",4,IF(I180="A",5,7)),IF(OR(B180="EE",B180="CE"),IF(I180="L",3,IF(I180="A",4,6)),0)))))</f>
        <v/>
      </c>
      <c r="I180" s="46" t="str">
        <f aca="false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44" t="str">
        <f aca="false">CONCATENATE(B180,C180)</f>
        <v/>
      </c>
      <c r="K180" s="47" t="str">
        <f aca="false">IF(OR(H180="",H180=0),L180,H180)</f>
        <v/>
      </c>
      <c r="L180" s="47" t="str">
        <f aca="false">IF(NOT(ISERROR(VLOOKUP(B180,Deflatores!G$42:H$64,2,FALSE()))),VLOOKUP(B180,Deflatores!G$42:H$64,2,FALSE()),IF(OR(ISBLANK(C180),ISBLANK(B180)),"",VLOOKUP(C180,Deflatores!G$4:H$38,2,FALSE())*H180+VLOOKUP(C180,Deflatores!G$4:I$38,3,FALSE())))</f>
        <v/>
      </c>
      <c r="M180" s="48"/>
      <c r="N180" s="48"/>
      <c r="O180" s="43"/>
    </row>
    <row r="181" customFormat="false" ht="12.75" hidden="false" customHeight="true" outlineLevel="0" collapsed="false">
      <c r="A181" s="36"/>
      <c r="B181" s="37"/>
      <c r="C181" s="37"/>
      <c r="D181" s="44"/>
      <c r="E181" s="44"/>
      <c r="F181" s="45" t="str">
        <f aca="false">IF(ISBLANK(B181),"",IF(I181="L","Baixa",IF(I181="A","Média",IF(I181="","","Alta"))))</f>
        <v/>
      </c>
      <c r="G181" s="44" t="str">
        <f aca="false">CONCATENATE(B181,I181)</f>
        <v/>
      </c>
      <c r="H181" s="39" t="str">
        <f aca="false">IF(ISBLANK(B181),"",IF(B181="ALI",IF(I181="L",7,IF(I181="A",10,15)),IF(B181="AIE",IF(I181="L",5,IF(I181="A",7,10)),IF(B181="SE",IF(I181="L",4,IF(I181="A",5,7)),IF(OR(B181="EE",B181="CE"),IF(I181="L",3,IF(I181="A",4,6)),0)))))</f>
        <v/>
      </c>
      <c r="I181" s="46" t="str">
        <f aca="false"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/>
      </c>
      <c r="J181" s="44" t="str">
        <f aca="false">CONCATENATE(B181,C181)</f>
        <v/>
      </c>
      <c r="K181" s="47" t="str">
        <f aca="false">IF(OR(H181="",H181=0),L181,H181)</f>
        <v/>
      </c>
      <c r="L181" s="47" t="str">
        <f aca="false">IF(NOT(ISERROR(VLOOKUP(B181,Deflatores!G$42:H$64,2,FALSE()))),VLOOKUP(B181,Deflatores!G$42:H$64,2,FALSE()),IF(OR(ISBLANK(C181),ISBLANK(B181)),"",VLOOKUP(C181,Deflatores!G$4:H$38,2,FALSE())*H181+VLOOKUP(C181,Deflatores!G$4:I$38,3,FALSE())))</f>
        <v/>
      </c>
      <c r="M181" s="48"/>
      <c r="N181" s="48"/>
      <c r="O181" s="43"/>
    </row>
    <row r="182" customFormat="false" ht="12.75" hidden="false" customHeight="true" outlineLevel="0" collapsed="false">
      <c r="A182" s="36"/>
      <c r="B182" s="37"/>
      <c r="C182" s="37"/>
      <c r="D182" s="44"/>
      <c r="E182" s="44"/>
      <c r="F182" s="45" t="str">
        <f aca="false">IF(ISBLANK(B182),"",IF(I182="L","Baixa",IF(I182="A","Média",IF(I182="","","Alta"))))</f>
        <v/>
      </c>
      <c r="G182" s="44" t="str">
        <f aca="false">CONCATENATE(B182,I182)</f>
        <v/>
      </c>
      <c r="H182" s="39" t="str">
        <f aca="false">IF(ISBLANK(B182),"",IF(B182="ALI",IF(I182="L",7,IF(I182="A",10,15)),IF(B182="AIE",IF(I182="L",5,IF(I182="A",7,10)),IF(B182="SE",IF(I182="L",4,IF(I182="A",5,7)),IF(OR(B182="EE",B182="CE"),IF(I182="L",3,IF(I182="A",4,6)),0)))))</f>
        <v/>
      </c>
      <c r="I182" s="46" t="str">
        <f aca="false">IF(OR(ISBLANK(D182),ISBLANK(E182)),IF(OR(B182="ALI",B182="AIE"),"L",IF(OR(B182="EE",B182="SE",B182="CE"),"A","")),IF(B182="EE",IF(E182&gt;=3,IF(D182&gt;=5,"H","A"),IF(E182&gt;=2,IF(D182&gt;=16,"H",IF(D182&lt;=4,"L","A")),IF(D182&lt;=15,"L","A"))),IF(OR(B182="SE",B182="CE"),IF(E182&gt;=4,IF(D182&gt;=6,"H","A"),IF(E182&gt;=2,IF(D182&gt;=20,"H",IF(D182&lt;=5,"L","A")),IF(D182&lt;=19,"L","A"))),IF(OR(B182="ALI",B182="AIE"),IF(E182&gt;=6,IF(D182&gt;=20,"H","A"),IF(E182&gt;=2,IF(D182&gt;=51,"H",IF(D182&lt;=19,"L","A")),IF(D182&lt;=50,"L","A"))),""))))</f>
        <v/>
      </c>
      <c r="J182" s="44" t="str">
        <f aca="false">CONCATENATE(B182,C182)</f>
        <v/>
      </c>
      <c r="K182" s="47" t="str">
        <f aca="false">IF(OR(H182="",H182=0),L182,H182)</f>
        <v/>
      </c>
      <c r="L182" s="47" t="str">
        <f aca="false">IF(NOT(ISERROR(VLOOKUP(B182,Deflatores!G$42:H$64,2,FALSE()))),VLOOKUP(B182,Deflatores!G$42:H$64,2,FALSE()),IF(OR(ISBLANK(C182),ISBLANK(B182)),"",VLOOKUP(C182,Deflatores!G$4:H$38,2,FALSE())*H182+VLOOKUP(C182,Deflatores!G$4:I$38,3,FALSE())))</f>
        <v/>
      </c>
      <c r="M182" s="48"/>
      <c r="N182" s="48"/>
      <c r="O182" s="43"/>
    </row>
    <row r="183" customFormat="false" ht="12.75" hidden="false" customHeight="true" outlineLevel="0" collapsed="false">
      <c r="A183" s="36"/>
      <c r="B183" s="37"/>
      <c r="C183" s="37"/>
      <c r="D183" s="44"/>
      <c r="E183" s="44"/>
      <c r="F183" s="45" t="str">
        <f aca="false">IF(ISBLANK(B183),"",IF(I183="L","Baixa",IF(I183="A","Média",IF(I183="","","Alta"))))</f>
        <v/>
      </c>
      <c r="G183" s="44" t="str">
        <f aca="false">CONCATENATE(B183,I183)</f>
        <v/>
      </c>
      <c r="H183" s="39" t="str">
        <f aca="false">IF(ISBLANK(B183),"",IF(B183="ALI",IF(I183="L",7,IF(I183="A",10,15)),IF(B183="AIE",IF(I183="L",5,IF(I183="A",7,10)),IF(B183="SE",IF(I183="L",4,IF(I183="A",5,7)),IF(OR(B183="EE",B183="CE"),IF(I183="L",3,IF(I183="A",4,6)),0)))))</f>
        <v/>
      </c>
      <c r="I183" s="46" t="str">
        <f aca="false">IF(OR(ISBLANK(D183),ISBLANK(E183)),IF(OR(B183="ALI",B183="AIE"),"L",IF(OR(B183="EE",B183="SE",B183="CE"),"A","")),IF(B183="EE",IF(E183&gt;=3,IF(D183&gt;=5,"H","A"),IF(E183&gt;=2,IF(D183&gt;=16,"H",IF(D183&lt;=4,"L","A")),IF(D183&lt;=15,"L","A"))),IF(OR(B183="SE",B183="CE"),IF(E183&gt;=4,IF(D183&gt;=6,"H","A"),IF(E183&gt;=2,IF(D183&gt;=20,"H",IF(D183&lt;=5,"L","A")),IF(D183&lt;=19,"L","A"))),IF(OR(B183="ALI",B183="AIE"),IF(E183&gt;=6,IF(D183&gt;=20,"H","A"),IF(E183&gt;=2,IF(D183&gt;=51,"H",IF(D183&lt;=19,"L","A")),IF(D183&lt;=50,"L","A"))),""))))</f>
        <v/>
      </c>
      <c r="J183" s="44" t="str">
        <f aca="false">CONCATENATE(B183,C183)</f>
        <v/>
      </c>
      <c r="K183" s="47" t="str">
        <f aca="false">IF(OR(H183="",H183=0),L183,H183)</f>
        <v/>
      </c>
      <c r="L183" s="47" t="str">
        <f aca="false">IF(NOT(ISERROR(VLOOKUP(B183,Deflatores!G$42:H$64,2,FALSE()))),VLOOKUP(B183,Deflatores!G$42:H$64,2,FALSE()),IF(OR(ISBLANK(C183),ISBLANK(B183)),"",VLOOKUP(C183,Deflatores!G$4:H$38,2,FALSE())*H183+VLOOKUP(C183,Deflatores!G$4:I$38,3,FALSE())))</f>
        <v/>
      </c>
      <c r="M183" s="48"/>
      <c r="N183" s="48"/>
      <c r="O183" s="43"/>
    </row>
    <row r="184" customFormat="false" ht="12.75" hidden="false" customHeight="true" outlineLevel="0" collapsed="false">
      <c r="A184" s="36"/>
      <c r="B184" s="37"/>
      <c r="C184" s="37"/>
      <c r="D184" s="44"/>
      <c r="E184" s="44"/>
      <c r="F184" s="45" t="str">
        <f aca="false">IF(ISBLANK(B184),"",IF(I184="L","Baixa",IF(I184="A","Média",IF(I184="","","Alta"))))</f>
        <v/>
      </c>
      <c r="G184" s="44" t="str">
        <f aca="false">CONCATENATE(B184,I184)</f>
        <v/>
      </c>
      <c r="H184" s="39" t="str">
        <f aca="false">IF(ISBLANK(B184),"",IF(B184="ALI",IF(I184="L",7,IF(I184="A",10,15)),IF(B184="AIE",IF(I184="L",5,IF(I184="A",7,10)),IF(B184="SE",IF(I184="L",4,IF(I184="A",5,7)),IF(OR(B184="EE",B184="CE"),IF(I184="L",3,IF(I184="A",4,6)),0)))))</f>
        <v/>
      </c>
      <c r="I184" s="46" t="str">
        <f aca="false">IF(OR(ISBLANK(D184),ISBLANK(E184)),IF(OR(B184="ALI",B184="AIE"),"L",IF(OR(B184="EE",B184="SE",B184="CE"),"A","")),IF(B184="EE",IF(E184&gt;=3,IF(D184&gt;=5,"H","A"),IF(E184&gt;=2,IF(D184&gt;=16,"H",IF(D184&lt;=4,"L","A")),IF(D184&lt;=15,"L","A"))),IF(OR(B184="SE",B184="CE"),IF(E184&gt;=4,IF(D184&gt;=6,"H","A"),IF(E184&gt;=2,IF(D184&gt;=20,"H",IF(D184&lt;=5,"L","A")),IF(D184&lt;=19,"L","A"))),IF(OR(B184="ALI",B184="AIE"),IF(E184&gt;=6,IF(D184&gt;=20,"H","A"),IF(E184&gt;=2,IF(D184&gt;=51,"H",IF(D184&lt;=19,"L","A")),IF(D184&lt;=50,"L","A"))),""))))</f>
        <v/>
      </c>
      <c r="J184" s="44" t="str">
        <f aca="false">CONCATENATE(B184,C184)</f>
        <v/>
      </c>
      <c r="K184" s="47" t="str">
        <f aca="false">IF(OR(H184="",H184=0),L184,H184)</f>
        <v/>
      </c>
      <c r="L184" s="47" t="str">
        <f aca="false">IF(NOT(ISERROR(VLOOKUP(B184,Deflatores!G$42:H$64,2,FALSE()))),VLOOKUP(B184,Deflatores!G$42:H$64,2,FALSE()),IF(OR(ISBLANK(C184),ISBLANK(B184)),"",VLOOKUP(C184,Deflatores!G$4:H$38,2,FALSE())*H184+VLOOKUP(C184,Deflatores!G$4:I$38,3,FALSE())))</f>
        <v/>
      </c>
      <c r="M184" s="48"/>
      <c r="N184" s="48"/>
      <c r="O184" s="43"/>
    </row>
    <row r="185" customFormat="false" ht="12.75" hidden="false" customHeight="true" outlineLevel="0" collapsed="false">
      <c r="A185" s="36"/>
      <c r="B185" s="37"/>
      <c r="C185" s="37"/>
      <c r="D185" s="44"/>
      <c r="E185" s="44"/>
      <c r="F185" s="45" t="str">
        <f aca="false">IF(ISBLANK(B185),"",IF(I185="L","Baixa",IF(I185="A","Média",IF(I185="","","Alta"))))</f>
        <v/>
      </c>
      <c r="G185" s="44" t="str">
        <f aca="false">CONCATENATE(B185,I185)</f>
        <v/>
      </c>
      <c r="H185" s="39" t="str">
        <f aca="false">IF(ISBLANK(B185),"",IF(B185="ALI",IF(I185="L",7,IF(I185="A",10,15)),IF(B185="AIE",IF(I185="L",5,IF(I185="A",7,10)),IF(B185="SE",IF(I185="L",4,IF(I185="A",5,7)),IF(OR(B185="EE",B185="CE"),IF(I185="L",3,IF(I185="A",4,6)),0)))))</f>
        <v/>
      </c>
      <c r="I185" s="46" t="str">
        <f aca="false">IF(OR(ISBLANK(D185),ISBLANK(E185)),IF(OR(B185="ALI",B185="AIE"),"L",IF(OR(B185="EE",B185="SE",B185="CE"),"A","")),IF(B185="EE",IF(E185&gt;=3,IF(D185&gt;=5,"H","A"),IF(E185&gt;=2,IF(D185&gt;=16,"H",IF(D185&lt;=4,"L","A")),IF(D185&lt;=15,"L","A"))),IF(OR(B185="SE",B185="CE"),IF(E185&gt;=4,IF(D185&gt;=6,"H","A"),IF(E185&gt;=2,IF(D185&gt;=20,"H",IF(D185&lt;=5,"L","A")),IF(D185&lt;=19,"L","A"))),IF(OR(B185="ALI",B185="AIE"),IF(E185&gt;=6,IF(D185&gt;=20,"H","A"),IF(E185&gt;=2,IF(D185&gt;=51,"H",IF(D185&lt;=19,"L","A")),IF(D185&lt;=50,"L","A"))),""))))</f>
        <v/>
      </c>
      <c r="J185" s="44" t="str">
        <f aca="false">CONCATENATE(B185,C185)</f>
        <v/>
      </c>
      <c r="K185" s="47" t="str">
        <f aca="false">IF(OR(H185="",H185=0),L185,H185)</f>
        <v/>
      </c>
      <c r="L185" s="47" t="str">
        <f aca="false">IF(NOT(ISERROR(VLOOKUP(B185,Deflatores!G$42:H$64,2,FALSE()))),VLOOKUP(B185,Deflatores!G$42:H$64,2,FALSE()),IF(OR(ISBLANK(C185),ISBLANK(B185)),"",VLOOKUP(C185,Deflatores!G$4:H$38,2,FALSE())*H185+VLOOKUP(C185,Deflatores!G$4:I$38,3,FALSE())))</f>
        <v/>
      </c>
      <c r="M185" s="48"/>
      <c r="N185" s="48"/>
      <c r="O185" s="43"/>
    </row>
    <row r="186" customFormat="false" ht="12.75" hidden="false" customHeight="true" outlineLevel="0" collapsed="false">
      <c r="A186" s="36"/>
      <c r="B186" s="37"/>
      <c r="C186" s="37"/>
      <c r="D186" s="44"/>
      <c r="E186" s="44"/>
      <c r="F186" s="45" t="str">
        <f aca="false">IF(ISBLANK(B186),"",IF(I186="L","Baixa",IF(I186="A","Média",IF(I186="","","Alta"))))</f>
        <v/>
      </c>
      <c r="G186" s="44" t="str">
        <f aca="false">CONCATENATE(B186,I186)</f>
        <v/>
      </c>
      <c r="H186" s="39" t="str">
        <f aca="false">IF(ISBLANK(B186),"",IF(B186="ALI",IF(I186="L",7,IF(I186="A",10,15)),IF(B186="AIE",IF(I186="L",5,IF(I186="A",7,10)),IF(B186="SE",IF(I186="L",4,IF(I186="A",5,7)),IF(OR(B186="EE",B186="CE"),IF(I186="L",3,IF(I186="A",4,6)),0)))))</f>
        <v/>
      </c>
      <c r="I186" s="46" t="str">
        <f aca="false">IF(OR(ISBLANK(D186),ISBLANK(E186)),IF(OR(B186="ALI",B186="AIE"),"L",IF(OR(B186="EE",B186="SE",B186="CE"),"A","")),IF(B186="EE",IF(E186&gt;=3,IF(D186&gt;=5,"H","A"),IF(E186&gt;=2,IF(D186&gt;=16,"H",IF(D186&lt;=4,"L","A")),IF(D186&lt;=15,"L","A"))),IF(OR(B186="SE",B186="CE"),IF(E186&gt;=4,IF(D186&gt;=6,"H","A"),IF(E186&gt;=2,IF(D186&gt;=20,"H",IF(D186&lt;=5,"L","A")),IF(D186&lt;=19,"L","A"))),IF(OR(B186="ALI",B186="AIE"),IF(E186&gt;=6,IF(D186&gt;=20,"H","A"),IF(E186&gt;=2,IF(D186&gt;=51,"H",IF(D186&lt;=19,"L","A")),IF(D186&lt;=50,"L","A"))),""))))</f>
        <v/>
      </c>
      <c r="J186" s="44" t="str">
        <f aca="false">CONCATENATE(B186,C186)</f>
        <v/>
      </c>
      <c r="K186" s="47" t="str">
        <f aca="false">IF(OR(H186="",H186=0),L186,H186)</f>
        <v/>
      </c>
      <c r="L186" s="47" t="str">
        <f aca="false">IF(NOT(ISERROR(VLOOKUP(B186,Deflatores!G$42:H$64,2,FALSE()))),VLOOKUP(B186,Deflatores!G$42:H$64,2,FALSE()),IF(OR(ISBLANK(C186),ISBLANK(B186)),"",VLOOKUP(C186,Deflatores!G$4:H$38,2,FALSE())*H186+VLOOKUP(C186,Deflatores!G$4:I$38,3,FALSE())))</f>
        <v/>
      </c>
      <c r="M186" s="48"/>
      <c r="N186" s="48"/>
      <c r="O186" s="43"/>
    </row>
    <row r="187" customFormat="false" ht="12.75" hidden="false" customHeight="true" outlineLevel="0" collapsed="false">
      <c r="A187" s="36"/>
      <c r="B187" s="37"/>
      <c r="C187" s="37"/>
      <c r="D187" s="44"/>
      <c r="E187" s="44"/>
      <c r="F187" s="45" t="str">
        <f aca="false">IF(ISBLANK(B187),"",IF(I187="L","Baixa",IF(I187="A","Média",IF(I187="","","Alta"))))</f>
        <v/>
      </c>
      <c r="G187" s="44" t="str">
        <f aca="false">CONCATENATE(B187,I187)</f>
        <v/>
      </c>
      <c r="H187" s="39" t="str">
        <f aca="false">IF(ISBLANK(B187),"",IF(B187="ALI",IF(I187="L",7,IF(I187="A",10,15)),IF(B187="AIE",IF(I187="L",5,IF(I187="A",7,10)),IF(B187="SE",IF(I187="L",4,IF(I187="A",5,7)),IF(OR(B187="EE",B187="CE"),IF(I187="L",3,IF(I187="A",4,6)),0)))))</f>
        <v/>
      </c>
      <c r="I187" s="46" t="str">
        <f aca="false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44" t="str">
        <f aca="false">CONCATENATE(B187,C187)</f>
        <v/>
      </c>
      <c r="K187" s="47" t="str">
        <f aca="false">IF(OR(H187="",H187=0),L187,H187)</f>
        <v/>
      </c>
      <c r="L187" s="47" t="str">
        <f aca="false">IF(NOT(ISERROR(VLOOKUP(B187,Deflatores!G$42:H$64,2,FALSE()))),VLOOKUP(B187,Deflatores!G$42:H$64,2,FALSE()),IF(OR(ISBLANK(C187),ISBLANK(B187)),"",VLOOKUP(C187,Deflatores!G$4:H$38,2,FALSE())*H187+VLOOKUP(C187,Deflatores!G$4:I$38,3,FALSE())))</f>
        <v/>
      </c>
      <c r="M187" s="48"/>
      <c r="N187" s="48"/>
      <c r="O187" s="43"/>
    </row>
    <row r="188" customFormat="false" ht="12.75" hidden="false" customHeight="true" outlineLevel="0" collapsed="false">
      <c r="A188" s="36"/>
      <c r="B188" s="37"/>
      <c r="C188" s="37"/>
      <c r="D188" s="44"/>
      <c r="E188" s="44"/>
      <c r="F188" s="45" t="str">
        <f aca="false">IF(ISBLANK(B188),"",IF(I188="L","Baixa",IF(I188="A","Média",IF(I188="","","Alta"))))</f>
        <v/>
      </c>
      <c r="G188" s="44" t="str">
        <f aca="false">CONCATENATE(B188,I188)</f>
        <v/>
      </c>
      <c r="H188" s="39" t="str">
        <f aca="false">IF(ISBLANK(B188),"",IF(B188="ALI",IF(I188="L",7,IF(I188="A",10,15)),IF(B188="AIE",IF(I188="L",5,IF(I188="A",7,10)),IF(B188="SE",IF(I188="L",4,IF(I188="A",5,7)),IF(OR(B188="EE",B188="CE"),IF(I188="L",3,IF(I188="A",4,6)),0)))))</f>
        <v/>
      </c>
      <c r="I188" s="46" t="str">
        <f aca="false">IF(OR(ISBLANK(D188),ISBLANK(E188)),IF(OR(B188="ALI",B188="AIE"),"L",IF(OR(B188="EE",B188="SE",B188="CE"),"A","")),IF(B188="EE",IF(E188&gt;=3,IF(D188&gt;=5,"H","A"),IF(E188&gt;=2,IF(D188&gt;=16,"H",IF(D188&lt;=4,"L","A")),IF(D188&lt;=15,"L","A"))),IF(OR(B188="SE",B188="CE"),IF(E188&gt;=4,IF(D188&gt;=6,"H","A"),IF(E188&gt;=2,IF(D188&gt;=20,"H",IF(D188&lt;=5,"L","A")),IF(D188&lt;=19,"L","A"))),IF(OR(B188="ALI",B188="AIE"),IF(E188&gt;=6,IF(D188&gt;=20,"H","A"),IF(E188&gt;=2,IF(D188&gt;=51,"H",IF(D188&lt;=19,"L","A")),IF(D188&lt;=50,"L","A"))),""))))</f>
        <v/>
      </c>
      <c r="J188" s="44" t="str">
        <f aca="false">CONCATENATE(B188,C188)</f>
        <v/>
      </c>
      <c r="K188" s="47" t="str">
        <f aca="false">IF(OR(H188="",H188=0),L188,H188)</f>
        <v/>
      </c>
      <c r="L188" s="47" t="str">
        <f aca="false">IF(NOT(ISERROR(VLOOKUP(B188,Deflatores!G$42:H$64,2,FALSE()))),VLOOKUP(B188,Deflatores!G$42:H$64,2,FALSE()),IF(OR(ISBLANK(C188),ISBLANK(B188)),"",VLOOKUP(C188,Deflatores!G$4:H$38,2,FALSE())*H188+VLOOKUP(C188,Deflatores!G$4:I$38,3,FALSE())))</f>
        <v/>
      </c>
      <c r="M188" s="48"/>
      <c r="N188" s="48"/>
      <c r="O188" s="43"/>
    </row>
    <row r="189" customFormat="false" ht="12.75" hidden="false" customHeight="true" outlineLevel="0" collapsed="false">
      <c r="A189" s="36"/>
      <c r="B189" s="37"/>
      <c r="C189" s="37"/>
      <c r="D189" s="44"/>
      <c r="E189" s="44"/>
      <c r="F189" s="45" t="str">
        <f aca="false">IF(ISBLANK(B189),"",IF(I189="L","Baixa",IF(I189="A","Média",IF(I189="","","Alta"))))</f>
        <v/>
      </c>
      <c r="G189" s="44" t="str">
        <f aca="false">CONCATENATE(B189,I189)</f>
        <v/>
      </c>
      <c r="H189" s="39" t="str">
        <f aca="false">IF(ISBLANK(B189),"",IF(B189="ALI",IF(I189="L",7,IF(I189="A",10,15)),IF(B189="AIE",IF(I189="L",5,IF(I189="A",7,10)),IF(B189="SE",IF(I189="L",4,IF(I189="A",5,7)),IF(OR(B189="EE",B189="CE"),IF(I189="L",3,IF(I189="A",4,6)),0)))))</f>
        <v/>
      </c>
      <c r="I189" s="46" t="str">
        <f aca="false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44" t="str">
        <f aca="false">CONCATENATE(B189,C189)</f>
        <v/>
      </c>
      <c r="K189" s="47" t="str">
        <f aca="false">IF(OR(H189="",H189=0),L189,H189)</f>
        <v/>
      </c>
      <c r="L189" s="47" t="str">
        <f aca="false">IF(NOT(ISERROR(VLOOKUP(B189,Deflatores!G$42:H$64,2,FALSE()))),VLOOKUP(B189,Deflatores!G$42:H$64,2,FALSE()),IF(OR(ISBLANK(C189),ISBLANK(B189)),"",VLOOKUP(C189,Deflatores!G$4:H$38,2,FALSE())*H189+VLOOKUP(C189,Deflatores!G$4:I$38,3,FALSE())))</f>
        <v/>
      </c>
      <c r="M189" s="48"/>
      <c r="N189" s="48"/>
      <c r="O189" s="43"/>
    </row>
    <row r="190" customFormat="false" ht="12.75" hidden="false" customHeight="true" outlineLevel="0" collapsed="false">
      <c r="A190" s="36"/>
      <c r="B190" s="37"/>
      <c r="C190" s="37"/>
      <c r="D190" s="44"/>
      <c r="E190" s="44"/>
      <c r="F190" s="45" t="str">
        <f aca="false">IF(ISBLANK(B190),"",IF(I190="L","Baixa",IF(I190="A","Média",IF(I190="","","Alta"))))</f>
        <v/>
      </c>
      <c r="G190" s="44" t="str">
        <f aca="false">CONCATENATE(B190,I190)</f>
        <v/>
      </c>
      <c r="H190" s="39" t="str">
        <f aca="false">IF(ISBLANK(B190),"",IF(B190="ALI",IF(I190="L",7,IF(I190="A",10,15)),IF(B190="AIE",IF(I190="L",5,IF(I190="A",7,10)),IF(B190="SE",IF(I190="L",4,IF(I190="A",5,7)),IF(OR(B190="EE",B190="CE"),IF(I190="L",3,IF(I190="A",4,6)),0)))))</f>
        <v/>
      </c>
      <c r="I190" s="46" t="str">
        <f aca="false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44" t="str">
        <f aca="false">CONCATENATE(B190,C190)</f>
        <v/>
      </c>
      <c r="K190" s="47" t="str">
        <f aca="false">IF(OR(H190="",H190=0),L190,H190)</f>
        <v/>
      </c>
      <c r="L190" s="47" t="str">
        <f aca="false">IF(NOT(ISERROR(VLOOKUP(B190,Deflatores!G$42:H$64,2,FALSE()))),VLOOKUP(B190,Deflatores!G$42:H$64,2,FALSE()),IF(OR(ISBLANK(C190),ISBLANK(B190)),"",VLOOKUP(C190,Deflatores!G$4:H$38,2,FALSE())*H190+VLOOKUP(C190,Deflatores!G$4:I$38,3,FALSE())))</f>
        <v/>
      </c>
      <c r="M190" s="48"/>
      <c r="N190" s="48"/>
      <c r="O190" s="43"/>
    </row>
    <row r="191" customFormat="false" ht="12.75" hidden="false" customHeight="true" outlineLevel="0" collapsed="false">
      <c r="A191" s="36"/>
      <c r="B191" s="37"/>
      <c r="C191" s="37"/>
      <c r="D191" s="44"/>
      <c r="E191" s="44"/>
      <c r="F191" s="45" t="str">
        <f aca="false">IF(ISBLANK(B191),"",IF(I191="L","Baixa",IF(I191="A","Média",IF(I191="","","Alta"))))</f>
        <v/>
      </c>
      <c r="G191" s="44" t="str">
        <f aca="false">CONCATENATE(B191,I191)</f>
        <v/>
      </c>
      <c r="H191" s="39" t="str">
        <f aca="false">IF(ISBLANK(B191),"",IF(B191="ALI",IF(I191="L",7,IF(I191="A",10,15)),IF(B191="AIE",IF(I191="L",5,IF(I191="A",7,10)),IF(B191="SE",IF(I191="L",4,IF(I191="A",5,7)),IF(OR(B191="EE",B191="CE"),IF(I191="L",3,IF(I191="A",4,6)),0)))))</f>
        <v/>
      </c>
      <c r="I191" s="46" t="str">
        <f aca="false">IF(OR(ISBLANK(D191),ISBLANK(E191)),IF(OR(B191="ALI",B191="AIE"),"L",IF(OR(B191="EE",B191="SE",B191="CE"),"A","")),IF(B191="EE",IF(E191&gt;=3,IF(D191&gt;=5,"H","A"),IF(E191&gt;=2,IF(D191&gt;=16,"H",IF(D191&lt;=4,"L","A")),IF(D191&lt;=15,"L","A"))),IF(OR(B191="SE",B191="CE"),IF(E191&gt;=4,IF(D191&gt;=6,"H","A"),IF(E191&gt;=2,IF(D191&gt;=20,"H",IF(D191&lt;=5,"L","A")),IF(D191&lt;=19,"L","A"))),IF(OR(B191="ALI",B191="AIE"),IF(E191&gt;=6,IF(D191&gt;=20,"H","A"),IF(E191&gt;=2,IF(D191&gt;=51,"H",IF(D191&lt;=19,"L","A")),IF(D191&lt;=50,"L","A"))),""))))</f>
        <v/>
      </c>
      <c r="J191" s="44" t="str">
        <f aca="false">CONCATENATE(B191,C191)</f>
        <v/>
      </c>
      <c r="K191" s="47" t="str">
        <f aca="false">IF(OR(H191="",H191=0),L191,H191)</f>
        <v/>
      </c>
      <c r="L191" s="47" t="str">
        <f aca="false">IF(NOT(ISERROR(VLOOKUP(B191,Deflatores!G$42:H$64,2,FALSE()))),VLOOKUP(B191,Deflatores!G$42:H$64,2,FALSE()),IF(OR(ISBLANK(C191),ISBLANK(B191)),"",VLOOKUP(C191,Deflatores!G$4:H$38,2,FALSE())*H191+VLOOKUP(C191,Deflatores!G$4:I$38,3,FALSE())))</f>
        <v/>
      </c>
      <c r="M191" s="48"/>
      <c r="N191" s="48"/>
      <c r="O191" s="43"/>
    </row>
    <row r="192" customFormat="false" ht="12.75" hidden="false" customHeight="true" outlineLevel="0" collapsed="false">
      <c r="A192" s="36"/>
      <c r="B192" s="37"/>
      <c r="C192" s="37"/>
      <c r="D192" s="44"/>
      <c r="E192" s="44"/>
      <c r="F192" s="45" t="str">
        <f aca="false">IF(ISBLANK(B192),"",IF(I192="L","Baixa",IF(I192="A","Média",IF(I192="","","Alta"))))</f>
        <v/>
      </c>
      <c r="G192" s="44" t="str">
        <f aca="false">CONCATENATE(B192,I192)</f>
        <v/>
      </c>
      <c r="H192" s="39" t="str">
        <f aca="false">IF(ISBLANK(B192),"",IF(B192="ALI",IF(I192="L",7,IF(I192="A",10,15)),IF(B192="AIE",IF(I192="L",5,IF(I192="A",7,10)),IF(B192="SE",IF(I192="L",4,IF(I192="A",5,7)),IF(OR(B192="EE",B192="CE"),IF(I192="L",3,IF(I192="A",4,6)),0)))))</f>
        <v/>
      </c>
      <c r="I192" s="46" t="str">
        <f aca="false">IF(OR(ISBLANK(D192),ISBLANK(E192)),IF(OR(B192="ALI",B192="AIE"),"L",IF(OR(B192="EE",B192="SE",B192="CE"),"A","")),IF(B192="EE",IF(E192&gt;=3,IF(D192&gt;=5,"H","A"),IF(E192&gt;=2,IF(D192&gt;=16,"H",IF(D192&lt;=4,"L","A")),IF(D192&lt;=15,"L","A"))),IF(OR(B192="SE",B192="CE"),IF(E192&gt;=4,IF(D192&gt;=6,"H","A"),IF(E192&gt;=2,IF(D192&gt;=20,"H",IF(D192&lt;=5,"L","A")),IF(D192&lt;=19,"L","A"))),IF(OR(B192="ALI",B192="AIE"),IF(E192&gt;=6,IF(D192&gt;=20,"H","A"),IF(E192&gt;=2,IF(D192&gt;=51,"H",IF(D192&lt;=19,"L","A")),IF(D192&lt;=50,"L","A"))),""))))</f>
        <v/>
      </c>
      <c r="J192" s="44" t="str">
        <f aca="false">CONCATENATE(B192,C192)</f>
        <v/>
      </c>
      <c r="K192" s="47" t="str">
        <f aca="false">IF(OR(H192="",H192=0),L192,H192)</f>
        <v/>
      </c>
      <c r="L192" s="47" t="str">
        <f aca="false">IF(NOT(ISERROR(VLOOKUP(B192,Deflatores!G$42:H$64,2,FALSE()))),VLOOKUP(B192,Deflatores!G$42:H$64,2,FALSE()),IF(OR(ISBLANK(C192),ISBLANK(B192)),"",VLOOKUP(C192,Deflatores!G$4:H$38,2,FALSE())*H192+VLOOKUP(C192,Deflatores!G$4:I$38,3,FALSE())))</f>
        <v/>
      </c>
      <c r="M192" s="48"/>
      <c r="N192" s="48"/>
      <c r="O192" s="43"/>
    </row>
    <row r="193" customFormat="false" ht="12.75" hidden="false" customHeight="true" outlineLevel="0" collapsed="false">
      <c r="A193" s="36"/>
      <c r="B193" s="37"/>
      <c r="C193" s="37"/>
      <c r="D193" s="44"/>
      <c r="E193" s="44"/>
      <c r="F193" s="45" t="str">
        <f aca="false">IF(ISBLANK(B193),"",IF(I193="L","Baixa",IF(I193="A","Média",IF(I193="","","Alta"))))</f>
        <v/>
      </c>
      <c r="G193" s="44" t="str">
        <f aca="false">CONCATENATE(B193,I193)</f>
        <v/>
      </c>
      <c r="H193" s="39" t="str">
        <f aca="false">IF(ISBLANK(B193),"",IF(B193="ALI",IF(I193="L",7,IF(I193="A",10,15)),IF(B193="AIE",IF(I193="L",5,IF(I193="A",7,10)),IF(B193="SE",IF(I193="L",4,IF(I193="A",5,7)),IF(OR(B193="EE",B193="CE"),IF(I193="L",3,IF(I193="A",4,6)),0)))))</f>
        <v/>
      </c>
      <c r="I193" s="46" t="str">
        <f aca="false">IF(OR(ISBLANK(D193),ISBLANK(E193)),IF(OR(B193="ALI",B193="AIE"),"L",IF(OR(B193="EE",B193="SE",B193="CE"),"A","")),IF(B193="EE",IF(E193&gt;=3,IF(D193&gt;=5,"H","A"),IF(E193&gt;=2,IF(D193&gt;=16,"H",IF(D193&lt;=4,"L","A")),IF(D193&lt;=15,"L","A"))),IF(OR(B193="SE",B193="CE"),IF(E193&gt;=4,IF(D193&gt;=6,"H","A"),IF(E193&gt;=2,IF(D193&gt;=20,"H",IF(D193&lt;=5,"L","A")),IF(D193&lt;=19,"L","A"))),IF(OR(B193="ALI",B193="AIE"),IF(E193&gt;=6,IF(D193&gt;=20,"H","A"),IF(E193&gt;=2,IF(D193&gt;=51,"H",IF(D193&lt;=19,"L","A")),IF(D193&lt;=50,"L","A"))),""))))</f>
        <v/>
      </c>
      <c r="J193" s="44" t="str">
        <f aca="false">CONCATENATE(B193,C193)</f>
        <v/>
      </c>
      <c r="K193" s="47" t="str">
        <f aca="false">IF(OR(H193="",H193=0),L193,H193)</f>
        <v/>
      </c>
      <c r="L193" s="47" t="str">
        <f aca="false">IF(NOT(ISERROR(VLOOKUP(B193,Deflatores!G$42:H$64,2,FALSE()))),VLOOKUP(B193,Deflatores!G$42:H$64,2,FALSE()),IF(OR(ISBLANK(C193),ISBLANK(B193)),"",VLOOKUP(C193,Deflatores!G$4:H$38,2,FALSE())*H193+VLOOKUP(C193,Deflatores!G$4:I$38,3,FALSE())))</f>
        <v/>
      </c>
      <c r="M193" s="48"/>
      <c r="N193" s="48"/>
      <c r="O193" s="43"/>
    </row>
    <row r="194" customFormat="false" ht="12.75" hidden="false" customHeight="true" outlineLevel="0" collapsed="false">
      <c r="A194" s="36"/>
      <c r="B194" s="37"/>
      <c r="C194" s="37"/>
      <c r="D194" s="44"/>
      <c r="E194" s="44"/>
      <c r="F194" s="45" t="str">
        <f aca="false">IF(ISBLANK(B194),"",IF(I194="L","Baixa",IF(I194="A","Média",IF(I194="","","Alta"))))</f>
        <v/>
      </c>
      <c r="G194" s="44" t="str">
        <f aca="false">CONCATENATE(B194,I194)</f>
        <v/>
      </c>
      <c r="H194" s="39" t="str">
        <f aca="false">IF(ISBLANK(B194),"",IF(B194="ALI",IF(I194="L",7,IF(I194="A",10,15)),IF(B194="AIE",IF(I194="L",5,IF(I194="A",7,10)),IF(B194="SE",IF(I194="L",4,IF(I194="A",5,7)),IF(OR(B194="EE",B194="CE"),IF(I194="L",3,IF(I194="A",4,6)),0)))))</f>
        <v/>
      </c>
      <c r="I194" s="46" t="str">
        <f aca="false">IF(OR(ISBLANK(D194),ISBLANK(E194)),IF(OR(B194="ALI",B194="AIE"),"L",IF(OR(B194="EE",B194="SE",B194="CE"),"A","")),IF(B194="EE",IF(E194&gt;=3,IF(D194&gt;=5,"H","A"),IF(E194&gt;=2,IF(D194&gt;=16,"H",IF(D194&lt;=4,"L","A")),IF(D194&lt;=15,"L","A"))),IF(OR(B194="SE",B194="CE"),IF(E194&gt;=4,IF(D194&gt;=6,"H","A"),IF(E194&gt;=2,IF(D194&gt;=20,"H",IF(D194&lt;=5,"L","A")),IF(D194&lt;=19,"L","A"))),IF(OR(B194="ALI",B194="AIE"),IF(E194&gt;=6,IF(D194&gt;=20,"H","A"),IF(E194&gt;=2,IF(D194&gt;=51,"H",IF(D194&lt;=19,"L","A")),IF(D194&lt;=50,"L","A"))),""))))</f>
        <v/>
      </c>
      <c r="J194" s="44" t="str">
        <f aca="false">CONCATENATE(B194,C194)</f>
        <v/>
      </c>
      <c r="K194" s="47" t="str">
        <f aca="false">IF(OR(H194="",H194=0),L194,H194)</f>
        <v/>
      </c>
      <c r="L194" s="47" t="str">
        <f aca="false">IF(NOT(ISERROR(VLOOKUP(B194,Deflatores!G$42:H$64,2,FALSE()))),VLOOKUP(B194,Deflatores!G$42:H$64,2,FALSE()),IF(OR(ISBLANK(C194),ISBLANK(B194)),"",VLOOKUP(C194,Deflatores!G$4:H$38,2,FALSE())*H194+VLOOKUP(C194,Deflatores!G$4:I$38,3,FALSE())))</f>
        <v/>
      </c>
      <c r="M194" s="48"/>
      <c r="N194" s="48"/>
      <c r="O194" s="43"/>
    </row>
    <row r="195" customFormat="false" ht="12.75" hidden="false" customHeight="true" outlineLevel="0" collapsed="false">
      <c r="A195" s="36"/>
      <c r="B195" s="37"/>
      <c r="C195" s="37"/>
      <c r="D195" s="44"/>
      <c r="E195" s="44"/>
      <c r="F195" s="45" t="str">
        <f aca="false">IF(ISBLANK(B195),"",IF(I195="L","Baixa",IF(I195="A","Média",IF(I195="","","Alta"))))</f>
        <v/>
      </c>
      <c r="G195" s="44" t="str">
        <f aca="false">CONCATENATE(B195,I195)</f>
        <v/>
      </c>
      <c r="H195" s="39" t="str">
        <f aca="false">IF(ISBLANK(B195),"",IF(B195="ALI",IF(I195="L",7,IF(I195="A",10,15)),IF(B195="AIE",IF(I195="L",5,IF(I195="A",7,10)),IF(B195="SE",IF(I195="L",4,IF(I195="A",5,7)),IF(OR(B195="EE",B195="CE"),IF(I195="L",3,IF(I195="A",4,6)),0)))))</f>
        <v/>
      </c>
      <c r="I195" s="46" t="str">
        <f aca="false">IF(OR(ISBLANK(D195),ISBLANK(E195)),IF(OR(B195="ALI",B195="AIE"),"L",IF(OR(B195="EE",B195="SE",B195="CE"),"A","")),IF(B195="EE",IF(E195&gt;=3,IF(D195&gt;=5,"H","A"),IF(E195&gt;=2,IF(D195&gt;=16,"H",IF(D195&lt;=4,"L","A")),IF(D195&lt;=15,"L","A"))),IF(OR(B195="SE",B195="CE"),IF(E195&gt;=4,IF(D195&gt;=6,"H","A"),IF(E195&gt;=2,IF(D195&gt;=20,"H",IF(D195&lt;=5,"L","A")),IF(D195&lt;=19,"L","A"))),IF(OR(B195="ALI",B195="AIE"),IF(E195&gt;=6,IF(D195&gt;=20,"H","A"),IF(E195&gt;=2,IF(D195&gt;=51,"H",IF(D195&lt;=19,"L","A")),IF(D195&lt;=50,"L","A"))),""))))</f>
        <v/>
      </c>
      <c r="J195" s="44" t="str">
        <f aca="false">CONCATENATE(B195,C195)</f>
        <v/>
      </c>
      <c r="K195" s="47" t="str">
        <f aca="false">IF(OR(H195="",H195=0),L195,H195)</f>
        <v/>
      </c>
      <c r="L195" s="47" t="str">
        <f aca="false">IF(NOT(ISERROR(VLOOKUP(B195,Deflatores!G$42:H$64,2,FALSE()))),VLOOKUP(B195,Deflatores!G$42:H$64,2,FALSE()),IF(OR(ISBLANK(C195),ISBLANK(B195)),"",VLOOKUP(C195,Deflatores!G$4:H$38,2,FALSE())*H195+VLOOKUP(C195,Deflatores!G$4:I$38,3,FALSE())))</f>
        <v/>
      </c>
      <c r="M195" s="48"/>
      <c r="N195" s="48"/>
      <c r="O195" s="43"/>
    </row>
    <row r="196" customFormat="false" ht="12.75" hidden="false" customHeight="true" outlineLevel="0" collapsed="false">
      <c r="A196" s="36"/>
      <c r="B196" s="37"/>
      <c r="C196" s="37"/>
      <c r="D196" s="44"/>
      <c r="E196" s="44"/>
      <c r="F196" s="45" t="str">
        <f aca="false">IF(ISBLANK(B196),"",IF(I196="L","Baixa",IF(I196="A","Média",IF(I196="","","Alta"))))</f>
        <v/>
      </c>
      <c r="G196" s="44" t="str">
        <f aca="false">CONCATENATE(B196,I196)</f>
        <v/>
      </c>
      <c r="H196" s="39" t="str">
        <f aca="false">IF(ISBLANK(B196),"",IF(B196="ALI",IF(I196="L",7,IF(I196="A",10,15)),IF(B196="AIE",IF(I196="L",5,IF(I196="A",7,10)),IF(B196="SE",IF(I196="L",4,IF(I196="A",5,7)),IF(OR(B196="EE",B196="CE"),IF(I196="L",3,IF(I196="A",4,6)),0)))))</f>
        <v/>
      </c>
      <c r="I196" s="46" t="str">
        <f aca="false">IF(OR(ISBLANK(D196),ISBLANK(E196)),IF(OR(B196="ALI",B196="AIE"),"L",IF(OR(B196="EE",B196="SE",B196="CE"),"A","")),IF(B196="EE",IF(E196&gt;=3,IF(D196&gt;=5,"H","A"),IF(E196&gt;=2,IF(D196&gt;=16,"H",IF(D196&lt;=4,"L","A")),IF(D196&lt;=15,"L","A"))),IF(OR(B196="SE",B196="CE"),IF(E196&gt;=4,IF(D196&gt;=6,"H","A"),IF(E196&gt;=2,IF(D196&gt;=20,"H",IF(D196&lt;=5,"L","A")),IF(D196&lt;=19,"L","A"))),IF(OR(B196="ALI",B196="AIE"),IF(E196&gt;=6,IF(D196&gt;=20,"H","A"),IF(E196&gt;=2,IF(D196&gt;=51,"H",IF(D196&lt;=19,"L","A")),IF(D196&lt;=50,"L","A"))),""))))</f>
        <v/>
      </c>
      <c r="J196" s="44" t="str">
        <f aca="false">CONCATENATE(B196,C196)</f>
        <v/>
      </c>
      <c r="K196" s="47" t="str">
        <f aca="false">IF(OR(H196="",H196=0),L196,H196)</f>
        <v/>
      </c>
      <c r="L196" s="47" t="str">
        <f aca="false">IF(NOT(ISERROR(VLOOKUP(B196,Deflatores!G$42:H$64,2,FALSE()))),VLOOKUP(B196,Deflatores!G$42:H$64,2,FALSE()),IF(OR(ISBLANK(C196),ISBLANK(B196)),"",VLOOKUP(C196,Deflatores!G$4:H$38,2,FALSE())*H196+VLOOKUP(C196,Deflatores!G$4:I$38,3,FALSE())))</f>
        <v/>
      </c>
      <c r="M196" s="48"/>
      <c r="N196" s="48"/>
      <c r="O196" s="43"/>
    </row>
    <row r="197" customFormat="false" ht="12.75" hidden="false" customHeight="true" outlineLevel="0" collapsed="false">
      <c r="A197" s="36"/>
      <c r="B197" s="37"/>
      <c r="C197" s="37"/>
      <c r="D197" s="44"/>
      <c r="E197" s="44"/>
      <c r="F197" s="45" t="str">
        <f aca="false">IF(ISBLANK(B197),"",IF(I197="L","Baixa",IF(I197="A","Média",IF(I197="","","Alta"))))</f>
        <v/>
      </c>
      <c r="G197" s="44" t="str">
        <f aca="false">CONCATENATE(B197,I197)</f>
        <v/>
      </c>
      <c r="H197" s="39" t="str">
        <f aca="false">IF(ISBLANK(B197),"",IF(B197="ALI",IF(I197="L",7,IF(I197="A",10,15)),IF(B197="AIE",IF(I197="L",5,IF(I197="A",7,10)),IF(B197="SE",IF(I197="L",4,IF(I197="A",5,7)),IF(OR(B197="EE",B197="CE"),IF(I197="L",3,IF(I197="A",4,6)),0)))))</f>
        <v/>
      </c>
      <c r="I197" s="46" t="str">
        <f aca="false">IF(OR(ISBLANK(D197),ISBLANK(E197)),IF(OR(B197="ALI",B197="AIE"),"L",IF(OR(B197="EE",B197="SE",B197="CE"),"A","")),IF(B197="EE",IF(E197&gt;=3,IF(D197&gt;=5,"H","A"),IF(E197&gt;=2,IF(D197&gt;=16,"H",IF(D197&lt;=4,"L","A")),IF(D197&lt;=15,"L","A"))),IF(OR(B197="SE",B197="CE"),IF(E197&gt;=4,IF(D197&gt;=6,"H","A"),IF(E197&gt;=2,IF(D197&gt;=20,"H",IF(D197&lt;=5,"L","A")),IF(D197&lt;=19,"L","A"))),IF(OR(B197="ALI",B197="AIE"),IF(E197&gt;=6,IF(D197&gt;=20,"H","A"),IF(E197&gt;=2,IF(D197&gt;=51,"H",IF(D197&lt;=19,"L","A")),IF(D197&lt;=50,"L","A"))),""))))</f>
        <v/>
      </c>
      <c r="J197" s="44" t="str">
        <f aca="false">CONCATENATE(B197,C197)</f>
        <v/>
      </c>
      <c r="K197" s="47" t="str">
        <f aca="false">IF(OR(H197="",H197=0),L197,H197)</f>
        <v/>
      </c>
      <c r="L197" s="47" t="str">
        <f aca="false">IF(NOT(ISERROR(VLOOKUP(B197,Deflatores!G$42:H$64,2,FALSE()))),VLOOKUP(B197,Deflatores!G$42:H$64,2,FALSE()),IF(OR(ISBLANK(C197),ISBLANK(B197)),"",VLOOKUP(C197,Deflatores!G$4:H$38,2,FALSE())*H197+VLOOKUP(C197,Deflatores!G$4:I$38,3,FALSE())))</f>
        <v/>
      </c>
      <c r="M197" s="48"/>
      <c r="N197" s="48"/>
      <c r="O197" s="43"/>
    </row>
    <row r="198" customFormat="false" ht="12.75" hidden="false" customHeight="true" outlineLevel="0" collapsed="false">
      <c r="A198" s="36"/>
      <c r="B198" s="37"/>
      <c r="C198" s="37"/>
      <c r="D198" s="44"/>
      <c r="E198" s="44"/>
      <c r="F198" s="45" t="str">
        <f aca="false">IF(ISBLANK(B198),"",IF(I198="L","Baixa",IF(I198="A","Média",IF(I198="","","Alta"))))</f>
        <v/>
      </c>
      <c r="G198" s="44" t="str">
        <f aca="false">CONCATENATE(B198,I198)</f>
        <v/>
      </c>
      <c r="H198" s="39" t="str">
        <f aca="false">IF(ISBLANK(B198),"",IF(B198="ALI",IF(I198="L",7,IF(I198="A",10,15)),IF(B198="AIE",IF(I198="L",5,IF(I198="A",7,10)),IF(B198="SE",IF(I198="L",4,IF(I198="A",5,7)),IF(OR(B198="EE",B198="CE"),IF(I198="L",3,IF(I198="A",4,6)),0)))))</f>
        <v/>
      </c>
      <c r="I198" s="46" t="str">
        <f aca="false">IF(OR(ISBLANK(D198),ISBLANK(E198)),IF(OR(B198="ALI",B198="AIE"),"L",IF(OR(B198="EE",B198="SE",B198="CE"),"A","")),IF(B198="EE",IF(E198&gt;=3,IF(D198&gt;=5,"H","A"),IF(E198&gt;=2,IF(D198&gt;=16,"H",IF(D198&lt;=4,"L","A")),IF(D198&lt;=15,"L","A"))),IF(OR(B198="SE",B198="CE"),IF(E198&gt;=4,IF(D198&gt;=6,"H","A"),IF(E198&gt;=2,IF(D198&gt;=20,"H",IF(D198&lt;=5,"L","A")),IF(D198&lt;=19,"L","A"))),IF(OR(B198="ALI",B198="AIE"),IF(E198&gt;=6,IF(D198&gt;=20,"H","A"),IF(E198&gt;=2,IF(D198&gt;=51,"H",IF(D198&lt;=19,"L","A")),IF(D198&lt;=50,"L","A"))),""))))</f>
        <v/>
      </c>
      <c r="J198" s="44" t="str">
        <f aca="false">CONCATENATE(B198,C198)</f>
        <v/>
      </c>
      <c r="K198" s="47" t="str">
        <f aca="false">IF(OR(H198="",H198=0),L198,H198)</f>
        <v/>
      </c>
      <c r="L198" s="47" t="str">
        <f aca="false">IF(NOT(ISERROR(VLOOKUP(B198,Deflatores!G$42:H$64,2,FALSE()))),VLOOKUP(B198,Deflatores!G$42:H$64,2,FALSE()),IF(OR(ISBLANK(C198),ISBLANK(B198)),"",VLOOKUP(C198,Deflatores!G$4:H$38,2,FALSE())*H198+VLOOKUP(C198,Deflatores!G$4:I$38,3,FALSE())))</f>
        <v/>
      </c>
      <c r="M198" s="48"/>
      <c r="N198" s="48"/>
      <c r="O198" s="43"/>
    </row>
    <row r="199" customFormat="false" ht="12.75" hidden="false" customHeight="true" outlineLevel="0" collapsed="false">
      <c r="A199" s="36"/>
      <c r="B199" s="37"/>
      <c r="C199" s="37"/>
      <c r="D199" s="44"/>
      <c r="E199" s="44"/>
      <c r="F199" s="45" t="str">
        <f aca="false">IF(ISBLANK(B199),"",IF(I199="L","Baixa",IF(I199="A","Média",IF(I199="","","Alta"))))</f>
        <v/>
      </c>
      <c r="G199" s="44" t="str">
        <f aca="false">CONCATENATE(B199,I199)</f>
        <v/>
      </c>
      <c r="H199" s="39" t="str">
        <f aca="false">IF(ISBLANK(B199),"",IF(B199="ALI",IF(I199="L",7,IF(I199="A",10,15)),IF(B199="AIE",IF(I199="L",5,IF(I199="A",7,10)),IF(B199="SE",IF(I199="L",4,IF(I199="A",5,7)),IF(OR(B199="EE",B199="CE"),IF(I199="L",3,IF(I199="A",4,6)),0)))))</f>
        <v/>
      </c>
      <c r="I199" s="46" t="str">
        <f aca="false">IF(OR(ISBLANK(D199),ISBLANK(E199)),IF(OR(B199="ALI",B199="AIE"),"L",IF(OR(B199="EE",B199="SE",B199="CE"),"A","")),IF(B199="EE",IF(E199&gt;=3,IF(D199&gt;=5,"H","A"),IF(E199&gt;=2,IF(D199&gt;=16,"H",IF(D199&lt;=4,"L","A")),IF(D199&lt;=15,"L","A"))),IF(OR(B199="SE",B199="CE"),IF(E199&gt;=4,IF(D199&gt;=6,"H","A"),IF(E199&gt;=2,IF(D199&gt;=20,"H",IF(D199&lt;=5,"L","A")),IF(D199&lt;=19,"L","A"))),IF(OR(B199="ALI",B199="AIE"),IF(E199&gt;=6,IF(D199&gt;=20,"H","A"),IF(E199&gt;=2,IF(D199&gt;=51,"H",IF(D199&lt;=19,"L","A")),IF(D199&lt;=50,"L","A"))),""))))</f>
        <v/>
      </c>
      <c r="J199" s="44" t="str">
        <f aca="false">CONCATENATE(B199,C199)</f>
        <v/>
      </c>
      <c r="K199" s="47" t="str">
        <f aca="false">IF(OR(H199="",H199=0),L199,H199)</f>
        <v/>
      </c>
      <c r="L199" s="47" t="str">
        <f aca="false">IF(NOT(ISERROR(VLOOKUP(B199,Deflatores!G$42:H$64,2,FALSE()))),VLOOKUP(B199,Deflatores!G$42:H$64,2,FALSE()),IF(OR(ISBLANK(C199),ISBLANK(B199)),"",VLOOKUP(C199,Deflatores!G$4:H$38,2,FALSE())*H199+VLOOKUP(C199,Deflatores!G$4:I$38,3,FALSE())))</f>
        <v/>
      </c>
      <c r="M199" s="48"/>
      <c r="N199" s="48"/>
      <c r="O199" s="43"/>
    </row>
    <row r="200" customFormat="false" ht="12.75" hidden="false" customHeight="true" outlineLevel="0" collapsed="false">
      <c r="A200" s="36"/>
      <c r="B200" s="37"/>
      <c r="C200" s="37"/>
      <c r="D200" s="44"/>
      <c r="E200" s="44"/>
      <c r="F200" s="45" t="str">
        <f aca="false">IF(ISBLANK(B200),"",IF(I200="L","Baixa",IF(I200="A","Média",IF(I200="","","Alta"))))</f>
        <v/>
      </c>
      <c r="G200" s="44" t="str">
        <f aca="false">CONCATENATE(B200,I200)</f>
        <v/>
      </c>
      <c r="H200" s="39" t="str">
        <f aca="false">IF(ISBLANK(B200),"",IF(B200="ALI",IF(I200="L",7,IF(I200="A",10,15)),IF(B200="AIE",IF(I200="L",5,IF(I200="A",7,10)),IF(B200="SE",IF(I200="L",4,IF(I200="A",5,7)),IF(OR(B200="EE",B200="CE"),IF(I200="L",3,IF(I200="A",4,6)),0)))))</f>
        <v/>
      </c>
      <c r="I200" s="46" t="str">
        <f aca="false">IF(OR(ISBLANK(D200),ISBLANK(E200)),IF(OR(B200="ALI",B200="AIE"),"L",IF(OR(B200="EE",B200="SE",B200="CE"),"A","")),IF(B200="EE",IF(E200&gt;=3,IF(D200&gt;=5,"H","A"),IF(E200&gt;=2,IF(D200&gt;=16,"H",IF(D200&lt;=4,"L","A")),IF(D200&lt;=15,"L","A"))),IF(OR(B200="SE",B200="CE"),IF(E200&gt;=4,IF(D200&gt;=6,"H","A"),IF(E200&gt;=2,IF(D200&gt;=20,"H",IF(D200&lt;=5,"L","A")),IF(D200&lt;=19,"L","A"))),IF(OR(B200="ALI",B200="AIE"),IF(E200&gt;=6,IF(D200&gt;=20,"H","A"),IF(E200&gt;=2,IF(D200&gt;=51,"H",IF(D200&lt;=19,"L","A")),IF(D200&lt;=50,"L","A"))),""))))</f>
        <v/>
      </c>
      <c r="J200" s="44" t="str">
        <f aca="false">CONCATENATE(B200,C200)</f>
        <v/>
      </c>
      <c r="K200" s="47" t="str">
        <f aca="false">IF(OR(H200="",H200=0),L200,H200)</f>
        <v/>
      </c>
      <c r="L200" s="47" t="str">
        <f aca="false">IF(NOT(ISERROR(VLOOKUP(B200,Deflatores!G$42:H$64,2,FALSE()))),VLOOKUP(B200,Deflatores!G$42:H$64,2,FALSE()),IF(OR(ISBLANK(C200),ISBLANK(B200)),"",VLOOKUP(C200,Deflatores!G$4:H$38,2,FALSE())*H200+VLOOKUP(C200,Deflatores!G$4:I$38,3,FALSE())))</f>
        <v/>
      </c>
      <c r="M200" s="48"/>
      <c r="N200" s="48"/>
      <c r="O200" s="43"/>
    </row>
    <row r="201" customFormat="false" ht="12.75" hidden="false" customHeight="true" outlineLevel="0" collapsed="false">
      <c r="A201" s="36"/>
      <c r="B201" s="37"/>
      <c r="C201" s="37"/>
      <c r="D201" s="44"/>
      <c r="E201" s="44"/>
      <c r="F201" s="45" t="str">
        <f aca="false">IF(ISBLANK(B201),"",IF(I201="L","Baixa",IF(I201="A","Média",IF(I201="","","Alta"))))</f>
        <v/>
      </c>
      <c r="G201" s="44" t="str">
        <f aca="false">CONCATENATE(B201,I201)</f>
        <v/>
      </c>
      <c r="H201" s="39" t="str">
        <f aca="false">IF(ISBLANK(B201),"",IF(B201="ALI",IF(I201="L",7,IF(I201="A",10,15)),IF(B201="AIE",IF(I201="L",5,IF(I201="A",7,10)),IF(B201="SE",IF(I201="L",4,IF(I201="A",5,7)),IF(OR(B201="EE",B201="CE"),IF(I201="L",3,IF(I201="A",4,6)),0)))))</f>
        <v/>
      </c>
      <c r="I201" s="46" t="str">
        <f aca="false">IF(OR(ISBLANK(D201),ISBLANK(E201)),IF(OR(B201="ALI",B201="AIE"),"L",IF(OR(B201="EE",B201="SE",B201="CE"),"A","")),IF(B201="EE",IF(E201&gt;=3,IF(D201&gt;=5,"H","A"),IF(E201&gt;=2,IF(D201&gt;=16,"H",IF(D201&lt;=4,"L","A")),IF(D201&lt;=15,"L","A"))),IF(OR(B201="SE",B201="CE"),IF(E201&gt;=4,IF(D201&gt;=6,"H","A"),IF(E201&gt;=2,IF(D201&gt;=20,"H",IF(D201&lt;=5,"L","A")),IF(D201&lt;=19,"L","A"))),IF(OR(B201="ALI",B201="AIE"),IF(E201&gt;=6,IF(D201&gt;=20,"H","A"),IF(E201&gt;=2,IF(D201&gt;=51,"H",IF(D201&lt;=19,"L","A")),IF(D201&lt;=50,"L","A"))),""))))</f>
        <v/>
      </c>
      <c r="J201" s="44" t="str">
        <f aca="false">CONCATENATE(B201,C201)</f>
        <v/>
      </c>
      <c r="K201" s="47" t="str">
        <f aca="false">IF(OR(H201="",H201=0),L201,H201)</f>
        <v/>
      </c>
      <c r="L201" s="47" t="str">
        <f aca="false">IF(NOT(ISERROR(VLOOKUP(B201,Deflatores!G$42:H$64,2,FALSE()))),VLOOKUP(B201,Deflatores!G$42:H$64,2,FALSE()),IF(OR(ISBLANK(C201),ISBLANK(B201)),"",VLOOKUP(C201,Deflatores!G$4:H$38,2,FALSE())*H201+VLOOKUP(C201,Deflatores!G$4:I$38,3,FALSE())))</f>
        <v/>
      </c>
      <c r="M201" s="48"/>
      <c r="N201" s="48"/>
      <c r="O201" s="43"/>
    </row>
    <row r="202" customFormat="false" ht="12.75" hidden="false" customHeight="true" outlineLevel="0" collapsed="false">
      <c r="A202" s="36"/>
      <c r="B202" s="37"/>
      <c r="C202" s="37"/>
      <c r="D202" s="44"/>
      <c r="E202" s="44"/>
      <c r="F202" s="45" t="str">
        <f aca="false">IF(ISBLANK(B202),"",IF(I202="L","Baixa",IF(I202="A","Média",IF(I202="","","Alta"))))</f>
        <v/>
      </c>
      <c r="G202" s="44" t="str">
        <f aca="false">CONCATENATE(B202,I202)</f>
        <v/>
      </c>
      <c r="H202" s="39" t="str">
        <f aca="false">IF(ISBLANK(B202),"",IF(B202="ALI",IF(I202="L",7,IF(I202="A",10,15)),IF(B202="AIE",IF(I202="L",5,IF(I202="A",7,10)),IF(B202="SE",IF(I202="L",4,IF(I202="A",5,7)),IF(OR(B202="EE",B202="CE"),IF(I202="L",3,IF(I202="A",4,6)),0)))))</f>
        <v/>
      </c>
      <c r="I202" s="46" t="str">
        <f aca="false">IF(OR(ISBLANK(D202),ISBLANK(E202)),IF(OR(B202="ALI",B202="AIE"),"L",IF(OR(B202="EE",B202="SE",B202="CE"),"A","")),IF(B202="EE",IF(E202&gt;=3,IF(D202&gt;=5,"H","A"),IF(E202&gt;=2,IF(D202&gt;=16,"H",IF(D202&lt;=4,"L","A")),IF(D202&lt;=15,"L","A"))),IF(OR(B202="SE",B202="CE"),IF(E202&gt;=4,IF(D202&gt;=6,"H","A"),IF(E202&gt;=2,IF(D202&gt;=20,"H",IF(D202&lt;=5,"L","A")),IF(D202&lt;=19,"L","A"))),IF(OR(B202="ALI",B202="AIE"),IF(E202&gt;=6,IF(D202&gt;=20,"H","A"),IF(E202&gt;=2,IF(D202&gt;=51,"H",IF(D202&lt;=19,"L","A")),IF(D202&lt;=50,"L","A"))),""))))</f>
        <v/>
      </c>
      <c r="J202" s="44" t="str">
        <f aca="false">CONCATENATE(B202,C202)</f>
        <v/>
      </c>
      <c r="K202" s="47" t="str">
        <f aca="false">IF(OR(H202="",H202=0),L202,H202)</f>
        <v/>
      </c>
      <c r="L202" s="47" t="str">
        <f aca="false">IF(NOT(ISERROR(VLOOKUP(B202,Deflatores!G$42:H$64,2,FALSE()))),VLOOKUP(B202,Deflatores!G$42:H$64,2,FALSE()),IF(OR(ISBLANK(C202),ISBLANK(B202)),"",VLOOKUP(C202,Deflatores!G$4:H$38,2,FALSE())*H202+VLOOKUP(C202,Deflatores!G$4:I$38,3,FALSE())))</f>
        <v/>
      </c>
      <c r="M202" s="48"/>
      <c r="N202" s="48"/>
      <c r="O202" s="43"/>
    </row>
    <row r="203" customFormat="false" ht="12.75" hidden="false" customHeight="true" outlineLevel="0" collapsed="false">
      <c r="A203" s="36"/>
      <c r="B203" s="37"/>
      <c r="C203" s="37"/>
      <c r="D203" s="44"/>
      <c r="E203" s="44"/>
      <c r="F203" s="45" t="str">
        <f aca="false">IF(ISBLANK(B203),"",IF(I203="L","Baixa",IF(I203="A","Média",IF(I203="","","Alta"))))</f>
        <v/>
      </c>
      <c r="G203" s="44" t="str">
        <f aca="false">CONCATENATE(B203,I203)</f>
        <v/>
      </c>
      <c r="H203" s="39" t="str">
        <f aca="false">IF(ISBLANK(B203),"",IF(B203="ALI",IF(I203="L",7,IF(I203="A",10,15)),IF(B203="AIE",IF(I203="L",5,IF(I203="A",7,10)),IF(B203="SE",IF(I203="L",4,IF(I203="A",5,7)),IF(OR(B203="EE",B203="CE"),IF(I203="L",3,IF(I203="A",4,6)),0)))))</f>
        <v/>
      </c>
      <c r="I203" s="46" t="str">
        <f aca="false">IF(OR(ISBLANK(D203),ISBLANK(E203)),IF(OR(B203="ALI",B203="AIE"),"L",IF(OR(B203="EE",B203="SE",B203="CE"),"A","")),IF(B203="EE",IF(E203&gt;=3,IF(D203&gt;=5,"H","A"),IF(E203&gt;=2,IF(D203&gt;=16,"H",IF(D203&lt;=4,"L","A")),IF(D203&lt;=15,"L","A"))),IF(OR(B203="SE",B203="CE"),IF(E203&gt;=4,IF(D203&gt;=6,"H","A"),IF(E203&gt;=2,IF(D203&gt;=20,"H",IF(D203&lt;=5,"L","A")),IF(D203&lt;=19,"L","A"))),IF(OR(B203="ALI",B203="AIE"),IF(E203&gt;=6,IF(D203&gt;=20,"H","A"),IF(E203&gt;=2,IF(D203&gt;=51,"H",IF(D203&lt;=19,"L","A")),IF(D203&lt;=50,"L","A"))),""))))</f>
        <v/>
      </c>
      <c r="J203" s="44" t="str">
        <f aca="false">CONCATENATE(B203,C203)</f>
        <v/>
      </c>
      <c r="K203" s="47" t="str">
        <f aca="false">IF(OR(H203="",H203=0),L203,H203)</f>
        <v/>
      </c>
      <c r="L203" s="47" t="str">
        <f aca="false">IF(NOT(ISERROR(VLOOKUP(B203,Deflatores!G$42:H$64,2,FALSE()))),VLOOKUP(B203,Deflatores!G$42:H$64,2,FALSE()),IF(OR(ISBLANK(C203),ISBLANK(B203)),"",VLOOKUP(C203,Deflatores!G$4:H$38,2,FALSE())*H203+VLOOKUP(C203,Deflatores!G$4:I$38,3,FALSE())))</f>
        <v/>
      </c>
      <c r="M203" s="48"/>
      <c r="N203" s="48"/>
      <c r="O203" s="43"/>
    </row>
    <row r="204" customFormat="false" ht="12.75" hidden="false" customHeight="true" outlineLevel="0" collapsed="false">
      <c r="A204" s="36"/>
      <c r="B204" s="37"/>
      <c r="C204" s="37"/>
      <c r="D204" s="44"/>
      <c r="E204" s="44"/>
      <c r="F204" s="45" t="str">
        <f aca="false">IF(ISBLANK(B204),"",IF(I204="L","Baixa",IF(I204="A","Média",IF(I204="","","Alta"))))</f>
        <v/>
      </c>
      <c r="G204" s="44" t="str">
        <f aca="false">CONCATENATE(B204,I204)</f>
        <v/>
      </c>
      <c r="H204" s="39" t="str">
        <f aca="false">IF(ISBLANK(B204),"",IF(B204="ALI",IF(I204="L",7,IF(I204="A",10,15)),IF(B204="AIE",IF(I204="L",5,IF(I204="A",7,10)),IF(B204="SE",IF(I204="L",4,IF(I204="A",5,7)),IF(OR(B204="EE",B204="CE"),IF(I204="L",3,IF(I204="A",4,6)),0)))))</f>
        <v/>
      </c>
      <c r="I204" s="46" t="str">
        <f aca="false">IF(OR(ISBLANK(D204),ISBLANK(E204)),IF(OR(B204="ALI",B204="AIE"),"L",IF(OR(B204="EE",B204="SE",B204="CE"),"A","")),IF(B204="EE",IF(E204&gt;=3,IF(D204&gt;=5,"H","A"),IF(E204&gt;=2,IF(D204&gt;=16,"H",IF(D204&lt;=4,"L","A")),IF(D204&lt;=15,"L","A"))),IF(OR(B204="SE",B204="CE"),IF(E204&gt;=4,IF(D204&gt;=6,"H","A"),IF(E204&gt;=2,IF(D204&gt;=20,"H",IF(D204&lt;=5,"L","A")),IF(D204&lt;=19,"L","A"))),IF(OR(B204="ALI",B204="AIE"),IF(E204&gt;=6,IF(D204&gt;=20,"H","A"),IF(E204&gt;=2,IF(D204&gt;=51,"H",IF(D204&lt;=19,"L","A")),IF(D204&lt;=50,"L","A"))),""))))</f>
        <v/>
      </c>
      <c r="J204" s="44" t="str">
        <f aca="false">CONCATENATE(B204,C204)</f>
        <v/>
      </c>
      <c r="K204" s="47" t="str">
        <f aca="false">IF(OR(H204="",H204=0),L204,H204)</f>
        <v/>
      </c>
      <c r="L204" s="47" t="str">
        <f aca="false">IF(NOT(ISERROR(VLOOKUP(B204,Deflatores!G$42:H$64,2,FALSE()))),VLOOKUP(B204,Deflatores!G$42:H$64,2,FALSE()),IF(OR(ISBLANK(C204),ISBLANK(B204)),"",VLOOKUP(C204,Deflatores!G$4:H$38,2,FALSE())*H204+VLOOKUP(C204,Deflatores!G$4:I$38,3,FALSE())))</f>
        <v/>
      </c>
      <c r="M204" s="48"/>
      <c r="N204" s="48"/>
      <c r="O204" s="43"/>
    </row>
    <row r="205" customFormat="false" ht="12.75" hidden="false" customHeight="true" outlineLevel="0" collapsed="false">
      <c r="A205" s="36"/>
      <c r="B205" s="37"/>
      <c r="C205" s="37"/>
      <c r="D205" s="44"/>
      <c r="E205" s="44"/>
      <c r="F205" s="45" t="str">
        <f aca="false">IF(ISBLANK(B205),"",IF(I205="L","Baixa",IF(I205="A","Média",IF(I205="","","Alta"))))</f>
        <v/>
      </c>
      <c r="G205" s="44" t="str">
        <f aca="false">CONCATENATE(B205,I205)</f>
        <v/>
      </c>
      <c r="H205" s="39" t="str">
        <f aca="false">IF(ISBLANK(B205),"",IF(B205="ALI",IF(I205="L",7,IF(I205="A",10,15)),IF(B205="AIE",IF(I205="L",5,IF(I205="A",7,10)),IF(B205="SE",IF(I205="L",4,IF(I205="A",5,7)),IF(OR(B205="EE",B205="CE"),IF(I205="L",3,IF(I205="A",4,6)),0)))))</f>
        <v/>
      </c>
      <c r="I205" s="46" t="str">
        <f aca="false">IF(OR(ISBLANK(D205),ISBLANK(E205)),IF(OR(B205="ALI",B205="AIE"),"L",IF(OR(B205="EE",B205="SE",B205="CE"),"A","")),IF(B205="EE",IF(E205&gt;=3,IF(D205&gt;=5,"H","A"),IF(E205&gt;=2,IF(D205&gt;=16,"H",IF(D205&lt;=4,"L","A")),IF(D205&lt;=15,"L","A"))),IF(OR(B205="SE",B205="CE"),IF(E205&gt;=4,IF(D205&gt;=6,"H","A"),IF(E205&gt;=2,IF(D205&gt;=20,"H",IF(D205&lt;=5,"L","A")),IF(D205&lt;=19,"L","A"))),IF(OR(B205="ALI",B205="AIE"),IF(E205&gt;=6,IF(D205&gt;=20,"H","A"),IF(E205&gt;=2,IF(D205&gt;=51,"H",IF(D205&lt;=19,"L","A")),IF(D205&lt;=50,"L","A"))),""))))</f>
        <v/>
      </c>
      <c r="J205" s="44" t="str">
        <f aca="false">CONCATENATE(B205,C205)</f>
        <v/>
      </c>
      <c r="K205" s="47" t="str">
        <f aca="false">IF(OR(H205="",H205=0),L205,H205)</f>
        <v/>
      </c>
      <c r="L205" s="47" t="str">
        <f aca="false">IF(NOT(ISERROR(VLOOKUP(B205,Deflatores!G$42:H$64,2,FALSE()))),VLOOKUP(B205,Deflatores!G$42:H$64,2,FALSE()),IF(OR(ISBLANK(C205),ISBLANK(B205)),"",VLOOKUP(C205,Deflatores!G$4:H$38,2,FALSE())*H205+VLOOKUP(C205,Deflatores!G$4:I$38,3,FALSE())))</f>
        <v/>
      </c>
      <c r="M205" s="48"/>
      <c r="N205" s="48"/>
      <c r="O205" s="43"/>
    </row>
    <row r="206" customFormat="false" ht="12.75" hidden="false" customHeight="true" outlineLevel="0" collapsed="false">
      <c r="A206" s="36"/>
      <c r="B206" s="37"/>
      <c r="C206" s="37"/>
      <c r="D206" s="44"/>
      <c r="E206" s="44"/>
      <c r="F206" s="45" t="str">
        <f aca="false">IF(ISBLANK(B206),"",IF(I206="L","Baixa",IF(I206="A","Média",IF(I206="","","Alta"))))</f>
        <v/>
      </c>
      <c r="G206" s="44" t="str">
        <f aca="false">CONCATENATE(B206,I206)</f>
        <v/>
      </c>
      <c r="H206" s="39" t="str">
        <f aca="false">IF(ISBLANK(B206),"",IF(B206="ALI",IF(I206="L",7,IF(I206="A",10,15)),IF(B206="AIE",IF(I206="L",5,IF(I206="A",7,10)),IF(B206="SE",IF(I206="L",4,IF(I206="A",5,7)),IF(OR(B206="EE",B206="CE"),IF(I206="L",3,IF(I206="A",4,6)),0)))))</f>
        <v/>
      </c>
      <c r="I206" s="46" t="str">
        <f aca="false">IF(OR(ISBLANK(D206),ISBLANK(E206)),IF(OR(B206="ALI",B206="AIE"),"L",IF(OR(B206="EE",B206="SE",B206="CE"),"A","")),IF(B206="EE",IF(E206&gt;=3,IF(D206&gt;=5,"H","A"),IF(E206&gt;=2,IF(D206&gt;=16,"H",IF(D206&lt;=4,"L","A")),IF(D206&lt;=15,"L","A"))),IF(OR(B206="SE",B206="CE"),IF(E206&gt;=4,IF(D206&gt;=6,"H","A"),IF(E206&gt;=2,IF(D206&gt;=20,"H",IF(D206&lt;=5,"L","A")),IF(D206&lt;=19,"L","A"))),IF(OR(B206="ALI",B206="AIE"),IF(E206&gt;=6,IF(D206&gt;=20,"H","A"),IF(E206&gt;=2,IF(D206&gt;=51,"H",IF(D206&lt;=19,"L","A")),IF(D206&lt;=50,"L","A"))),""))))</f>
        <v/>
      </c>
      <c r="J206" s="44" t="str">
        <f aca="false">CONCATENATE(B206,C206)</f>
        <v/>
      </c>
      <c r="K206" s="47" t="str">
        <f aca="false">IF(OR(H206="",H206=0),L206,H206)</f>
        <v/>
      </c>
      <c r="L206" s="47" t="str">
        <f aca="false">IF(NOT(ISERROR(VLOOKUP(B206,Deflatores!G$42:H$64,2,FALSE()))),VLOOKUP(B206,Deflatores!G$42:H$64,2,FALSE()),IF(OR(ISBLANK(C206),ISBLANK(B206)),"",VLOOKUP(C206,Deflatores!G$4:H$38,2,FALSE())*H206+VLOOKUP(C206,Deflatores!G$4:I$38,3,FALSE())))</f>
        <v/>
      </c>
      <c r="M206" s="48"/>
      <c r="N206" s="48"/>
      <c r="O206" s="43"/>
    </row>
    <row r="207" customFormat="false" ht="12.75" hidden="false" customHeight="true" outlineLevel="0" collapsed="false">
      <c r="A207" s="36"/>
      <c r="B207" s="37"/>
      <c r="C207" s="37"/>
      <c r="D207" s="44"/>
      <c r="E207" s="44"/>
      <c r="F207" s="45" t="str">
        <f aca="false">IF(ISBLANK(B207),"",IF(I207="L","Baixa",IF(I207="A","Média",IF(I207="","","Alta"))))</f>
        <v/>
      </c>
      <c r="G207" s="44" t="str">
        <f aca="false">CONCATENATE(B207,I207)</f>
        <v/>
      </c>
      <c r="H207" s="39" t="str">
        <f aca="false">IF(ISBLANK(B207),"",IF(B207="ALI",IF(I207="L",7,IF(I207="A",10,15)),IF(B207="AIE",IF(I207="L",5,IF(I207="A",7,10)),IF(B207="SE",IF(I207="L",4,IF(I207="A",5,7)),IF(OR(B207="EE",B207="CE"),IF(I207="L",3,IF(I207="A",4,6)),0)))))</f>
        <v/>
      </c>
      <c r="I207" s="46" t="str">
        <f aca="false">IF(OR(ISBLANK(D207),ISBLANK(E207)),IF(OR(B207="ALI",B207="AIE"),"L",IF(OR(B207="EE",B207="SE",B207="CE"),"A","")),IF(B207="EE",IF(E207&gt;=3,IF(D207&gt;=5,"H","A"),IF(E207&gt;=2,IF(D207&gt;=16,"H",IF(D207&lt;=4,"L","A")),IF(D207&lt;=15,"L","A"))),IF(OR(B207="SE",B207="CE"),IF(E207&gt;=4,IF(D207&gt;=6,"H","A"),IF(E207&gt;=2,IF(D207&gt;=20,"H",IF(D207&lt;=5,"L","A")),IF(D207&lt;=19,"L","A"))),IF(OR(B207="ALI",B207="AIE"),IF(E207&gt;=6,IF(D207&gt;=20,"H","A"),IF(E207&gt;=2,IF(D207&gt;=51,"H",IF(D207&lt;=19,"L","A")),IF(D207&lt;=50,"L","A"))),""))))</f>
        <v/>
      </c>
      <c r="J207" s="44" t="str">
        <f aca="false">CONCATENATE(B207,C207)</f>
        <v/>
      </c>
      <c r="K207" s="47" t="str">
        <f aca="false">IF(OR(H207="",H207=0),L207,H207)</f>
        <v/>
      </c>
      <c r="L207" s="47" t="str">
        <f aca="false">IF(NOT(ISERROR(VLOOKUP(B207,Deflatores!G$42:H$64,2,FALSE()))),VLOOKUP(B207,Deflatores!G$42:H$64,2,FALSE()),IF(OR(ISBLANK(C207),ISBLANK(B207)),"",VLOOKUP(C207,Deflatores!G$4:H$38,2,FALSE())*H207+VLOOKUP(C207,Deflatores!G$4:I$38,3,FALSE())))</f>
        <v/>
      </c>
      <c r="M207" s="48"/>
      <c r="N207" s="48"/>
      <c r="O207" s="43"/>
    </row>
    <row r="208" customFormat="false" ht="12.75" hidden="false" customHeight="true" outlineLevel="0" collapsed="false">
      <c r="A208" s="36"/>
      <c r="B208" s="37"/>
      <c r="C208" s="37"/>
      <c r="D208" s="44"/>
      <c r="E208" s="44"/>
      <c r="F208" s="45" t="str">
        <f aca="false">IF(ISBLANK(B208),"",IF(I208="L","Baixa",IF(I208="A","Média",IF(I208="","","Alta"))))</f>
        <v/>
      </c>
      <c r="G208" s="44" t="str">
        <f aca="false">CONCATENATE(B208,I208)</f>
        <v/>
      </c>
      <c r="H208" s="39" t="str">
        <f aca="false">IF(ISBLANK(B208),"",IF(B208="ALI",IF(I208="L",7,IF(I208="A",10,15)),IF(B208="AIE",IF(I208="L",5,IF(I208="A",7,10)),IF(B208="SE",IF(I208="L",4,IF(I208="A",5,7)),IF(OR(B208="EE",B208="CE"),IF(I208="L",3,IF(I208="A",4,6)),0)))))</f>
        <v/>
      </c>
      <c r="I208" s="46" t="str">
        <f aca="false">IF(OR(ISBLANK(D208),ISBLANK(E208)),IF(OR(B208="ALI",B208="AIE"),"L",IF(OR(B208="EE",B208="SE",B208="CE"),"A","")),IF(B208="EE",IF(E208&gt;=3,IF(D208&gt;=5,"H","A"),IF(E208&gt;=2,IF(D208&gt;=16,"H",IF(D208&lt;=4,"L","A")),IF(D208&lt;=15,"L","A"))),IF(OR(B208="SE",B208="CE"),IF(E208&gt;=4,IF(D208&gt;=6,"H","A"),IF(E208&gt;=2,IF(D208&gt;=20,"H",IF(D208&lt;=5,"L","A")),IF(D208&lt;=19,"L","A"))),IF(OR(B208="ALI",B208="AIE"),IF(E208&gt;=6,IF(D208&gt;=20,"H","A"),IF(E208&gt;=2,IF(D208&gt;=51,"H",IF(D208&lt;=19,"L","A")),IF(D208&lt;=50,"L","A"))),""))))</f>
        <v/>
      </c>
      <c r="J208" s="44" t="str">
        <f aca="false">CONCATENATE(B208,C208)</f>
        <v/>
      </c>
      <c r="K208" s="47" t="str">
        <f aca="false">IF(OR(H208="",H208=0),L208,H208)</f>
        <v/>
      </c>
      <c r="L208" s="47" t="str">
        <f aca="false">IF(NOT(ISERROR(VLOOKUP(B208,Deflatores!G$42:H$64,2,FALSE()))),VLOOKUP(B208,Deflatores!G$42:H$64,2,FALSE()),IF(OR(ISBLANK(C208),ISBLANK(B208)),"",VLOOKUP(C208,Deflatores!G$4:H$38,2,FALSE())*H208+VLOOKUP(C208,Deflatores!G$4:I$38,3,FALSE())))</f>
        <v/>
      </c>
      <c r="M208" s="48"/>
      <c r="N208" s="48"/>
      <c r="O208" s="43"/>
    </row>
    <row r="209" customFormat="false" ht="12.75" hidden="false" customHeight="true" outlineLevel="0" collapsed="false">
      <c r="A209" s="36"/>
      <c r="B209" s="37"/>
      <c r="C209" s="37"/>
      <c r="D209" s="44"/>
      <c r="E209" s="44"/>
      <c r="F209" s="45" t="str">
        <f aca="false">IF(ISBLANK(B209),"",IF(I209="L","Baixa",IF(I209="A","Média",IF(I209="","","Alta"))))</f>
        <v/>
      </c>
      <c r="G209" s="44" t="str">
        <f aca="false">CONCATENATE(B209,I209)</f>
        <v/>
      </c>
      <c r="H209" s="39" t="str">
        <f aca="false">IF(ISBLANK(B209),"",IF(B209="ALI",IF(I209="L",7,IF(I209="A",10,15)),IF(B209="AIE",IF(I209="L",5,IF(I209="A",7,10)),IF(B209="SE",IF(I209="L",4,IF(I209="A",5,7)),IF(OR(B209="EE",B209="CE"),IF(I209="L",3,IF(I209="A",4,6)),0)))))</f>
        <v/>
      </c>
      <c r="I209" s="46" t="str">
        <f aca="false">IF(OR(ISBLANK(D209),ISBLANK(E209)),IF(OR(B209="ALI",B209="AIE"),"L",IF(OR(B209="EE",B209="SE",B209="CE"),"A","")),IF(B209="EE",IF(E209&gt;=3,IF(D209&gt;=5,"H","A"),IF(E209&gt;=2,IF(D209&gt;=16,"H",IF(D209&lt;=4,"L","A")),IF(D209&lt;=15,"L","A"))),IF(OR(B209="SE",B209="CE"),IF(E209&gt;=4,IF(D209&gt;=6,"H","A"),IF(E209&gt;=2,IF(D209&gt;=20,"H",IF(D209&lt;=5,"L","A")),IF(D209&lt;=19,"L","A"))),IF(OR(B209="ALI",B209="AIE"),IF(E209&gt;=6,IF(D209&gt;=20,"H","A"),IF(E209&gt;=2,IF(D209&gt;=51,"H",IF(D209&lt;=19,"L","A")),IF(D209&lt;=50,"L","A"))),""))))</f>
        <v/>
      </c>
      <c r="J209" s="44" t="str">
        <f aca="false">CONCATENATE(B209,C209)</f>
        <v/>
      </c>
      <c r="K209" s="47" t="str">
        <f aca="false">IF(OR(H209="",H209=0),L209,H209)</f>
        <v/>
      </c>
      <c r="L209" s="47" t="str">
        <f aca="false">IF(NOT(ISERROR(VLOOKUP(B209,Deflatores!G$42:H$64,2,FALSE()))),VLOOKUP(B209,Deflatores!G$42:H$64,2,FALSE()),IF(OR(ISBLANK(C209),ISBLANK(B209)),"",VLOOKUP(C209,Deflatores!G$4:H$38,2,FALSE())*H209+VLOOKUP(C209,Deflatores!G$4:I$38,3,FALSE())))</f>
        <v/>
      </c>
      <c r="M209" s="48"/>
      <c r="N209" s="48"/>
      <c r="O209" s="43"/>
    </row>
    <row r="210" customFormat="false" ht="12.75" hidden="false" customHeight="true" outlineLevel="0" collapsed="false">
      <c r="A210" s="36"/>
      <c r="B210" s="37"/>
      <c r="C210" s="37"/>
      <c r="D210" s="44"/>
      <c r="E210" s="44"/>
      <c r="F210" s="45" t="str">
        <f aca="false">IF(ISBLANK(B210),"",IF(I210="L","Baixa",IF(I210="A","Média",IF(I210="","","Alta"))))</f>
        <v/>
      </c>
      <c r="G210" s="44" t="str">
        <f aca="false">CONCATENATE(B210,I210)</f>
        <v/>
      </c>
      <c r="H210" s="39" t="str">
        <f aca="false">IF(ISBLANK(B210),"",IF(B210="ALI",IF(I210="L",7,IF(I210="A",10,15)),IF(B210="AIE",IF(I210="L",5,IF(I210="A",7,10)),IF(B210="SE",IF(I210="L",4,IF(I210="A",5,7)),IF(OR(B210="EE",B210="CE"),IF(I210="L",3,IF(I210="A",4,6)),0)))))</f>
        <v/>
      </c>
      <c r="I210" s="46" t="str">
        <f aca="false">IF(OR(ISBLANK(D210),ISBLANK(E210)),IF(OR(B210="ALI",B210="AIE"),"L",IF(OR(B210="EE",B210="SE",B210="CE"),"A","")),IF(B210="EE",IF(E210&gt;=3,IF(D210&gt;=5,"H","A"),IF(E210&gt;=2,IF(D210&gt;=16,"H",IF(D210&lt;=4,"L","A")),IF(D210&lt;=15,"L","A"))),IF(OR(B210="SE",B210="CE"),IF(E210&gt;=4,IF(D210&gt;=6,"H","A"),IF(E210&gt;=2,IF(D210&gt;=20,"H",IF(D210&lt;=5,"L","A")),IF(D210&lt;=19,"L","A"))),IF(OR(B210="ALI",B210="AIE"),IF(E210&gt;=6,IF(D210&gt;=20,"H","A"),IF(E210&gt;=2,IF(D210&gt;=51,"H",IF(D210&lt;=19,"L","A")),IF(D210&lt;=50,"L","A"))),""))))</f>
        <v/>
      </c>
      <c r="J210" s="44" t="str">
        <f aca="false">CONCATENATE(B210,C210)</f>
        <v/>
      </c>
      <c r="K210" s="47" t="str">
        <f aca="false">IF(OR(H210="",H210=0),L210,H210)</f>
        <v/>
      </c>
      <c r="L210" s="47" t="str">
        <f aca="false">IF(NOT(ISERROR(VLOOKUP(B210,Deflatores!G$42:H$64,2,FALSE()))),VLOOKUP(B210,Deflatores!G$42:H$64,2,FALSE()),IF(OR(ISBLANK(C210),ISBLANK(B210)),"",VLOOKUP(C210,Deflatores!G$4:H$38,2,FALSE())*H210+VLOOKUP(C210,Deflatores!G$4:I$38,3,FALSE())))</f>
        <v/>
      </c>
      <c r="M210" s="48"/>
      <c r="N210" s="48"/>
      <c r="O210" s="43"/>
    </row>
    <row r="211" customFormat="false" ht="12.75" hidden="false" customHeight="true" outlineLevel="0" collapsed="false">
      <c r="A211" s="36"/>
      <c r="B211" s="37"/>
      <c r="C211" s="37"/>
      <c r="D211" s="44"/>
      <c r="E211" s="44"/>
      <c r="F211" s="45" t="str">
        <f aca="false">IF(ISBLANK(B211),"",IF(I211="L","Baixa",IF(I211="A","Média",IF(I211="","","Alta"))))</f>
        <v/>
      </c>
      <c r="G211" s="44" t="str">
        <f aca="false">CONCATENATE(B211,I211)</f>
        <v/>
      </c>
      <c r="H211" s="39" t="str">
        <f aca="false">IF(ISBLANK(B211),"",IF(B211="ALI",IF(I211="L",7,IF(I211="A",10,15)),IF(B211="AIE",IF(I211="L",5,IF(I211="A",7,10)),IF(B211="SE",IF(I211="L",4,IF(I211="A",5,7)),IF(OR(B211="EE",B211="CE"),IF(I211="L",3,IF(I211="A",4,6)),0)))))</f>
        <v/>
      </c>
      <c r="I211" s="46" t="str">
        <f aca="false">IF(OR(ISBLANK(D211),ISBLANK(E211)),IF(OR(B211="ALI",B211="AIE"),"L",IF(OR(B211="EE",B211="SE",B211="CE"),"A","")),IF(B211="EE",IF(E211&gt;=3,IF(D211&gt;=5,"H","A"),IF(E211&gt;=2,IF(D211&gt;=16,"H",IF(D211&lt;=4,"L","A")),IF(D211&lt;=15,"L","A"))),IF(OR(B211="SE",B211="CE"),IF(E211&gt;=4,IF(D211&gt;=6,"H","A"),IF(E211&gt;=2,IF(D211&gt;=20,"H",IF(D211&lt;=5,"L","A")),IF(D211&lt;=19,"L","A"))),IF(OR(B211="ALI",B211="AIE"),IF(E211&gt;=6,IF(D211&gt;=20,"H","A"),IF(E211&gt;=2,IF(D211&gt;=51,"H",IF(D211&lt;=19,"L","A")),IF(D211&lt;=50,"L","A"))),""))))</f>
        <v/>
      </c>
      <c r="J211" s="44" t="str">
        <f aca="false">CONCATENATE(B211,C211)</f>
        <v/>
      </c>
      <c r="K211" s="47" t="str">
        <f aca="false">IF(OR(H211="",H211=0),L211,H211)</f>
        <v/>
      </c>
      <c r="L211" s="47" t="str">
        <f aca="false">IF(NOT(ISERROR(VLOOKUP(B211,Deflatores!G$42:H$64,2,FALSE()))),VLOOKUP(B211,Deflatores!G$42:H$64,2,FALSE()),IF(OR(ISBLANK(C211),ISBLANK(B211)),"",VLOOKUP(C211,Deflatores!G$4:H$38,2,FALSE())*H211+VLOOKUP(C211,Deflatores!G$4:I$38,3,FALSE())))</f>
        <v/>
      </c>
      <c r="M211" s="48"/>
      <c r="N211" s="48"/>
      <c r="O211" s="43"/>
    </row>
    <row r="212" customFormat="false" ht="12.75" hidden="false" customHeight="true" outlineLevel="0" collapsed="false">
      <c r="A212" s="36"/>
      <c r="B212" s="37"/>
      <c r="C212" s="37"/>
      <c r="D212" s="44"/>
      <c r="E212" s="44"/>
      <c r="F212" s="45" t="str">
        <f aca="false">IF(ISBLANK(B212),"",IF(I212="L","Baixa",IF(I212="A","Média",IF(I212="","","Alta"))))</f>
        <v/>
      </c>
      <c r="G212" s="44" t="str">
        <f aca="false">CONCATENATE(B212,I212)</f>
        <v/>
      </c>
      <c r="H212" s="39" t="str">
        <f aca="false">IF(ISBLANK(B212),"",IF(B212="ALI",IF(I212="L",7,IF(I212="A",10,15)),IF(B212="AIE",IF(I212="L",5,IF(I212="A",7,10)),IF(B212="SE",IF(I212="L",4,IF(I212="A",5,7)),IF(OR(B212="EE",B212="CE"),IF(I212="L",3,IF(I212="A",4,6)),0)))))</f>
        <v/>
      </c>
      <c r="I212" s="46" t="str">
        <f aca="false">IF(OR(ISBLANK(D212),ISBLANK(E212)),IF(OR(B212="ALI",B212="AIE"),"L",IF(OR(B212="EE",B212="SE",B212="CE"),"A","")),IF(B212="EE",IF(E212&gt;=3,IF(D212&gt;=5,"H","A"),IF(E212&gt;=2,IF(D212&gt;=16,"H",IF(D212&lt;=4,"L","A")),IF(D212&lt;=15,"L","A"))),IF(OR(B212="SE",B212="CE"),IF(E212&gt;=4,IF(D212&gt;=6,"H","A"),IF(E212&gt;=2,IF(D212&gt;=20,"H",IF(D212&lt;=5,"L","A")),IF(D212&lt;=19,"L","A"))),IF(OR(B212="ALI",B212="AIE"),IF(E212&gt;=6,IF(D212&gt;=20,"H","A"),IF(E212&gt;=2,IF(D212&gt;=51,"H",IF(D212&lt;=19,"L","A")),IF(D212&lt;=50,"L","A"))),""))))</f>
        <v/>
      </c>
      <c r="J212" s="44" t="str">
        <f aca="false">CONCATENATE(B212,C212)</f>
        <v/>
      </c>
      <c r="K212" s="47" t="str">
        <f aca="false">IF(OR(H212="",H212=0),L212,H212)</f>
        <v/>
      </c>
      <c r="L212" s="47" t="str">
        <f aca="false">IF(NOT(ISERROR(VLOOKUP(B212,Deflatores!G$42:H$64,2,FALSE()))),VLOOKUP(B212,Deflatores!G$42:H$64,2,FALSE()),IF(OR(ISBLANK(C212),ISBLANK(B212)),"",VLOOKUP(C212,Deflatores!G$4:H$38,2,FALSE())*H212+VLOOKUP(C212,Deflatores!G$4:I$38,3,FALSE())))</f>
        <v/>
      </c>
      <c r="M212" s="48"/>
      <c r="N212" s="48"/>
      <c r="O212" s="43"/>
    </row>
    <row r="213" customFormat="false" ht="12.75" hidden="false" customHeight="true" outlineLevel="0" collapsed="false">
      <c r="A213" s="36"/>
      <c r="B213" s="37"/>
      <c r="C213" s="37"/>
      <c r="D213" s="44"/>
      <c r="E213" s="44"/>
      <c r="F213" s="45" t="str">
        <f aca="false">IF(ISBLANK(B213),"",IF(I213="L","Baixa",IF(I213="A","Média",IF(I213="","","Alta"))))</f>
        <v/>
      </c>
      <c r="G213" s="44" t="str">
        <f aca="false">CONCATENATE(B213,I213)</f>
        <v/>
      </c>
      <c r="H213" s="39" t="str">
        <f aca="false">IF(ISBLANK(B213),"",IF(B213="ALI",IF(I213="L",7,IF(I213="A",10,15)),IF(B213="AIE",IF(I213="L",5,IF(I213="A",7,10)),IF(B213="SE",IF(I213="L",4,IF(I213="A",5,7)),IF(OR(B213="EE",B213="CE"),IF(I213="L",3,IF(I213="A",4,6)),0)))))</f>
        <v/>
      </c>
      <c r="I213" s="46" t="str">
        <f aca="false">IF(OR(ISBLANK(D213),ISBLANK(E213)),IF(OR(B213="ALI",B213="AIE"),"L",IF(OR(B213="EE",B213="SE",B213="CE"),"A","")),IF(B213="EE",IF(E213&gt;=3,IF(D213&gt;=5,"H","A"),IF(E213&gt;=2,IF(D213&gt;=16,"H",IF(D213&lt;=4,"L","A")),IF(D213&lt;=15,"L","A"))),IF(OR(B213="SE",B213="CE"),IF(E213&gt;=4,IF(D213&gt;=6,"H","A"),IF(E213&gt;=2,IF(D213&gt;=20,"H",IF(D213&lt;=5,"L","A")),IF(D213&lt;=19,"L","A"))),IF(OR(B213="ALI",B213="AIE"),IF(E213&gt;=6,IF(D213&gt;=20,"H","A"),IF(E213&gt;=2,IF(D213&gt;=51,"H",IF(D213&lt;=19,"L","A")),IF(D213&lt;=50,"L","A"))),""))))</f>
        <v/>
      </c>
      <c r="J213" s="44" t="str">
        <f aca="false">CONCATENATE(B213,C213)</f>
        <v/>
      </c>
      <c r="K213" s="47" t="str">
        <f aca="false">IF(OR(H213="",H213=0),L213,H213)</f>
        <v/>
      </c>
      <c r="L213" s="47" t="str">
        <f aca="false">IF(NOT(ISERROR(VLOOKUP(B213,Deflatores!G$42:H$64,2,FALSE()))),VLOOKUP(B213,Deflatores!G$42:H$64,2,FALSE()),IF(OR(ISBLANK(C213),ISBLANK(B213)),"",VLOOKUP(C213,Deflatores!G$4:H$38,2,FALSE())*H213+VLOOKUP(C213,Deflatores!G$4:I$38,3,FALSE())))</f>
        <v/>
      </c>
      <c r="M213" s="48"/>
      <c r="N213" s="48"/>
      <c r="O213" s="43"/>
    </row>
    <row r="214" customFormat="false" ht="12.75" hidden="false" customHeight="true" outlineLevel="0" collapsed="false">
      <c r="A214" s="36"/>
      <c r="B214" s="37"/>
      <c r="C214" s="37"/>
      <c r="D214" s="44"/>
      <c r="E214" s="44"/>
      <c r="F214" s="45" t="str">
        <f aca="false">IF(ISBLANK(B214),"",IF(I214="L","Baixa",IF(I214="A","Média",IF(I214="","","Alta"))))</f>
        <v/>
      </c>
      <c r="G214" s="44" t="str">
        <f aca="false">CONCATENATE(B214,I214)</f>
        <v/>
      </c>
      <c r="H214" s="39" t="str">
        <f aca="false">IF(ISBLANK(B214),"",IF(B214="ALI",IF(I214="L",7,IF(I214="A",10,15)),IF(B214="AIE",IF(I214="L",5,IF(I214="A",7,10)),IF(B214="SE",IF(I214="L",4,IF(I214="A",5,7)),IF(OR(B214="EE",B214="CE"),IF(I214="L",3,IF(I214="A",4,6)),0)))))</f>
        <v/>
      </c>
      <c r="I214" s="46" t="str">
        <f aca="false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44" t="str">
        <f aca="false">CONCATENATE(B214,C214)</f>
        <v/>
      </c>
      <c r="K214" s="47" t="str">
        <f aca="false">IF(OR(H214="",H214=0),L214,H214)</f>
        <v/>
      </c>
      <c r="L214" s="47" t="str">
        <f aca="false">IF(NOT(ISERROR(VLOOKUP(B214,Deflatores!G$42:H$64,2,FALSE()))),VLOOKUP(B214,Deflatores!G$42:H$64,2,FALSE()),IF(OR(ISBLANK(C214),ISBLANK(B214)),"",VLOOKUP(C214,Deflatores!G$4:H$38,2,FALSE())*H214+VLOOKUP(C214,Deflatores!G$4:I$38,3,FALSE())))</f>
        <v/>
      </c>
      <c r="M214" s="48"/>
      <c r="N214" s="48"/>
      <c r="O214" s="43"/>
    </row>
    <row r="215" customFormat="false" ht="12.75" hidden="false" customHeight="true" outlineLevel="0" collapsed="false">
      <c r="A215" s="36"/>
      <c r="B215" s="37"/>
      <c r="C215" s="37"/>
      <c r="D215" s="44"/>
      <c r="E215" s="44"/>
      <c r="F215" s="45" t="str">
        <f aca="false">IF(ISBLANK(B215),"",IF(I215="L","Baixa",IF(I215="A","Média",IF(I215="","","Alta"))))</f>
        <v/>
      </c>
      <c r="G215" s="44" t="str">
        <f aca="false">CONCATENATE(B215,I215)</f>
        <v/>
      </c>
      <c r="H215" s="39" t="str">
        <f aca="false">IF(ISBLANK(B215),"",IF(B215="ALI",IF(I215="L",7,IF(I215="A",10,15)),IF(B215="AIE",IF(I215="L",5,IF(I215="A",7,10)),IF(B215="SE",IF(I215="L",4,IF(I215="A",5,7)),IF(OR(B215="EE",B215="CE"),IF(I215="L",3,IF(I215="A",4,6)),0)))))</f>
        <v/>
      </c>
      <c r="I215" s="46" t="str">
        <f aca="false">IF(OR(ISBLANK(D215),ISBLANK(E215)),IF(OR(B215="ALI",B215="AIE"),"L",IF(OR(B215="EE",B215="SE",B215="CE"),"A","")),IF(B215="EE",IF(E215&gt;=3,IF(D215&gt;=5,"H","A"),IF(E215&gt;=2,IF(D215&gt;=16,"H",IF(D215&lt;=4,"L","A")),IF(D215&lt;=15,"L","A"))),IF(OR(B215="SE",B215="CE"),IF(E215&gt;=4,IF(D215&gt;=6,"H","A"),IF(E215&gt;=2,IF(D215&gt;=20,"H",IF(D215&lt;=5,"L","A")),IF(D215&lt;=19,"L","A"))),IF(OR(B215="ALI",B215="AIE"),IF(E215&gt;=6,IF(D215&gt;=20,"H","A"),IF(E215&gt;=2,IF(D215&gt;=51,"H",IF(D215&lt;=19,"L","A")),IF(D215&lt;=50,"L","A"))),""))))</f>
        <v/>
      </c>
      <c r="J215" s="44" t="str">
        <f aca="false">CONCATENATE(B215,C215)</f>
        <v/>
      </c>
      <c r="K215" s="47" t="str">
        <f aca="false">IF(OR(H215="",H215=0),L215,H215)</f>
        <v/>
      </c>
      <c r="L215" s="47" t="str">
        <f aca="false">IF(NOT(ISERROR(VLOOKUP(B215,Deflatores!G$42:H$64,2,FALSE()))),VLOOKUP(B215,Deflatores!G$42:H$64,2,FALSE()),IF(OR(ISBLANK(C215),ISBLANK(B215)),"",VLOOKUP(C215,Deflatores!G$4:H$38,2,FALSE())*H215+VLOOKUP(C215,Deflatores!G$4:I$38,3,FALSE())))</f>
        <v/>
      </c>
      <c r="M215" s="48"/>
      <c r="N215" s="48"/>
      <c r="O215" s="43"/>
    </row>
    <row r="216" customFormat="false" ht="12.75" hidden="false" customHeight="true" outlineLevel="0" collapsed="false">
      <c r="A216" s="36"/>
      <c r="B216" s="37"/>
      <c r="C216" s="37"/>
      <c r="D216" s="44"/>
      <c r="E216" s="44"/>
      <c r="F216" s="45" t="str">
        <f aca="false">IF(ISBLANK(B216),"",IF(I216="L","Baixa",IF(I216="A","Média",IF(I216="","","Alta"))))</f>
        <v/>
      </c>
      <c r="G216" s="44" t="str">
        <f aca="false">CONCATENATE(B216,I216)</f>
        <v/>
      </c>
      <c r="H216" s="39" t="str">
        <f aca="false">IF(ISBLANK(B216),"",IF(B216="ALI",IF(I216="L",7,IF(I216="A",10,15)),IF(B216="AIE",IF(I216="L",5,IF(I216="A",7,10)),IF(B216="SE",IF(I216="L",4,IF(I216="A",5,7)),IF(OR(B216="EE",B216="CE"),IF(I216="L",3,IF(I216="A",4,6)),0)))))</f>
        <v/>
      </c>
      <c r="I216" s="46" t="str">
        <f aca="false">IF(OR(ISBLANK(D216),ISBLANK(E216)),IF(OR(B216="ALI",B216="AIE"),"L",IF(OR(B216="EE",B216="SE",B216="CE"),"A","")),IF(B216="EE",IF(E216&gt;=3,IF(D216&gt;=5,"H","A"),IF(E216&gt;=2,IF(D216&gt;=16,"H",IF(D216&lt;=4,"L","A")),IF(D216&lt;=15,"L","A"))),IF(OR(B216="SE",B216="CE"),IF(E216&gt;=4,IF(D216&gt;=6,"H","A"),IF(E216&gt;=2,IF(D216&gt;=20,"H",IF(D216&lt;=5,"L","A")),IF(D216&lt;=19,"L","A"))),IF(OR(B216="ALI",B216="AIE"),IF(E216&gt;=6,IF(D216&gt;=20,"H","A"),IF(E216&gt;=2,IF(D216&gt;=51,"H",IF(D216&lt;=19,"L","A")),IF(D216&lt;=50,"L","A"))),""))))</f>
        <v/>
      </c>
      <c r="J216" s="44" t="str">
        <f aca="false">CONCATENATE(B216,C216)</f>
        <v/>
      </c>
      <c r="K216" s="47" t="str">
        <f aca="false">IF(OR(H216="",H216=0),L216,H216)</f>
        <v/>
      </c>
      <c r="L216" s="47" t="str">
        <f aca="false">IF(NOT(ISERROR(VLOOKUP(B216,Deflatores!G$42:H$64,2,FALSE()))),VLOOKUP(B216,Deflatores!G$42:H$64,2,FALSE()),IF(OR(ISBLANK(C216),ISBLANK(B216)),"",VLOOKUP(C216,Deflatores!G$4:H$38,2,FALSE())*H216+VLOOKUP(C216,Deflatores!G$4:I$38,3,FALSE())))</f>
        <v/>
      </c>
      <c r="M216" s="48"/>
      <c r="N216" s="48"/>
      <c r="O216" s="43"/>
    </row>
    <row r="217" customFormat="false" ht="12.75" hidden="false" customHeight="true" outlineLevel="0" collapsed="false">
      <c r="A217" s="36"/>
      <c r="B217" s="37"/>
      <c r="C217" s="37"/>
      <c r="D217" s="44"/>
      <c r="E217" s="44"/>
      <c r="F217" s="45" t="str">
        <f aca="false">IF(ISBLANK(B217),"",IF(I217="L","Baixa",IF(I217="A","Média",IF(I217="","","Alta"))))</f>
        <v/>
      </c>
      <c r="G217" s="44" t="str">
        <f aca="false">CONCATENATE(B217,I217)</f>
        <v/>
      </c>
      <c r="H217" s="39" t="str">
        <f aca="false">IF(ISBLANK(B217),"",IF(B217="ALI",IF(I217="L",7,IF(I217="A",10,15)),IF(B217="AIE",IF(I217="L",5,IF(I217="A",7,10)),IF(B217="SE",IF(I217="L",4,IF(I217="A",5,7)),IF(OR(B217="EE",B217="CE"),IF(I217="L",3,IF(I217="A",4,6)),0)))))</f>
        <v/>
      </c>
      <c r="I217" s="46" t="str">
        <f aca="false">IF(OR(ISBLANK(D217),ISBLANK(E217)),IF(OR(B217="ALI",B217="AIE"),"L",IF(OR(B217="EE",B217="SE",B217="CE"),"A","")),IF(B217="EE",IF(E217&gt;=3,IF(D217&gt;=5,"H","A"),IF(E217&gt;=2,IF(D217&gt;=16,"H",IF(D217&lt;=4,"L","A")),IF(D217&lt;=15,"L","A"))),IF(OR(B217="SE",B217="CE"),IF(E217&gt;=4,IF(D217&gt;=6,"H","A"),IF(E217&gt;=2,IF(D217&gt;=20,"H",IF(D217&lt;=5,"L","A")),IF(D217&lt;=19,"L","A"))),IF(OR(B217="ALI",B217="AIE"),IF(E217&gt;=6,IF(D217&gt;=20,"H","A"),IF(E217&gt;=2,IF(D217&gt;=51,"H",IF(D217&lt;=19,"L","A")),IF(D217&lt;=50,"L","A"))),""))))</f>
        <v/>
      </c>
      <c r="J217" s="44" t="str">
        <f aca="false">CONCATENATE(B217,C217)</f>
        <v/>
      </c>
      <c r="K217" s="47" t="str">
        <f aca="false">IF(OR(H217="",H217=0),L217,H217)</f>
        <v/>
      </c>
      <c r="L217" s="47" t="str">
        <f aca="false">IF(NOT(ISERROR(VLOOKUP(B217,Deflatores!G$42:H$64,2,FALSE()))),VLOOKUP(B217,Deflatores!G$42:H$64,2,FALSE()),IF(OR(ISBLANK(C217),ISBLANK(B217)),"",VLOOKUP(C217,Deflatores!G$4:H$38,2,FALSE())*H217+VLOOKUP(C217,Deflatores!G$4:I$38,3,FALSE())))</f>
        <v/>
      </c>
      <c r="M217" s="48"/>
      <c r="N217" s="48"/>
      <c r="O217" s="43"/>
    </row>
    <row r="218" customFormat="false" ht="12.75" hidden="false" customHeight="true" outlineLevel="0" collapsed="false">
      <c r="A218" s="36"/>
      <c r="B218" s="37"/>
      <c r="C218" s="37"/>
      <c r="D218" s="44"/>
      <c r="E218" s="44"/>
      <c r="F218" s="45" t="str">
        <f aca="false">IF(ISBLANK(B218),"",IF(I218="L","Baixa",IF(I218="A","Média",IF(I218="","","Alta"))))</f>
        <v/>
      </c>
      <c r="G218" s="44" t="str">
        <f aca="false">CONCATENATE(B218,I218)</f>
        <v/>
      </c>
      <c r="H218" s="39" t="str">
        <f aca="false">IF(ISBLANK(B218),"",IF(B218="ALI",IF(I218="L",7,IF(I218="A",10,15)),IF(B218="AIE",IF(I218="L",5,IF(I218="A",7,10)),IF(B218="SE",IF(I218="L",4,IF(I218="A",5,7)),IF(OR(B218="EE",B218="CE"),IF(I218="L",3,IF(I218="A",4,6)),0)))))</f>
        <v/>
      </c>
      <c r="I218" s="46" t="str">
        <f aca="false">IF(OR(ISBLANK(D218),ISBLANK(E218)),IF(OR(B218="ALI",B218="AIE"),"L",IF(OR(B218="EE",B218="SE",B218="CE"),"A","")),IF(B218="EE",IF(E218&gt;=3,IF(D218&gt;=5,"H","A"),IF(E218&gt;=2,IF(D218&gt;=16,"H",IF(D218&lt;=4,"L","A")),IF(D218&lt;=15,"L","A"))),IF(OR(B218="SE",B218="CE"),IF(E218&gt;=4,IF(D218&gt;=6,"H","A"),IF(E218&gt;=2,IF(D218&gt;=20,"H",IF(D218&lt;=5,"L","A")),IF(D218&lt;=19,"L","A"))),IF(OR(B218="ALI",B218="AIE"),IF(E218&gt;=6,IF(D218&gt;=20,"H","A"),IF(E218&gt;=2,IF(D218&gt;=51,"H",IF(D218&lt;=19,"L","A")),IF(D218&lt;=50,"L","A"))),""))))</f>
        <v/>
      </c>
      <c r="J218" s="44" t="str">
        <f aca="false">CONCATENATE(B218,C218)</f>
        <v/>
      </c>
      <c r="K218" s="47" t="str">
        <f aca="false">IF(OR(H218="",H218=0),L218,H218)</f>
        <v/>
      </c>
      <c r="L218" s="47" t="str">
        <f aca="false">IF(NOT(ISERROR(VLOOKUP(B218,Deflatores!G$42:H$64,2,FALSE()))),VLOOKUP(B218,Deflatores!G$42:H$64,2,FALSE()),IF(OR(ISBLANK(C218),ISBLANK(B218)),"",VLOOKUP(C218,Deflatores!G$4:H$38,2,FALSE())*H218+VLOOKUP(C218,Deflatores!G$4:I$38,3,FALSE())))</f>
        <v/>
      </c>
      <c r="M218" s="48"/>
      <c r="N218" s="48"/>
      <c r="O218" s="43"/>
    </row>
    <row r="219" customFormat="false" ht="12.75" hidden="false" customHeight="true" outlineLevel="0" collapsed="false">
      <c r="A219" s="36"/>
      <c r="B219" s="37"/>
      <c r="C219" s="37"/>
      <c r="D219" s="44"/>
      <c r="E219" s="44"/>
      <c r="F219" s="45" t="str">
        <f aca="false">IF(ISBLANK(B219),"",IF(I219="L","Baixa",IF(I219="A","Média",IF(I219="","","Alta"))))</f>
        <v/>
      </c>
      <c r="G219" s="44" t="str">
        <f aca="false">CONCATENATE(B219,I219)</f>
        <v/>
      </c>
      <c r="H219" s="39" t="str">
        <f aca="false">IF(ISBLANK(B219),"",IF(B219="ALI",IF(I219="L",7,IF(I219="A",10,15)),IF(B219="AIE",IF(I219="L",5,IF(I219="A",7,10)),IF(B219="SE",IF(I219="L",4,IF(I219="A",5,7)),IF(OR(B219="EE",B219="CE"),IF(I219="L",3,IF(I219="A",4,6)),0)))))</f>
        <v/>
      </c>
      <c r="I219" s="46" t="str">
        <f aca="false">IF(OR(ISBLANK(D219),ISBLANK(E219)),IF(OR(B219="ALI",B219="AIE"),"L",IF(OR(B219="EE",B219="SE",B219="CE"),"A","")),IF(B219="EE",IF(E219&gt;=3,IF(D219&gt;=5,"H","A"),IF(E219&gt;=2,IF(D219&gt;=16,"H",IF(D219&lt;=4,"L","A")),IF(D219&lt;=15,"L","A"))),IF(OR(B219="SE",B219="CE"),IF(E219&gt;=4,IF(D219&gt;=6,"H","A"),IF(E219&gt;=2,IF(D219&gt;=20,"H",IF(D219&lt;=5,"L","A")),IF(D219&lt;=19,"L","A"))),IF(OR(B219="ALI",B219="AIE"),IF(E219&gt;=6,IF(D219&gt;=20,"H","A"),IF(E219&gt;=2,IF(D219&gt;=51,"H",IF(D219&lt;=19,"L","A")),IF(D219&lt;=50,"L","A"))),""))))</f>
        <v/>
      </c>
      <c r="J219" s="44" t="str">
        <f aca="false">CONCATENATE(B219,C219)</f>
        <v/>
      </c>
      <c r="K219" s="47" t="str">
        <f aca="false">IF(OR(H219="",H219=0),L219,H219)</f>
        <v/>
      </c>
      <c r="L219" s="47" t="str">
        <f aca="false">IF(NOT(ISERROR(VLOOKUP(B219,Deflatores!G$42:H$64,2,FALSE()))),VLOOKUP(B219,Deflatores!G$42:H$64,2,FALSE()),IF(OR(ISBLANK(C219),ISBLANK(B219)),"",VLOOKUP(C219,Deflatores!G$4:H$38,2,FALSE())*H219+VLOOKUP(C219,Deflatores!G$4:I$38,3,FALSE())))</f>
        <v/>
      </c>
      <c r="M219" s="48"/>
      <c r="N219" s="48"/>
      <c r="O219" s="43"/>
    </row>
    <row r="220" customFormat="false" ht="12.75" hidden="false" customHeight="true" outlineLevel="0" collapsed="false">
      <c r="A220" s="36"/>
      <c r="B220" s="37"/>
      <c r="C220" s="37"/>
      <c r="D220" s="44"/>
      <c r="E220" s="44"/>
      <c r="F220" s="45" t="str">
        <f aca="false">IF(ISBLANK(B220),"",IF(I220="L","Baixa",IF(I220="A","Média",IF(I220="","","Alta"))))</f>
        <v/>
      </c>
      <c r="G220" s="44" t="str">
        <f aca="false">CONCATENATE(B220,I220)</f>
        <v/>
      </c>
      <c r="H220" s="39" t="str">
        <f aca="false">IF(ISBLANK(B220),"",IF(B220="ALI",IF(I220="L",7,IF(I220="A",10,15)),IF(B220="AIE",IF(I220="L",5,IF(I220="A",7,10)),IF(B220="SE",IF(I220="L",4,IF(I220="A",5,7)),IF(OR(B220="EE",B220="CE"),IF(I220="L",3,IF(I220="A",4,6)),0)))))</f>
        <v/>
      </c>
      <c r="I220" s="46" t="str">
        <f aca="false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44" t="str">
        <f aca="false">CONCATENATE(B220,C220)</f>
        <v/>
      </c>
      <c r="K220" s="47" t="str">
        <f aca="false">IF(OR(H220="",H220=0),L220,H220)</f>
        <v/>
      </c>
      <c r="L220" s="47" t="str">
        <f aca="false">IF(NOT(ISERROR(VLOOKUP(B220,Deflatores!G$42:H$64,2,FALSE()))),VLOOKUP(B220,Deflatores!G$42:H$64,2,FALSE()),IF(OR(ISBLANK(C220),ISBLANK(B220)),"",VLOOKUP(C220,Deflatores!G$4:H$38,2,FALSE())*H220+VLOOKUP(C220,Deflatores!G$4:I$38,3,FALSE())))</f>
        <v/>
      </c>
      <c r="M220" s="48"/>
      <c r="N220" s="48"/>
      <c r="O220" s="43"/>
    </row>
    <row r="221" customFormat="false" ht="12.75" hidden="false" customHeight="true" outlineLevel="0" collapsed="false">
      <c r="A221" s="36"/>
      <c r="B221" s="37"/>
      <c r="C221" s="37"/>
      <c r="D221" s="44"/>
      <c r="E221" s="44"/>
      <c r="F221" s="45" t="str">
        <f aca="false">IF(ISBLANK(B221),"",IF(I221="L","Baixa",IF(I221="A","Média",IF(I221="","","Alta"))))</f>
        <v/>
      </c>
      <c r="G221" s="44" t="str">
        <f aca="false">CONCATENATE(B221,I221)</f>
        <v/>
      </c>
      <c r="H221" s="39" t="str">
        <f aca="false">IF(ISBLANK(B221),"",IF(B221="ALI",IF(I221="L",7,IF(I221="A",10,15)),IF(B221="AIE",IF(I221="L",5,IF(I221="A",7,10)),IF(B221="SE",IF(I221="L",4,IF(I221="A",5,7)),IF(OR(B221="EE",B221="CE"),IF(I221="L",3,IF(I221="A",4,6)),0)))))</f>
        <v/>
      </c>
      <c r="I221" s="46" t="str">
        <f aca="false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44" t="str">
        <f aca="false">CONCATENATE(B221,C221)</f>
        <v/>
      </c>
      <c r="K221" s="47" t="str">
        <f aca="false">IF(OR(H221="",H221=0),L221,H221)</f>
        <v/>
      </c>
      <c r="L221" s="47" t="str">
        <f aca="false">IF(NOT(ISERROR(VLOOKUP(B221,Deflatores!G$42:H$64,2,FALSE()))),VLOOKUP(B221,Deflatores!G$42:H$64,2,FALSE()),IF(OR(ISBLANK(C221),ISBLANK(B221)),"",VLOOKUP(C221,Deflatores!G$4:H$38,2,FALSE())*H221+VLOOKUP(C221,Deflatores!G$4:I$38,3,FALSE())))</f>
        <v/>
      </c>
      <c r="M221" s="48"/>
      <c r="N221" s="48"/>
      <c r="O221" s="43"/>
    </row>
    <row r="222" customFormat="false" ht="12.75" hidden="false" customHeight="true" outlineLevel="0" collapsed="false">
      <c r="A222" s="36"/>
      <c r="B222" s="37"/>
      <c r="C222" s="37"/>
      <c r="D222" s="44"/>
      <c r="E222" s="44"/>
      <c r="F222" s="45" t="str">
        <f aca="false">IF(ISBLANK(B222),"",IF(I222="L","Baixa",IF(I222="A","Média",IF(I222="","","Alta"))))</f>
        <v/>
      </c>
      <c r="G222" s="44" t="str">
        <f aca="false">CONCATENATE(B222,I222)</f>
        <v/>
      </c>
      <c r="H222" s="39" t="str">
        <f aca="false">IF(ISBLANK(B222),"",IF(B222="ALI",IF(I222="L",7,IF(I222="A",10,15)),IF(B222="AIE",IF(I222="L",5,IF(I222="A",7,10)),IF(B222="SE",IF(I222="L",4,IF(I222="A",5,7)),IF(OR(B222="EE",B222="CE"),IF(I222="L",3,IF(I222="A",4,6)),0)))))</f>
        <v/>
      </c>
      <c r="I222" s="46" t="str">
        <f aca="false">IF(OR(ISBLANK(D222),ISBLANK(E222)),IF(OR(B222="ALI",B222="AIE"),"L",IF(OR(B222="EE",B222="SE",B222="CE"),"A","")),IF(B222="EE",IF(E222&gt;=3,IF(D222&gt;=5,"H","A"),IF(E222&gt;=2,IF(D222&gt;=16,"H",IF(D222&lt;=4,"L","A")),IF(D222&lt;=15,"L","A"))),IF(OR(B222="SE",B222="CE"),IF(E222&gt;=4,IF(D222&gt;=6,"H","A"),IF(E222&gt;=2,IF(D222&gt;=20,"H",IF(D222&lt;=5,"L","A")),IF(D222&lt;=19,"L","A"))),IF(OR(B222="ALI",B222="AIE"),IF(E222&gt;=6,IF(D222&gt;=20,"H","A"),IF(E222&gt;=2,IF(D222&gt;=51,"H",IF(D222&lt;=19,"L","A")),IF(D222&lt;=50,"L","A"))),""))))</f>
        <v/>
      </c>
      <c r="J222" s="44" t="str">
        <f aca="false">CONCATENATE(B222,C222)</f>
        <v/>
      </c>
      <c r="K222" s="47" t="str">
        <f aca="false">IF(OR(H222="",H222=0),L222,H222)</f>
        <v/>
      </c>
      <c r="L222" s="47" t="str">
        <f aca="false">IF(NOT(ISERROR(VLOOKUP(B222,Deflatores!G$42:H$64,2,FALSE()))),VLOOKUP(B222,Deflatores!G$42:H$64,2,FALSE()),IF(OR(ISBLANK(C222),ISBLANK(B222)),"",VLOOKUP(C222,Deflatores!G$4:H$38,2,FALSE())*H222+VLOOKUP(C222,Deflatores!G$4:I$38,3,FALSE())))</f>
        <v/>
      </c>
      <c r="M222" s="48"/>
      <c r="N222" s="48"/>
      <c r="O222" s="43"/>
    </row>
    <row r="223" customFormat="false" ht="12.75" hidden="false" customHeight="true" outlineLevel="0" collapsed="false">
      <c r="A223" s="36"/>
      <c r="B223" s="37"/>
      <c r="C223" s="37"/>
      <c r="D223" s="44"/>
      <c r="E223" s="44"/>
      <c r="F223" s="45" t="str">
        <f aca="false">IF(ISBLANK(B223),"",IF(I223="L","Baixa",IF(I223="A","Média",IF(I223="","","Alta"))))</f>
        <v/>
      </c>
      <c r="G223" s="44" t="str">
        <f aca="false">CONCATENATE(B223,I223)</f>
        <v/>
      </c>
      <c r="H223" s="39" t="str">
        <f aca="false">IF(ISBLANK(B223),"",IF(B223="ALI",IF(I223="L",7,IF(I223="A",10,15)),IF(B223="AIE",IF(I223="L",5,IF(I223="A",7,10)),IF(B223="SE",IF(I223="L",4,IF(I223="A",5,7)),IF(OR(B223="EE",B223="CE"),IF(I223="L",3,IF(I223="A",4,6)),0)))))</f>
        <v/>
      </c>
      <c r="I223" s="46" t="str">
        <f aca="false">IF(OR(ISBLANK(D223),ISBLANK(E223)),IF(OR(B223="ALI",B223="AIE"),"L",IF(OR(B223="EE",B223="SE",B223="CE"),"A","")),IF(B223="EE",IF(E223&gt;=3,IF(D223&gt;=5,"H","A"),IF(E223&gt;=2,IF(D223&gt;=16,"H",IF(D223&lt;=4,"L","A")),IF(D223&lt;=15,"L","A"))),IF(OR(B223="SE",B223="CE"),IF(E223&gt;=4,IF(D223&gt;=6,"H","A"),IF(E223&gt;=2,IF(D223&gt;=20,"H",IF(D223&lt;=5,"L","A")),IF(D223&lt;=19,"L","A"))),IF(OR(B223="ALI",B223="AIE"),IF(E223&gt;=6,IF(D223&gt;=20,"H","A"),IF(E223&gt;=2,IF(D223&gt;=51,"H",IF(D223&lt;=19,"L","A")),IF(D223&lt;=50,"L","A"))),""))))</f>
        <v/>
      </c>
      <c r="J223" s="44" t="str">
        <f aca="false">CONCATENATE(B223,C223)</f>
        <v/>
      </c>
      <c r="K223" s="47" t="str">
        <f aca="false">IF(OR(H223="",H223=0),L223,H223)</f>
        <v/>
      </c>
      <c r="L223" s="47" t="str">
        <f aca="false">IF(NOT(ISERROR(VLOOKUP(B223,Deflatores!G$42:H$64,2,FALSE()))),VLOOKUP(B223,Deflatores!G$42:H$64,2,FALSE()),IF(OR(ISBLANK(C223),ISBLANK(B223)),"",VLOOKUP(C223,Deflatores!G$4:H$38,2,FALSE())*H223+VLOOKUP(C223,Deflatores!G$4:I$38,3,FALSE())))</f>
        <v/>
      </c>
      <c r="M223" s="48"/>
      <c r="N223" s="48"/>
      <c r="O223" s="43"/>
    </row>
    <row r="224" customFormat="false" ht="12.75" hidden="false" customHeight="true" outlineLevel="0" collapsed="false">
      <c r="A224" s="36"/>
      <c r="B224" s="37"/>
      <c r="C224" s="37"/>
      <c r="D224" s="44"/>
      <c r="E224" s="44"/>
      <c r="F224" s="45" t="str">
        <f aca="false">IF(ISBLANK(B224),"",IF(I224="L","Baixa",IF(I224="A","Média",IF(I224="","","Alta"))))</f>
        <v/>
      </c>
      <c r="G224" s="44" t="str">
        <f aca="false">CONCATENATE(B224,I224)</f>
        <v/>
      </c>
      <c r="H224" s="39" t="str">
        <f aca="false">IF(ISBLANK(B224),"",IF(B224="ALI",IF(I224="L",7,IF(I224="A",10,15)),IF(B224="AIE",IF(I224="L",5,IF(I224="A",7,10)),IF(B224="SE",IF(I224="L",4,IF(I224="A",5,7)),IF(OR(B224="EE",B224="CE"),IF(I224="L",3,IF(I224="A",4,6)),0)))))</f>
        <v/>
      </c>
      <c r="I224" s="46" t="str">
        <f aca="false">IF(OR(ISBLANK(D224),ISBLANK(E224)),IF(OR(B224="ALI",B224="AIE"),"L",IF(OR(B224="EE",B224="SE",B224="CE"),"A","")),IF(B224="EE",IF(E224&gt;=3,IF(D224&gt;=5,"H","A"),IF(E224&gt;=2,IF(D224&gt;=16,"H",IF(D224&lt;=4,"L","A")),IF(D224&lt;=15,"L","A"))),IF(OR(B224="SE",B224="CE"),IF(E224&gt;=4,IF(D224&gt;=6,"H","A"),IF(E224&gt;=2,IF(D224&gt;=20,"H",IF(D224&lt;=5,"L","A")),IF(D224&lt;=19,"L","A"))),IF(OR(B224="ALI",B224="AIE"),IF(E224&gt;=6,IF(D224&gt;=20,"H","A"),IF(E224&gt;=2,IF(D224&gt;=51,"H",IF(D224&lt;=19,"L","A")),IF(D224&lt;=50,"L","A"))),""))))</f>
        <v/>
      </c>
      <c r="J224" s="44" t="str">
        <f aca="false">CONCATENATE(B224,C224)</f>
        <v/>
      </c>
      <c r="K224" s="47" t="str">
        <f aca="false">IF(OR(H224="",H224=0),L224,H224)</f>
        <v/>
      </c>
      <c r="L224" s="47" t="str">
        <f aca="false">IF(NOT(ISERROR(VLOOKUP(B224,Deflatores!G$42:H$64,2,FALSE()))),VLOOKUP(B224,Deflatores!G$42:H$64,2,FALSE()),IF(OR(ISBLANK(C224),ISBLANK(B224)),"",VLOOKUP(C224,Deflatores!G$4:H$38,2,FALSE())*H224+VLOOKUP(C224,Deflatores!G$4:I$38,3,FALSE())))</f>
        <v/>
      </c>
      <c r="M224" s="48"/>
      <c r="N224" s="48"/>
      <c r="O224" s="43"/>
    </row>
    <row r="225" customFormat="false" ht="12.75" hidden="false" customHeight="true" outlineLevel="0" collapsed="false">
      <c r="A225" s="36"/>
      <c r="B225" s="37"/>
      <c r="C225" s="37"/>
      <c r="D225" s="44"/>
      <c r="E225" s="44"/>
      <c r="F225" s="45" t="str">
        <f aca="false">IF(ISBLANK(B225),"",IF(I225="L","Baixa",IF(I225="A","Média",IF(I225="","","Alta"))))</f>
        <v/>
      </c>
      <c r="G225" s="44" t="str">
        <f aca="false">CONCATENATE(B225,I225)</f>
        <v/>
      </c>
      <c r="H225" s="39" t="str">
        <f aca="false">IF(ISBLANK(B225),"",IF(B225="ALI",IF(I225="L",7,IF(I225="A",10,15)),IF(B225="AIE",IF(I225="L",5,IF(I225="A",7,10)),IF(B225="SE",IF(I225="L",4,IF(I225="A",5,7)),IF(OR(B225="EE",B225="CE"),IF(I225="L",3,IF(I225="A",4,6)),0)))))</f>
        <v/>
      </c>
      <c r="I225" s="46" t="str">
        <f aca="false">IF(OR(ISBLANK(D225),ISBLANK(E225)),IF(OR(B225="ALI",B225="AIE"),"L",IF(OR(B225="EE",B225="SE",B225="CE"),"A","")),IF(B225="EE",IF(E225&gt;=3,IF(D225&gt;=5,"H","A"),IF(E225&gt;=2,IF(D225&gt;=16,"H",IF(D225&lt;=4,"L","A")),IF(D225&lt;=15,"L","A"))),IF(OR(B225="SE",B225="CE"),IF(E225&gt;=4,IF(D225&gt;=6,"H","A"),IF(E225&gt;=2,IF(D225&gt;=20,"H",IF(D225&lt;=5,"L","A")),IF(D225&lt;=19,"L","A"))),IF(OR(B225="ALI",B225="AIE"),IF(E225&gt;=6,IF(D225&gt;=20,"H","A"),IF(E225&gt;=2,IF(D225&gt;=51,"H",IF(D225&lt;=19,"L","A")),IF(D225&lt;=50,"L","A"))),""))))</f>
        <v/>
      </c>
      <c r="J225" s="44" t="str">
        <f aca="false">CONCATENATE(B225,C225)</f>
        <v/>
      </c>
      <c r="K225" s="47" t="str">
        <f aca="false">IF(OR(H225="",H225=0),L225,H225)</f>
        <v/>
      </c>
      <c r="L225" s="47" t="str">
        <f aca="false">IF(NOT(ISERROR(VLOOKUP(B225,Deflatores!G$42:H$64,2,FALSE()))),VLOOKUP(B225,Deflatores!G$42:H$64,2,FALSE()),IF(OR(ISBLANK(C225),ISBLANK(B225)),"",VLOOKUP(C225,Deflatores!G$4:H$38,2,FALSE())*H225+VLOOKUP(C225,Deflatores!G$4:I$38,3,FALSE())))</f>
        <v/>
      </c>
      <c r="M225" s="48"/>
      <c r="N225" s="48"/>
      <c r="O225" s="43"/>
    </row>
    <row r="226" customFormat="false" ht="12.75" hidden="false" customHeight="true" outlineLevel="0" collapsed="false">
      <c r="A226" s="36"/>
      <c r="B226" s="37"/>
      <c r="C226" s="37"/>
      <c r="D226" s="44"/>
      <c r="E226" s="44"/>
      <c r="F226" s="45" t="str">
        <f aca="false">IF(ISBLANK(B226),"",IF(I226="L","Baixa",IF(I226="A","Média",IF(I226="","","Alta"))))</f>
        <v/>
      </c>
      <c r="G226" s="44" t="str">
        <f aca="false">CONCATENATE(B226,I226)</f>
        <v/>
      </c>
      <c r="H226" s="39" t="str">
        <f aca="false">IF(ISBLANK(B226),"",IF(B226="ALI",IF(I226="L",7,IF(I226="A",10,15)),IF(B226="AIE",IF(I226="L",5,IF(I226="A",7,10)),IF(B226="SE",IF(I226="L",4,IF(I226="A",5,7)),IF(OR(B226="EE",B226="CE"),IF(I226="L",3,IF(I226="A",4,6)),0)))))</f>
        <v/>
      </c>
      <c r="I226" s="46" t="str">
        <f aca="false">IF(OR(ISBLANK(D226),ISBLANK(E226)),IF(OR(B226="ALI",B226="AIE"),"L",IF(OR(B226="EE",B226="SE",B226="CE"),"A","")),IF(B226="EE",IF(E226&gt;=3,IF(D226&gt;=5,"H","A"),IF(E226&gt;=2,IF(D226&gt;=16,"H",IF(D226&lt;=4,"L","A")),IF(D226&lt;=15,"L","A"))),IF(OR(B226="SE",B226="CE"),IF(E226&gt;=4,IF(D226&gt;=6,"H","A"),IF(E226&gt;=2,IF(D226&gt;=20,"H",IF(D226&lt;=5,"L","A")),IF(D226&lt;=19,"L","A"))),IF(OR(B226="ALI",B226="AIE"),IF(E226&gt;=6,IF(D226&gt;=20,"H","A"),IF(E226&gt;=2,IF(D226&gt;=51,"H",IF(D226&lt;=19,"L","A")),IF(D226&lt;=50,"L","A"))),""))))</f>
        <v/>
      </c>
      <c r="J226" s="44" t="str">
        <f aca="false">CONCATENATE(B226,C226)</f>
        <v/>
      </c>
      <c r="K226" s="47" t="str">
        <f aca="false">IF(OR(H226="",H226=0),L226,H226)</f>
        <v/>
      </c>
      <c r="L226" s="47" t="str">
        <f aca="false">IF(NOT(ISERROR(VLOOKUP(B226,Deflatores!G$42:H$64,2,FALSE()))),VLOOKUP(B226,Deflatores!G$42:H$64,2,FALSE()),IF(OR(ISBLANK(C226),ISBLANK(B226)),"",VLOOKUP(C226,Deflatores!G$4:H$38,2,FALSE())*H226+VLOOKUP(C226,Deflatores!G$4:I$38,3,FALSE())))</f>
        <v/>
      </c>
      <c r="M226" s="48"/>
      <c r="N226" s="48"/>
      <c r="O226" s="43"/>
    </row>
    <row r="227" customFormat="false" ht="12.75" hidden="false" customHeight="true" outlineLevel="0" collapsed="false">
      <c r="A227" s="36"/>
      <c r="B227" s="37"/>
      <c r="C227" s="37"/>
      <c r="D227" s="44"/>
      <c r="E227" s="44"/>
      <c r="F227" s="45" t="str">
        <f aca="false">IF(ISBLANK(B227),"",IF(I227="L","Baixa",IF(I227="A","Média",IF(I227="","","Alta"))))</f>
        <v/>
      </c>
      <c r="G227" s="44" t="str">
        <f aca="false">CONCATENATE(B227,I227)</f>
        <v/>
      </c>
      <c r="H227" s="39" t="str">
        <f aca="false">IF(ISBLANK(B227),"",IF(B227="ALI",IF(I227="L",7,IF(I227="A",10,15)),IF(B227="AIE",IF(I227="L",5,IF(I227="A",7,10)),IF(B227="SE",IF(I227="L",4,IF(I227="A",5,7)),IF(OR(B227="EE",B227="CE"),IF(I227="L",3,IF(I227="A",4,6)),0)))))</f>
        <v/>
      </c>
      <c r="I227" s="46" t="str">
        <f aca="false">IF(OR(ISBLANK(D227),ISBLANK(E227)),IF(OR(B227="ALI",B227="AIE"),"L",IF(OR(B227="EE",B227="SE",B227="CE"),"A","")),IF(B227="EE",IF(E227&gt;=3,IF(D227&gt;=5,"H","A"),IF(E227&gt;=2,IF(D227&gt;=16,"H",IF(D227&lt;=4,"L","A")),IF(D227&lt;=15,"L","A"))),IF(OR(B227="SE",B227="CE"),IF(E227&gt;=4,IF(D227&gt;=6,"H","A"),IF(E227&gt;=2,IF(D227&gt;=20,"H",IF(D227&lt;=5,"L","A")),IF(D227&lt;=19,"L","A"))),IF(OR(B227="ALI",B227="AIE"),IF(E227&gt;=6,IF(D227&gt;=20,"H","A"),IF(E227&gt;=2,IF(D227&gt;=51,"H",IF(D227&lt;=19,"L","A")),IF(D227&lt;=50,"L","A"))),""))))</f>
        <v/>
      </c>
      <c r="J227" s="44" t="str">
        <f aca="false">CONCATENATE(B227,C227)</f>
        <v/>
      </c>
      <c r="K227" s="47" t="str">
        <f aca="false">IF(OR(H227="",H227=0),L227,H227)</f>
        <v/>
      </c>
      <c r="L227" s="47" t="str">
        <f aca="false">IF(NOT(ISERROR(VLOOKUP(B227,Deflatores!G$42:H$64,2,FALSE()))),VLOOKUP(B227,Deflatores!G$42:H$64,2,FALSE()),IF(OR(ISBLANK(C227),ISBLANK(B227)),"",VLOOKUP(C227,Deflatores!G$4:H$38,2,FALSE())*H227+VLOOKUP(C227,Deflatores!G$4:I$38,3,FALSE())))</f>
        <v/>
      </c>
      <c r="M227" s="48"/>
      <c r="N227" s="48"/>
      <c r="O227" s="43"/>
    </row>
    <row r="228" customFormat="false" ht="12.75" hidden="false" customHeight="true" outlineLevel="0" collapsed="false">
      <c r="A228" s="36"/>
      <c r="B228" s="37"/>
      <c r="C228" s="37"/>
      <c r="D228" s="44"/>
      <c r="E228" s="44"/>
      <c r="F228" s="45" t="str">
        <f aca="false">IF(ISBLANK(B228),"",IF(I228="L","Baixa",IF(I228="A","Média",IF(I228="","","Alta"))))</f>
        <v/>
      </c>
      <c r="G228" s="44" t="str">
        <f aca="false">CONCATENATE(B228,I228)</f>
        <v/>
      </c>
      <c r="H228" s="39" t="str">
        <f aca="false">IF(ISBLANK(B228),"",IF(B228="ALI",IF(I228="L",7,IF(I228="A",10,15)),IF(B228="AIE",IF(I228="L",5,IF(I228="A",7,10)),IF(B228="SE",IF(I228="L",4,IF(I228="A",5,7)),IF(OR(B228="EE",B228="CE"),IF(I228="L",3,IF(I228="A",4,6)),0)))))</f>
        <v/>
      </c>
      <c r="I228" s="46" t="str">
        <f aca="false">IF(OR(ISBLANK(D228),ISBLANK(E228)),IF(OR(B228="ALI",B228="AIE"),"L",IF(OR(B228="EE",B228="SE",B228="CE"),"A","")),IF(B228="EE",IF(E228&gt;=3,IF(D228&gt;=5,"H","A"),IF(E228&gt;=2,IF(D228&gt;=16,"H",IF(D228&lt;=4,"L","A")),IF(D228&lt;=15,"L","A"))),IF(OR(B228="SE",B228="CE"),IF(E228&gt;=4,IF(D228&gt;=6,"H","A"),IF(E228&gt;=2,IF(D228&gt;=20,"H",IF(D228&lt;=5,"L","A")),IF(D228&lt;=19,"L","A"))),IF(OR(B228="ALI",B228="AIE"),IF(E228&gt;=6,IF(D228&gt;=20,"H","A"),IF(E228&gt;=2,IF(D228&gt;=51,"H",IF(D228&lt;=19,"L","A")),IF(D228&lt;=50,"L","A"))),""))))</f>
        <v/>
      </c>
      <c r="J228" s="44" t="str">
        <f aca="false">CONCATENATE(B228,C228)</f>
        <v/>
      </c>
      <c r="K228" s="47" t="str">
        <f aca="false">IF(OR(H228="",H228=0),L228,H228)</f>
        <v/>
      </c>
      <c r="L228" s="47" t="str">
        <f aca="false">IF(NOT(ISERROR(VLOOKUP(B228,Deflatores!G$42:H$64,2,FALSE()))),VLOOKUP(B228,Deflatores!G$42:H$64,2,FALSE()),IF(OR(ISBLANK(C228),ISBLANK(B228)),"",VLOOKUP(C228,Deflatores!G$4:H$38,2,FALSE())*H228+VLOOKUP(C228,Deflatores!G$4:I$38,3,FALSE())))</f>
        <v/>
      </c>
      <c r="M228" s="48"/>
      <c r="N228" s="48"/>
      <c r="O228" s="43"/>
    </row>
    <row r="229" customFormat="false" ht="12.75" hidden="false" customHeight="true" outlineLevel="0" collapsed="false">
      <c r="A229" s="36"/>
      <c r="B229" s="37"/>
      <c r="C229" s="37"/>
      <c r="D229" s="44"/>
      <c r="E229" s="44"/>
      <c r="F229" s="45" t="str">
        <f aca="false">IF(ISBLANK(B229),"",IF(I229="L","Baixa",IF(I229="A","Média",IF(I229="","","Alta"))))</f>
        <v/>
      </c>
      <c r="G229" s="44" t="str">
        <f aca="false">CONCATENATE(B229,I229)</f>
        <v/>
      </c>
      <c r="H229" s="39" t="str">
        <f aca="false">IF(ISBLANK(B229),"",IF(B229="ALI",IF(I229="L",7,IF(I229="A",10,15)),IF(B229="AIE",IF(I229="L",5,IF(I229="A",7,10)),IF(B229="SE",IF(I229="L",4,IF(I229="A",5,7)),IF(OR(B229="EE",B229="CE"),IF(I229="L",3,IF(I229="A",4,6)),0)))))</f>
        <v/>
      </c>
      <c r="I229" s="46" t="str">
        <f aca="false">IF(OR(ISBLANK(D229),ISBLANK(E229)),IF(OR(B229="ALI",B229="AIE"),"L",IF(OR(B229="EE",B229="SE",B229="CE"),"A","")),IF(B229="EE",IF(E229&gt;=3,IF(D229&gt;=5,"H","A"),IF(E229&gt;=2,IF(D229&gt;=16,"H",IF(D229&lt;=4,"L","A")),IF(D229&lt;=15,"L","A"))),IF(OR(B229="SE",B229="CE"),IF(E229&gt;=4,IF(D229&gt;=6,"H","A"),IF(E229&gt;=2,IF(D229&gt;=20,"H",IF(D229&lt;=5,"L","A")),IF(D229&lt;=19,"L","A"))),IF(OR(B229="ALI",B229="AIE"),IF(E229&gt;=6,IF(D229&gt;=20,"H","A"),IF(E229&gt;=2,IF(D229&gt;=51,"H",IF(D229&lt;=19,"L","A")),IF(D229&lt;=50,"L","A"))),""))))</f>
        <v/>
      </c>
      <c r="J229" s="44" t="str">
        <f aca="false">CONCATENATE(B229,C229)</f>
        <v/>
      </c>
      <c r="K229" s="47" t="str">
        <f aca="false">IF(OR(H229="",H229=0),L229,H229)</f>
        <v/>
      </c>
      <c r="L229" s="47" t="str">
        <f aca="false">IF(NOT(ISERROR(VLOOKUP(B229,Deflatores!G$42:H$64,2,FALSE()))),VLOOKUP(B229,Deflatores!G$42:H$64,2,FALSE()),IF(OR(ISBLANK(C229),ISBLANK(B229)),"",VLOOKUP(C229,Deflatores!G$4:H$38,2,FALSE())*H229+VLOOKUP(C229,Deflatores!G$4:I$38,3,FALSE())))</f>
        <v/>
      </c>
      <c r="M229" s="48"/>
      <c r="N229" s="48"/>
      <c r="O229" s="43"/>
    </row>
    <row r="230" customFormat="false" ht="12.75" hidden="false" customHeight="true" outlineLevel="0" collapsed="false">
      <c r="A230" s="36"/>
      <c r="B230" s="37"/>
      <c r="C230" s="37"/>
      <c r="D230" s="44"/>
      <c r="E230" s="44"/>
      <c r="F230" s="45" t="str">
        <f aca="false">IF(ISBLANK(B230),"",IF(I230="L","Baixa",IF(I230="A","Média",IF(I230="","","Alta"))))</f>
        <v/>
      </c>
      <c r="G230" s="44" t="str">
        <f aca="false">CONCATENATE(B230,I230)</f>
        <v/>
      </c>
      <c r="H230" s="39" t="str">
        <f aca="false">IF(ISBLANK(B230),"",IF(B230="ALI",IF(I230="L",7,IF(I230="A",10,15)),IF(B230="AIE",IF(I230="L",5,IF(I230="A",7,10)),IF(B230="SE",IF(I230="L",4,IF(I230="A",5,7)),IF(OR(B230="EE",B230="CE"),IF(I230="L",3,IF(I230="A",4,6)),0)))))</f>
        <v/>
      </c>
      <c r="I230" s="46" t="str">
        <f aca="false">IF(OR(ISBLANK(D230),ISBLANK(E230)),IF(OR(B230="ALI",B230="AIE"),"L",IF(OR(B230="EE",B230="SE",B230="CE"),"A","")),IF(B230="EE",IF(E230&gt;=3,IF(D230&gt;=5,"H","A"),IF(E230&gt;=2,IF(D230&gt;=16,"H",IF(D230&lt;=4,"L","A")),IF(D230&lt;=15,"L","A"))),IF(OR(B230="SE",B230="CE"),IF(E230&gt;=4,IF(D230&gt;=6,"H","A"),IF(E230&gt;=2,IF(D230&gt;=20,"H",IF(D230&lt;=5,"L","A")),IF(D230&lt;=19,"L","A"))),IF(OR(B230="ALI",B230="AIE"),IF(E230&gt;=6,IF(D230&gt;=20,"H","A"),IF(E230&gt;=2,IF(D230&gt;=51,"H",IF(D230&lt;=19,"L","A")),IF(D230&lt;=50,"L","A"))),""))))</f>
        <v/>
      </c>
      <c r="J230" s="44" t="str">
        <f aca="false">CONCATENATE(B230,C230)</f>
        <v/>
      </c>
      <c r="K230" s="47" t="str">
        <f aca="false">IF(OR(H230="",H230=0),L230,H230)</f>
        <v/>
      </c>
      <c r="L230" s="47" t="str">
        <f aca="false">IF(NOT(ISERROR(VLOOKUP(B230,Deflatores!G$42:H$64,2,FALSE()))),VLOOKUP(B230,Deflatores!G$42:H$64,2,FALSE()),IF(OR(ISBLANK(C230),ISBLANK(B230)),"",VLOOKUP(C230,Deflatores!G$4:H$38,2,FALSE())*H230+VLOOKUP(C230,Deflatores!G$4:I$38,3,FALSE())))</f>
        <v/>
      </c>
      <c r="M230" s="48"/>
      <c r="N230" s="48"/>
      <c r="O230" s="43"/>
    </row>
    <row r="231" customFormat="false" ht="12.75" hidden="false" customHeight="true" outlineLevel="0" collapsed="false">
      <c r="A231" s="36"/>
      <c r="B231" s="37"/>
      <c r="C231" s="37"/>
      <c r="D231" s="44"/>
      <c r="E231" s="44"/>
      <c r="F231" s="45" t="str">
        <f aca="false">IF(ISBLANK(B231),"",IF(I231="L","Baixa",IF(I231="A","Média",IF(I231="","","Alta"))))</f>
        <v/>
      </c>
      <c r="G231" s="44" t="str">
        <f aca="false">CONCATENATE(B231,I231)</f>
        <v/>
      </c>
      <c r="H231" s="39" t="str">
        <f aca="false">IF(ISBLANK(B231),"",IF(B231="ALI",IF(I231="L",7,IF(I231="A",10,15)),IF(B231="AIE",IF(I231="L",5,IF(I231="A",7,10)),IF(B231="SE",IF(I231="L",4,IF(I231="A",5,7)),IF(OR(B231="EE",B231="CE"),IF(I231="L",3,IF(I231="A",4,6)),0)))))</f>
        <v/>
      </c>
      <c r="I231" s="46" t="str">
        <f aca="false">IF(OR(ISBLANK(D231),ISBLANK(E231)),IF(OR(B231="ALI",B231="AIE"),"L",IF(OR(B231="EE",B231="SE",B231="CE"),"A","")),IF(B231="EE",IF(E231&gt;=3,IF(D231&gt;=5,"H","A"),IF(E231&gt;=2,IF(D231&gt;=16,"H",IF(D231&lt;=4,"L","A")),IF(D231&lt;=15,"L","A"))),IF(OR(B231="SE",B231="CE"),IF(E231&gt;=4,IF(D231&gt;=6,"H","A"),IF(E231&gt;=2,IF(D231&gt;=20,"H",IF(D231&lt;=5,"L","A")),IF(D231&lt;=19,"L","A"))),IF(OR(B231="ALI",B231="AIE"),IF(E231&gt;=6,IF(D231&gt;=20,"H","A"),IF(E231&gt;=2,IF(D231&gt;=51,"H",IF(D231&lt;=19,"L","A")),IF(D231&lt;=50,"L","A"))),""))))</f>
        <v/>
      </c>
      <c r="J231" s="44" t="str">
        <f aca="false">CONCATENATE(B231,C231)</f>
        <v/>
      </c>
      <c r="K231" s="47" t="str">
        <f aca="false">IF(OR(H231="",H231=0),L231,H231)</f>
        <v/>
      </c>
      <c r="L231" s="47" t="str">
        <f aca="false">IF(NOT(ISERROR(VLOOKUP(B231,Deflatores!G$42:H$64,2,FALSE()))),VLOOKUP(B231,Deflatores!G$42:H$64,2,FALSE()),IF(OR(ISBLANK(C231),ISBLANK(B231)),"",VLOOKUP(C231,Deflatores!G$4:H$38,2,FALSE())*H231+VLOOKUP(C231,Deflatores!G$4:I$38,3,FALSE())))</f>
        <v/>
      </c>
      <c r="M231" s="48"/>
      <c r="N231" s="48"/>
      <c r="O231" s="43"/>
    </row>
    <row r="232" customFormat="false" ht="12.75" hidden="false" customHeight="true" outlineLevel="0" collapsed="false">
      <c r="A232" s="36"/>
      <c r="B232" s="37"/>
      <c r="C232" s="37"/>
      <c r="D232" s="44"/>
      <c r="E232" s="44"/>
      <c r="F232" s="45" t="str">
        <f aca="false">IF(ISBLANK(B232),"",IF(I232="L","Baixa",IF(I232="A","Média",IF(I232="","","Alta"))))</f>
        <v/>
      </c>
      <c r="G232" s="44" t="str">
        <f aca="false">CONCATENATE(B232,I232)</f>
        <v/>
      </c>
      <c r="H232" s="39" t="str">
        <f aca="false">IF(ISBLANK(B232),"",IF(B232="ALI",IF(I232="L",7,IF(I232="A",10,15)),IF(B232="AIE",IF(I232="L",5,IF(I232="A",7,10)),IF(B232="SE",IF(I232="L",4,IF(I232="A",5,7)),IF(OR(B232="EE",B232="CE"),IF(I232="L",3,IF(I232="A",4,6)),0)))))</f>
        <v/>
      </c>
      <c r="I232" s="46" t="str">
        <f aca="false">IF(OR(ISBLANK(D232),ISBLANK(E232)),IF(OR(B232="ALI",B232="AIE"),"L",IF(OR(B232="EE",B232="SE",B232="CE"),"A","")),IF(B232="EE",IF(E232&gt;=3,IF(D232&gt;=5,"H","A"),IF(E232&gt;=2,IF(D232&gt;=16,"H",IF(D232&lt;=4,"L","A")),IF(D232&lt;=15,"L","A"))),IF(OR(B232="SE",B232="CE"),IF(E232&gt;=4,IF(D232&gt;=6,"H","A"),IF(E232&gt;=2,IF(D232&gt;=20,"H",IF(D232&lt;=5,"L","A")),IF(D232&lt;=19,"L","A"))),IF(OR(B232="ALI",B232="AIE"),IF(E232&gt;=6,IF(D232&gt;=20,"H","A"),IF(E232&gt;=2,IF(D232&gt;=51,"H",IF(D232&lt;=19,"L","A")),IF(D232&lt;=50,"L","A"))),""))))</f>
        <v/>
      </c>
      <c r="J232" s="44" t="str">
        <f aca="false">CONCATENATE(B232,C232)</f>
        <v/>
      </c>
      <c r="K232" s="47" t="str">
        <f aca="false">IF(OR(H232="",H232=0),L232,H232)</f>
        <v/>
      </c>
      <c r="L232" s="47" t="str">
        <f aca="false">IF(NOT(ISERROR(VLOOKUP(B232,Deflatores!G$42:H$64,2,FALSE()))),VLOOKUP(B232,Deflatores!G$42:H$64,2,FALSE()),IF(OR(ISBLANK(C232),ISBLANK(B232)),"",VLOOKUP(C232,Deflatores!G$4:H$38,2,FALSE())*H232+VLOOKUP(C232,Deflatores!G$4:I$38,3,FALSE())))</f>
        <v/>
      </c>
      <c r="M232" s="48"/>
      <c r="N232" s="48"/>
      <c r="O232" s="43"/>
    </row>
    <row r="233" customFormat="false" ht="12.75" hidden="false" customHeight="true" outlineLevel="0" collapsed="false">
      <c r="A233" s="36"/>
      <c r="B233" s="37"/>
      <c r="C233" s="37"/>
      <c r="D233" s="44"/>
      <c r="E233" s="44"/>
      <c r="F233" s="45" t="str">
        <f aca="false">IF(ISBLANK(B233),"",IF(I233="L","Baixa",IF(I233="A","Média",IF(I233="","","Alta"))))</f>
        <v/>
      </c>
      <c r="G233" s="44" t="str">
        <f aca="false">CONCATENATE(B233,I233)</f>
        <v/>
      </c>
      <c r="H233" s="39" t="str">
        <f aca="false">IF(ISBLANK(B233),"",IF(B233="ALI",IF(I233="L",7,IF(I233="A",10,15)),IF(B233="AIE",IF(I233="L",5,IF(I233="A",7,10)),IF(B233="SE",IF(I233="L",4,IF(I233="A",5,7)),IF(OR(B233="EE",B233="CE"),IF(I233="L",3,IF(I233="A",4,6)),0)))))</f>
        <v/>
      </c>
      <c r="I233" s="46" t="str">
        <f aca="false">IF(OR(ISBLANK(D233),ISBLANK(E233)),IF(OR(B233="ALI",B233="AIE"),"L",IF(OR(B233="EE",B233="SE",B233="CE"),"A","")),IF(B233="EE",IF(E233&gt;=3,IF(D233&gt;=5,"H","A"),IF(E233&gt;=2,IF(D233&gt;=16,"H",IF(D233&lt;=4,"L","A")),IF(D233&lt;=15,"L","A"))),IF(OR(B233="SE",B233="CE"),IF(E233&gt;=4,IF(D233&gt;=6,"H","A"),IF(E233&gt;=2,IF(D233&gt;=20,"H",IF(D233&lt;=5,"L","A")),IF(D233&lt;=19,"L","A"))),IF(OR(B233="ALI",B233="AIE"),IF(E233&gt;=6,IF(D233&gt;=20,"H","A"),IF(E233&gt;=2,IF(D233&gt;=51,"H",IF(D233&lt;=19,"L","A")),IF(D233&lt;=50,"L","A"))),""))))</f>
        <v/>
      </c>
      <c r="J233" s="44" t="str">
        <f aca="false">CONCATENATE(B233,C233)</f>
        <v/>
      </c>
      <c r="K233" s="47" t="str">
        <f aca="false">IF(OR(H233="",H233=0),L233,H233)</f>
        <v/>
      </c>
      <c r="L233" s="47" t="str">
        <f aca="false">IF(NOT(ISERROR(VLOOKUP(B233,Deflatores!G$42:H$64,2,FALSE()))),VLOOKUP(B233,Deflatores!G$42:H$64,2,FALSE()),IF(OR(ISBLANK(C233),ISBLANK(B233)),"",VLOOKUP(C233,Deflatores!G$4:H$38,2,FALSE())*H233+VLOOKUP(C233,Deflatores!G$4:I$38,3,FALSE())))</f>
        <v/>
      </c>
      <c r="M233" s="48"/>
      <c r="N233" s="48"/>
      <c r="O233" s="43"/>
    </row>
    <row r="234" customFormat="false" ht="12.75" hidden="false" customHeight="true" outlineLevel="0" collapsed="false">
      <c r="A234" s="36"/>
      <c r="B234" s="37"/>
      <c r="C234" s="37"/>
      <c r="D234" s="44"/>
      <c r="E234" s="44"/>
      <c r="F234" s="45" t="str">
        <f aca="false">IF(ISBLANK(B234),"",IF(I234="L","Baixa",IF(I234="A","Média",IF(I234="","","Alta"))))</f>
        <v/>
      </c>
      <c r="G234" s="44" t="str">
        <f aca="false">CONCATENATE(B234,I234)</f>
        <v/>
      </c>
      <c r="H234" s="39" t="str">
        <f aca="false">IF(ISBLANK(B234),"",IF(B234="ALI",IF(I234="L",7,IF(I234="A",10,15)),IF(B234="AIE",IF(I234="L",5,IF(I234="A",7,10)),IF(B234="SE",IF(I234="L",4,IF(I234="A",5,7)),IF(OR(B234="EE",B234="CE"),IF(I234="L",3,IF(I234="A",4,6)),0)))))</f>
        <v/>
      </c>
      <c r="I234" s="46" t="str">
        <f aca="false"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  <v/>
      </c>
      <c r="J234" s="44" t="str">
        <f aca="false">CONCATENATE(B234,C234)</f>
        <v/>
      </c>
      <c r="K234" s="47" t="str">
        <f aca="false">IF(OR(H234="",H234=0),L234,H234)</f>
        <v/>
      </c>
      <c r="L234" s="47" t="str">
        <f aca="false">IF(NOT(ISERROR(VLOOKUP(B234,Deflatores!G$42:H$64,2,FALSE()))),VLOOKUP(B234,Deflatores!G$42:H$64,2,FALSE()),IF(OR(ISBLANK(C234),ISBLANK(B234)),"",VLOOKUP(C234,Deflatores!G$4:H$38,2,FALSE())*H234+VLOOKUP(C234,Deflatores!G$4:I$38,3,FALSE())))</f>
        <v/>
      </c>
      <c r="M234" s="48"/>
      <c r="N234" s="48"/>
      <c r="O234" s="43"/>
    </row>
    <row r="235" customFormat="false" ht="12.75" hidden="false" customHeight="true" outlineLevel="0" collapsed="false">
      <c r="A235" s="36"/>
      <c r="B235" s="37"/>
      <c r="C235" s="37"/>
      <c r="D235" s="44"/>
      <c r="E235" s="44"/>
      <c r="F235" s="45" t="str">
        <f aca="false">IF(ISBLANK(B235),"",IF(I235="L","Baixa",IF(I235="A","Média",IF(I235="","","Alta"))))</f>
        <v/>
      </c>
      <c r="G235" s="44" t="str">
        <f aca="false">CONCATENATE(B235,I235)</f>
        <v/>
      </c>
      <c r="H235" s="39" t="str">
        <f aca="false">IF(ISBLANK(B235),"",IF(B235="ALI",IF(I235="L",7,IF(I235="A",10,15)),IF(B235="AIE",IF(I235="L",5,IF(I235="A",7,10)),IF(B235="SE",IF(I235="L",4,IF(I235="A",5,7)),IF(OR(B235="EE",B235="CE"),IF(I235="L",3,IF(I235="A",4,6)),0)))))</f>
        <v/>
      </c>
      <c r="I235" s="46" t="str">
        <f aca="false">IF(OR(ISBLANK(D235),ISBLANK(E235)),IF(OR(B235="ALI",B235="AIE"),"L",IF(OR(B235="EE",B235="SE",B235="CE"),"A","")),IF(B235="EE",IF(E235&gt;=3,IF(D235&gt;=5,"H","A"),IF(E235&gt;=2,IF(D235&gt;=16,"H",IF(D235&lt;=4,"L","A")),IF(D235&lt;=15,"L","A"))),IF(OR(B235="SE",B235="CE"),IF(E235&gt;=4,IF(D235&gt;=6,"H","A"),IF(E235&gt;=2,IF(D235&gt;=20,"H",IF(D235&lt;=5,"L","A")),IF(D235&lt;=19,"L","A"))),IF(OR(B235="ALI",B235="AIE"),IF(E235&gt;=6,IF(D235&gt;=20,"H","A"),IF(E235&gt;=2,IF(D235&gt;=51,"H",IF(D235&lt;=19,"L","A")),IF(D235&lt;=50,"L","A"))),""))))</f>
        <v/>
      </c>
      <c r="J235" s="44" t="str">
        <f aca="false">CONCATENATE(B235,C235)</f>
        <v/>
      </c>
      <c r="K235" s="47" t="str">
        <f aca="false">IF(OR(H235="",H235=0),L235,H235)</f>
        <v/>
      </c>
      <c r="L235" s="47" t="str">
        <f aca="false">IF(NOT(ISERROR(VLOOKUP(B235,Deflatores!G$42:H$64,2,FALSE()))),VLOOKUP(B235,Deflatores!G$42:H$64,2,FALSE()),IF(OR(ISBLANK(C235),ISBLANK(B235)),"",VLOOKUP(C235,Deflatores!G$4:H$38,2,FALSE())*H235+VLOOKUP(C235,Deflatores!G$4:I$38,3,FALSE())))</f>
        <v/>
      </c>
      <c r="M235" s="48"/>
      <c r="N235" s="48"/>
      <c r="O235" s="43"/>
    </row>
    <row r="236" customFormat="false" ht="12.75" hidden="false" customHeight="true" outlineLevel="0" collapsed="false">
      <c r="A236" s="36"/>
      <c r="B236" s="37"/>
      <c r="C236" s="37"/>
      <c r="D236" s="44"/>
      <c r="E236" s="44"/>
      <c r="F236" s="45" t="str">
        <f aca="false">IF(ISBLANK(B236),"",IF(I236="L","Baixa",IF(I236="A","Média",IF(I236="","","Alta"))))</f>
        <v/>
      </c>
      <c r="G236" s="44" t="str">
        <f aca="false">CONCATENATE(B236,I236)</f>
        <v/>
      </c>
      <c r="H236" s="39" t="str">
        <f aca="false">IF(ISBLANK(B236),"",IF(B236="ALI",IF(I236="L",7,IF(I236="A",10,15)),IF(B236="AIE",IF(I236="L",5,IF(I236="A",7,10)),IF(B236="SE",IF(I236="L",4,IF(I236="A",5,7)),IF(OR(B236="EE",B236="CE"),IF(I236="L",3,IF(I236="A",4,6)),0)))))</f>
        <v/>
      </c>
      <c r="I236" s="46" t="str">
        <f aca="false">IF(OR(ISBLANK(D236),ISBLANK(E236)),IF(OR(B236="ALI",B236="AIE"),"L",IF(OR(B236="EE",B236="SE",B236="CE"),"A","")),IF(B236="EE",IF(E236&gt;=3,IF(D236&gt;=5,"H","A"),IF(E236&gt;=2,IF(D236&gt;=16,"H",IF(D236&lt;=4,"L","A")),IF(D236&lt;=15,"L","A"))),IF(OR(B236="SE",B236="CE"),IF(E236&gt;=4,IF(D236&gt;=6,"H","A"),IF(E236&gt;=2,IF(D236&gt;=20,"H",IF(D236&lt;=5,"L","A")),IF(D236&lt;=19,"L","A"))),IF(OR(B236="ALI",B236="AIE"),IF(E236&gt;=6,IF(D236&gt;=20,"H","A"),IF(E236&gt;=2,IF(D236&gt;=51,"H",IF(D236&lt;=19,"L","A")),IF(D236&lt;=50,"L","A"))),""))))</f>
        <v/>
      </c>
      <c r="J236" s="44" t="str">
        <f aca="false">CONCATENATE(B236,C236)</f>
        <v/>
      </c>
      <c r="K236" s="47" t="str">
        <f aca="false">IF(OR(H236="",H236=0),L236,H236)</f>
        <v/>
      </c>
      <c r="L236" s="47" t="str">
        <f aca="false">IF(NOT(ISERROR(VLOOKUP(B236,Deflatores!G$42:H$64,2,FALSE()))),VLOOKUP(B236,Deflatores!G$42:H$64,2,FALSE()),IF(OR(ISBLANK(C236),ISBLANK(B236)),"",VLOOKUP(C236,Deflatores!G$4:H$38,2,FALSE())*H236+VLOOKUP(C236,Deflatores!G$4:I$38,3,FALSE())))</f>
        <v/>
      </c>
      <c r="M236" s="48"/>
      <c r="N236" s="48"/>
      <c r="O236" s="43"/>
    </row>
    <row r="237" customFormat="false" ht="12.75" hidden="false" customHeight="true" outlineLevel="0" collapsed="false">
      <c r="A237" s="36"/>
      <c r="B237" s="37"/>
      <c r="C237" s="37"/>
      <c r="D237" s="44"/>
      <c r="E237" s="44"/>
      <c r="F237" s="45" t="str">
        <f aca="false">IF(ISBLANK(B237),"",IF(I237="L","Baixa",IF(I237="A","Média",IF(I237="","","Alta"))))</f>
        <v/>
      </c>
      <c r="G237" s="44" t="str">
        <f aca="false">CONCATENATE(B237,I237)</f>
        <v/>
      </c>
      <c r="H237" s="39" t="str">
        <f aca="false">IF(ISBLANK(B237),"",IF(B237="ALI",IF(I237="L",7,IF(I237="A",10,15)),IF(B237="AIE",IF(I237="L",5,IF(I237="A",7,10)),IF(B237="SE",IF(I237="L",4,IF(I237="A",5,7)),IF(OR(B237="EE",B237="CE"),IF(I237="L",3,IF(I237="A",4,6)),0)))))</f>
        <v/>
      </c>
      <c r="I237" s="46" t="str">
        <f aca="false">IF(OR(ISBLANK(D237),ISBLANK(E237)),IF(OR(B237="ALI",B237="AIE"),"L",IF(OR(B237="EE",B237="SE",B237="CE"),"A","")),IF(B237="EE",IF(E237&gt;=3,IF(D237&gt;=5,"H","A"),IF(E237&gt;=2,IF(D237&gt;=16,"H",IF(D237&lt;=4,"L","A")),IF(D237&lt;=15,"L","A"))),IF(OR(B237="SE",B237="CE"),IF(E237&gt;=4,IF(D237&gt;=6,"H","A"),IF(E237&gt;=2,IF(D237&gt;=20,"H",IF(D237&lt;=5,"L","A")),IF(D237&lt;=19,"L","A"))),IF(OR(B237="ALI",B237="AIE"),IF(E237&gt;=6,IF(D237&gt;=20,"H","A"),IF(E237&gt;=2,IF(D237&gt;=51,"H",IF(D237&lt;=19,"L","A")),IF(D237&lt;=50,"L","A"))),""))))</f>
        <v/>
      </c>
      <c r="J237" s="44" t="str">
        <f aca="false">CONCATENATE(B237,C237)</f>
        <v/>
      </c>
      <c r="K237" s="47" t="str">
        <f aca="false">IF(OR(H237="",H237=0),L237,H237)</f>
        <v/>
      </c>
      <c r="L237" s="47" t="str">
        <f aca="false">IF(NOT(ISERROR(VLOOKUP(B237,Deflatores!G$42:H$64,2,FALSE()))),VLOOKUP(B237,Deflatores!G$42:H$64,2,FALSE()),IF(OR(ISBLANK(C237),ISBLANK(B237)),"",VLOOKUP(C237,Deflatores!G$4:H$38,2,FALSE())*H237+VLOOKUP(C237,Deflatores!G$4:I$38,3,FALSE())))</f>
        <v/>
      </c>
      <c r="M237" s="48"/>
      <c r="N237" s="48"/>
      <c r="O237" s="43"/>
    </row>
    <row r="238" customFormat="false" ht="12.75" hidden="false" customHeight="true" outlineLevel="0" collapsed="false">
      <c r="A238" s="36"/>
      <c r="B238" s="37"/>
      <c r="C238" s="37"/>
      <c r="D238" s="44"/>
      <c r="E238" s="44"/>
      <c r="F238" s="45" t="str">
        <f aca="false">IF(ISBLANK(B238),"",IF(I238="L","Baixa",IF(I238="A","Média",IF(I238="","","Alta"))))</f>
        <v/>
      </c>
      <c r="G238" s="44" t="str">
        <f aca="false">CONCATENATE(B238,I238)</f>
        <v/>
      </c>
      <c r="H238" s="39" t="str">
        <f aca="false">IF(ISBLANK(B238),"",IF(B238="ALI",IF(I238="L",7,IF(I238="A",10,15)),IF(B238="AIE",IF(I238="L",5,IF(I238="A",7,10)),IF(B238="SE",IF(I238="L",4,IF(I238="A",5,7)),IF(OR(B238="EE",B238="CE"),IF(I238="L",3,IF(I238="A",4,6)),0)))))</f>
        <v/>
      </c>
      <c r="I238" s="46" t="str">
        <f aca="false">IF(OR(ISBLANK(D238),ISBLANK(E238)),IF(OR(B238="ALI",B238="AIE"),"L",IF(OR(B238="EE",B238="SE",B238="CE"),"A","")),IF(B238="EE",IF(E238&gt;=3,IF(D238&gt;=5,"H","A"),IF(E238&gt;=2,IF(D238&gt;=16,"H",IF(D238&lt;=4,"L","A")),IF(D238&lt;=15,"L","A"))),IF(OR(B238="SE",B238="CE"),IF(E238&gt;=4,IF(D238&gt;=6,"H","A"),IF(E238&gt;=2,IF(D238&gt;=20,"H",IF(D238&lt;=5,"L","A")),IF(D238&lt;=19,"L","A"))),IF(OR(B238="ALI",B238="AIE"),IF(E238&gt;=6,IF(D238&gt;=20,"H","A"),IF(E238&gt;=2,IF(D238&gt;=51,"H",IF(D238&lt;=19,"L","A")),IF(D238&lt;=50,"L","A"))),""))))</f>
        <v/>
      </c>
      <c r="J238" s="44" t="str">
        <f aca="false">CONCATENATE(B238,C238)</f>
        <v/>
      </c>
      <c r="K238" s="47" t="str">
        <f aca="false">IF(OR(H238="",H238=0),L238,H238)</f>
        <v/>
      </c>
      <c r="L238" s="47" t="str">
        <f aca="false">IF(NOT(ISERROR(VLOOKUP(B238,Deflatores!G$42:H$64,2,FALSE()))),VLOOKUP(B238,Deflatores!G$42:H$64,2,FALSE()),IF(OR(ISBLANK(C238),ISBLANK(B238)),"",VLOOKUP(C238,Deflatores!G$4:H$38,2,FALSE())*H238+VLOOKUP(C238,Deflatores!G$4:I$38,3,FALSE())))</f>
        <v/>
      </c>
      <c r="M238" s="48"/>
      <c r="N238" s="48"/>
      <c r="O238" s="43"/>
    </row>
    <row r="239" customFormat="false" ht="12.75" hidden="false" customHeight="true" outlineLevel="0" collapsed="false">
      <c r="A239" s="36"/>
      <c r="B239" s="37"/>
      <c r="C239" s="37"/>
      <c r="D239" s="44"/>
      <c r="E239" s="44"/>
      <c r="F239" s="45" t="str">
        <f aca="false">IF(ISBLANK(B239),"",IF(I239="L","Baixa",IF(I239="A","Média",IF(I239="","","Alta"))))</f>
        <v/>
      </c>
      <c r="G239" s="44" t="str">
        <f aca="false">CONCATENATE(B239,I239)</f>
        <v/>
      </c>
      <c r="H239" s="39" t="str">
        <f aca="false">IF(ISBLANK(B239),"",IF(B239="ALI",IF(I239="L",7,IF(I239="A",10,15)),IF(B239="AIE",IF(I239="L",5,IF(I239="A",7,10)),IF(B239="SE",IF(I239="L",4,IF(I239="A",5,7)),IF(OR(B239="EE",B239="CE"),IF(I239="L",3,IF(I239="A",4,6)),0)))))</f>
        <v/>
      </c>
      <c r="I239" s="46" t="str">
        <f aca="false">IF(OR(ISBLANK(D239),ISBLANK(E239)),IF(OR(B239="ALI",B239="AIE"),"L",IF(OR(B239="EE",B239="SE",B239="CE"),"A","")),IF(B239="EE",IF(E239&gt;=3,IF(D239&gt;=5,"H","A"),IF(E239&gt;=2,IF(D239&gt;=16,"H",IF(D239&lt;=4,"L","A")),IF(D239&lt;=15,"L","A"))),IF(OR(B239="SE",B239="CE"),IF(E239&gt;=4,IF(D239&gt;=6,"H","A"),IF(E239&gt;=2,IF(D239&gt;=20,"H",IF(D239&lt;=5,"L","A")),IF(D239&lt;=19,"L","A"))),IF(OR(B239="ALI",B239="AIE"),IF(E239&gt;=6,IF(D239&gt;=20,"H","A"),IF(E239&gt;=2,IF(D239&gt;=51,"H",IF(D239&lt;=19,"L","A")),IF(D239&lt;=50,"L","A"))),""))))</f>
        <v/>
      </c>
      <c r="J239" s="44" t="str">
        <f aca="false">CONCATENATE(B239,C239)</f>
        <v/>
      </c>
      <c r="K239" s="47" t="str">
        <f aca="false">IF(OR(H239="",H239=0),L239,H239)</f>
        <v/>
      </c>
      <c r="L239" s="47" t="str">
        <f aca="false">IF(NOT(ISERROR(VLOOKUP(B239,Deflatores!G$42:H$64,2,FALSE()))),VLOOKUP(B239,Deflatores!G$42:H$64,2,FALSE()),IF(OR(ISBLANK(C239),ISBLANK(B239)),"",VLOOKUP(C239,Deflatores!G$4:H$38,2,FALSE())*H239+VLOOKUP(C239,Deflatores!G$4:I$38,3,FALSE())))</f>
        <v/>
      </c>
      <c r="M239" s="48"/>
      <c r="N239" s="48"/>
      <c r="O239" s="43"/>
    </row>
    <row r="240" customFormat="false" ht="12.75" hidden="false" customHeight="true" outlineLevel="0" collapsed="false">
      <c r="A240" s="36"/>
      <c r="B240" s="37"/>
      <c r="C240" s="37"/>
      <c r="D240" s="44"/>
      <c r="E240" s="44"/>
      <c r="F240" s="45" t="str">
        <f aca="false">IF(ISBLANK(B240),"",IF(I240="L","Baixa",IF(I240="A","Média",IF(I240="","","Alta"))))</f>
        <v/>
      </c>
      <c r="G240" s="44" t="str">
        <f aca="false">CONCATENATE(B240,I240)</f>
        <v/>
      </c>
      <c r="H240" s="39" t="str">
        <f aca="false">IF(ISBLANK(B240),"",IF(B240="ALI",IF(I240="L",7,IF(I240="A",10,15)),IF(B240="AIE",IF(I240="L",5,IF(I240="A",7,10)),IF(B240="SE",IF(I240="L",4,IF(I240="A",5,7)),IF(OR(B240="EE",B240="CE"),IF(I240="L",3,IF(I240="A",4,6)),0)))))</f>
        <v/>
      </c>
      <c r="I240" s="46" t="str">
        <f aca="false">IF(OR(ISBLANK(D240),ISBLANK(E240)),IF(OR(B240="ALI",B240="AIE"),"L",IF(OR(B240="EE",B240="SE",B240="CE"),"A","")),IF(B240="EE",IF(E240&gt;=3,IF(D240&gt;=5,"H","A"),IF(E240&gt;=2,IF(D240&gt;=16,"H",IF(D240&lt;=4,"L","A")),IF(D240&lt;=15,"L","A"))),IF(OR(B240="SE",B240="CE"),IF(E240&gt;=4,IF(D240&gt;=6,"H","A"),IF(E240&gt;=2,IF(D240&gt;=20,"H",IF(D240&lt;=5,"L","A")),IF(D240&lt;=19,"L","A"))),IF(OR(B240="ALI",B240="AIE"),IF(E240&gt;=6,IF(D240&gt;=20,"H","A"),IF(E240&gt;=2,IF(D240&gt;=51,"H",IF(D240&lt;=19,"L","A")),IF(D240&lt;=50,"L","A"))),""))))</f>
        <v/>
      </c>
      <c r="J240" s="44" t="str">
        <f aca="false">CONCATENATE(B240,C240)</f>
        <v/>
      </c>
      <c r="K240" s="47" t="str">
        <f aca="false">IF(OR(H240="",H240=0),L240,H240)</f>
        <v/>
      </c>
      <c r="L240" s="47" t="str">
        <f aca="false">IF(NOT(ISERROR(VLOOKUP(B240,Deflatores!G$42:H$64,2,FALSE()))),VLOOKUP(B240,Deflatores!G$42:H$64,2,FALSE()),IF(OR(ISBLANK(C240),ISBLANK(B240)),"",VLOOKUP(C240,Deflatores!G$4:H$38,2,FALSE())*H240+VLOOKUP(C240,Deflatores!G$4:I$38,3,FALSE())))</f>
        <v/>
      </c>
      <c r="M240" s="48"/>
      <c r="N240" s="48"/>
      <c r="O240" s="43"/>
    </row>
    <row r="241" customFormat="false" ht="12.75" hidden="false" customHeight="true" outlineLevel="0" collapsed="false">
      <c r="A241" s="36"/>
      <c r="B241" s="37"/>
      <c r="C241" s="37"/>
      <c r="D241" s="44"/>
      <c r="E241" s="44"/>
      <c r="F241" s="45" t="str">
        <f aca="false">IF(ISBLANK(B241),"",IF(I241="L","Baixa",IF(I241="A","Média",IF(I241="","","Alta"))))</f>
        <v/>
      </c>
      <c r="G241" s="44" t="str">
        <f aca="false">CONCATENATE(B241,I241)</f>
        <v/>
      </c>
      <c r="H241" s="39" t="str">
        <f aca="false">IF(ISBLANK(B241),"",IF(B241="ALI",IF(I241="L",7,IF(I241="A",10,15)),IF(B241="AIE",IF(I241="L",5,IF(I241="A",7,10)),IF(B241="SE",IF(I241="L",4,IF(I241="A",5,7)),IF(OR(B241="EE",B241="CE"),IF(I241="L",3,IF(I241="A",4,6)),0)))))</f>
        <v/>
      </c>
      <c r="I241" s="46" t="str">
        <f aca="false">IF(OR(ISBLANK(D241),ISBLANK(E241)),IF(OR(B241="ALI",B241="AIE"),"L",IF(OR(B241="EE",B241="SE",B241="CE"),"A","")),IF(B241="EE",IF(E241&gt;=3,IF(D241&gt;=5,"H","A"),IF(E241&gt;=2,IF(D241&gt;=16,"H",IF(D241&lt;=4,"L","A")),IF(D241&lt;=15,"L","A"))),IF(OR(B241="SE",B241="CE"),IF(E241&gt;=4,IF(D241&gt;=6,"H","A"),IF(E241&gt;=2,IF(D241&gt;=20,"H",IF(D241&lt;=5,"L","A")),IF(D241&lt;=19,"L","A"))),IF(OR(B241="ALI",B241="AIE"),IF(E241&gt;=6,IF(D241&gt;=20,"H","A"),IF(E241&gt;=2,IF(D241&gt;=51,"H",IF(D241&lt;=19,"L","A")),IF(D241&lt;=50,"L","A"))),""))))</f>
        <v/>
      </c>
      <c r="J241" s="44" t="str">
        <f aca="false">CONCATENATE(B241,C241)</f>
        <v/>
      </c>
      <c r="K241" s="47" t="str">
        <f aca="false">IF(OR(H241="",H241=0),L241,H241)</f>
        <v/>
      </c>
      <c r="L241" s="47" t="str">
        <f aca="false">IF(NOT(ISERROR(VLOOKUP(B241,Deflatores!G$42:H$64,2,FALSE()))),VLOOKUP(B241,Deflatores!G$42:H$64,2,FALSE()),IF(OR(ISBLANK(C241),ISBLANK(B241)),"",VLOOKUP(C241,Deflatores!G$4:H$38,2,FALSE())*H241+VLOOKUP(C241,Deflatores!G$4:I$38,3,FALSE())))</f>
        <v/>
      </c>
      <c r="M241" s="48"/>
      <c r="N241" s="48"/>
      <c r="O241" s="43"/>
    </row>
    <row r="242" customFormat="false" ht="12.75" hidden="false" customHeight="true" outlineLevel="0" collapsed="false">
      <c r="A242" s="36"/>
      <c r="B242" s="37"/>
      <c r="C242" s="37"/>
      <c r="D242" s="44"/>
      <c r="E242" s="44"/>
      <c r="F242" s="45" t="str">
        <f aca="false">IF(ISBLANK(B242),"",IF(I242="L","Baixa",IF(I242="A","Média",IF(I242="","","Alta"))))</f>
        <v/>
      </c>
      <c r="G242" s="44" t="str">
        <f aca="false">CONCATENATE(B242,I242)</f>
        <v/>
      </c>
      <c r="H242" s="39" t="str">
        <f aca="false">IF(ISBLANK(B242),"",IF(B242="ALI",IF(I242="L",7,IF(I242="A",10,15)),IF(B242="AIE",IF(I242="L",5,IF(I242="A",7,10)),IF(B242="SE",IF(I242="L",4,IF(I242="A",5,7)),IF(OR(B242="EE",B242="CE"),IF(I242="L",3,IF(I242="A",4,6)),0)))))</f>
        <v/>
      </c>
      <c r="I242" s="46" t="str">
        <f aca="false">IF(OR(ISBLANK(D242),ISBLANK(E242)),IF(OR(B242="ALI",B242="AIE"),"L",IF(OR(B242="EE",B242="SE",B242="CE"),"A","")),IF(B242="EE",IF(E242&gt;=3,IF(D242&gt;=5,"H","A"),IF(E242&gt;=2,IF(D242&gt;=16,"H",IF(D242&lt;=4,"L","A")),IF(D242&lt;=15,"L","A"))),IF(OR(B242="SE",B242="CE"),IF(E242&gt;=4,IF(D242&gt;=6,"H","A"),IF(E242&gt;=2,IF(D242&gt;=20,"H",IF(D242&lt;=5,"L","A")),IF(D242&lt;=19,"L","A"))),IF(OR(B242="ALI",B242="AIE"),IF(E242&gt;=6,IF(D242&gt;=20,"H","A"),IF(E242&gt;=2,IF(D242&gt;=51,"H",IF(D242&lt;=19,"L","A")),IF(D242&lt;=50,"L","A"))),""))))</f>
        <v/>
      </c>
      <c r="J242" s="44" t="str">
        <f aca="false">CONCATENATE(B242,C242)</f>
        <v/>
      </c>
      <c r="K242" s="47" t="str">
        <f aca="false">IF(OR(H242="",H242=0),L242,H242)</f>
        <v/>
      </c>
      <c r="L242" s="47" t="str">
        <f aca="false">IF(NOT(ISERROR(VLOOKUP(B242,Deflatores!G$42:H$64,2,FALSE()))),VLOOKUP(B242,Deflatores!G$42:H$64,2,FALSE()),IF(OR(ISBLANK(C242),ISBLANK(B242)),"",VLOOKUP(C242,Deflatores!G$4:H$38,2,FALSE())*H242+VLOOKUP(C242,Deflatores!G$4:I$38,3,FALSE())))</f>
        <v/>
      </c>
      <c r="M242" s="48"/>
      <c r="N242" s="48"/>
      <c r="O242" s="43"/>
    </row>
    <row r="243" customFormat="false" ht="12.75" hidden="false" customHeight="true" outlineLevel="0" collapsed="false">
      <c r="A243" s="36"/>
      <c r="B243" s="37"/>
      <c r="C243" s="37"/>
      <c r="D243" s="44"/>
      <c r="E243" s="44"/>
      <c r="F243" s="45" t="str">
        <f aca="false">IF(ISBLANK(B243),"",IF(I243="L","Baixa",IF(I243="A","Média",IF(I243="","","Alta"))))</f>
        <v/>
      </c>
      <c r="G243" s="44" t="str">
        <f aca="false">CONCATENATE(B243,I243)</f>
        <v/>
      </c>
      <c r="H243" s="39" t="str">
        <f aca="false">IF(ISBLANK(B243),"",IF(B243="ALI",IF(I243="L",7,IF(I243="A",10,15)),IF(B243="AIE",IF(I243="L",5,IF(I243="A",7,10)),IF(B243="SE",IF(I243="L",4,IF(I243="A",5,7)),IF(OR(B243="EE",B243="CE"),IF(I243="L",3,IF(I243="A",4,6)),0)))))</f>
        <v/>
      </c>
      <c r="I243" s="46" t="str">
        <f aca="false">IF(OR(ISBLANK(D243),ISBLANK(E243)),IF(OR(B243="ALI",B243="AIE"),"L",IF(OR(B243="EE",B243="SE",B243="CE"),"A","")),IF(B243="EE",IF(E243&gt;=3,IF(D243&gt;=5,"H","A"),IF(E243&gt;=2,IF(D243&gt;=16,"H",IF(D243&lt;=4,"L","A")),IF(D243&lt;=15,"L","A"))),IF(OR(B243="SE",B243="CE"),IF(E243&gt;=4,IF(D243&gt;=6,"H","A"),IF(E243&gt;=2,IF(D243&gt;=20,"H",IF(D243&lt;=5,"L","A")),IF(D243&lt;=19,"L","A"))),IF(OR(B243="ALI",B243="AIE"),IF(E243&gt;=6,IF(D243&gt;=20,"H","A"),IF(E243&gt;=2,IF(D243&gt;=51,"H",IF(D243&lt;=19,"L","A")),IF(D243&lt;=50,"L","A"))),""))))</f>
        <v/>
      </c>
      <c r="J243" s="44" t="str">
        <f aca="false">CONCATENATE(B243,C243)</f>
        <v/>
      </c>
      <c r="K243" s="47" t="str">
        <f aca="false">IF(OR(H243="",H243=0),L243,H243)</f>
        <v/>
      </c>
      <c r="L243" s="47" t="str">
        <f aca="false">IF(NOT(ISERROR(VLOOKUP(B243,Deflatores!G$42:H$64,2,FALSE()))),VLOOKUP(B243,Deflatores!G$42:H$64,2,FALSE()),IF(OR(ISBLANK(C243),ISBLANK(B243)),"",VLOOKUP(C243,Deflatores!G$4:H$38,2,FALSE())*H243+VLOOKUP(C243,Deflatores!G$4:I$38,3,FALSE())))</f>
        <v/>
      </c>
      <c r="M243" s="48"/>
      <c r="N243" s="48"/>
      <c r="O243" s="43"/>
    </row>
    <row r="244" customFormat="false" ht="12.75" hidden="false" customHeight="true" outlineLevel="0" collapsed="false">
      <c r="A244" s="36"/>
      <c r="B244" s="37"/>
      <c r="C244" s="37"/>
      <c r="D244" s="44"/>
      <c r="E244" s="44"/>
      <c r="F244" s="45" t="str">
        <f aca="false">IF(ISBLANK(B244),"",IF(I244="L","Baixa",IF(I244="A","Média",IF(I244="","","Alta"))))</f>
        <v/>
      </c>
      <c r="G244" s="44" t="str">
        <f aca="false">CONCATENATE(B244,I244)</f>
        <v/>
      </c>
      <c r="H244" s="39" t="str">
        <f aca="false">IF(ISBLANK(B244),"",IF(B244="ALI",IF(I244="L",7,IF(I244="A",10,15)),IF(B244="AIE",IF(I244="L",5,IF(I244="A",7,10)),IF(B244="SE",IF(I244="L",4,IF(I244="A",5,7)),IF(OR(B244="EE",B244="CE"),IF(I244="L",3,IF(I244="A",4,6)),0)))))</f>
        <v/>
      </c>
      <c r="I244" s="46" t="str">
        <f aca="false">IF(OR(ISBLANK(D244),ISBLANK(E244)),IF(OR(B244="ALI",B244="AIE"),"L",IF(OR(B244="EE",B244="SE",B244="CE"),"A","")),IF(B244="EE",IF(E244&gt;=3,IF(D244&gt;=5,"H","A"),IF(E244&gt;=2,IF(D244&gt;=16,"H",IF(D244&lt;=4,"L","A")),IF(D244&lt;=15,"L","A"))),IF(OR(B244="SE",B244="CE"),IF(E244&gt;=4,IF(D244&gt;=6,"H","A"),IF(E244&gt;=2,IF(D244&gt;=20,"H",IF(D244&lt;=5,"L","A")),IF(D244&lt;=19,"L","A"))),IF(OR(B244="ALI",B244="AIE"),IF(E244&gt;=6,IF(D244&gt;=20,"H","A"),IF(E244&gt;=2,IF(D244&gt;=51,"H",IF(D244&lt;=19,"L","A")),IF(D244&lt;=50,"L","A"))),""))))</f>
        <v/>
      </c>
      <c r="J244" s="44" t="str">
        <f aca="false">CONCATENATE(B244,C244)</f>
        <v/>
      </c>
      <c r="K244" s="47" t="str">
        <f aca="false">IF(OR(H244="",H244=0),L244,H244)</f>
        <v/>
      </c>
      <c r="L244" s="47" t="str">
        <f aca="false">IF(NOT(ISERROR(VLOOKUP(B244,Deflatores!G$42:H$64,2,FALSE()))),VLOOKUP(B244,Deflatores!G$42:H$64,2,FALSE()),IF(OR(ISBLANK(C244),ISBLANK(B244)),"",VLOOKUP(C244,Deflatores!G$4:H$38,2,FALSE())*H244+VLOOKUP(C244,Deflatores!G$4:I$38,3,FALSE())))</f>
        <v/>
      </c>
      <c r="M244" s="48"/>
      <c r="N244" s="48"/>
      <c r="O244" s="43"/>
    </row>
    <row r="245" customFormat="false" ht="12.75" hidden="false" customHeight="true" outlineLevel="0" collapsed="false">
      <c r="A245" s="36"/>
      <c r="B245" s="37"/>
      <c r="C245" s="37"/>
      <c r="D245" s="44"/>
      <c r="E245" s="44"/>
      <c r="F245" s="45" t="str">
        <f aca="false">IF(ISBLANK(B245),"",IF(I245="L","Baixa",IF(I245="A","Média",IF(I245="","","Alta"))))</f>
        <v/>
      </c>
      <c r="G245" s="44" t="str">
        <f aca="false">CONCATENATE(B245,I245)</f>
        <v/>
      </c>
      <c r="H245" s="39" t="str">
        <f aca="false">IF(ISBLANK(B245),"",IF(B245="ALI",IF(I245="L",7,IF(I245="A",10,15)),IF(B245="AIE",IF(I245="L",5,IF(I245="A",7,10)),IF(B245="SE",IF(I245="L",4,IF(I245="A",5,7)),IF(OR(B245="EE",B245="CE"),IF(I245="L",3,IF(I245="A",4,6)),0)))))</f>
        <v/>
      </c>
      <c r="I245" s="46" t="str">
        <f aca="false">IF(OR(ISBLANK(D245),ISBLANK(E245)),IF(OR(B245="ALI",B245="AIE"),"L",IF(OR(B245="EE",B245="SE",B245="CE"),"A","")),IF(B245="EE",IF(E245&gt;=3,IF(D245&gt;=5,"H","A"),IF(E245&gt;=2,IF(D245&gt;=16,"H",IF(D245&lt;=4,"L","A")),IF(D245&lt;=15,"L","A"))),IF(OR(B245="SE",B245="CE"),IF(E245&gt;=4,IF(D245&gt;=6,"H","A"),IF(E245&gt;=2,IF(D245&gt;=20,"H",IF(D245&lt;=5,"L","A")),IF(D245&lt;=19,"L","A"))),IF(OR(B245="ALI",B245="AIE"),IF(E245&gt;=6,IF(D245&gt;=20,"H","A"),IF(E245&gt;=2,IF(D245&gt;=51,"H",IF(D245&lt;=19,"L","A")),IF(D245&lt;=50,"L","A"))),""))))</f>
        <v/>
      </c>
      <c r="J245" s="44" t="str">
        <f aca="false">CONCATENATE(B245,C245)</f>
        <v/>
      </c>
      <c r="K245" s="47" t="str">
        <f aca="false">IF(OR(H245="",H245=0),L245,H245)</f>
        <v/>
      </c>
      <c r="L245" s="47" t="str">
        <f aca="false">IF(NOT(ISERROR(VLOOKUP(B245,Deflatores!G$42:H$64,2,FALSE()))),VLOOKUP(B245,Deflatores!G$42:H$64,2,FALSE()),IF(OR(ISBLANK(C245),ISBLANK(B245)),"",VLOOKUP(C245,Deflatores!G$4:H$38,2,FALSE())*H245+VLOOKUP(C245,Deflatores!G$4:I$38,3,FALSE())))</f>
        <v/>
      </c>
      <c r="M245" s="48"/>
      <c r="N245" s="48"/>
      <c r="O245" s="43"/>
    </row>
    <row r="246" customFormat="false" ht="12.75" hidden="false" customHeight="true" outlineLevel="0" collapsed="false">
      <c r="A246" s="36"/>
      <c r="B246" s="37"/>
      <c r="C246" s="37"/>
      <c r="D246" s="44"/>
      <c r="E246" s="44"/>
      <c r="F246" s="45" t="str">
        <f aca="false">IF(ISBLANK(B246),"",IF(I246="L","Baixa",IF(I246="A","Média",IF(I246="","","Alta"))))</f>
        <v/>
      </c>
      <c r="G246" s="44" t="str">
        <f aca="false">CONCATENATE(B246,I246)</f>
        <v/>
      </c>
      <c r="H246" s="39" t="str">
        <f aca="false">IF(ISBLANK(B246),"",IF(B246="ALI",IF(I246="L",7,IF(I246="A",10,15)),IF(B246="AIE",IF(I246="L",5,IF(I246="A",7,10)),IF(B246="SE",IF(I246="L",4,IF(I246="A",5,7)),IF(OR(B246="EE",B246="CE"),IF(I246="L",3,IF(I246="A",4,6)),0)))))</f>
        <v/>
      </c>
      <c r="I246" s="46" t="str">
        <f aca="false">IF(OR(ISBLANK(D246),ISBLANK(E246)),IF(OR(B246="ALI",B246="AIE"),"L",IF(OR(B246="EE",B246="SE",B246="CE"),"A","")),IF(B246="EE",IF(E246&gt;=3,IF(D246&gt;=5,"H","A"),IF(E246&gt;=2,IF(D246&gt;=16,"H",IF(D246&lt;=4,"L","A")),IF(D246&lt;=15,"L","A"))),IF(OR(B246="SE",B246="CE"),IF(E246&gt;=4,IF(D246&gt;=6,"H","A"),IF(E246&gt;=2,IF(D246&gt;=20,"H",IF(D246&lt;=5,"L","A")),IF(D246&lt;=19,"L","A"))),IF(OR(B246="ALI",B246="AIE"),IF(E246&gt;=6,IF(D246&gt;=20,"H","A"),IF(E246&gt;=2,IF(D246&gt;=51,"H",IF(D246&lt;=19,"L","A")),IF(D246&lt;=50,"L","A"))),""))))</f>
        <v/>
      </c>
      <c r="J246" s="44" t="str">
        <f aca="false">CONCATENATE(B246,C246)</f>
        <v/>
      </c>
      <c r="K246" s="47" t="str">
        <f aca="false">IF(OR(H246="",H246=0),L246,H246)</f>
        <v/>
      </c>
      <c r="L246" s="47" t="str">
        <f aca="false">IF(NOT(ISERROR(VLOOKUP(B246,Deflatores!G$42:H$64,2,FALSE()))),VLOOKUP(B246,Deflatores!G$42:H$64,2,FALSE()),IF(OR(ISBLANK(C246),ISBLANK(B246)),"",VLOOKUP(C246,Deflatores!G$4:H$38,2,FALSE())*H246+VLOOKUP(C246,Deflatores!G$4:I$38,3,FALSE())))</f>
        <v/>
      </c>
      <c r="M246" s="48"/>
      <c r="N246" s="48"/>
      <c r="O246" s="43"/>
    </row>
    <row r="247" customFormat="false" ht="12.75" hidden="false" customHeight="true" outlineLevel="0" collapsed="false">
      <c r="A247" s="36"/>
      <c r="B247" s="37"/>
      <c r="C247" s="37"/>
      <c r="D247" s="44"/>
      <c r="E247" s="44"/>
      <c r="F247" s="45" t="str">
        <f aca="false">IF(ISBLANK(B247),"",IF(I247="L","Baixa",IF(I247="A","Média",IF(I247="","","Alta"))))</f>
        <v/>
      </c>
      <c r="G247" s="44" t="str">
        <f aca="false">CONCATENATE(B247,I247)</f>
        <v/>
      </c>
      <c r="H247" s="39" t="str">
        <f aca="false">IF(ISBLANK(B247),"",IF(B247="ALI",IF(I247="L",7,IF(I247="A",10,15)),IF(B247="AIE",IF(I247="L",5,IF(I247="A",7,10)),IF(B247="SE",IF(I247="L",4,IF(I247="A",5,7)),IF(OR(B247="EE",B247="CE"),IF(I247="L",3,IF(I247="A",4,6)),0)))))</f>
        <v/>
      </c>
      <c r="I247" s="46" t="str">
        <f aca="false">IF(OR(ISBLANK(D247),ISBLANK(E247)),IF(OR(B247="ALI",B247="AIE"),"L",IF(OR(B247="EE",B247="SE",B247="CE"),"A","")),IF(B247="EE",IF(E247&gt;=3,IF(D247&gt;=5,"H","A"),IF(E247&gt;=2,IF(D247&gt;=16,"H",IF(D247&lt;=4,"L","A")),IF(D247&lt;=15,"L","A"))),IF(OR(B247="SE",B247="CE"),IF(E247&gt;=4,IF(D247&gt;=6,"H","A"),IF(E247&gt;=2,IF(D247&gt;=20,"H",IF(D247&lt;=5,"L","A")),IF(D247&lt;=19,"L","A"))),IF(OR(B247="ALI",B247="AIE"),IF(E247&gt;=6,IF(D247&gt;=20,"H","A"),IF(E247&gt;=2,IF(D247&gt;=51,"H",IF(D247&lt;=19,"L","A")),IF(D247&lt;=50,"L","A"))),""))))</f>
        <v/>
      </c>
      <c r="J247" s="44" t="str">
        <f aca="false">CONCATENATE(B247,C247)</f>
        <v/>
      </c>
      <c r="K247" s="47" t="str">
        <f aca="false">IF(OR(H247="",H247=0),L247,H247)</f>
        <v/>
      </c>
      <c r="L247" s="47" t="str">
        <f aca="false">IF(NOT(ISERROR(VLOOKUP(B247,Deflatores!G$42:H$64,2,FALSE()))),VLOOKUP(B247,Deflatores!G$42:H$64,2,FALSE()),IF(OR(ISBLANK(C247),ISBLANK(B247)),"",VLOOKUP(C247,Deflatores!G$4:H$38,2,FALSE())*H247+VLOOKUP(C247,Deflatores!G$4:I$38,3,FALSE())))</f>
        <v/>
      </c>
      <c r="M247" s="48"/>
      <c r="N247" s="48"/>
      <c r="O247" s="43"/>
    </row>
    <row r="248" customFormat="false" ht="12.75" hidden="false" customHeight="true" outlineLevel="0" collapsed="false">
      <c r="A248" s="36"/>
      <c r="B248" s="37"/>
      <c r="C248" s="37"/>
      <c r="D248" s="44"/>
      <c r="E248" s="44"/>
      <c r="F248" s="45" t="str">
        <f aca="false">IF(ISBLANK(B248),"",IF(I248="L","Baixa",IF(I248="A","Média",IF(I248="","","Alta"))))</f>
        <v/>
      </c>
      <c r="G248" s="44" t="str">
        <f aca="false">CONCATENATE(B248,I248)</f>
        <v/>
      </c>
      <c r="H248" s="39" t="str">
        <f aca="false">IF(ISBLANK(B248),"",IF(B248="ALI",IF(I248="L",7,IF(I248="A",10,15)),IF(B248="AIE",IF(I248="L",5,IF(I248="A",7,10)),IF(B248="SE",IF(I248="L",4,IF(I248="A",5,7)),IF(OR(B248="EE",B248="CE"),IF(I248="L",3,IF(I248="A",4,6)),0)))))</f>
        <v/>
      </c>
      <c r="I248" s="46" t="str">
        <f aca="false">IF(OR(ISBLANK(D248),ISBLANK(E248)),IF(OR(B248="ALI",B248="AIE"),"L",IF(OR(B248="EE",B248="SE",B248="CE"),"A","")),IF(B248="EE",IF(E248&gt;=3,IF(D248&gt;=5,"H","A"),IF(E248&gt;=2,IF(D248&gt;=16,"H",IF(D248&lt;=4,"L","A")),IF(D248&lt;=15,"L","A"))),IF(OR(B248="SE",B248="CE"),IF(E248&gt;=4,IF(D248&gt;=6,"H","A"),IF(E248&gt;=2,IF(D248&gt;=20,"H",IF(D248&lt;=5,"L","A")),IF(D248&lt;=19,"L","A"))),IF(OR(B248="ALI",B248="AIE"),IF(E248&gt;=6,IF(D248&gt;=20,"H","A"),IF(E248&gt;=2,IF(D248&gt;=51,"H",IF(D248&lt;=19,"L","A")),IF(D248&lt;=50,"L","A"))),""))))</f>
        <v/>
      </c>
      <c r="J248" s="44" t="str">
        <f aca="false">CONCATENATE(B248,C248)</f>
        <v/>
      </c>
      <c r="K248" s="47" t="str">
        <f aca="false">IF(OR(H248="",H248=0),L248,H248)</f>
        <v/>
      </c>
      <c r="L248" s="47" t="str">
        <f aca="false">IF(NOT(ISERROR(VLOOKUP(B248,Deflatores!G$42:H$64,2,FALSE()))),VLOOKUP(B248,Deflatores!G$42:H$64,2,FALSE()),IF(OR(ISBLANK(C248),ISBLANK(B248)),"",VLOOKUP(C248,Deflatores!G$4:H$38,2,FALSE())*H248+VLOOKUP(C248,Deflatores!G$4:I$38,3,FALSE())))</f>
        <v/>
      </c>
      <c r="M248" s="48"/>
      <c r="N248" s="48"/>
      <c r="O248" s="43"/>
    </row>
    <row r="249" customFormat="false" ht="12.75" hidden="false" customHeight="true" outlineLevel="0" collapsed="false">
      <c r="A249" s="36"/>
      <c r="B249" s="37"/>
      <c r="C249" s="37"/>
      <c r="D249" s="44"/>
      <c r="E249" s="44"/>
      <c r="F249" s="45" t="str">
        <f aca="false">IF(ISBLANK(B249),"",IF(I249="L","Baixa",IF(I249="A","Média",IF(I249="","","Alta"))))</f>
        <v/>
      </c>
      <c r="G249" s="44" t="str">
        <f aca="false">CONCATENATE(B249,I249)</f>
        <v/>
      </c>
      <c r="H249" s="39" t="str">
        <f aca="false">IF(ISBLANK(B249),"",IF(B249="ALI",IF(I249="L",7,IF(I249="A",10,15)),IF(B249="AIE",IF(I249="L",5,IF(I249="A",7,10)),IF(B249="SE",IF(I249="L",4,IF(I249="A",5,7)),IF(OR(B249="EE",B249="CE"),IF(I249="L",3,IF(I249="A",4,6)),0)))))</f>
        <v/>
      </c>
      <c r="I249" s="46" t="str">
        <f aca="false">IF(OR(ISBLANK(D249),ISBLANK(E249)),IF(OR(B249="ALI",B249="AIE"),"L",IF(OR(B249="EE",B249="SE",B249="CE"),"A","")),IF(B249="EE",IF(E249&gt;=3,IF(D249&gt;=5,"H","A"),IF(E249&gt;=2,IF(D249&gt;=16,"H",IF(D249&lt;=4,"L","A")),IF(D249&lt;=15,"L","A"))),IF(OR(B249="SE",B249="CE"),IF(E249&gt;=4,IF(D249&gt;=6,"H","A"),IF(E249&gt;=2,IF(D249&gt;=20,"H",IF(D249&lt;=5,"L","A")),IF(D249&lt;=19,"L","A"))),IF(OR(B249="ALI",B249="AIE"),IF(E249&gt;=6,IF(D249&gt;=20,"H","A"),IF(E249&gt;=2,IF(D249&gt;=51,"H",IF(D249&lt;=19,"L","A")),IF(D249&lt;=50,"L","A"))),""))))</f>
        <v/>
      </c>
      <c r="J249" s="44" t="str">
        <f aca="false">CONCATENATE(B249,C249)</f>
        <v/>
      </c>
      <c r="K249" s="47" t="str">
        <f aca="false">IF(OR(H249="",H249=0),L249,H249)</f>
        <v/>
      </c>
      <c r="L249" s="47" t="str">
        <f aca="false">IF(NOT(ISERROR(VLOOKUP(B249,Deflatores!G$42:H$64,2,FALSE()))),VLOOKUP(B249,Deflatores!G$42:H$64,2,FALSE()),IF(OR(ISBLANK(C249),ISBLANK(B249)),"",VLOOKUP(C249,Deflatores!G$4:H$38,2,FALSE())*H249+VLOOKUP(C249,Deflatores!G$4:I$38,3,FALSE())))</f>
        <v/>
      </c>
      <c r="M249" s="48"/>
      <c r="N249" s="48"/>
      <c r="O249" s="43"/>
    </row>
    <row r="250" customFormat="false" ht="12.75" hidden="false" customHeight="true" outlineLevel="0" collapsed="false">
      <c r="A250" s="36"/>
      <c r="B250" s="37"/>
      <c r="C250" s="37"/>
      <c r="D250" s="44"/>
      <c r="E250" s="44"/>
      <c r="F250" s="45" t="str">
        <f aca="false">IF(ISBLANK(B250),"",IF(I250="L","Baixa",IF(I250="A","Média",IF(I250="","","Alta"))))</f>
        <v/>
      </c>
      <c r="G250" s="44" t="str">
        <f aca="false">CONCATENATE(B250,I250)</f>
        <v/>
      </c>
      <c r="H250" s="39" t="str">
        <f aca="false">IF(ISBLANK(B250),"",IF(B250="ALI",IF(I250="L",7,IF(I250="A",10,15)),IF(B250="AIE",IF(I250="L",5,IF(I250="A",7,10)),IF(B250="SE",IF(I250="L",4,IF(I250="A",5,7)),IF(OR(B250="EE",B250="CE"),IF(I250="L",3,IF(I250="A",4,6)),0)))))</f>
        <v/>
      </c>
      <c r="I250" s="46" t="str">
        <f aca="false">IF(OR(ISBLANK(D250),ISBLANK(E250)),IF(OR(B250="ALI",B250="AIE"),"L",IF(OR(B250="EE",B250="SE",B250="CE"),"A","")),IF(B250="EE",IF(E250&gt;=3,IF(D250&gt;=5,"H","A"),IF(E250&gt;=2,IF(D250&gt;=16,"H",IF(D250&lt;=4,"L","A")),IF(D250&lt;=15,"L","A"))),IF(OR(B250="SE",B250="CE"),IF(E250&gt;=4,IF(D250&gt;=6,"H","A"),IF(E250&gt;=2,IF(D250&gt;=20,"H",IF(D250&lt;=5,"L","A")),IF(D250&lt;=19,"L","A"))),IF(OR(B250="ALI",B250="AIE"),IF(E250&gt;=6,IF(D250&gt;=20,"H","A"),IF(E250&gt;=2,IF(D250&gt;=51,"H",IF(D250&lt;=19,"L","A")),IF(D250&lt;=50,"L","A"))),""))))</f>
        <v/>
      </c>
      <c r="J250" s="44" t="str">
        <f aca="false">CONCATENATE(B250,C250)</f>
        <v/>
      </c>
      <c r="K250" s="47" t="str">
        <f aca="false">IF(OR(H250="",H250=0),L250,H250)</f>
        <v/>
      </c>
      <c r="L250" s="47" t="str">
        <f aca="false">IF(NOT(ISERROR(VLOOKUP(B250,Deflatores!G$42:H$64,2,FALSE()))),VLOOKUP(B250,Deflatores!G$42:H$64,2,FALSE()),IF(OR(ISBLANK(C250),ISBLANK(B250)),"",VLOOKUP(C250,Deflatores!G$4:H$38,2,FALSE())*H250+VLOOKUP(C250,Deflatores!G$4:I$38,3,FALSE())))</f>
        <v/>
      </c>
      <c r="M250" s="48"/>
      <c r="N250" s="48"/>
      <c r="O250" s="43"/>
    </row>
    <row r="251" customFormat="false" ht="12.75" hidden="false" customHeight="true" outlineLevel="0" collapsed="false">
      <c r="A251" s="36"/>
      <c r="B251" s="37"/>
      <c r="C251" s="37"/>
      <c r="D251" s="44"/>
      <c r="E251" s="44"/>
      <c r="F251" s="45" t="str">
        <f aca="false">IF(ISBLANK(B251),"",IF(I251="L","Baixa",IF(I251="A","Média",IF(I251="","","Alta"))))</f>
        <v/>
      </c>
      <c r="G251" s="44" t="str">
        <f aca="false">CONCATENATE(B251,I251)</f>
        <v/>
      </c>
      <c r="H251" s="39" t="str">
        <f aca="false">IF(ISBLANK(B251),"",IF(B251="ALI",IF(I251="L",7,IF(I251="A",10,15)),IF(B251="AIE",IF(I251="L",5,IF(I251="A",7,10)),IF(B251="SE",IF(I251="L",4,IF(I251="A",5,7)),IF(OR(B251="EE",B251="CE"),IF(I251="L",3,IF(I251="A",4,6)),0)))))</f>
        <v/>
      </c>
      <c r="I251" s="46" t="str">
        <f aca="false">IF(OR(ISBLANK(D251),ISBLANK(E251)),IF(OR(B251="ALI",B251="AIE"),"L",IF(OR(B251="EE",B251="SE",B251="CE"),"A","")),IF(B251="EE",IF(E251&gt;=3,IF(D251&gt;=5,"H","A"),IF(E251&gt;=2,IF(D251&gt;=16,"H",IF(D251&lt;=4,"L","A")),IF(D251&lt;=15,"L","A"))),IF(OR(B251="SE",B251="CE"),IF(E251&gt;=4,IF(D251&gt;=6,"H","A"),IF(E251&gt;=2,IF(D251&gt;=20,"H",IF(D251&lt;=5,"L","A")),IF(D251&lt;=19,"L","A"))),IF(OR(B251="ALI",B251="AIE"),IF(E251&gt;=6,IF(D251&gt;=20,"H","A"),IF(E251&gt;=2,IF(D251&gt;=51,"H",IF(D251&lt;=19,"L","A")),IF(D251&lt;=50,"L","A"))),""))))</f>
        <v/>
      </c>
      <c r="J251" s="44" t="str">
        <f aca="false">CONCATENATE(B251,C251)</f>
        <v/>
      </c>
      <c r="K251" s="47" t="str">
        <f aca="false">IF(OR(H251="",H251=0),L251,H251)</f>
        <v/>
      </c>
      <c r="L251" s="47" t="str">
        <f aca="false">IF(NOT(ISERROR(VLOOKUP(B251,Deflatores!G$42:H$64,2,FALSE()))),VLOOKUP(B251,Deflatores!G$42:H$64,2,FALSE()),IF(OR(ISBLANK(C251),ISBLANK(B251)),"",VLOOKUP(C251,Deflatores!G$4:H$38,2,FALSE())*H251+VLOOKUP(C251,Deflatores!G$4:I$38,3,FALSE())))</f>
        <v/>
      </c>
      <c r="M251" s="48"/>
      <c r="N251" s="48"/>
      <c r="O251" s="43"/>
    </row>
    <row r="252" customFormat="false" ht="12.75" hidden="false" customHeight="true" outlineLevel="0" collapsed="false">
      <c r="A252" s="36"/>
      <c r="B252" s="37"/>
      <c r="C252" s="37"/>
      <c r="D252" s="44"/>
      <c r="E252" s="44"/>
      <c r="F252" s="45" t="str">
        <f aca="false">IF(ISBLANK(B252),"",IF(I252="L","Baixa",IF(I252="A","Média",IF(I252="","","Alta"))))</f>
        <v/>
      </c>
      <c r="G252" s="44" t="str">
        <f aca="false">CONCATENATE(B252,I252)</f>
        <v/>
      </c>
      <c r="H252" s="39" t="str">
        <f aca="false">IF(ISBLANK(B252),"",IF(B252="ALI",IF(I252="L",7,IF(I252="A",10,15)),IF(B252="AIE",IF(I252="L",5,IF(I252="A",7,10)),IF(B252="SE",IF(I252="L",4,IF(I252="A",5,7)),IF(OR(B252="EE",B252="CE"),IF(I252="L",3,IF(I252="A",4,6)),0)))))</f>
        <v/>
      </c>
      <c r="I252" s="46" t="str">
        <f aca="false"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  <v/>
      </c>
      <c r="J252" s="44" t="str">
        <f aca="false">CONCATENATE(B252,C252)</f>
        <v/>
      </c>
      <c r="K252" s="47" t="str">
        <f aca="false">IF(OR(H252="",H252=0),L252,H252)</f>
        <v/>
      </c>
      <c r="L252" s="47" t="str">
        <f aca="false">IF(NOT(ISERROR(VLOOKUP(B252,Deflatores!G$42:H$64,2,FALSE()))),VLOOKUP(B252,Deflatores!G$42:H$64,2,FALSE()),IF(OR(ISBLANK(C252),ISBLANK(B252)),"",VLOOKUP(C252,Deflatores!G$4:H$38,2,FALSE())*H252+VLOOKUP(C252,Deflatores!G$4:I$38,3,FALSE())))</f>
        <v/>
      </c>
      <c r="M252" s="48"/>
      <c r="N252" s="48"/>
      <c r="O252" s="43"/>
    </row>
    <row r="253" customFormat="false" ht="12.75" hidden="false" customHeight="true" outlineLevel="0" collapsed="false">
      <c r="A253" s="36"/>
      <c r="B253" s="37"/>
      <c r="C253" s="37"/>
      <c r="D253" s="44"/>
      <c r="E253" s="44"/>
      <c r="F253" s="45" t="str">
        <f aca="false">IF(ISBLANK(B253),"",IF(I253="L","Baixa",IF(I253="A","Média",IF(I253="","","Alta"))))</f>
        <v/>
      </c>
      <c r="G253" s="44" t="str">
        <f aca="false">CONCATENATE(B253,I253)</f>
        <v/>
      </c>
      <c r="H253" s="39" t="str">
        <f aca="false">IF(ISBLANK(B253),"",IF(B253="ALI",IF(I253="L",7,IF(I253="A",10,15)),IF(B253="AIE",IF(I253="L",5,IF(I253="A",7,10)),IF(B253="SE",IF(I253="L",4,IF(I253="A",5,7)),IF(OR(B253="EE",B253="CE"),IF(I253="L",3,IF(I253="A",4,6)),0)))))</f>
        <v/>
      </c>
      <c r="I253" s="46" t="str">
        <f aca="false">IF(OR(ISBLANK(D253),ISBLANK(E253)),IF(OR(B253="ALI",B253="AIE"),"L",IF(OR(B253="EE",B253="SE",B253="CE"),"A","")),IF(B253="EE",IF(E253&gt;=3,IF(D253&gt;=5,"H","A"),IF(E253&gt;=2,IF(D253&gt;=16,"H",IF(D253&lt;=4,"L","A")),IF(D253&lt;=15,"L","A"))),IF(OR(B253="SE",B253="CE"),IF(E253&gt;=4,IF(D253&gt;=6,"H","A"),IF(E253&gt;=2,IF(D253&gt;=20,"H",IF(D253&lt;=5,"L","A")),IF(D253&lt;=19,"L","A"))),IF(OR(B253="ALI",B253="AIE"),IF(E253&gt;=6,IF(D253&gt;=20,"H","A"),IF(E253&gt;=2,IF(D253&gt;=51,"H",IF(D253&lt;=19,"L","A")),IF(D253&lt;=50,"L","A"))),""))))</f>
        <v/>
      </c>
      <c r="J253" s="44" t="str">
        <f aca="false">CONCATENATE(B253,C253)</f>
        <v/>
      </c>
      <c r="K253" s="47" t="str">
        <f aca="false">IF(OR(H253="",H253=0),L253,H253)</f>
        <v/>
      </c>
      <c r="L253" s="47" t="str">
        <f aca="false">IF(NOT(ISERROR(VLOOKUP(B253,Deflatores!G$42:H$64,2,FALSE()))),VLOOKUP(B253,Deflatores!G$42:H$64,2,FALSE()),IF(OR(ISBLANK(C253),ISBLANK(B253)),"",VLOOKUP(C253,Deflatores!G$4:H$38,2,FALSE())*H253+VLOOKUP(C253,Deflatores!G$4:I$38,3,FALSE())))</f>
        <v/>
      </c>
      <c r="M253" s="48"/>
      <c r="N253" s="48"/>
      <c r="O253" s="43"/>
    </row>
    <row r="254" customFormat="false" ht="12.75" hidden="false" customHeight="true" outlineLevel="0" collapsed="false">
      <c r="A254" s="36"/>
      <c r="B254" s="37"/>
      <c r="C254" s="37"/>
      <c r="D254" s="44"/>
      <c r="E254" s="44"/>
      <c r="F254" s="45" t="str">
        <f aca="false">IF(ISBLANK(B254),"",IF(I254="L","Baixa",IF(I254="A","Média",IF(I254="","","Alta"))))</f>
        <v/>
      </c>
      <c r="G254" s="44" t="str">
        <f aca="false">CONCATENATE(B254,I254)</f>
        <v/>
      </c>
      <c r="H254" s="39" t="str">
        <f aca="false">IF(ISBLANK(B254),"",IF(B254="ALI",IF(I254="L",7,IF(I254="A",10,15)),IF(B254="AIE",IF(I254="L",5,IF(I254="A",7,10)),IF(B254="SE",IF(I254="L",4,IF(I254="A",5,7)),IF(OR(B254="EE",B254="CE"),IF(I254="L",3,IF(I254="A",4,6)),0)))))</f>
        <v/>
      </c>
      <c r="I254" s="46" t="str">
        <f aca="false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44" t="str">
        <f aca="false">CONCATENATE(B254,C254)</f>
        <v/>
      </c>
      <c r="K254" s="47" t="str">
        <f aca="false">IF(OR(H254="",H254=0),L254,H254)</f>
        <v/>
      </c>
      <c r="L254" s="47" t="str">
        <f aca="false">IF(NOT(ISERROR(VLOOKUP(B254,Deflatores!G$42:H$64,2,FALSE()))),VLOOKUP(B254,Deflatores!G$42:H$64,2,FALSE()),IF(OR(ISBLANK(C254),ISBLANK(B254)),"",VLOOKUP(C254,Deflatores!G$4:H$38,2,FALSE())*H254+VLOOKUP(C254,Deflatores!G$4:I$38,3,FALSE())))</f>
        <v/>
      </c>
      <c r="M254" s="48"/>
      <c r="N254" s="48"/>
      <c r="O254" s="43"/>
    </row>
    <row r="255" customFormat="false" ht="12.75" hidden="false" customHeight="true" outlineLevel="0" collapsed="false">
      <c r="A255" s="36"/>
      <c r="B255" s="37"/>
      <c r="C255" s="37"/>
      <c r="D255" s="44"/>
      <c r="E255" s="44"/>
      <c r="F255" s="45" t="str">
        <f aca="false">IF(ISBLANK(B255),"",IF(I255="L","Baixa",IF(I255="A","Média",IF(I255="","","Alta"))))</f>
        <v/>
      </c>
      <c r="G255" s="44" t="str">
        <f aca="false">CONCATENATE(B255,I255)</f>
        <v/>
      </c>
      <c r="H255" s="39" t="str">
        <f aca="false">IF(ISBLANK(B255),"",IF(B255="ALI",IF(I255="L",7,IF(I255="A",10,15)),IF(B255="AIE",IF(I255="L",5,IF(I255="A",7,10)),IF(B255="SE",IF(I255="L",4,IF(I255="A",5,7)),IF(OR(B255="EE",B255="CE"),IF(I255="L",3,IF(I255="A",4,6)),0)))))</f>
        <v/>
      </c>
      <c r="I255" s="46" t="str">
        <f aca="false">IF(OR(ISBLANK(D255),ISBLANK(E255)),IF(OR(B255="ALI",B255="AIE"),"L",IF(OR(B255="EE",B255="SE",B255="CE"),"A","")),IF(B255="EE",IF(E255&gt;=3,IF(D255&gt;=5,"H","A"),IF(E255&gt;=2,IF(D255&gt;=16,"H",IF(D255&lt;=4,"L","A")),IF(D255&lt;=15,"L","A"))),IF(OR(B255="SE",B255="CE"),IF(E255&gt;=4,IF(D255&gt;=6,"H","A"),IF(E255&gt;=2,IF(D255&gt;=20,"H",IF(D255&lt;=5,"L","A")),IF(D255&lt;=19,"L","A"))),IF(OR(B255="ALI",B255="AIE"),IF(E255&gt;=6,IF(D255&gt;=20,"H","A"),IF(E255&gt;=2,IF(D255&gt;=51,"H",IF(D255&lt;=19,"L","A")),IF(D255&lt;=50,"L","A"))),""))))</f>
        <v/>
      </c>
      <c r="J255" s="44" t="str">
        <f aca="false">CONCATENATE(B255,C255)</f>
        <v/>
      </c>
      <c r="K255" s="47" t="str">
        <f aca="false">IF(OR(H255="",H255=0),L255,H255)</f>
        <v/>
      </c>
      <c r="L255" s="47" t="str">
        <f aca="false">IF(NOT(ISERROR(VLOOKUP(B255,Deflatores!G$42:H$64,2,FALSE()))),VLOOKUP(B255,Deflatores!G$42:H$64,2,FALSE()),IF(OR(ISBLANK(C255),ISBLANK(B255)),"",VLOOKUP(C255,Deflatores!G$4:H$38,2,FALSE())*H255+VLOOKUP(C255,Deflatores!G$4:I$38,3,FALSE())))</f>
        <v/>
      </c>
      <c r="M255" s="48"/>
      <c r="N255" s="48"/>
      <c r="O255" s="43"/>
    </row>
    <row r="256" customFormat="false" ht="12.75" hidden="false" customHeight="true" outlineLevel="0" collapsed="false">
      <c r="A256" s="36"/>
      <c r="B256" s="37"/>
      <c r="C256" s="37"/>
      <c r="D256" s="44"/>
      <c r="E256" s="44"/>
      <c r="F256" s="45" t="str">
        <f aca="false">IF(ISBLANK(B256),"",IF(I256="L","Baixa",IF(I256="A","Média",IF(I256="","","Alta"))))</f>
        <v/>
      </c>
      <c r="G256" s="44" t="str">
        <f aca="false">CONCATENATE(B256,I256)</f>
        <v/>
      </c>
      <c r="H256" s="39" t="str">
        <f aca="false">IF(ISBLANK(B256),"",IF(B256="ALI",IF(I256="L",7,IF(I256="A",10,15)),IF(B256="AIE",IF(I256="L",5,IF(I256="A",7,10)),IF(B256="SE",IF(I256="L",4,IF(I256="A",5,7)),IF(OR(B256="EE",B256="CE"),IF(I256="L",3,IF(I256="A",4,6)),0)))))</f>
        <v/>
      </c>
      <c r="I256" s="46" t="str">
        <f aca="false">IF(OR(ISBLANK(D256),ISBLANK(E256)),IF(OR(B256="ALI",B256="AIE"),"L",IF(OR(B256="EE",B256="SE",B256="CE"),"A","")),IF(B256="EE",IF(E256&gt;=3,IF(D256&gt;=5,"H","A"),IF(E256&gt;=2,IF(D256&gt;=16,"H",IF(D256&lt;=4,"L","A")),IF(D256&lt;=15,"L","A"))),IF(OR(B256="SE",B256="CE"),IF(E256&gt;=4,IF(D256&gt;=6,"H","A"),IF(E256&gt;=2,IF(D256&gt;=20,"H",IF(D256&lt;=5,"L","A")),IF(D256&lt;=19,"L","A"))),IF(OR(B256="ALI",B256="AIE"),IF(E256&gt;=6,IF(D256&gt;=20,"H","A"),IF(E256&gt;=2,IF(D256&gt;=51,"H",IF(D256&lt;=19,"L","A")),IF(D256&lt;=50,"L","A"))),""))))</f>
        <v/>
      </c>
      <c r="J256" s="44" t="str">
        <f aca="false">CONCATENATE(B256,C256)</f>
        <v/>
      </c>
      <c r="K256" s="47" t="str">
        <f aca="false">IF(OR(H256="",H256=0),L256,H256)</f>
        <v/>
      </c>
      <c r="L256" s="47" t="str">
        <f aca="false">IF(NOT(ISERROR(VLOOKUP(B256,Deflatores!G$42:H$64,2,FALSE()))),VLOOKUP(B256,Deflatores!G$42:H$64,2,FALSE()),IF(OR(ISBLANK(C256),ISBLANK(B256)),"",VLOOKUP(C256,Deflatores!G$4:H$38,2,FALSE())*H256+VLOOKUP(C256,Deflatores!G$4:I$38,3,FALSE())))</f>
        <v/>
      </c>
      <c r="M256" s="48"/>
      <c r="N256" s="48"/>
      <c r="O256" s="43"/>
    </row>
    <row r="257" customFormat="false" ht="12.75" hidden="false" customHeight="true" outlineLevel="0" collapsed="false">
      <c r="A257" s="36"/>
      <c r="B257" s="37"/>
      <c r="C257" s="37"/>
      <c r="D257" s="44"/>
      <c r="E257" s="44"/>
      <c r="F257" s="45" t="str">
        <f aca="false">IF(ISBLANK(B257),"",IF(I257="L","Baixa",IF(I257="A","Média",IF(I257="","","Alta"))))</f>
        <v/>
      </c>
      <c r="G257" s="44" t="str">
        <f aca="false">CONCATENATE(B257,I257)</f>
        <v/>
      </c>
      <c r="H257" s="39" t="str">
        <f aca="false">IF(ISBLANK(B257),"",IF(B257="ALI",IF(I257="L",7,IF(I257="A",10,15)),IF(B257="AIE",IF(I257="L",5,IF(I257="A",7,10)),IF(B257="SE",IF(I257="L",4,IF(I257="A",5,7)),IF(OR(B257="EE",B257="CE"),IF(I257="L",3,IF(I257="A",4,6)),0)))))</f>
        <v/>
      </c>
      <c r="I257" s="46" t="str">
        <f aca="false">IF(OR(ISBLANK(D257),ISBLANK(E257)),IF(OR(B257="ALI",B257="AIE"),"L",IF(OR(B257="EE",B257="SE",B257="CE"),"A","")),IF(B257="EE",IF(E257&gt;=3,IF(D257&gt;=5,"H","A"),IF(E257&gt;=2,IF(D257&gt;=16,"H",IF(D257&lt;=4,"L","A")),IF(D257&lt;=15,"L","A"))),IF(OR(B257="SE",B257="CE"),IF(E257&gt;=4,IF(D257&gt;=6,"H","A"),IF(E257&gt;=2,IF(D257&gt;=20,"H",IF(D257&lt;=5,"L","A")),IF(D257&lt;=19,"L","A"))),IF(OR(B257="ALI",B257="AIE"),IF(E257&gt;=6,IF(D257&gt;=20,"H","A"),IF(E257&gt;=2,IF(D257&gt;=51,"H",IF(D257&lt;=19,"L","A")),IF(D257&lt;=50,"L","A"))),""))))</f>
        <v/>
      </c>
      <c r="J257" s="44" t="str">
        <f aca="false">CONCATENATE(B257,C257)</f>
        <v/>
      </c>
      <c r="K257" s="47" t="str">
        <f aca="false">IF(OR(H257="",H257=0),L257,H257)</f>
        <v/>
      </c>
      <c r="L257" s="47" t="str">
        <f aca="false">IF(NOT(ISERROR(VLOOKUP(B257,Deflatores!G$42:H$64,2,FALSE()))),VLOOKUP(B257,Deflatores!G$42:H$64,2,FALSE()),IF(OR(ISBLANK(C257),ISBLANK(B257)),"",VLOOKUP(C257,Deflatores!G$4:H$38,2,FALSE())*H257+VLOOKUP(C257,Deflatores!G$4:I$38,3,FALSE())))</f>
        <v/>
      </c>
      <c r="M257" s="48"/>
      <c r="N257" s="48"/>
      <c r="O257" s="43"/>
    </row>
    <row r="258" customFormat="false" ht="12.75" hidden="false" customHeight="true" outlineLevel="0" collapsed="false">
      <c r="A258" s="36"/>
      <c r="B258" s="37"/>
      <c r="C258" s="37"/>
      <c r="D258" s="44"/>
      <c r="E258" s="44"/>
      <c r="F258" s="45" t="str">
        <f aca="false">IF(ISBLANK(B258),"",IF(I258="L","Baixa",IF(I258="A","Média",IF(I258="","","Alta"))))</f>
        <v/>
      </c>
      <c r="G258" s="44" t="str">
        <f aca="false">CONCATENATE(B258,I258)</f>
        <v/>
      </c>
      <c r="H258" s="39" t="str">
        <f aca="false">IF(ISBLANK(B258),"",IF(B258="ALI",IF(I258="L",7,IF(I258="A",10,15)),IF(B258="AIE",IF(I258="L",5,IF(I258="A",7,10)),IF(B258="SE",IF(I258="L",4,IF(I258="A",5,7)),IF(OR(B258="EE",B258="CE"),IF(I258="L",3,IF(I258="A",4,6)),0)))))</f>
        <v/>
      </c>
      <c r="I258" s="46" t="str">
        <f aca="false">IF(OR(ISBLANK(D258),ISBLANK(E258)),IF(OR(B258="ALI",B258="AIE"),"L",IF(OR(B258="EE",B258="SE",B258="CE"),"A","")),IF(B258="EE",IF(E258&gt;=3,IF(D258&gt;=5,"H","A"),IF(E258&gt;=2,IF(D258&gt;=16,"H",IF(D258&lt;=4,"L","A")),IF(D258&lt;=15,"L","A"))),IF(OR(B258="SE",B258="CE"),IF(E258&gt;=4,IF(D258&gt;=6,"H","A"),IF(E258&gt;=2,IF(D258&gt;=20,"H",IF(D258&lt;=5,"L","A")),IF(D258&lt;=19,"L","A"))),IF(OR(B258="ALI",B258="AIE"),IF(E258&gt;=6,IF(D258&gt;=20,"H","A"),IF(E258&gt;=2,IF(D258&gt;=51,"H",IF(D258&lt;=19,"L","A")),IF(D258&lt;=50,"L","A"))),""))))</f>
        <v/>
      </c>
      <c r="J258" s="44" t="str">
        <f aca="false">CONCATENATE(B258,C258)</f>
        <v/>
      </c>
      <c r="K258" s="47" t="str">
        <f aca="false">IF(OR(H258="",H258=0),L258,H258)</f>
        <v/>
      </c>
      <c r="L258" s="47" t="str">
        <f aca="false">IF(NOT(ISERROR(VLOOKUP(B258,Deflatores!G$42:H$64,2,FALSE()))),VLOOKUP(B258,Deflatores!G$42:H$64,2,FALSE()),IF(OR(ISBLANK(C258),ISBLANK(B258)),"",VLOOKUP(C258,Deflatores!G$4:H$38,2,FALSE())*H258+VLOOKUP(C258,Deflatores!G$4:I$38,3,FALSE())))</f>
        <v/>
      </c>
      <c r="M258" s="48"/>
      <c r="N258" s="48"/>
      <c r="O258" s="43"/>
    </row>
    <row r="259" customFormat="false" ht="12.75" hidden="false" customHeight="true" outlineLevel="0" collapsed="false">
      <c r="A259" s="36"/>
      <c r="B259" s="37"/>
      <c r="C259" s="37"/>
      <c r="D259" s="44"/>
      <c r="E259" s="44"/>
      <c r="F259" s="45" t="str">
        <f aca="false">IF(ISBLANK(B259),"",IF(I259="L","Baixa",IF(I259="A","Média",IF(I259="","","Alta"))))</f>
        <v/>
      </c>
      <c r="G259" s="44" t="str">
        <f aca="false">CONCATENATE(B259,I259)</f>
        <v/>
      </c>
      <c r="H259" s="39" t="str">
        <f aca="false">IF(ISBLANK(B259),"",IF(B259="ALI",IF(I259="L",7,IF(I259="A",10,15)),IF(B259="AIE",IF(I259="L",5,IF(I259="A",7,10)),IF(B259="SE",IF(I259="L",4,IF(I259="A",5,7)),IF(OR(B259="EE",B259="CE"),IF(I259="L",3,IF(I259="A",4,6)),0)))))</f>
        <v/>
      </c>
      <c r="I259" s="46" t="str">
        <f aca="false">IF(OR(ISBLANK(D259),ISBLANK(E259)),IF(OR(B259="ALI",B259="AIE"),"L",IF(OR(B259="EE",B259="SE",B259="CE"),"A","")),IF(B259="EE",IF(E259&gt;=3,IF(D259&gt;=5,"H","A"),IF(E259&gt;=2,IF(D259&gt;=16,"H",IF(D259&lt;=4,"L","A")),IF(D259&lt;=15,"L","A"))),IF(OR(B259="SE",B259="CE"),IF(E259&gt;=4,IF(D259&gt;=6,"H","A"),IF(E259&gt;=2,IF(D259&gt;=20,"H",IF(D259&lt;=5,"L","A")),IF(D259&lt;=19,"L","A"))),IF(OR(B259="ALI",B259="AIE"),IF(E259&gt;=6,IF(D259&gt;=20,"H","A"),IF(E259&gt;=2,IF(D259&gt;=51,"H",IF(D259&lt;=19,"L","A")),IF(D259&lt;=50,"L","A"))),""))))</f>
        <v/>
      </c>
      <c r="J259" s="44" t="str">
        <f aca="false">CONCATENATE(B259,C259)</f>
        <v/>
      </c>
      <c r="K259" s="47" t="str">
        <f aca="false">IF(OR(H259="",H259=0),L259,H259)</f>
        <v/>
      </c>
      <c r="L259" s="47" t="str">
        <f aca="false">IF(NOT(ISERROR(VLOOKUP(B259,Deflatores!G$42:H$64,2,FALSE()))),VLOOKUP(B259,Deflatores!G$42:H$64,2,FALSE()),IF(OR(ISBLANK(C259),ISBLANK(B259)),"",VLOOKUP(C259,Deflatores!G$4:H$38,2,FALSE())*H259+VLOOKUP(C259,Deflatores!G$4:I$38,3,FALSE())))</f>
        <v/>
      </c>
      <c r="M259" s="48"/>
      <c r="N259" s="48"/>
      <c r="O259" s="43"/>
    </row>
    <row r="260" customFormat="false" ht="12.75" hidden="false" customHeight="true" outlineLevel="0" collapsed="false">
      <c r="A260" s="36"/>
      <c r="B260" s="37"/>
      <c r="C260" s="37"/>
      <c r="D260" s="44"/>
      <c r="E260" s="44"/>
      <c r="F260" s="45" t="str">
        <f aca="false">IF(ISBLANK(B260),"",IF(I260="L","Baixa",IF(I260="A","Média",IF(I260="","","Alta"))))</f>
        <v/>
      </c>
      <c r="G260" s="44" t="str">
        <f aca="false">CONCATENATE(B260,I260)</f>
        <v/>
      </c>
      <c r="H260" s="39" t="str">
        <f aca="false">IF(ISBLANK(B260),"",IF(B260="ALI",IF(I260="L",7,IF(I260="A",10,15)),IF(B260="AIE",IF(I260="L",5,IF(I260="A",7,10)),IF(B260="SE",IF(I260="L",4,IF(I260="A",5,7)),IF(OR(B260="EE",B260="CE"),IF(I260="L",3,IF(I260="A",4,6)),0)))))</f>
        <v/>
      </c>
      <c r="I260" s="46" t="str">
        <f aca="false">IF(OR(ISBLANK(D260),ISBLANK(E260)),IF(OR(B260="ALI",B260="AIE"),"L",IF(OR(B260="EE",B260="SE",B260="CE"),"A","")),IF(B260="EE",IF(E260&gt;=3,IF(D260&gt;=5,"H","A"),IF(E260&gt;=2,IF(D260&gt;=16,"H",IF(D260&lt;=4,"L","A")),IF(D260&lt;=15,"L","A"))),IF(OR(B260="SE",B260="CE"),IF(E260&gt;=4,IF(D260&gt;=6,"H","A"),IF(E260&gt;=2,IF(D260&gt;=20,"H",IF(D260&lt;=5,"L","A")),IF(D260&lt;=19,"L","A"))),IF(OR(B260="ALI",B260="AIE"),IF(E260&gt;=6,IF(D260&gt;=20,"H","A"),IF(E260&gt;=2,IF(D260&gt;=51,"H",IF(D260&lt;=19,"L","A")),IF(D260&lt;=50,"L","A"))),""))))</f>
        <v/>
      </c>
      <c r="J260" s="44" t="str">
        <f aca="false">CONCATENATE(B260,C260)</f>
        <v/>
      </c>
      <c r="K260" s="47" t="str">
        <f aca="false">IF(OR(H260="",H260=0),L260,H260)</f>
        <v/>
      </c>
      <c r="L260" s="47" t="str">
        <f aca="false">IF(NOT(ISERROR(VLOOKUP(B260,Deflatores!G$42:H$64,2,FALSE()))),VLOOKUP(B260,Deflatores!G$42:H$64,2,FALSE()),IF(OR(ISBLANK(C260),ISBLANK(B260)),"",VLOOKUP(C260,Deflatores!G$4:H$38,2,FALSE())*H260+VLOOKUP(C260,Deflatores!G$4:I$38,3,FALSE())))</f>
        <v/>
      </c>
      <c r="M260" s="48"/>
      <c r="N260" s="48"/>
      <c r="O260" s="43"/>
    </row>
    <row r="261" customFormat="false" ht="12.75" hidden="false" customHeight="true" outlineLevel="0" collapsed="false">
      <c r="A261" s="36"/>
      <c r="B261" s="37"/>
      <c r="C261" s="37"/>
      <c r="D261" s="44"/>
      <c r="E261" s="44"/>
      <c r="F261" s="45" t="str">
        <f aca="false">IF(ISBLANK(B261),"",IF(I261="L","Baixa",IF(I261="A","Média",IF(I261="","","Alta"))))</f>
        <v/>
      </c>
      <c r="G261" s="44" t="str">
        <f aca="false">CONCATENATE(B261,I261)</f>
        <v/>
      </c>
      <c r="H261" s="39" t="str">
        <f aca="false">IF(ISBLANK(B261),"",IF(B261="ALI",IF(I261="L",7,IF(I261="A",10,15)),IF(B261="AIE",IF(I261="L",5,IF(I261="A",7,10)),IF(B261="SE",IF(I261="L",4,IF(I261="A",5,7)),IF(OR(B261="EE",B261="CE"),IF(I261="L",3,IF(I261="A",4,6)),0)))))</f>
        <v/>
      </c>
      <c r="I261" s="46" t="str">
        <f aca="false">IF(OR(ISBLANK(D261),ISBLANK(E261)),IF(OR(B261="ALI",B261="AIE"),"L",IF(OR(B261="EE",B261="SE",B261="CE"),"A","")),IF(B261="EE",IF(E261&gt;=3,IF(D261&gt;=5,"H","A"),IF(E261&gt;=2,IF(D261&gt;=16,"H",IF(D261&lt;=4,"L","A")),IF(D261&lt;=15,"L","A"))),IF(OR(B261="SE",B261="CE"),IF(E261&gt;=4,IF(D261&gt;=6,"H","A"),IF(E261&gt;=2,IF(D261&gt;=20,"H",IF(D261&lt;=5,"L","A")),IF(D261&lt;=19,"L","A"))),IF(OR(B261="ALI",B261="AIE"),IF(E261&gt;=6,IF(D261&gt;=20,"H","A"),IF(E261&gt;=2,IF(D261&gt;=51,"H",IF(D261&lt;=19,"L","A")),IF(D261&lt;=50,"L","A"))),""))))</f>
        <v/>
      </c>
      <c r="J261" s="44" t="str">
        <f aca="false">CONCATENATE(B261,C261)</f>
        <v/>
      </c>
      <c r="K261" s="47" t="str">
        <f aca="false">IF(OR(H261="",H261=0),L261,H261)</f>
        <v/>
      </c>
      <c r="L261" s="47" t="str">
        <f aca="false">IF(NOT(ISERROR(VLOOKUP(B261,Deflatores!G$42:H$64,2,FALSE()))),VLOOKUP(B261,Deflatores!G$42:H$64,2,FALSE()),IF(OR(ISBLANK(C261),ISBLANK(B261)),"",VLOOKUP(C261,Deflatores!G$4:H$38,2,FALSE())*H261+VLOOKUP(C261,Deflatores!G$4:I$38,3,FALSE())))</f>
        <v/>
      </c>
      <c r="M261" s="48"/>
      <c r="N261" s="48"/>
      <c r="O261" s="43"/>
    </row>
    <row r="262" customFormat="false" ht="12.75" hidden="false" customHeight="true" outlineLevel="0" collapsed="false">
      <c r="A262" s="36"/>
      <c r="B262" s="37"/>
      <c r="C262" s="37"/>
      <c r="D262" s="44"/>
      <c r="E262" s="44"/>
      <c r="F262" s="45" t="str">
        <f aca="false">IF(ISBLANK(B262),"",IF(I262="L","Baixa",IF(I262="A","Média",IF(I262="","","Alta"))))</f>
        <v/>
      </c>
      <c r="G262" s="44" t="str">
        <f aca="false">CONCATENATE(B262,I262)</f>
        <v/>
      </c>
      <c r="H262" s="39" t="str">
        <f aca="false">IF(ISBLANK(B262),"",IF(B262="ALI",IF(I262="L",7,IF(I262="A",10,15)),IF(B262="AIE",IF(I262="L",5,IF(I262="A",7,10)),IF(B262="SE",IF(I262="L",4,IF(I262="A",5,7)),IF(OR(B262="EE",B262="CE"),IF(I262="L",3,IF(I262="A",4,6)),0)))))</f>
        <v/>
      </c>
      <c r="I262" s="46" t="str">
        <f aca="false">IF(OR(ISBLANK(D262),ISBLANK(E262)),IF(OR(B262="ALI",B262="AIE"),"L",IF(OR(B262="EE",B262="SE",B262="CE"),"A","")),IF(B262="EE",IF(E262&gt;=3,IF(D262&gt;=5,"H","A"),IF(E262&gt;=2,IF(D262&gt;=16,"H",IF(D262&lt;=4,"L","A")),IF(D262&lt;=15,"L","A"))),IF(OR(B262="SE",B262="CE"),IF(E262&gt;=4,IF(D262&gt;=6,"H","A"),IF(E262&gt;=2,IF(D262&gt;=20,"H",IF(D262&lt;=5,"L","A")),IF(D262&lt;=19,"L","A"))),IF(OR(B262="ALI",B262="AIE"),IF(E262&gt;=6,IF(D262&gt;=20,"H","A"),IF(E262&gt;=2,IF(D262&gt;=51,"H",IF(D262&lt;=19,"L","A")),IF(D262&lt;=50,"L","A"))),""))))</f>
        <v/>
      </c>
      <c r="J262" s="44" t="str">
        <f aca="false">CONCATENATE(B262,C262)</f>
        <v/>
      </c>
      <c r="K262" s="47" t="str">
        <f aca="false">IF(OR(H262="",H262=0),L262,H262)</f>
        <v/>
      </c>
      <c r="L262" s="47" t="str">
        <f aca="false">IF(NOT(ISERROR(VLOOKUP(B262,Deflatores!G$42:H$64,2,FALSE()))),VLOOKUP(B262,Deflatores!G$42:H$64,2,FALSE()),IF(OR(ISBLANK(C262),ISBLANK(B262)),"",VLOOKUP(C262,Deflatores!G$4:H$38,2,FALSE())*H262+VLOOKUP(C262,Deflatores!G$4:I$38,3,FALSE())))</f>
        <v/>
      </c>
      <c r="M262" s="48"/>
      <c r="N262" s="48"/>
      <c r="O262" s="43"/>
    </row>
    <row r="263" customFormat="false" ht="12.75" hidden="false" customHeight="true" outlineLevel="0" collapsed="false">
      <c r="A263" s="36"/>
      <c r="B263" s="37"/>
      <c r="C263" s="37"/>
      <c r="D263" s="44"/>
      <c r="E263" s="44"/>
      <c r="F263" s="45" t="str">
        <f aca="false">IF(ISBLANK(B263),"",IF(I263="L","Baixa",IF(I263="A","Média",IF(I263="","","Alta"))))</f>
        <v/>
      </c>
      <c r="G263" s="44" t="str">
        <f aca="false">CONCATENATE(B263,I263)</f>
        <v/>
      </c>
      <c r="H263" s="39" t="str">
        <f aca="false">IF(ISBLANK(B263),"",IF(B263="ALI",IF(I263="L",7,IF(I263="A",10,15)),IF(B263="AIE",IF(I263="L",5,IF(I263="A",7,10)),IF(B263="SE",IF(I263="L",4,IF(I263="A",5,7)),IF(OR(B263="EE",B263="CE"),IF(I263="L",3,IF(I263="A",4,6)),0)))))</f>
        <v/>
      </c>
      <c r="I263" s="46" t="str">
        <f aca="false">IF(OR(ISBLANK(D263),ISBLANK(E263)),IF(OR(B263="ALI",B263="AIE"),"L",IF(OR(B263="EE",B263="SE",B263="CE"),"A","")),IF(B263="EE",IF(E263&gt;=3,IF(D263&gt;=5,"H","A"),IF(E263&gt;=2,IF(D263&gt;=16,"H",IF(D263&lt;=4,"L","A")),IF(D263&lt;=15,"L","A"))),IF(OR(B263="SE",B263="CE"),IF(E263&gt;=4,IF(D263&gt;=6,"H","A"),IF(E263&gt;=2,IF(D263&gt;=20,"H",IF(D263&lt;=5,"L","A")),IF(D263&lt;=19,"L","A"))),IF(OR(B263="ALI",B263="AIE"),IF(E263&gt;=6,IF(D263&gt;=20,"H","A"),IF(E263&gt;=2,IF(D263&gt;=51,"H",IF(D263&lt;=19,"L","A")),IF(D263&lt;=50,"L","A"))),""))))</f>
        <v/>
      </c>
      <c r="J263" s="44" t="str">
        <f aca="false">CONCATENATE(B263,C263)</f>
        <v/>
      </c>
      <c r="K263" s="47" t="str">
        <f aca="false">IF(OR(H263="",H263=0),L263,H263)</f>
        <v/>
      </c>
      <c r="L263" s="47" t="str">
        <f aca="false">IF(NOT(ISERROR(VLOOKUP(B263,Deflatores!G$42:H$64,2,FALSE()))),VLOOKUP(B263,Deflatores!G$42:H$64,2,FALSE()),IF(OR(ISBLANK(C263),ISBLANK(B263)),"",VLOOKUP(C263,Deflatores!G$4:H$38,2,FALSE())*H263+VLOOKUP(C263,Deflatores!G$4:I$38,3,FALSE())))</f>
        <v/>
      </c>
      <c r="M263" s="48"/>
      <c r="N263" s="48"/>
      <c r="O263" s="43"/>
    </row>
    <row r="264" customFormat="false" ht="12.75" hidden="false" customHeight="true" outlineLevel="0" collapsed="false">
      <c r="A264" s="36"/>
      <c r="B264" s="37"/>
      <c r="C264" s="37"/>
      <c r="D264" s="44"/>
      <c r="E264" s="44"/>
      <c r="F264" s="45" t="str">
        <f aca="false">IF(ISBLANK(B264),"",IF(I264="L","Baixa",IF(I264="A","Média",IF(I264="","","Alta"))))</f>
        <v/>
      </c>
      <c r="G264" s="44" t="str">
        <f aca="false">CONCATENATE(B264,I264)</f>
        <v/>
      </c>
      <c r="H264" s="39" t="str">
        <f aca="false">IF(ISBLANK(B264),"",IF(B264="ALI",IF(I264="L",7,IF(I264="A",10,15)),IF(B264="AIE",IF(I264="L",5,IF(I264="A",7,10)),IF(B264="SE",IF(I264="L",4,IF(I264="A",5,7)),IF(OR(B264="EE",B264="CE"),IF(I264="L",3,IF(I264="A",4,6)),0)))))</f>
        <v/>
      </c>
      <c r="I264" s="46" t="str">
        <f aca="false"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  <v/>
      </c>
      <c r="J264" s="44" t="str">
        <f aca="false">CONCATENATE(B264,C264)</f>
        <v/>
      </c>
      <c r="K264" s="47" t="str">
        <f aca="false">IF(OR(H264="",H264=0),L264,H264)</f>
        <v/>
      </c>
      <c r="L264" s="47" t="str">
        <f aca="false">IF(NOT(ISERROR(VLOOKUP(B264,Deflatores!G$42:H$64,2,FALSE()))),VLOOKUP(B264,Deflatores!G$42:H$64,2,FALSE()),IF(OR(ISBLANK(C264),ISBLANK(B264)),"",VLOOKUP(C264,Deflatores!G$4:H$38,2,FALSE())*H264+VLOOKUP(C264,Deflatores!G$4:I$38,3,FALSE())))</f>
        <v/>
      </c>
      <c r="M264" s="48"/>
      <c r="N264" s="48"/>
      <c r="O264" s="43"/>
    </row>
    <row r="265" customFormat="false" ht="12.75" hidden="false" customHeight="true" outlineLevel="0" collapsed="false">
      <c r="A265" s="36"/>
      <c r="B265" s="37"/>
      <c r="C265" s="37"/>
      <c r="D265" s="44"/>
      <c r="E265" s="44"/>
      <c r="F265" s="45" t="str">
        <f aca="false">IF(ISBLANK(B265),"",IF(I265="L","Baixa",IF(I265="A","Média",IF(I265="","","Alta"))))</f>
        <v/>
      </c>
      <c r="G265" s="44" t="str">
        <f aca="false">CONCATENATE(B265,I265)</f>
        <v/>
      </c>
      <c r="H265" s="39" t="str">
        <f aca="false">IF(ISBLANK(B265),"",IF(B265="ALI",IF(I265="L",7,IF(I265="A",10,15)),IF(B265="AIE",IF(I265="L",5,IF(I265="A",7,10)),IF(B265="SE",IF(I265="L",4,IF(I265="A",5,7)),IF(OR(B265="EE",B265="CE"),IF(I265="L",3,IF(I265="A",4,6)),0)))))</f>
        <v/>
      </c>
      <c r="I265" s="46" t="str">
        <f aca="false">IF(OR(ISBLANK(D265),ISBLANK(E265)),IF(OR(B265="ALI",B265="AIE"),"L",IF(OR(B265="EE",B265="SE",B265="CE"),"A","")),IF(B265="EE",IF(E265&gt;=3,IF(D265&gt;=5,"H","A"),IF(E265&gt;=2,IF(D265&gt;=16,"H",IF(D265&lt;=4,"L","A")),IF(D265&lt;=15,"L","A"))),IF(OR(B265="SE",B265="CE"),IF(E265&gt;=4,IF(D265&gt;=6,"H","A"),IF(E265&gt;=2,IF(D265&gt;=20,"H",IF(D265&lt;=5,"L","A")),IF(D265&lt;=19,"L","A"))),IF(OR(B265="ALI",B265="AIE"),IF(E265&gt;=6,IF(D265&gt;=20,"H","A"),IF(E265&gt;=2,IF(D265&gt;=51,"H",IF(D265&lt;=19,"L","A")),IF(D265&lt;=50,"L","A"))),""))))</f>
        <v/>
      </c>
      <c r="J265" s="44" t="str">
        <f aca="false">CONCATENATE(B265,C265)</f>
        <v/>
      </c>
      <c r="K265" s="47" t="str">
        <f aca="false">IF(OR(H265="",H265=0),L265,H265)</f>
        <v/>
      </c>
      <c r="L265" s="47" t="str">
        <f aca="false">IF(NOT(ISERROR(VLOOKUP(B265,Deflatores!G$42:H$64,2,FALSE()))),VLOOKUP(B265,Deflatores!G$42:H$64,2,FALSE()),IF(OR(ISBLANK(C265),ISBLANK(B265)),"",VLOOKUP(C265,Deflatores!G$4:H$38,2,FALSE())*H265+VLOOKUP(C265,Deflatores!G$4:I$38,3,FALSE())))</f>
        <v/>
      </c>
      <c r="M265" s="48"/>
      <c r="N265" s="48"/>
      <c r="O265" s="43"/>
    </row>
    <row r="266" customFormat="false" ht="12.75" hidden="false" customHeight="true" outlineLevel="0" collapsed="false">
      <c r="A266" s="36"/>
      <c r="B266" s="37"/>
      <c r="C266" s="37"/>
      <c r="D266" s="44"/>
      <c r="E266" s="44"/>
      <c r="F266" s="45" t="str">
        <f aca="false">IF(ISBLANK(B266),"",IF(I266="L","Baixa",IF(I266="A","Média",IF(I266="","","Alta"))))</f>
        <v/>
      </c>
      <c r="G266" s="44" t="str">
        <f aca="false">CONCATENATE(B266,I266)</f>
        <v/>
      </c>
      <c r="H266" s="39" t="str">
        <f aca="false">IF(ISBLANK(B266),"",IF(B266="ALI",IF(I266="L",7,IF(I266="A",10,15)),IF(B266="AIE",IF(I266="L",5,IF(I266="A",7,10)),IF(B266="SE",IF(I266="L",4,IF(I266="A",5,7)),IF(OR(B266="EE",B266="CE"),IF(I266="L",3,IF(I266="A",4,6)),0)))))</f>
        <v/>
      </c>
      <c r="I266" s="46" t="str">
        <f aca="false">IF(OR(ISBLANK(D266),ISBLANK(E266)),IF(OR(B266="ALI",B266="AIE"),"L",IF(OR(B266="EE",B266="SE",B266="CE"),"A","")),IF(B266="EE",IF(E266&gt;=3,IF(D266&gt;=5,"H","A"),IF(E266&gt;=2,IF(D266&gt;=16,"H",IF(D266&lt;=4,"L","A")),IF(D266&lt;=15,"L","A"))),IF(OR(B266="SE",B266="CE"),IF(E266&gt;=4,IF(D266&gt;=6,"H","A"),IF(E266&gt;=2,IF(D266&gt;=20,"H",IF(D266&lt;=5,"L","A")),IF(D266&lt;=19,"L","A"))),IF(OR(B266="ALI",B266="AIE"),IF(E266&gt;=6,IF(D266&gt;=20,"H","A"),IF(E266&gt;=2,IF(D266&gt;=51,"H",IF(D266&lt;=19,"L","A")),IF(D266&lt;=50,"L","A"))),""))))</f>
        <v/>
      </c>
      <c r="J266" s="44" t="str">
        <f aca="false">CONCATENATE(B266,C266)</f>
        <v/>
      </c>
      <c r="K266" s="47" t="str">
        <f aca="false">IF(OR(H266="",H266=0),L266,H266)</f>
        <v/>
      </c>
      <c r="L266" s="47" t="str">
        <f aca="false">IF(NOT(ISERROR(VLOOKUP(B266,Deflatores!G$42:H$64,2,FALSE()))),VLOOKUP(B266,Deflatores!G$42:H$64,2,FALSE()),IF(OR(ISBLANK(C266),ISBLANK(B266)),"",VLOOKUP(C266,Deflatores!G$4:H$38,2,FALSE())*H266+VLOOKUP(C266,Deflatores!G$4:I$38,3,FALSE())))</f>
        <v/>
      </c>
      <c r="M266" s="48"/>
      <c r="N266" s="48"/>
      <c r="O266" s="43"/>
    </row>
    <row r="267" customFormat="false" ht="12.75" hidden="false" customHeight="true" outlineLevel="0" collapsed="false">
      <c r="A267" s="36"/>
      <c r="B267" s="37"/>
      <c r="C267" s="37"/>
      <c r="D267" s="44"/>
      <c r="E267" s="44"/>
      <c r="F267" s="45" t="str">
        <f aca="false">IF(ISBLANK(B267),"",IF(I267="L","Baixa",IF(I267="A","Média",IF(I267="","","Alta"))))</f>
        <v/>
      </c>
      <c r="G267" s="44" t="str">
        <f aca="false">CONCATENATE(B267,I267)</f>
        <v/>
      </c>
      <c r="H267" s="39" t="str">
        <f aca="false">IF(ISBLANK(B267),"",IF(B267="ALI",IF(I267="L",7,IF(I267="A",10,15)),IF(B267="AIE",IF(I267="L",5,IF(I267="A",7,10)),IF(B267="SE",IF(I267="L",4,IF(I267="A",5,7)),IF(OR(B267="EE",B267="CE"),IF(I267="L",3,IF(I267="A",4,6)),0)))))</f>
        <v/>
      </c>
      <c r="I267" s="46" t="str">
        <f aca="false">IF(OR(ISBLANK(D267),ISBLANK(E267)),IF(OR(B267="ALI",B267="AIE"),"L",IF(OR(B267="EE",B267="SE",B267="CE"),"A","")),IF(B267="EE",IF(E267&gt;=3,IF(D267&gt;=5,"H","A"),IF(E267&gt;=2,IF(D267&gt;=16,"H",IF(D267&lt;=4,"L","A")),IF(D267&lt;=15,"L","A"))),IF(OR(B267="SE",B267="CE"),IF(E267&gt;=4,IF(D267&gt;=6,"H","A"),IF(E267&gt;=2,IF(D267&gt;=20,"H",IF(D267&lt;=5,"L","A")),IF(D267&lt;=19,"L","A"))),IF(OR(B267="ALI",B267="AIE"),IF(E267&gt;=6,IF(D267&gt;=20,"H","A"),IF(E267&gt;=2,IF(D267&gt;=51,"H",IF(D267&lt;=19,"L","A")),IF(D267&lt;=50,"L","A"))),""))))</f>
        <v/>
      </c>
      <c r="J267" s="44" t="str">
        <f aca="false">CONCATENATE(B267,C267)</f>
        <v/>
      </c>
      <c r="K267" s="47" t="str">
        <f aca="false">IF(OR(H267="",H267=0),L267,H267)</f>
        <v/>
      </c>
      <c r="L267" s="47" t="str">
        <f aca="false">IF(NOT(ISERROR(VLOOKUP(B267,Deflatores!G$42:H$64,2,FALSE()))),VLOOKUP(B267,Deflatores!G$42:H$64,2,FALSE()),IF(OR(ISBLANK(C267),ISBLANK(B267)),"",VLOOKUP(C267,Deflatores!G$4:H$38,2,FALSE())*H267+VLOOKUP(C267,Deflatores!G$4:I$38,3,FALSE())))</f>
        <v/>
      </c>
      <c r="M267" s="48"/>
      <c r="N267" s="48"/>
      <c r="O267" s="43"/>
    </row>
    <row r="268" customFormat="false" ht="12.75" hidden="false" customHeight="true" outlineLevel="0" collapsed="false">
      <c r="A268" s="36"/>
      <c r="B268" s="37"/>
      <c r="C268" s="37"/>
      <c r="D268" s="44"/>
      <c r="E268" s="44"/>
      <c r="F268" s="45" t="str">
        <f aca="false">IF(ISBLANK(B268),"",IF(I268="L","Baixa",IF(I268="A","Média",IF(I268="","","Alta"))))</f>
        <v/>
      </c>
      <c r="G268" s="44" t="str">
        <f aca="false">CONCATENATE(B268,I268)</f>
        <v/>
      </c>
      <c r="H268" s="39" t="str">
        <f aca="false">IF(ISBLANK(B268),"",IF(B268="ALI",IF(I268="L",7,IF(I268="A",10,15)),IF(B268="AIE",IF(I268="L",5,IF(I268="A",7,10)),IF(B268="SE",IF(I268="L",4,IF(I268="A",5,7)),IF(OR(B268="EE",B268="CE"),IF(I268="L",3,IF(I268="A",4,6)),0)))))</f>
        <v/>
      </c>
      <c r="I268" s="46" t="str">
        <f aca="false">IF(OR(ISBLANK(D268),ISBLANK(E268)),IF(OR(B268="ALI",B268="AIE"),"L",IF(OR(B268="EE",B268="SE",B268="CE"),"A","")),IF(B268="EE",IF(E268&gt;=3,IF(D268&gt;=5,"H","A"),IF(E268&gt;=2,IF(D268&gt;=16,"H",IF(D268&lt;=4,"L","A")),IF(D268&lt;=15,"L","A"))),IF(OR(B268="SE",B268="CE"),IF(E268&gt;=4,IF(D268&gt;=6,"H","A"),IF(E268&gt;=2,IF(D268&gt;=20,"H",IF(D268&lt;=5,"L","A")),IF(D268&lt;=19,"L","A"))),IF(OR(B268="ALI",B268="AIE"),IF(E268&gt;=6,IF(D268&gt;=20,"H","A"),IF(E268&gt;=2,IF(D268&gt;=51,"H",IF(D268&lt;=19,"L","A")),IF(D268&lt;=50,"L","A"))),""))))</f>
        <v/>
      </c>
      <c r="J268" s="44" t="str">
        <f aca="false">CONCATENATE(B268,C268)</f>
        <v/>
      </c>
      <c r="K268" s="47" t="str">
        <f aca="false">IF(OR(H268="",H268=0),L268,H268)</f>
        <v/>
      </c>
      <c r="L268" s="47" t="str">
        <f aca="false">IF(NOT(ISERROR(VLOOKUP(B268,Deflatores!G$42:H$64,2,FALSE()))),VLOOKUP(B268,Deflatores!G$42:H$64,2,FALSE()),IF(OR(ISBLANK(C268),ISBLANK(B268)),"",VLOOKUP(C268,Deflatores!G$4:H$38,2,FALSE())*H268+VLOOKUP(C268,Deflatores!G$4:I$38,3,FALSE())))</f>
        <v/>
      </c>
      <c r="M268" s="48"/>
      <c r="N268" s="48"/>
      <c r="O268" s="43"/>
    </row>
    <row r="269" customFormat="false" ht="12.75" hidden="false" customHeight="true" outlineLevel="0" collapsed="false">
      <c r="A269" s="36"/>
      <c r="B269" s="37"/>
      <c r="C269" s="37"/>
      <c r="D269" s="44"/>
      <c r="E269" s="44"/>
      <c r="F269" s="45" t="str">
        <f aca="false">IF(ISBLANK(B269),"",IF(I269="L","Baixa",IF(I269="A","Média",IF(I269="","","Alta"))))</f>
        <v/>
      </c>
      <c r="G269" s="44" t="str">
        <f aca="false">CONCATENATE(B269,I269)</f>
        <v/>
      </c>
      <c r="H269" s="39" t="str">
        <f aca="false">IF(ISBLANK(B269),"",IF(B269="ALI",IF(I269="L",7,IF(I269="A",10,15)),IF(B269="AIE",IF(I269="L",5,IF(I269="A",7,10)),IF(B269="SE",IF(I269="L",4,IF(I269="A",5,7)),IF(OR(B269="EE",B269="CE"),IF(I269="L",3,IF(I269="A",4,6)),0)))))</f>
        <v/>
      </c>
      <c r="I269" s="46" t="str">
        <f aca="false">IF(OR(ISBLANK(D269),ISBLANK(E269)),IF(OR(B269="ALI",B269="AIE"),"L",IF(OR(B269="EE",B269="SE",B269="CE"),"A","")),IF(B269="EE",IF(E269&gt;=3,IF(D269&gt;=5,"H","A"),IF(E269&gt;=2,IF(D269&gt;=16,"H",IF(D269&lt;=4,"L","A")),IF(D269&lt;=15,"L","A"))),IF(OR(B269="SE",B269="CE"),IF(E269&gt;=4,IF(D269&gt;=6,"H","A"),IF(E269&gt;=2,IF(D269&gt;=20,"H",IF(D269&lt;=5,"L","A")),IF(D269&lt;=19,"L","A"))),IF(OR(B269="ALI",B269="AIE"),IF(E269&gt;=6,IF(D269&gt;=20,"H","A"),IF(E269&gt;=2,IF(D269&gt;=51,"H",IF(D269&lt;=19,"L","A")),IF(D269&lt;=50,"L","A"))),""))))</f>
        <v/>
      </c>
      <c r="J269" s="44" t="str">
        <f aca="false">CONCATENATE(B269,C269)</f>
        <v/>
      </c>
      <c r="K269" s="47" t="str">
        <f aca="false">IF(OR(H269="",H269=0),L269,H269)</f>
        <v/>
      </c>
      <c r="L269" s="47" t="str">
        <f aca="false">IF(NOT(ISERROR(VLOOKUP(B269,Deflatores!G$42:H$64,2,FALSE()))),VLOOKUP(B269,Deflatores!G$42:H$64,2,FALSE()),IF(OR(ISBLANK(C269),ISBLANK(B269)),"",VLOOKUP(C269,Deflatores!G$4:H$38,2,FALSE())*H269+VLOOKUP(C269,Deflatores!G$4:I$38,3,FALSE())))</f>
        <v/>
      </c>
      <c r="M269" s="48"/>
      <c r="N269" s="48"/>
      <c r="O269" s="43"/>
    </row>
    <row r="270" customFormat="false" ht="12.75" hidden="false" customHeight="true" outlineLevel="0" collapsed="false">
      <c r="A270" s="36"/>
      <c r="B270" s="37"/>
      <c r="C270" s="37"/>
      <c r="D270" s="44"/>
      <c r="E270" s="44"/>
      <c r="F270" s="45" t="str">
        <f aca="false">IF(ISBLANK(B270),"",IF(I270="L","Baixa",IF(I270="A","Média",IF(I270="","","Alta"))))</f>
        <v/>
      </c>
      <c r="G270" s="44" t="str">
        <f aca="false">CONCATENATE(B270,I270)</f>
        <v/>
      </c>
      <c r="H270" s="39" t="str">
        <f aca="false">IF(ISBLANK(B270),"",IF(B270="ALI",IF(I270="L",7,IF(I270="A",10,15)),IF(B270="AIE",IF(I270="L",5,IF(I270="A",7,10)),IF(B270="SE",IF(I270="L",4,IF(I270="A",5,7)),IF(OR(B270="EE",B270="CE"),IF(I270="L",3,IF(I270="A",4,6)),0)))))</f>
        <v/>
      </c>
      <c r="I270" s="46" t="str">
        <f aca="false">IF(OR(ISBLANK(D270),ISBLANK(E270)),IF(OR(B270="ALI",B270="AIE"),"L",IF(OR(B270="EE",B270="SE",B270="CE"),"A","")),IF(B270="EE",IF(E270&gt;=3,IF(D270&gt;=5,"H","A"),IF(E270&gt;=2,IF(D270&gt;=16,"H",IF(D270&lt;=4,"L","A")),IF(D270&lt;=15,"L","A"))),IF(OR(B270="SE",B270="CE"),IF(E270&gt;=4,IF(D270&gt;=6,"H","A"),IF(E270&gt;=2,IF(D270&gt;=20,"H",IF(D270&lt;=5,"L","A")),IF(D270&lt;=19,"L","A"))),IF(OR(B270="ALI",B270="AIE"),IF(E270&gt;=6,IF(D270&gt;=20,"H","A"),IF(E270&gt;=2,IF(D270&gt;=51,"H",IF(D270&lt;=19,"L","A")),IF(D270&lt;=50,"L","A"))),""))))</f>
        <v/>
      </c>
      <c r="J270" s="44" t="str">
        <f aca="false">CONCATENATE(B270,C270)</f>
        <v/>
      </c>
      <c r="K270" s="47" t="str">
        <f aca="false">IF(OR(H270="",H270=0),L270,H270)</f>
        <v/>
      </c>
      <c r="L270" s="47" t="str">
        <f aca="false">IF(NOT(ISERROR(VLOOKUP(B270,Deflatores!G$42:H$64,2,FALSE()))),VLOOKUP(B270,Deflatores!G$42:H$64,2,FALSE()),IF(OR(ISBLANK(C270),ISBLANK(B270)),"",VLOOKUP(C270,Deflatores!G$4:H$38,2,FALSE())*H270+VLOOKUP(C270,Deflatores!G$4:I$38,3,FALSE())))</f>
        <v/>
      </c>
      <c r="M270" s="48"/>
      <c r="N270" s="48"/>
      <c r="O270" s="43"/>
    </row>
    <row r="271" customFormat="false" ht="12.75" hidden="false" customHeight="true" outlineLevel="0" collapsed="false">
      <c r="A271" s="36"/>
      <c r="B271" s="37"/>
      <c r="C271" s="37"/>
      <c r="D271" s="44"/>
      <c r="E271" s="44"/>
      <c r="F271" s="45" t="str">
        <f aca="false">IF(ISBLANK(B271),"",IF(I271="L","Baixa",IF(I271="A","Média",IF(I271="","","Alta"))))</f>
        <v/>
      </c>
      <c r="G271" s="44" t="str">
        <f aca="false">CONCATENATE(B271,I271)</f>
        <v/>
      </c>
      <c r="H271" s="39" t="str">
        <f aca="false">IF(ISBLANK(B271),"",IF(B271="ALI",IF(I271="L",7,IF(I271="A",10,15)),IF(B271="AIE",IF(I271="L",5,IF(I271="A",7,10)),IF(B271="SE",IF(I271="L",4,IF(I271="A",5,7)),IF(OR(B271="EE",B271="CE"),IF(I271="L",3,IF(I271="A",4,6)),0)))))</f>
        <v/>
      </c>
      <c r="I271" s="46" t="str">
        <f aca="false">IF(OR(ISBLANK(D271),ISBLANK(E271)),IF(OR(B271="ALI",B271="AIE"),"L",IF(OR(B271="EE",B271="SE",B271="CE"),"A","")),IF(B271="EE",IF(E271&gt;=3,IF(D271&gt;=5,"H","A"),IF(E271&gt;=2,IF(D271&gt;=16,"H",IF(D271&lt;=4,"L","A")),IF(D271&lt;=15,"L","A"))),IF(OR(B271="SE",B271="CE"),IF(E271&gt;=4,IF(D271&gt;=6,"H","A"),IF(E271&gt;=2,IF(D271&gt;=20,"H",IF(D271&lt;=5,"L","A")),IF(D271&lt;=19,"L","A"))),IF(OR(B271="ALI",B271="AIE"),IF(E271&gt;=6,IF(D271&gt;=20,"H","A"),IF(E271&gt;=2,IF(D271&gt;=51,"H",IF(D271&lt;=19,"L","A")),IF(D271&lt;=50,"L","A"))),""))))</f>
        <v/>
      </c>
      <c r="J271" s="44" t="str">
        <f aca="false">CONCATENATE(B271,C271)</f>
        <v/>
      </c>
      <c r="K271" s="47" t="str">
        <f aca="false">IF(OR(H271="",H271=0),L271,H271)</f>
        <v/>
      </c>
      <c r="L271" s="47" t="str">
        <f aca="false">IF(NOT(ISERROR(VLOOKUP(B271,Deflatores!G$42:H$64,2,FALSE()))),VLOOKUP(B271,Deflatores!G$42:H$64,2,FALSE()),IF(OR(ISBLANK(C271),ISBLANK(B271)),"",VLOOKUP(C271,Deflatores!G$4:H$38,2,FALSE())*H271+VLOOKUP(C271,Deflatores!G$4:I$38,3,FALSE())))</f>
        <v/>
      </c>
      <c r="M271" s="48"/>
      <c r="N271" s="48"/>
      <c r="O271" s="43"/>
    </row>
    <row r="272" customFormat="false" ht="12.75" hidden="false" customHeight="true" outlineLevel="0" collapsed="false">
      <c r="A272" s="36"/>
      <c r="B272" s="37"/>
      <c r="C272" s="37"/>
      <c r="D272" s="44"/>
      <c r="E272" s="44"/>
      <c r="F272" s="45" t="str">
        <f aca="false">IF(ISBLANK(B272),"",IF(I272="L","Baixa",IF(I272="A","Média",IF(I272="","","Alta"))))</f>
        <v/>
      </c>
      <c r="G272" s="44" t="str">
        <f aca="false">CONCATENATE(B272,I272)</f>
        <v/>
      </c>
      <c r="H272" s="39" t="str">
        <f aca="false">IF(ISBLANK(B272),"",IF(B272="ALI",IF(I272="L",7,IF(I272="A",10,15)),IF(B272="AIE",IF(I272="L",5,IF(I272="A",7,10)),IF(B272="SE",IF(I272="L",4,IF(I272="A",5,7)),IF(OR(B272="EE",B272="CE"),IF(I272="L",3,IF(I272="A",4,6)),0)))))</f>
        <v/>
      </c>
      <c r="I272" s="46" t="str">
        <f aca="false">IF(OR(ISBLANK(D272),ISBLANK(E272)),IF(OR(B272="ALI",B272="AIE"),"L",IF(OR(B272="EE",B272="SE",B272="CE"),"A","")),IF(B272="EE",IF(E272&gt;=3,IF(D272&gt;=5,"H","A"),IF(E272&gt;=2,IF(D272&gt;=16,"H",IF(D272&lt;=4,"L","A")),IF(D272&lt;=15,"L","A"))),IF(OR(B272="SE",B272="CE"),IF(E272&gt;=4,IF(D272&gt;=6,"H","A"),IF(E272&gt;=2,IF(D272&gt;=20,"H",IF(D272&lt;=5,"L","A")),IF(D272&lt;=19,"L","A"))),IF(OR(B272="ALI",B272="AIE"),IF(E272&gt;=6,IF(D272&gt;=20,"H","A"),IF(E272&gt;=2,IF(D272&gt;=51,"H",IF(D272&lt;=19,"L","A")),IF(D272&lt;=50,"L","A"))),""))))</f>
        <v/>
      </c>
      <c r="J272" s="44" t="str">
        <f aca="false">CONCATENATE(B272,C272)</f>
        <v/>
      </c>
      <c r="K272" s="47" t="str">
        <f aca="false">IF(OR(H272="",H272=0),L272,H272)</f>
        <v/>
      </c>
      <c r="L272" s="47" t="str">
        <f aca="false">IF(NOT(ISERROR(VLOOKUP(B272,Deflatores!G$42:H$64,2,FALSE()))),VLOOKUP(B272,Deflatores!G$42:H$64,2,FALSE()),IF(OR(ISBLANK(C272),ISBLANK(B272)),"",VLOOKUP(C272,Deflatores!G$4:H$38,2,FALSE())*H272+VLOOKUP(C272,Deflatores!G$4:I$38,3,FALSE())))</f>
        <v/>
      </c>
      <c r="M272" s="48"/>
      <c r="N272" s="48"/>
      <c r="O272" s="43"/>
    </row>
    <row r="273" customFormat="false" ht="12.75" hidden="false" customHeight="true" outlineLevel="0" collapsed="false">
      <c r="A273" s="36"/>
      <c r="B273" s="37"/>
      <c r="C273" s="37"/>
      <c r="D273" s="44"/>
      <c r="E273" s="44"/>
      <c r="F273" s="45" t="str">
        <f aca="false">IF(ISBLANK(B273),"",IF(I273="L","Baixa",IF(I273="A","Média",IF(I273="","","Alta"))))</f>
        <v/>
      </c>
      <c r="G273" s="44" t="str">
        <f aca="false">CONCATENATE(B273,I273)</f>
        <v/>
      </c>
      <c r="H273" s="39" t="str">
        <f aca="false">IF(ISBLANK(B273),"",IF(B273="ALI",IF(I273="L",7,IF(I273="A",10,15)),IF(B273="AIE",IF(I273="L",5,IF(I273="A",7,10)),IF(B273="SE",IF(I273="L",4,IF(I273="A",5,7)),IF(OR(B273="EE",B273="CE"),IF(I273="L",3,IF(I273="A",4,6)),0)))))</f>
        <v/>
      </c>
      <c r="I273" s="46" t="str">
        <f aca="false">IF(OR(ISBLANK(D273),ISBLANK(E273)),IF(OR(B273="ALI",B273="AIE"),"L",IF(OR(B273="EE",B273="SE",B273="CE"),"A","")),IF(B273="EE",IF(E273&gt;=3,IF(D273&gt;=5,"H","A"),IF(E273&gt;=2,IF(D273&gt;=16,"H",IF(D273&lt;=4,"L","A")),IF(D273&lt;=15,"L","A"))),IF(OR(B273="SE",B273="CE"),IF(E273&gt;=4,IF(D273&gt;=6,"H","A"),IF(E273&gt;=2,IF(D273&gt;=20,"H",IF(D273&lt;=5,"L","A")),IF(D273&lt;=19,"L","A"))),IF(OR(B273="ALI",B273="AIE"),IF(E273&gt;=6,IF(D273&gt;=20,"H","A"),IF(E273&gt;=2,IF(D273&gt;=51,"H",IF(D273&lt;=19,"L","A")),IF(D273&lt;=50,"L","A"))),""))))</f>
        <v/>
      </c>
      <c r="J273" s="44" t="str">
        <f aca="false">CONCATENATE(B273,C273)</f>
        <v/>
      </c>
      <c r="K273" s="47" t="str">
        <f aca="false">IF(OR(H273="",H273=0),L273,H273)</f>
        <v/>
      </c>
      <c r="L273" s="47" t="str">
        <f aca="false">IF(NOT(ISERROR(VLOOKUP(B273,Deflatores!G$42:H$64,2,FALSE()))),VLOOKUP(B273,Deflatores!G$42:H$64,2,FALSE()),IF(OR(ISBLANK(C273),ISBLANK(B273)),"",VLOOKUP(C273,Deflatores!G$4:H$38,2,FALSE())*H273+VLOOKUP(C273,Deflatores!G$4:I$38,3,FALSE())))</f>
        <v/>
      </c>
      <c r="M273" s="48"/>
      <c r="N273" s="48"/>
      <c r="O273" s="43"/>
    </row>
    <row r="274" customFormat="false" ht="12.75" hidden="false" customHeight="true" outlineLevel="0" collapsed="false">
      <c r="A274" s="36"/>
      <c r="B274" s="37"/>
      <c r="C274" s="37"/>
      <c r="D274" s="44"/>
      <c r="E274" s="44"/>
      <c r="F274" s="45" t="str">
        <f aca="false">IF(ISBLANK(B274),"",IF(I274="L","Baixa",IF(I274="A","Média",IF(I274="","","Alta"))))</f>
        <v/>
      </c>
      <c r="G274" s="44" t="str">
        <f aca="false">CONCATENATE(B274,I274)</f>
        <v/>
      </c>
      <c r="H274" s="39" t="str">
        <f aca="false">IF(ISBLANK(B274),"",IF(B274="ALI",IF(I274="L",7,IF(I274="A",10,15)),IF(B274="AIE",IF(I274="L",5,IF(I274="A",7,10)),IF(B274="SE",IF(I274="L",4,IF(I274="A",5,7)),IF(OR(B274="EE",B274="CE"),IF(I274="L",3,IF(I274="A",4,6)),0)))))</f>
        <v/>
      </c>
      <c r="I274" s="46" t="str">
        <f aca="false">IF(OR(ISBLANK(D274),ISBLANK(E274)),IF(OR(B274="ALI",B274="AIE"),"L",IF(OR(B274="EE",B274="SE",B274="CE"),"A","")),IF(B274="EE",IF(E274&gt;=3,IF(D274&gt;=5,"H","A"),IF(E274&gt;=2,IF(D274&gt;=16,"H",IF(D274&lt;=4,"L","A")),IF(D274&lt;=15,"L","A"))),IF(OR(B274="SE",B274="CE"),IF(E274&gt;=4,IF(D274&gt;=6,"H","A"),IF(E274&gt;=2,IF(D274&gt;=20,"H",IF(D274&lt;=5,"L","A")),IF(D274&lt;=19,"L","A"))),IF(OR(B274="ALI",B274="AIE"),IF(E274&gt;=6,IF(D274&gt;=20,"H","A"),IF(E274&gt;=2,IF(D274&gt;=51,"H",IF(D274&lt;=19,"L","A")),IF(D274&lt;=50,"L","A"))),""))))</f>
        <v/>
      </c>
      <c r="J274" s="44" t="str">
        <f aca="false">CONCATENATE(B274,C274)</f>
        <v/>
      </c>
      <c r="K274" s="47" t="str">
        <f aca="false">IF(OR(H274="",H274=0),L274,H274)</f>
        <v/>
      </c>
      <c r="L274" s="47" t="str">
        <f aca="false">IF(NOT(ISERROR(VLOOKUP(B274,Deflatores!G$42:H$64,2,FALSE()))),VLOOKUP(B274,Deflatores!G$42:H$64,2,FALSE()),IF(OR(ISBLANK(C274),ISBLANK(B274)),"",VLOOKUP(C274,Deflatores!G$4:H$38,2,FALSE())*H274+VLOOKUP(C274,Deflatores!G$4:I$38,3,FALSE())))</f>
        <v/>
      </c>
      <c r="M274" s="48"/>
      <c r="N274" s="48"/>
      <c r="O274" s="43"/>
    </row>
    <row r="275" customFormat="false" ht="12.75" hidden="false" customHeight="true" outlineLevel="0" collapsed="false">
      <c r="A275" s="36"/>
      <c r="B275" s="37"/>
      <c r="C275" s="37"/>
      <c r="D275" s="44"/>
      <c r="E275" s="44"/>
      <c r="F275" s="45" t="str">
        <f aca="false">IF(ISBLANK(B275),"",IF(I275="L","Baixa",IF(I275="A","Média",IF(I275="","","Alta"))))</f>
        <v/>
      </c>
      <c r="G275" s="44" t="str">
        <f aca="false">CONCATENATE(B275,I275)</f>
        <v/>
      </c>
      <c r="H275" s="39" t="str">
        <f aca="false">IF(ISBLANK(B275),"",IF(B275="ALI",IF(I275="L",7,IF(I275="A",10,15)),IF(B275="AIE",IF(I275="L",5,IF(I275="A",7,10)),IF(B275="SE",IF(I275="L",4,IF(I275="A",5,7)),IF(OR(B275="EE",B275="CE"),IF(I275="L",3,IF(I275="A",4,6)),0)))))</f>
        <v/>
      </c>
      <c r="I275" s="46" t="str">
        <f aca="false">IF(OR(ISBLANK(D275),ISBLANK(E275)),IF(OR(B275="ALI",B275="AIE"),"L",IF(OR(B275="EE",B275="SE",B275="CE"),"A","")),IF(B275="EE",IF(E275&gt;=3,IF(D275&gt;=5,"H","A"),IF(E275&gt;=2,IF(D275&gt;=16,"H",IF(D275&lt;=4,"L","A")),IF(D275&lt;=15,"L","A"))),IF(OR(B275="SE",B275="CE"),IF(E275&gt;=4,IF(D275&gt;=6,"H","A"),IF(E275&gt;=2,IF(D275&gt;=20,"H",IF(D275&lt;=5,"L","A")),IF(D275&lt;=19,"L","A"))),IF(OR(B275="ALI",B275="AIE"),IF(E275&gt;=6,IF(D275&gt;=20,"H","A"),IF(E275&gt;=2,IF(D275&gt;=51,"H",IF(D275&lt;=19,"L","A")),IF(D275&lt;=50,"L","A"))),""))))</f>
        <v/>
      </c>
      <c r="J275" s="44" t="str">
        <f aca="false">CONCATENATE(B275,C275)</f>
        <v/>
      </c>
      <c r="K275" s="47" t="str">
        <f aca="false">IF(OR(H275="",H275=0),L275,H275)</f>
        <v/>
      </c>
      <c r="L275" s="47" t="str">
        <f aca="false">IF(NOT(ISERROR(VLOOKUP(B275,Deflatores!G$42:H$64,2,FALSE()))),VLOOKUP(B275,Deflatores!G$42:H$64,2,FALSE()),IF(OR(ISBLANK(C275),ISBLANK(B275)),"",VLOOKUP(C275,Deflatores!G$4:H$38,2,FALSE())*H275+VLOOKUP(C275,Deflatores!G$4:I$38,3,FALSE())))</f>
        <v/>
      </c>
      <c r="M275" s="48"/>
      <c r="N275" s="48"/>
      <c r="O275" s="43"/>
    </row>
    <row r="276" customFormat="false" ht="12.75" hidden="false" customHeight="true" outlineLevel="0" collapsed="false">
      <c r="A276" s="36"/>
      <c r="B276" s="37"/>
      <c r="C276" s="37"/>
      <c r="D276" s="44"/>
      <c r="E276" s="44"/>
      <c r="F276" s="45" t="str">
        <f aca="false">IF(ISBLANK(B276),"",IF(I276="L","Baixa",IF(I276="A","Média",IF(I276="","","Alta"))))</f>
        <v/>
      </c>
      <c r="G276" s="44" t="str">
        <f aca="false">CONCATENATE(B276,I276)</f>
        <v/>
      </c>
      <c r="H276" s="39" t="str">
        <f aca="false">IF(ISBLANK(B276),"",IF(B276="ALI",IF(I276="L",7,IF(I276="A",10,15)),IF(B276="AIE",IF(I276="L",5,IF(I276="A",7,10)),IF(B276="SE",IF(I276="L",4,IF(I276="A",5,7)),IF(OR(B276="EE",B276="CE"),IF(I276="L",3,IF(I276="A",4,6)),0)))))</f>
        <v/>
      </c>
      <c r="I276" s="46" t="str">
        <f aca="false">IF(OR(ISBLANK(D276),ISBLANK(E276)),IF(OR(B276="ALI",B276="AIE"),"L",IF(OR(B276="EE",B276="SE",B276="CE"),"A","")),IF(B276="EE",IF(E276&gt;=3,IF(D276&gt;=5,"H","A"),IF(E276&gt;=2,IF(D276&gt;=16,"H",IF(D276&lt;=4,"L","A")),IF(D276&lt;=15,"L","A"))),IF(OR(B276="SE",B276="CE"),IF(E276&gt;=4,IF(D276&gt;=6,"H","A"),IF(E276&gt;=2,IF(D276&gt;=20,"H",IF(D276&lt;=5,"L","A")),IF(D276&lt;=19,"L","A"))),IF(OR(B276="ALI",B276="AIE"),IF(E276&gt;=6,IF(D276&gt;=20,"H","A"),IF(E276&gt;=2,IF(D276&gt;=51,"H",IF(D276&lt;=19,"L","A")),IF(D276&lt;=50,"L","A"))),""))))</f>
        <v/>
      </c>
      <c r="J276" s="44" t="str">
        <f aca="false">CONCATENATE(B276,C276)</f>
        <v/>
      </c>
      <c r="K276" s="47" t="str">
        <f aca="false">IF(OR(H276="",H276=0),L276,H276)</f>
        <v/>
      </c>
      <c r="L276" s="47" t="str">
        <f aca="false">IF(NOT(ISERROR(VLOOKUP(B276,Deflatores!G$42:H$64,2,FALSE()))),VLOOKUP(B276,Deflatores!G$42:H$64,2,FALSE()),IF(OR(ISBLANK(C276),ISBLANK(B276)),"",VLOOKUP(C276,Deflatores!G$4:H$38,2,FALSE())*H276+VLOOKUP(C276,Deflatores!G$4:I$38,3,FALSE())))</f>
        <v/>
      </c>
      <c r="M276" s="48"/>
      <c r="N276" s="48"/>
      <c r="O276" s="43"/>
    </row>
    <row r="277" customFormat="false" ht="12.75" hidden="false" customHeight="true" outlineLevel="0" collapsed="false">
      <c r="A277" s="36"/>
      <c r="B277" s="37"/>
      <c r="C277" s="37"/>
      <c r="D277" s="44"/>
      <c r="E277" s="44"/>
      <c r="F277" s="45" t="str">
        <f aca="false">IF(ISBLANK(B277),"",IF(I277="L","Baixa",IF(I277="A","Média",IF(I277="","","Alta"))))</f>
        <v/>
      </c>
      <c r="G277" s="44" t="str">
        <f aca="false">CONCATENATE(B277,I277)</f>
        <v/>
      </c>
      <c r="H277" s="39" t="str">
        <f aca="false">IF(ISBLANK(B277),"",IF(B277="ALI",IF(I277="L",7,IF(I277="A",10,15)),IF(B277="AIE",IF(I277="L",5,IF(I277="A",7,10)),IF(B277="SE",IF(I277="L",4,IF(I277="A",5,7)),IF(OR(B277="EE",B277="CE"),IF(I277="L",3,IF(I277="A",4,6)),0)))))</f>
        <v/>
      </c>
      <c r="I277" s="46" t="str">
        <f aca="false">IF(OR(ISBLANK(D277),ISBLANK(E277)),IF(OR(B277="ALI",B277="AIE"),"L",IF(OR(B277="EE",B277="SE",B277="CE"),"A","")),IF(B277="EE",IF(E277&gt;=3,IF(D277&gt;=5,"H","A"),IF(E277&gt;=2,IF(D277&gt;=16,"H",IF(D277&lt;=4,"L","A")),IF(D277&lt;=15,"L","A"))),IF(OR(B277="SE",B277="CE"),IF(E277&gt;=4,IF(D277&gt;=6,"H","A"),IF(E277&gt;=2,IF(D277&gt;=20,"H",IF(D277&lt;=5,"L","A")),IF(D277&lt;=19,"L","A"))),IF(OR(B277="ALI",B277="AIE"),IF(E277&gt;=6,IF(D277&gt;=20,"H","A"),IF(E277&gt;=2,IF(D277&gt;=51,"H",IF(D277&lt;=19,"L","A")),IF(D277&lt;=50,"L","A"))),""))))</f>
        <v/>
      </c>
      <c r="J277" s="44" t="str">
        <f aca="false">CONCATENATE(B277,C277)</f>
        <v/>
      </c>
      <c r="K277" s="47" t="str">
        <f aca="false">IF(OR(H277="",H277=0),L277,H277)</f>
        <v/>
      </c>
      <c r="L277" s="47" t="str">
        <f aca="false">IF(NOT(ISERROR(VLOOKUP(B277,Deflatores!G$42:H$64,2,FALSE()))),VLOOKUP(B277,Deflatores!G$42:H$64,2,FALSE()),IF(OR(ISBLANK(C277),ISBLANK(B277)),"",VLOOKUP(C277,Deflatores!G$4:H$38,2,FALSE())*H277+VLOOKUP(C277,Deflatores!G$4:I$38,3,FALSE())))</f>
        <v/>
      </c>
      <c r="M277" s="48"/>
      <c r="N277" s="48"/>
      <c r="O277" s="43"/>
    </row>
    <row r="278" customFormat="false" ht="12.75" hidden="false" customHeight="true" outlineLevel="0" collapsed="false">
      <c r="A278" s="36"/>
      <c r="B278" s="37"/>
      <c r="C278" s="37"/>
      <c r="D278" s="44"/>
      <c r="E278" s="44"/>
      <c r="F278" s="45" t="str">
        <f aca="false">IF(ISBLANK(B278),"",IF(I278="L","Baixa",IF(I278="A","Média",IF(I278="","","Alta"))))</f>
        <v/>
      </c>
      <c r="G278" s="44" t="str">
        <f aca="false">CONCATENATE(B278,I278)</f>
        <v/>
      </c>
      <c r="H278" s="39" t="str">
        <f aca="false">IF(ISBLANK(B278),"",IF(B278="ALI",IF(I278="L",7,IF(I278="A",10,15)),IF(B278="AIE",IF(I278="L",5,IF(I278="A",7,10)),IF(B278="SE",IF(I278="L",4,IF(I278="A",5,7)),IF(OR(B278="EE",B278="CE"),IF(I278="L",3,IF(I278="A",4,6)),0)))))</f>
        <v/>
      </c>
      <c r="I278" s="46" t="str">
        <f aca="false">IF(OR(ISBLANK(D278),ISBLANK(E278)),IF(OR(B278="ALI",B278="AIE"),"L",IF(OR(B278="EE",B278="SE",B278="CE"),"A","")),IF(B278="EE",IF(E278&gt;=3,IF(D278&gt;=5,"H","A"),IF(E278&gt;=2,IF(D278&gt;=16,"H",IF(D278&lt;=4,"L","A")),IF(D278&lt;=15,"L","A"))),IF(OR(B278="SE",B278="CE"),IF(E278&gt;=4,IF(D278&gt;=6,"H","A"),IF(E278&gt;=2,IF(D278&gt;=20,"H",IF(D278&lt;=5,"L","A")),IF(D278&lt;=19,"L","A"))),IF(OR(B278="ALI",B278="AIE"),IF(E278&gt;=6,IF(D278&gt;=20,"H","A"),IF(E278&gt;=2,IF(D278&gt;=51,"H",IF(D278&lt;=19,"L","A")),IF(D278&lt;=50,"L","A"))),""))))</f>
        <v/>
      </c>
      <c r="J278" s="44" t="str">
        <f aca="false">CONCATENATE(B278,C278)</f>
        <v/>
      </c>
      <c r="K278" s="47" t="str">
        <f aca="false">IF(OR(H278="",H278=0),L278,H278)</f>
        <v/>
      </c>
      <c r="L278" s="47" t="str">
        <f aca="false">IF(NOT(ISERROR(VLOOKUP(B278,Deflatores!G$42:H$64,2,FALSE()))),VLOOKUP(B278,Deflatores!G$42:H$64,2,FALSE()),IF(OR(ISBLANK(C278),ISBLANK(B278)),"",VLOOKUP(C278,Deflatores!G$4:H$38,2,FALSE())*H278+VLOOKUP(C278,Deflatores!G$4:I$38,3,FALSE())))</f>
        <v/>
      </c>
      <c r="M278" s="48"/>
      <c r="N278" s="48"/>
      <c r="O278" s="43"/>
    </row>
    <row r="279" customFormat="false" ht="12.75" hidden="false" customHeight="true" outlineLevel="0" collapsed="false">
      <c r="A279" s="36"/>
      <c r="B279" s="37"/>
      <c r="C279" s="37"/>
      <c r="D279" s="44"/>
      <c r="E279" s="44"/>
      <c r="F279" s="45" t="str">
        <f aca="false">IF(ISBLANK(B279),"",IF(I279="L","Baixa",IF(I279="A","Média",IF(I279="","","Alta"))))</f>
        <v/>
      </c>
      <c r="G279" s="44" t="str">
        <f aca="false">CONCATENATE(B279,I279)</f>
        <v/>
      </c>
      <c r="H279" s="39" t="str">
        <f aca="false">IF(ISBLANK(B279),"",IF(B279="ALI",IF(I279="L",7,IF(I279="A",10,15)),IF(B279="AIE",IF(I279="L",5,IF(I279="A",7,10)),IF(B279="SE",IF(I279="L",4,IF(I279="A",5,7)),IF(OR(B279="EE",B279="CE"),IF(I279="L",3,IF(I279="A",4,6)),0)))))</f>
        <v/>
      </c>
      <c r="I279" s="46" t="str">
        <f aca="false">IF(OR(ISBLANK(D279),ISBLANK(E279)),IF(OR(B279="ALI",B279="AIE"),"L",IF(OR(B279="EE",B279="SE",B279="CE"),"A","")),IF(B279="EE",IF(E279&gt;=3,IF(D279&gt;=5,"H","A"),IF(E279&gt;=2,IF(D279&gt;=16,"H",IF(D279&lt;=4,"L","A")),IF(D279&lt;=15,"L","A"))),IF(OR(B279="SE",B279="CE"),IF(E279&gt;=4,IF(D279&gt;=6,"H","A"),IF(E279&gt;=2,IF(D279&gt;=20,"H",IF(D279&lt;=5,"L","A")),IF(D279&lt;=19,"L","A"))),IF(OR(B279="ALI",B279="AIE"),IF(E279&gt;=6,IF(D279&gt;=20,"H","A"),IF(E279&gt;=2,IF(D279&gt;=51,"H",IF(D279&lt;=19,"L","A")),IF(D279&lt;=50,"L","A"))),""))))</f>
        <v/>
      </c>
      <c r="J279" s="44" t="str">
        <f aca="false">CONCATENATE(B279,C279)</f>
        <v/>
      </c>
      <c r="K279" s="47" t="str">
        <f aca="false">IF(OR(H279="",H279=0),L279,H279)</f>
        <v/>
      </c>
      <c r="L279" s="47" t="str">
        <f aca="false">IF(NOT(ISERROR(VLOOKUP(B279,Deflatores!G$42:H$64,2,FALSE()))),VLOOKUP(B279,Deflatores!G$42:H$64,2,FALSE()),IF(OR(ISBLANK(C279),ISBLANK(B279)),"",VLOOKUP(C279,Deflatores!G$4:H$38,2,FALSE())*H279+VLOOKUP(C279,Deflatores!G$4:I$38,3,FALSE())))</f>
        <v/>
      </c>
      <c r="M279" s="48"/>
      <c r="N279" s="48"/>
      <c r="O279" s="43"/>
    </row>
    <row r="280" customFormat="false" ht="12.75" hidden="false" customHeight="true" outlineLevel="0" collapsed="false">
      <c r="A280" s="36"/>
      <c r="B280" s="37"/>
      <c r="C280" s="37"/>
      <c r="D280" s="44"/>
      <c r="E280" s="44"/>
      <c r="F280" s="45" t="str">
        <f aca="false">IF(ISBLANK(B280),"",IF(I280="L","Baixa",IF(I280="A","Média",IF(I280="","","Alta"))))</f>
        <v/>
      </c>
      <c r="G280" s="44" t="str">
        <f aca="false">CONCATENATE(B280,I280)</f>
        <v/>
      </c>
      <c r="H280" s="39" t="str">
        <f aca="false">IF(ISBLANK(B280),"",IF(B280="ALI",IF(I280="L",7,IF(I280="A",10,15)),IF(B280="AIE",IF(I280="L",5,IF(I280="A",7,10)),IF(B280="SE",IF(I280="L",4,IF(I280="A",5,7)),IF(OR(B280="EE",B280="CE"),IF(I280="L",3,IF(I280="A",4,6)),0)))))</f>
        <v/>
      </c>
      <c r="I280" s="46" t="str">
        <f aca="false">IF(OR(ISBLANK(D280),ISBLANK(E280)),IF(OR(B280="ALI",B280="AIE"),"L",IF(OR(B280="EE",B280="SE",B280="CE"),"A","")),IF(B280="EE",IF(E280&gt;=3,IF(D280&gt;=5,"H","A"),IF(E280&gt;=2,IF(D280&gt;=16,"H",IF(D280&lt;=4,"L","A")),IF(D280&lt;=15,"L","A"))),IF(OR(B280="SE",B280="CE"),IF(E280&gt;=4,IF(D280&gt;=6,"H","A"),IF(E280&gt;=2,IF(D280&gt;=20,"H",IF(D280&lt;=5,"L","A")),IF(D280&lt;=19,"L","A"))),IF(OR(B280="ALI",B280="AIE"),IF(E280&gt;=6,IF(D280&gt;=20,"H","A"),IF(E280&gt;=2,IF(D280&gt;=51,"H",IF(D280&lt;=19,"L","A")),IF(D280&lt;=50,"L","A"))),""))))</f>
        <v/>
      </c>
      <c r="J280" s="44" t="str">
        <f aca="false">CONCATENATE(B280,C280)</f>
        <v/>
      </c>
      <c r="K280" s="47" t="str">
        <f aca="false">IF(OR(H280="",H280=0),L280,H280)</f>
        <v/>
      </c>
      <c r="L280" s="47" t="str">
        <f aca="false">IF(NOT(ISERROR(VLOOKUP(B280,Deflatores!G$42:H$64,2,FALSE()))),VLOOKUP(B280,Deflatores!G$42:H$64,2,FALSE()),IF(OR(ISBLANK(C280),ISBLANK(B280)),"",VLOOKUP(C280,Deflatores!G$4:H$38,2,FALSE())*H280+VLOOKUP(C280,Deflatores!G$4:I$38,3,FALSE())))</f>
        <v/>
      </c>
      <c r="M280" s="48"/>
      <c r="N280" s="48"/>
      <c r="O280" s="43"/>
    </row>
    <row r="281" customFormat="false" ht="12.75" hidden="false" customHeight="true" outlineLevel="0" collapsed="false">
      <c r="A281" s="36"/>
      <c r="B281" s="37"/>
      <c r="C281" s="37"/>
      <c r="D281" s="44"/>
      <c r="E281" s="44"/>
      <c r="F281" s="45" t="str">
        <f aca="false">IF(ISBLANK(B281),"",IF(I281="L","Baixa",IF(I281="A","Média",IF(I281="","","Alta"))))</f>
        <v/>
      </c>
      <c r="G281" s="44" t="str">
        <f aca="false">CONCATENATE(B281,I281)</f>
        <v/>
      </c>
      <c r="H281" s="39" t="str">
        <f aca="false">IF(ISBLANK(B281),"",IF(B281="ALI",IF(I281="L",7,IF(I281="A",10,15)),IF(B281="AIE",IF(I281="L",5,IF(I281="A",7,10)),IF(B281="SE",IF(I281="L",4,IF(I281="A",5,7)),IF(OR(B281="EE",B281="CE"),IF(I281="L",3,IF(I281="A",4,6)),0)))))</f>
        <v/>
      </c>
      <c r="I281" s="46" t="str">
        <f aca="false">IF(OR(ISBLANK(D281),ISBLANK(E281)),IF(OR(B281="ALI",B281="AIE"),"L",IF(OR(B281="EE",B281="SE",B281="CE"),"A","")),IF(B281="EE",IF(E281&gt;=3,IF(D281&gt;=5,"H","A"),IF(E281&gt;=2,IF(D281&gt;=16,"H",IF(D281&lt;=4,"L","A")),IF(D281&lt;=15,"L","A"))),IF(OR(B281="SE",B281="CE"),IF(E281&gt;=4,IF(D281&gt;=6,"H","A"),IF(E281&gt;=2,IF(D281&gt;=20,"H",IF(D281&lt;=5,"L","A")),IF(D281&lt;=19,"L","A"))),IF(OR(B281="ALI",B281="AIE"),IF(E281&gt;=6,IF(D281&gt;=20,"H","A"),IF(E281&gt;=2,IF(D281&gt;=51,"H",IF(D281&lt;=19,"L","A")),IF(D281&lt;=50,"L","A"))),""))))</f>
        <v/>
      </c>
      <c r="J281" s="44" t="str">
        <f aca="false">CONCATENATE(B281,C281)</f>
        <v/>
      </c>
      <c r="K281" s="47" t="str">
        <f aca="false">IF(OR(H281="",H281=0),L281,H281)</f>
        <v/>
      </c>
      <c r="L281" s="47" t="str">
        <f aca="false">IF(NOT(ISERROR(VLOOKUP(B281,Deflatores!G$42:H$64,2,FALSE()))),VLOOKUP(B281,Deflatores!G$42:H$64,2,FALSE()),IF(OR(ISBLANK(C281),ISBLANK(B281)),"",VLOOKUP(C281,Deflatores!G$4:H$38,2,FALSE())*H281+VLOOKUP(C281,Deflatores!G$4:I$38,3,FALSE())))</f>
        <v/>
      </c>
      <c r="M281" s="48"/>
      <c r="N281" s="48"/>
      <c r="O281" s="43"/>
    </row>
    <row r="282" customFormat="false" ht="12.75" hidden="false" customHeight="true" outlineLevel="0" collapsed="false">
      <c r="A282" s="36"/>
      <c r="B282" s="37"/>
      <c r="C282" s="37"/>
      <c r="D282" s="44"/>
      <c r="E282" s="44"/>
      <c r="F282" s="45" t="str">
        <f aca="false">IF(ISBLANK(B282),"",IF(I282="L","Baixa",IF(I282="A","Média",IF(I282="","","Alta"))))</f>
        <v/>
      </c>
      <c r="G282" s="44" t="str">
        <f aca="false">CONCATENATE(B282,I282)</f>
        <v/>
      </c>
      <c r="H282" s="39" t="str">
        <f aca="false">IF(ISBLANK(B282),"",IF(B282="ALI",IF(I282="L",7,IF(I282="A",10,15)),IF(B282="AIE",IF(I282="L",5,IF(I282="A",7,10)),IF(B282="SE",IF(I282="L",4,IF(I282="A",5,7)),IF(OR(B282="EE",B282="CE"),IF(I282="L",3,IF(I282="A",4,6)),0)))))</f>
        <v/>
      </c>
      <c r="I282" s="46" t="str">
        <f aca="false">IF(OR(ISBLANK(D282),ISBLANK(E282)),IF(OR(B282="ALI",B282="AIE"),"L",IF(OR(B282="EE",B282="SE",B282="CE"),"A","")),IF(B282="EE",IF(E282&gt;=3,IF(D282&gt;=5,"H","A"),IF(E282&gt;=2,IF(D282&gt;=16,"H",IF(D282&lt;=4,"L","A")),IF(D282&lt;=15,"L","A"))),IF(OR(B282="SE",B282="CE"),IF(E282&gt;=4,IF(D282&gt;=6,"H","A"),IF(E282&gt;=2,IF(D282&gt;=20,"H",IF(D282&lt;=5,"L","A")),IF(D282&lt;=19,"L","A"))),IF(OR(B282="ALI",B282="AIE"),IF(E282&gt;=6,IF(D282&gt;=20,"H","A"),IF(E282&gt;=2,IF(D282&gt;=51,"H",IF(D282&lt;=19,"L","A")),IF(D282&lt;=50,"L","A"))),""))))</f>
        <v/>
      </c>
      <c r="J282" s="44" t="str">
        <f aca="false">CONCATENATE(B282,C282)</f>
        <v/>
      </c>
      <c r="K282" s="47" t="str">
        <f aca="false">IF(OR(H282="",H282=0),L282,H282)</f>
        <v/>
      </c>
      <c r="L282" s="47" t="str">
        <f aca="false">IF(NOT(ISERROR(VLOOKUP(B282,Deflatores!G$42:H$64,2,FALSE()))),VLOOKUP(B282,Deflatores!G$42:H$64,2,FALSE()),IF(OR(ISBLANK(C282),ISBLANK(B282)),"",VLOOKUP(C282,Deflatores!G$4:H$38,2,FALSE())*H282+VLOOKUP(C282,Deflatores!G$4:I$38,3,FALSE())))</f>
        <v/>
      </c>
      <c r="M282" s="48"/>
      <c r="N282" s="48"/>
      <c r="O282" s="43"/>
    </row>
    <row r="283" customFormat="false" ht="12.75" hidden="false" customHeight="true" outlineLevel="0" collapsed="false">
      <c r="A283" s="36"/>
      <c r="B283" s="37"/>
      <c r="C283" s="37"/>
      <c r="D283" s="44"/>
      <c r="E283" s="44"/>
      <c r="F283" s="45" t="str">
        <f aca="false">IF(ISBLANK(B283),"",IF(I283="L","Baixa",IF(I283="A","Média",IF(I283="","","Alta"))))</f>
        <v/>
      </c>
      <c r="G283" s="44" t="str">
        <f aca="false">CONCATENATE(B283,I283)</f>
        <v/>
      </c>
      <c r="H283" s="39" t="str">
        <f aca="false">IF(ISBLANK(B283),"",IF(B283="ALI",IF(I283="L",7,IF(I283="A",10,15)),IF(B283="AIE",IF(I283="L",5,IF(I283="A",7,10)),IF(B283="SE",IF(I283="L",4,IF(I283="A",5,7)),IF(OR(B283="EE",B283="CE"),IF(I283="L",3,IF(I283="A",4,6)),0)))))</f>
        <v/>
      </c>
      <c r="I283" s="46" t="str">
        <f aca="false">IF(OR(ISBLANK(D283),ISBLANK(E283)),IF(OR(B283="ALI",B283="AIE"),"L",IF(OR(B283="EE",B283="SE",B283="CE"),"A","")),IF(B283="EE",IF(E283&gt;=3,IF(D283&gt;=5,"H","A"),IF(E283&gt;=2,IF(D283&gt;=16,"H",IF(D283&lt;=4,"L","A")),IF(D283&lt;=15,"L","A"))),IF(OR(B283="SE",B283="CE"),IF(E283&gt;=4,IF(D283&gt;=6,"H","A"),IF(E283&gt;=2,IF(D283&gt;=20,"H",IF(D283&lt;=5,"L","A")),IF(D283&lt;=19,"L","A"))),IF(OR(B283="ALI",B283="AIE"),IF(E283&gt;=6,IF(D283&gt;=20,"H","A"),IF(E283&gt;=2,IF(D283&gt;=51,"H",IF(D283&lt;=19,"L","A")),IF(D283&lt;=50,"L","A"))),""))))</f>
        <v/>
      </c>
      <c r="J283" s="44" t="str">
        <f aca="false">CONCATENATE(B283,C283)</f>
        <v/>
      </c>
      <c r="K283" s="47" t="str">
        <f aca="false">IF(OR(H283="",H283=0),L283,H283)</f>
        <v/>
      </c>
      <c r="L283" s="47" t="str">
        <f aca="false">IF(NOT(ISERROR(VLOOKUP(B283,Deflatores!G$42:H$64,2,FALSE()))),VLOOKUP(B283,Deflatores!G$42:H$64,2,FALSE()),IF(OR(ISBLANK(C283),ISBLANK(B283)),"",VLOOKUP(C283,Deflatores!G$4:H$38,2,FALSE())*H283+VLOOKUP(C283,Deflatores!G$4:I$38,3,FALSE())))</f>
        <v/>
      </c>
      <c r="M283" s="48"/>
      <c r="N283" s="48"/>
      <c r="O283" s="43"/>
    </row>
    <row r="284" customFormat="false" ht="12.75" hidden="false" customHeight="true" outlineLevel="0" collapsed="false">
      <c r="A284" s="36"/>
      <c r="B284" s="37"/>
      <c r="C284" s="37"/>
      <c r="D284" s="44"/>
      <c r="E284" s="44"/>
      <c r="F284" s="45" t="str">
        <f aca="false">IF(ISBLANK(B284),"",IF(I284="L","Baixa",IF(I284="A","Média",IF(I284="","","Alta"))))</f>
        <v/>
      </c>
      <c r="G284" s="44" t="str">
        <f aca="false">CONCATENATE(B284,I284)</f>
        <v/>
      </c>
      <c r="H284" s="39" t="str">
        <f aca="false">IF(ISBLANK(B284),"",IF(B284="ALI",IF(I284="L",7,IF(I284="A",10,15)),IF(B284="AIE",IF(I284="L",5,IF(I284="A",7,10)),IF(B284="SE",IF(I284="L",4,IF(I284="A",5,7)),IF(OR(B284="EE",B284="CE"),IF(I284="L",3,IF(I284="A",4,6)),0)))))</f>
        <v/>
      </c>
      <c r="I284" s="46" t="str">
        <f aca="false">IF(OR(ISBLANK(D284),ISBLANK(E284)),IF(OR(B284="ALI",B284="AIE"),"L",IF(OR(B284="EE",B284="SE",B284="CE"),"A","")),IF(B284="EE",IF(E284&gt;=3,IF(D284&gt;=5,"H","A"),IF(E284&gt;=2,IF(D284&gt;=16,"H",IF(D284&lt;=4,"L","A")),IF(D284&lt;=15,"L","A"))),IF(OR(B284="SE",B284="CE"),IF(E284&gt;=4,IF(D284&gt;=6,"H","A"),IF(E284&gt;=2,IF(D284&gt;=20,"H",IF(D284&lt;=5,"L","A")),IF(D284&lt;=19,"L","A"))),IF(OR(B284="ALI",B284="AIE"),IF(E284&gt;=6,IF(D284&gt;=20,"H","A"),IF(E284&gt;=2,IF(D284&gt;=51,"H",IF(D284&lt;=19,"L","A")),IF(D284&lt;=50,"L","A"))),""))))</f>
        <v/>
      </c>
      <c r="J284" s="44" t="str">
        <f aca="false">CONCATENATE(B284,C284)</f>
        <v/>
      </c>
      <c r="K284" s="47" t="str">
        <f aca="false">IF(OR(H284="",H284=0),L284,H284)</f>
        <v/>
      </c>
      <c r="L284" s="47" t="str">
        <f aca="false">IF(NOT(ISERROR(VLOOKUP(B284,Deflatores!G$42:H$64,2,FALSE()))),VLOOKUP(B284,Deflatores!G$42:H$64,2,FALSE()),IF(OR(ISBLANK(C284),ISBLANK(B284)),"",VLOOKUP(C284,Deflatores!G$4:H$38,2,FALSE())*H284+VLOOKUP(C284,Deflatores!G$4:I$38,3,FALSE())))</f>
        <v/>
      </c>
      <c r="M284" s="48"/>
      <c r="N284" s="48"/>
      <c r="O284" s="43"/>
    </row>
    <row r="285" customFormat="false" ht="12.75" hidden="false" customHeight="true" outlineLevel="0" collapsed="false">
      <c r="A285" s="36"/>
      <c r="B285" s="37"/>
      <c r="C285" s="37"/>
      <c r="D285" s="44"/>
      <c r="E285" s="44"/>
      <c r="F285" s="45" t="str">
        <f aca="false">IF(ISBLANK(B285),"",IF(I285="L","Baixa",IF(I285="A","Média",IF(I285="","","Alta"))))</f>
        <v/>
      </c>
      <c r="G285" s="44" t="str">
        <f aca="false">CONCATENATE(B285,I285)</f>
        <v/>
      </c>
      <c r="H285" s="39" t="str">
        <f aca="false">IF(ISBLANK(B285),"",IF(B285="ALI",IF(I285="L",7,IF(I285="A",10,15)),IF(B285="AIE",IF(I285="L",5,IF(I285="A",7,10)),IF(B285="SE",IF(I285="L",4,IF(I285="A",5,7)),IF(OR(B285="EE",B285="CE"),IF(I285="L",3,IF(I285="A",4,6)),0)))))</f>
        <v/>
      </c>
      <c r="I285" s="46" t="str">
        <f aca="false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44" t="str">
        <f aca="false">CONCATENATE(B285,C285)</f>
        <v/>
      </c>
      <c r="K285" s="47" t="str">
        <f aca="false">IF(OR(H285="",H285=0),L285,H285)</f>
        <v/>
      </c>
      <c r="L285" s="47" t="str">
        <f aca="false">IF(NOT(ISERROR(VLOOKUP(B285,Deflatores!G$42:H$64,2,FALSE()))),VLOOKUP(B285,Deflatores!G$42:H$64,2,FALSE()),IF(OR(ISBLANK(C285),ISBLANK(B285)),"",VLOOKUP(C285,Deflatores!G$4:H$38,2,FALSE())*H285+VLOOKUP(C285,Deflatores!G$4:I$38,3,FALSE())))</f>
        <v/>
      </c>
      <c r="M285" s="48"/>
      <c r="N285" s="48"/>
      <c r="O285" s="43"/>
    </row>
    <row r="286" customFormat="false" ht="12.75" hidden="false" customHeight="true" outlineLevel="0" collapsed="false">
      <c r="A286" s="36"/>
      <c r="B286" s="37"/>
      <c r="C286" s="37"/>
      <c r="D286" s="44"/>
      <c r="E286" s="44"/>
      <c r="F286" s="45" t="str">
        <f aca="false">IF(ISBLANK(B286),"",IF(I286="L","Baixa",IF(I286="A","Média",IF(I286="","","Alta"))))</f>
        <v/>
      </c>
      <c r="G286" s="44" t="str">
        <f aca="false">CONCATENATE(B286,I286)</f>
        <v/>
      </c>
      <c r="H286" s="39" t="str">
        <f aca="false">IF(ISBLANK(B286),"",IF(B286="ALI",IF(I286="L",7,IF(I286="A",10,15)),IF(B286="AIE",IF(I286="L",5,IF(I286="A",7,10)),IF(B286="SE",IF(I286="L",4,IF(I286="A",5,7)),IF(OR(B286="EE",B286="CE"),IF(I286="L",3,IF(I286="A",4,6)),0)))))</f>
        <v/>
      </c>
      <c r="I286" s="46" t="str">
        <f aca="false">IF(OR(ISBLANK(D286),ISBLANK(E286)),IF(OR(B286="ALI",B286="AIE"),"L",IF(OR(B286="EE",B286="SE",B286="CE"),"A","")),IF(B286="EE",IF(E286&gt;=3,IF(D286&gt;=5,"H","A"),IF(E286&gt;=2,IF(D286&gt;=16,"H",IF(D286&lt;=4,"L","A")),IF(D286&lt;=15,"L","A"))),IF(OR(B286="SE",B286="CE"),IF(E286&gt;=4,IF(D286&gt;=6,"H","A"),IF(E286&gt;=2,IF(D286&gt;=20,"H",IF(D286&lt;=5,"L","A")),IF(D286&lt;=19,"L","A"))),IF(OR(B286="ALI",B286="AIE"),IF(E286&gt;=6,IF(D286&gt;=20,"H","A"),IF(E286&gt;=2,IF(D286&gt;=51,"H",IF(D286&lt;=19,"L","A")),IF(D286&lt;=50,"L","A"))),""))))</f>
        <v/>
      </c>
      <c r="J286" s="44" t="str">
        <f aca="false">CONCATENATE(B286,C286)</f>
        <v/>
      </c>
      <c r="K286" s="47" t="str">
        <f aca="false">IF(OR(H286="",H286=0),L286,H286)</f>
        <v/>
      </c>
      <c r="L286" s="47" t="str">
        <f aca="false">IF(NOT(ISERROR(VLOOKUP(B286,Deflatores!G$42:H$64,2,FALSE()))),VLOOKUP(B286,Deflatores!G$42:H$64,2,FALSE()),IF(OR(ISBLANK(C286),ISBLANK(B286)),"",VLOOKUP(C286,Deflatores!G$4:H$38,2,FALSE())*H286+VLOOKUP(C286,Deflatores!G$4:I$38,3,FALSE())))</f>
        <v/>
      </c>
      <c r="M286" s="48"/>
      <c r="N286" s="48"/>
      <c r="O286" s="43"/>
    </row>
    <row r="287" customFormat="false" ht="12.75" hidden="false" customHeight="true" outlineLevel="0" collapsed="false">
      <c r="A287" s="36"/>
      <c r="B287" s="37"/>
      <c r="C287" s="37"/>
      <c r="D287" s="44"/>
      <c r="E287" s="44"/>
      <c r="F287" s="45" t="str">
        <f aca="false">IF(ISBLANK(B287),"",IF(I287="L","Baixa",IF(I287="A","Média",IF(I287="","","Alta"))))</f>
        <v/>
      </c>
      <c r="G287" s="44" t="str">
        <f aca="false">CONCATENATE(B287,I287)</f>
        <v/>
      </c>
      <c r="H287" s="39" t="str">
        <f aca="false">IF(ISBLANK(B287),"",IF(B287="ALI",IF(I287="L",7,IF(I287="A",10,15)),IF(B287="AIE",IF(I287="L",5,IF(I287="A",7,10)),IF(B287="SE",IF(I287="L",4,IF(I287="A",5,7)),IF(OR(B287="EE",B287="CE"),IF(I287="L",3,IF(I287="A",4,6)),0)))))</f>
        <v/>
      </c>
      <c r="I287" s="46" t="str">
        <f aca="false">IF(OR(ISBLANK(D287),ISBLANK(E287)),IF(OR(B287="ALI",B287="AIE"),"L",IF(OR(B287="EE",B287="SE",B287="CE"),"A","")),IF(B287="EE",IF(E287&gt;=3,IF(D287&gt;=5,"H","A"),IF(E287&gt;=2,IF(D287&gt;=16,"H",IF(D287&lt;=4,"L","A")),IF(D287&lt;=15,"L","A"))),IF(OR(B287="SE",B287="CE"),IF(E287&gt;=4,IF(D287&gt;=6,"H","A"),IF(E287&gt;=2,IF(D287&gt;=20,"H",IF(D287&lt;=5,"L","A")),IF(D287&lt;=19,"L","A"))),IF(OR(B287="ALI",B287="AIE"),IF(E287&gt;=6,IF(D287&gt;=20,"H","A"),IF(E287&gt;=2,IF(D287&gt;=51,"H",IF(D287&lt;=19,"L","A")),IF(D287&lt;=50,"L","A"))),""))))</f>
        <v/>
      </c>
      <c r="J287" s="44" t="str">
        <f aca="false">CONCATENATE(B287,C287)</f>
        <v/>
      </c>
      <c r="K287" s="47" t="str">
        <f aca="false">IF(OR(H287="",H287=0),L287,H287)</f>
        <v/>
      </c>
      <c r="L287" s="47" t="str">
        <f aca="false">IF(NOT(ISERROR(VLOOKUP(B287,Deflatores!G$42:H$64,2,FALSE()))),VLOOKUP(B287,Deflatores!G$42:H$64,2,FALSE()),IF(OR(ISBLANK(C287),ISBLANK(B287)),"",VLOOKUP(C287,Deflatores!G$4:H$38,2,FALSE())*H287+VLOOKUP(C287,Deflatores!G$4:I$38,3,FALSE())))</f>
        <v/>
      </c>
      <c r="M287" s="48"/>
      <c r="N287" s="48"/>
      <c r="O287" s="43"/>
    </row>
    <row r="288" customFormat="false" ht="12.75" hidden="false" customHeight="true" outlineLevel="0" collapsed="false">
      <c r="A288" s="36"/>
      <c r="B288" s="37"/>
      <c r="C288" s="37"/>
      <c r="D288" s="44"/>
      <c r="E288" s="44"/>
      <c r="F288" s="45" t="str">
        <f aca="false">IF(ISBLANK(B288),"",IF(I288="L","Baixa",IF(I288="A","Média",IF(I288="","","Alta"))))</f>
        <v/>
      </c>
      <c r="G288" s="44" t="str">
        <f aca="false">CONCATENATE(B288,I288)</f>
        <v/>
      </c>
      <c r="H288" s="39" t="str">
        <f aca="false">IF(ISBLANK(B288),"",IF(B288="ALI",IF(I288="L",7,IF(I288="A",10,15)),IF(B288="AIE",IF(I288="L",5,IF(I288="A",7,10)),IF(B288="SE",IF(I288="L",4,IF(I288="A",5,7)),IF(OR(B288="EE",B288="CE"),IF(I288="L",3,IF(I288="A",4,6)),0)))))</f>
        <v/>
      </c>
      <c r="I288" s="46" t="str">
        <f aca="false">IF(OR(ISBLANK(D288),ISBLANK(E288)),IF(OR(B288="ALI",B288="AIE"),"L",IF(OR(B288="EE",B288="SE",B288="CE"),"A","")),IF(B288="EE",IF(E288&gt;=3,IF(D288&gt;=5,"H","A"),IF(E288&gt;=2,IF(D288&gt;=16,"H",IF(D288&lt;=4,"L","A")),IF(D288&lt;=15,"L","A"))),IF(OR(B288="SE",B288="CE"),IF(E288&gt;=4,IF(D288&gt;=6,"H","A"),IF(E288&gt;=2,IF(D288&gt;=20,"H",IF(D288&lt;=5,"L","A")),IF(D288&lt;=19,"L","A"))),IF(OR(B288="ALI",B288="AIE"),IF(E288&gt;=6,IF(D288&gt;=20,"H","A"),IF(E288&gt;=2,IF(D288&gt;=51,"H",IF(D288&lt;=19,"L","A")),IF(D288&lt;=50,"L","A"))),""))))</f>
        <v/>
      </c>
      <c r="J288" s="44" t="str">
        <f aca="false">CONCATENATE(B288,C288)</f>
        <v/>
      </c>
      <c r="K288" s="47" t="str">
        <f aca="false">IF(OR(H288="",H288=0),L288,H288)</f>
        <v/>
      </c>
      <c r="L288" s="47" t="str">
        <f aca="false">IF(NOT(ISERROR(VLOOKUP(B288,Deflatores!G$42:H$64,2,FALSE()))),VLOOKUP(B288,Deflatores!G$42:H$64,2,FALSE()),IF(OR(ISBLANK(C288),ISBLANK(B288)),"",VLOOKUP(C288,Deflatores!G$4:H$38,2,FALSE())*H288+VLOOKUP(C288,Deflatores!G$4:I$38,3,FALSE())))</f>
        <v/>
      </c>
      <c r="M288" s="48"/>
      <c r="N288" s="48"/>
      <c r="O288" s="43"/>
    </row>
    <row r="289" customFormat="false" ht="12.75" hidden="false" customHeight="true" outlineLevel="0" collapsed="false">
      <c r="A289" s="36"/>
      <c r="B289" s="37"/>
      <c r="C289" s="37"/>
      <c r="D289" s="44"/>
      <c r="E289" s="44"/>
      <c r="F289" s="45" t="str">
        <f aca="false">IF(ISBLANK(B289),"",IF(I289="L","Baixa",IF(I289="A","Média",IF(I289="","","Alta"))))</f>
        <v/>
      </c>
      <c r="G289" s="44" t="str">
        <f aca="false">CONCATENATE(B289,I289)</f>
        <v/>
      </c>
      <c r="H289" s="39" t="str">
        <f aca="false">IF(ISBLANK(B289),"",IF(B289="ALI",IF(I289="L",7,IF(I289="A",10,15)),IF(B289="AIE",IF(I289="L",5,IF(I289="A",7,10)),IF(B289="SE",IF(I289="L",4,IF(I289="A",5,7)),IF(OR(B289="EE",B289="CE"),IF(I289="L",3,IF(I289="A",4,6)),0)))))</f>
        <v/>
      </c>
      <c r="I289" s="46" t="str">
        <f aca="false">IF(OR(ISBLANK(D289),ISBLANK(E289)),IF(OR(B289="ALI",B289="AIE"),"L",IF(OR(B289="EE",B289="SE",B289="CE"),"A","")),IF(B289="EE",IF(E289&gt;=3,IF(D289&gt;=5,"H","A"),IF(E289&gt;=2,IF(D289&gt;=16,"H",IF(D289&lt;=4,"L","A")),IF(D289&lt;=15,"L","A"))),IF(OR(B289="SE",B289="CE"),IF(E289&gt;=4,IF(D289&gt;=6,"H","A"),IF(E289&gt;=2,IF(D289&gt;=20,"H",IF(D289&lt;=5,"L","A")),IF(D289&lt;=19,"L","A"))),IF(OR(B289="ALI",B289="AIE"),IF(E289&gt;=6,IF(D289&gt;=20,"H","A"),IF(E289&gt;=2,IF(D289&gt;=51,"H",IF(D289&lt;=19,"L","A")),IF(D289&lt;=50,"L","A"))),""))))</f>
        <v/>
      </c>
      <c r="J289" s="44" t="str">
        <f aca="false">CONCATENATE(B289,C289)</f>
        <v/>
      </c>
      <c r="K289" s="47" t="str">
        <f aca="false">IF(OR(H289="",H289=0),L289,H289)</f>
        <v/>
      </c>
      <c r="L289" s="47" t="str">
        <f aca="false">IF(NOT(ISERROR(VLOOKUP(B289,Deflatores!G$42:H$64,2,FALSE()))),VLOOKUP(B289,Deflatores!G$42:H$64,2,FALSE()),IF(OR(ISBLANK(C289),ISBLANK(B289)),"",VLOOKUP(C289,Deflatores!G$4:H$38,2,FALSE())*H289+VLOOKUP(C289,Deflatores!G$4:I$38,3,FALSE())))</f>
        <v/>
      </c>
      <c r="M289" s="48"/>
      <c r="N289" s="48"/>
      <c r="O289" s="43"/>
    </row>
    <row r="290" customFormat="false" ht="12.75" hidden="false" customHeight="true" outlineLevel="0" collapsed="false">
      <c r="A290" s="36"/>
      <c r="B290" s="37"/>
      <c r="C290" s="37"/>
      <c r="D290" s="44"/>
      <c r="E290" s="44"/>
      <c r="F290" s="45" t="str">
        <f aca="false">IF(ISBLANK(B290),"",IF(I290="L","Baixa",IF(I290="A","Média",IF(I290="","","Alta"))))</f>
        <v/>
      </c>
      <c r="G290" s="44" t="str">
        <f aca="false">CONCATENATE(B290,I290)</f>
        <v/>
      </c>
      <c r="H290" s="39" t="str">
        <f aca="false">IF(ISBLANK(B290),"",IF(B290="ALI",IF(I290="L",7,IF(I290="A",10,15)),IF(B290="AIE",IF(I290="L",5,IF(I290="A",7,10)),IF(B290="SE",IF(I290="L",4,IF(I290="A",5,7)),IF(OR(B290="EE",B290="CE"),IF(I290="L",3,IF(I290="A",4,6)),0)))))</f>
        <v/>
      </c>
      <c r="I290" s="46" t="str">
        <f aca="false">IF(OR(ISBLANK(D290),ISBLANK(E290)),IF(OR(B290="ALI",B290="AIE"),"L",IF(OR(B290="EE",B290="SE",B290="CE"),"A","")),IF(B290="EE",IF(E290&gt;=3,IF(D290&gt;=5,"H","A"),IF(E290&gt;=2,IF(D290&gt;=16,"H",IF(D290&lt;=4,"L","A")),IF(D290&lt;=15,"L","A"))),IF(OR(B290="SE",B290="CE"),IF(E290&gt;=4,IF(D290&gt;=6,"H","A"),IF(E290&gt;=2,IF(D290&gt;=20,"H",IF(D290&lt;=5,"L","A")),IF(D290&lt;=19,"L","A"))),IF(OR(B290="ALI",B290="AIE"),IF(E290&gt;=6,IF(D290&gt;=20,"H","A"),IF(E290&gt;=2,IF(D290&gt;=51,"H",IF(D290&lt;=19,"L","A")),IF(D290&lt;=50,"L","A"))),""))))</f>
        <v/>
      </c>
      <c r="J290" s="44" t="str">
        <f aca="false">CONCATENATE(B290,C290)</f>
        <v/>
      </c>
      <c r="K290" s="47" t="str">
        <f aca="false">IF(OR(H290="",H290=0),L290,H290)</f>
        <v/>
      </c>
      <c r="L290" s="47" t="str">
        <f aca="false">IF(NOT(ISERROR(VLOOKUP(B290,Deflatores!G$42:H$64,2,FALSE()))),VLOOKUP(B290,Deflatores!G$42:H$64,2,FALSE()),IF(OR(ISBLANK(C290),ISBLANK(B290)),"",VLOOKUP(C290,Deflatores!G$4:H$38,2,FALSE())*H290+VLOOKUP(C290,Deflatores!G$4:I$38,3,FALSE())))</f>
        <v/>
      </c>
      <c r="M290" s="48"/>
      <c r="N290" s="48"/>
      <c r="O290" s="43"/>
    </row>
    <row r="291" customFormat="false" ht="12.75" hidden="false" customHeight="true" outlineLevel="0" collapsed="false">
      <c r="A291" s="36"/>
      <c r="B291" s="37"/>
      <c r="C291" s="37"/>
      <c r="D291" s="44"/>
      <c r="E291" s="44"/>
      <c r="F291" s="45" t="str">
        <f aca="false">IF(ISBLANK(B291),"",IF(I291="L","Baixa",IF(I291="A","Média",IF(I291="","","Alta"))))</f>
        <v/>
      </c>
      <c r="G291" s="44" t="str">
        <f aca="false">CONCATENATE(B291,I291)</f>
        <v/>
      </c>
      <c r="H291" s="39" t="str">
        <f aca="false">IF(ISBLANK(B291),"",IF(B291="ALI",IF(I291="L",7,IF(I291="A",10,15)),IF(B291="AIE",IF(I291="L",5,IF(I291="A",7,10)),IF(B291="SE",IF(I291="L",4,IF(I291="A",5,7)),IF(OR(B291="EE",B291="CE"),IF(I291="L",3,IF(I291="A",4,6)),0)))))</f>
        <v/>
      </c>
      <c r="I291" s="46" t="str">
        <f aca="false">IF(OR(ISBLANK(D291),ISBLANK(E291)),IF(OR(B291="ALI",B291="AIE"),"L",IF(OR(B291="EE",B291="SE",B291="CE"),"A","")),IF(B291="EE",IF(E291&gt;=3,IF(D291&gt;=5,"H","A"),IF(E291&gt;=2,IF(D291&gt;=16,"H",IF(D291&lt;=4,"L","A")),IF(D291&lt;=15,"L","A"))),IF(OR(B291="SE",B291="CE"),IF(E291&gt;=4,IF(D291&gt;=6,"H","A"),IF(E291&gt;=2,IF(D291&gt;=20,"H",IF(D291&lt;=5,"L","A")),IF(D291&lt;=19,"L","A"))),IF(OR(B291="ALI",B291="AIE"),IF(E291&gt;=6,IF(D291&gt;=20,"H","A"),IF(E291&gt;=2,IF(D291&gt;=51,"H",IF(D291&lt;=19,"L","A")),IF(D291&lt;=50,"L","A"))),""))))</f>
        <v/>
      </c>
      <c r="J291" s="44" t="str">
        <f aca="false">CONCATENATE(B291,C291)</f>
        <v/>
      </c>
      <c r="K291" s="47" t="str">
        <f aca="false">IF(OR(H291="",H291=0),L291,H291)</f>
        <v/>
      </c>
      <c r="L291" s="47" t="str">
        <f aca="false">IF(NOT(ISERROR(VLOOKUP(B291,Deflatores!G$42:H$64,2,FALSE()))),VLOOKUP(B291,Deflatores!G$42:H$64,2,FALSE()),IF(OR(ISBLANK(C291),ISBLANK(B291)),"",VLOOKUP(C291,Deflatores!G$4:H$38,2,FALSE())*H291+VLOOKUP(C291,Deflatores!G$4:I$38,3,FALSE())))</f>
        <v/>
      </c>
      <c r="M291" s="48"/>
      <c r="N291" s="48"/>
      <c r="O291" s="43"/>
    </row>
    <row r="292" customFormat="false" ht="12.75" hidden="false" customHeight="true" outlineLevel="0" collapsed="false">
      <c r="A292" s="36"/>
      <c r="B292" s="37"/>
      <c r="C292" s="37"/>
      <c r="D292" s="44"/>
      <c r="E292" s="44"/>
      <c r="F292" s="45" t="str">
        <f aca="false">IF(ISBLANK(B292),"",IF(I292="L","Baixa",IF(I292="A","Média",IF(I292="","","Alta"))))</f>
        <v/>
      </c>
      <c r="G292" s="44" t="str">
        <f aca="false">CONCATENATE(B292,I292)</f>
        <v/>
      </c>
      <c r="H292" s="39" t="str">
        <f aca="false">IF(ISBLANK(B292),"",IF(B292="ALI",IF(I292="L",7,IF(I292="A",10,15)),IF(B292="AIE",IF(I292="L",5,IF(I292="A",7,10)),IF(B292="SE",IF(I292="L",4,IF(I292="A",5,7)),IF(OR(B292="EE",B292="CE"),IF(I292="L",3,IF(I292="A",4,6)),0)))))</f>
        <v/>
      </c>
      <c r="I292" s="46" t="str">
        <f aca="false">IF(OR(ISBLANK(D292),ISBLANK(E292)),IF(OR(B292="ALI",B292="AIE"),"L",IF(OR(B292="EE",B292="SE",B292="CE"),"A","")),IF(B292="EE",IF(E292&gt;=3,IF(D292&gt;=5,"H","A"),IF(E292&gt;=2,IF(D292&gt;=16,"H",IF(D292&lt;=4,"L","A")),IF(D292&lt;=15,"L","A"))),IF(OR(B292="SE",B292="CE"),IF(E292&gt;=4,IF(D292&gt;=6,"H","A"),IF(E292&gt;=2,IF(D292&gt;=20,"H",IF(D292&lt;=5,"L","A")),IF(D292&lt;=19,"L","A"))),IF(OR(B292="ALI",B292="AIE"),IF(E292&gt;=6,IF(D292&gt;=20,"H","A"),IF(E292&gt;=2,IF(D292&gt;=51,"H",IF(D292&lt;=19,"L","A")),IF(D292&lt;=50,"L","A"))),""))))</f>
        <v/>
      </c>
      <c r="J292" s="44" t="str">
        <f aca="false">CONCATENATE(B292,C292)</f>
        <v/>
      </c>
      <c r="K292" s="47" t="str">
        <f aca="false">IF(OR(H292="",H292=0),L292,H292)</f>
        <v/>
      </c>
      <c r="L292" s="47" t="str">
        <f aca="false">IF(NOT(ISERROR(VLOOKUP(B292,Deflatores!G$42:H$64,2,FALSE()))),VLOOKUP(B292,Deflatores!G$42:H$64,2,FALSE()),IF(OR(ISBLANK(C292),ISBLANK(B292)),"",VLOOKUP(C292,Deflatores!G$4:H$38,2,FALSE())*H292+VLOOKUP(C292,Deflatores!G$4:I$38,3,FALSE())))</f>
        <v/>
      </c>
      <c r="M292" s="48"/>
      <c r="N292" s="48"/>
      <c r="O292" s="43"/>
    </row>
    <row r="293" customFormat="false" ht="12.75" hidden="false" customHeight="true" outlineLevel="0" collapsed="false">
      <c r="A293" s="36"/>
      <c r="B293" s="37"/>
      <c r="C293" s="37"/>
      <c r="D293" s="44"/>
      <c r="E293" s="44"/>
      <c r="F293" s="45" t="str">
        <f aca="false">IF(ISBLANK(B293),"",IF(I293="L","Baixa",IF(I293="A","Média",IF(I293="","","Alta"))))</f>
        <v/>
      </c>
      <c r="G293" s="44" t="str">
        <f aca="false">CONCATENATE(B293,I293)</f>
        <v/>
      </c>
      <c r="H293" s="39" t="str">
        <f aca="false">IF(ISBLANK(B293),"",IF(B293="ALI",IF(I293="L",7,IF(I293="A",10,15)),IF(B293="AIE",IF(I293="L",5,IF(I293="A",7,10)),IF(B293="SE",IF(I293="L",4,IF(I293="A",5,7)),IF(OR(B293="EE",B293="CE"),IF(I293="L",3,IF(I293="A",4,6)),0)))))</f>
        <v/>
      </c>
      <c r="I293" s="46" t="str">
        <f aca="false">IF(OR(ISBLANK(D293),ISBLANK(E293)),IF(OR(B293="ALI",B293="AIE"),"L",IF(OR(B293="EE",B293="SE",B293="CE"),"A","")),IF(B293="EE",IF(E293&gt;=3,IF(D293&gt;=5,"H","A"),IF(E293&gt;=2,IF(D293&gt;=16,"H",IF(D293&lt;=4,"L","A")),IF(D293&lt;=15,"L","A"))),IF(OR(B293="SE",B293="CE"),IF(E293&gt;=4,IF(D293&gt;=6,"H","A"),IF(E293&gt;=2,IF(D293&gt;=20,"H",IF(D293&lt;=5,"L","A")),IF(D293&lt;=19,"L","A"))),IF(OR(B293="ALI",B293="AIE"),IF(E293&gt;=6,IF(D293&gt;=20,"H","A"),IF(E293&gt;=2,IF(D293&gt;=51,"H",IF(D293&lt;=19,"L","A")),IF(D293&lt;=50,"L","A"))),""))))</f>
        <v/>
      </c>
      <c r="J293" s="44" t="str">
        <f aca="false">CONCATENATE(B293,C293)</f>
        <v/>
      </c>
      <c r="K293" s="47" t="str">
        <f aca="false">IF(OR(H293="",H293=0),L293,H293)</f>
        <v/>
      </c>
      <c r="L293" s="47" t="str">
        <f aca="false">IF(NOT(ISERROR(VLOOKUP(B293,Deflatores!G$42:H$64,2,FALSE()))),VLOOKUP(B293,Deflatores!G$42:H$64,2,FALSE()),IF(OR(ISBLANK(C293),ISBLANK(B293)),"",VLOOKUP(C293,Deflatores!G$4:H$38,2,FALSE())*H293+VLOOKUP(C293,Deflatores!G$4:I$38,3,FALSE())))</f>
        <v/>
      </c>
      <c r="M293" s="48"/>
      <c r="N293" s="48"/>
      <c r="O293" s="43"/>
    </row>
    <row r="294" customFormat="false" ht="12.75" hidden="false" customHeight="true" outlineLevel="0" collapsed="false">
      <c r="A294" s="36"/>
      <c r="B294" s="37"/>
      <c r="C294" s="37"/>
      <c r="D294" s="44"/>
      <c r="E294" s="44"/>
      <c r="F294" s="45" t="str">
        <f aca="false">IF(ISBLANK(B294),"",IF(I294="L","Baixa",IF(I294="A","Média",IF(I294="","","Alta"))))</f>
        <v/>
      </c>
      <c r="G294" s="44" t="str">
        <f aca="false">CONCATENATE(B294,I294)</f>
        <v/>
      </c>
      <c r="H294" s="39" t="str">
        <f aca="false">IF(ISBLANK(B294),"",IF(B294="ALI",IF(I294="L",7,IF(I294="A",10,15)),IF(B294="AIE",IF(I294="L",5,IF(I294="A",7,10)),IF(B294="SE",IF(I294="L",4,IF(I294="A",5,7)),IF(OR(B294="EE",B294="CE"),IF(I294="L",3,IF(I294="A",4,6)),0)))))</f>
        <v/>
      </c>
      <c r="I294" s="46" t="str">
        <f aca="false">IF(OR(ISBLANK(D294),ISBLANK(E294)),IF(OR(B294="ALI",B294="AIE"),"L",IF(OR(B294="EE",B294="SE",B294="CE"),"A","")),IF(B294="EE",IF(E294&gt;=3,IF(D294&gt;=5,"H","A"),IF(E294&gt;=2,IF(D294&gt;=16,"H",IF(D294&lt;=4,"L","A")),IF(D294&lt;=15,"L","A"))),IF(OR(B294="SE",B294="CE"),IF(E294&gt;=4,IF(D294&gt;=6,"H","A"),IF(E294&gt;=2,IF(D294&gt;=20,"H",IF(D294&lt;=5,"L","A")),IF(D294&lt;=19,"L","A"))),IF(OR(B294="ALI",B294="AIE"),IF(E294&gt;=6,IF(D294&gt;=20,"H","A"),IF(E294&gt;=2,IF(D294&gt;=51,"H",IF(D294&lt;=19,"L","A")),IF(D294&lt;=50,"L","A"))),""))))</f>
        <v/>
      </c>
      <c r="J294" s="44" t="str">
        <f aca="false">CONCATENATE(B294,C294)</f>
        <v/>
      </c>
      <c r="K294" s="47" t="str">
        <f aca="false">IF(OR(H294="",H294=0),L294,H294)</f>
        <v/>
      </c>
      <c r="L294" s="47" t="str">
        <f aca="false">IF(NOT(ISERROR(VLOOKUP(B294,Deflatores!G$42:H$64,2,FALSE()))),VLOOKUP(B294,Deflatores!G$42:H$64,2,FALSE()),IF(OR(ISBLANK(C294),ISBLANK(B294)),"",VLOOKUP(C294,Deflatores!G$4:H$38,2,FALSE())*H294+VLOOKUP(C294,Deflatores!G$4:I$38,3,FALSE())))</f>
        <v/>
      </c>
      <c r="M294" s="48"/>
      <c r="N294" s="48"/>
      <c r="O294" s="43"/>
    </row>
    <row r="295" customFormat="false" ht="12.75" hidden="false" customHeight="true" outlineLevel="0" collapsed="false">
      <c r="A295" s="36"/>
      <c r="B295" s="37"/>
      <c r="C295" s="37"/>
      <c r="D295" s="44"/>
      <c r="E295" s="44"/>
      <c r="F295" s="45" t="str">
        <f aca="false">IF(ISBLANK(B295),"",IF(I295="L","Baixa",IF(I295="A","Média",IF(I295="","","Alta"))))</f>
        <v/>
      </c>
      <c r="G295" s="44" t="str">
        <f aca="false">CONCATENATE(B295,I295)</f>
        <v/>
      </c>
      <c r="H295" s="39" t="str">
        <f aca="false">IF(ISBLANK(B295),"",IF(B295="ALI",IF(I295="L",7,IF(I295="A",10,15)),IF(B295="AIE",IF(I295="L",5,IF(I295="A",7,10)),IF(B295="SE",IF(I295="L",4,IF(I295="A",5,7)),IF(OR(B295="EE",B295="CE"),IF(I295="L",3,IF(I295="A",4,6)),0)))))</f>
        <v/>
      </c>
      <c r="I295" s="46" t="str">
        <f aca="false">IF(OR(ISBLANK(D295),ISBLANK(E295)),IF(OR(B295="ALI",B295="AIE"),"L",IF(OR(B295="EE",B295="SE",B295="CE"),"A","")),IF(B295="EE",IF(E295&gt;=3,IF(D295&gt;=5,"H","A"),IF(E295&gt;=2,IF(D295&gt;=16,"H",IF(D295&lt;=4,"L","A")),IF(D295&lt;=15,"L","A"))),IF(OR(B295="SE",B295="CE"),IF(E295&gt;=4,IF(D295&gt;=6,"H","A"),IF(E295&gt;=2,IF(D295&gt;=20,"H",IF(D295&lt;=5,"L","A")),IF(D295&lt;=19,"L","A"))),IF(OR(B295="ALI",B295="AIE"),IF(E295&gt;=6,IF(D295&gt;=20,"H","A"),IF(E295&gt;=2,IF(D295&gt;=51,"H",IF(D295&lt;=19,"L","A")),IF(D295&lt;=50,"L","A"))),""))))</f>
        <v/>
      </c>
      <c r="J295" s="44" t="str">
        <f aca="false">CONCATENATE(B295,C295)</f>
        <v/>
      </c>
      <c r="K295" s="47" t="str">
        <f aca="false">IF(OR(H295="",H295=0),L295,H295)</f>
        <v/>
      </c>
      <c r="L295" s="47" t="str">
        <f aca="false">IF(NOT(ISERROR(VLOOKUP(B295,Deflatores!G$42:H$64,2,FALSE()))),VLOOKUP(B295,Deflatores!G$42:H$64,2,FALSE()),IF(OR(ISBLANK(C295),ISBLANK(B295)),"",VLOOKUP(C295,Deflatores!G$4:H$38,2,FALSE())*H295+VLOOKUP(C295,Deflatores!G$4:I$38,3,FALSE())))</f>
        <v/>
      </c>
      <c r="M295" s="48"/>
      <c r="N295" s="48"/>
      <c r="O295" s="43"/>
    </row>
    <row r="296" customFormat="false" ht="12.75" hidden="false" customHeight="true" outlineLevel="0" collapsed="false">
      <c r="A296" s="36"/>
      <c r="B296" s="37"/>
      <c r="C296" s="37"/>
      <c r="D296" s="44"/>
      <c r="E296" s="44"/>
      <c r="F296" s="45" t="str">
        <f aca="false">IF(ISBLANK(B296),"",IF(I296="L","Baixa",IF(I296="A","Média",IF(I296="","","Alta"))))</f>
        <v/>
      </c>
      <c r="G296" s="44" t="str">
        <f aca="false">CONCATENATE(B296,I296)</f>
        <v/>
      </c>
      <c r="H296" s="39" t="str">
        <f aca="false">IF(ISBLANK(B296),"",IF(B296="ALI",IF(I296="L",7,IF(I296="A",10,15)),IF(B296="AIE",IF(I296="L",5,IF(I296="A",7,10)),IF(B296="SE",IF(I296="L",4,IF(I296="A",5,7)),IF(OR(B296="EE",B296="CE"),IF(I296="L",3,IF(I296="A",4,6)),0)))))</f>
        <v/>
      </c>
      <c r="I296" s="46" t="str">
        <f aca="false">IF(OR(ISBLANK(D296),ISBLANK(E296)),IF(OR(B296="ALI",B296="AIE"),"L",IF(OR(B296="EE",B296="SE",B296="CE"),"A","")),IF(B296="EE",IF(E296&gt;=3,IF(D296&gt;=5,"H","A"),IF(E296&gt;=2,IF(D296&gt;=16,"H",IF(D296&lt;=4,"L","A")),IF(D296&lt;=15,"L","A"))),IF(OR(B296="SE",B296="CE"),IF(E296&gt;=4,IF(D296&gt;=6,"H","A"),IF(E296&gt;=2,IF(D296&gt;=20,"H",IF(D296&lt;=5,"L","A")),IF(D296&lt;=19,"L","A"))),IF(OR(B296="ALI",B296="AIE"),IF(E296&gt;=6,IF(D296&gt;=20,"H","A"),IF(E296&gt;=2,IF(D296&gt;=51,"H",IF(D296&lt;=19,"L","A")),IF(D296&lt;=50,"L","A"))),""))))</f>
        <v/>
      </c>
      <c r="J296" s="44" t="str">
        <f aca="false">CONCATENATE(B296,C296)</f>
        <v/>
      </c>
      <c r="K296" s="47" t="str">
        <f aca="false">IF(OR(H296="",H296=0),L296,H296)</f>
        <v/>
      </c>
      <c r="L296" s="47" t="str">
        <f aca="false">IF(NOT(ISERROR(VLOOKUP(B296,Deflatores!G$42:H$64,2,FALSE()))),VLOOKUP(B296,Deflatores!G$42:H$64,2,FALSE()),IF(OR(ISBLANK(C296),ISBLANK(B296)),"",VLOOKUP(C296,Deflatores!G$4:H$38,2,FALSE())*H296+VLOOKUP(C296,Deflatores!G$4:I$38,3,FALSE())))</f>
        <v/>
      </c>
      <c r="M296" s="48"/>
      <c r="N296" s="48"/>
      <c r="O296" s="43"/>
    </row>
    <row r="297" customFormat="false" ht="12.75" hidden="false" customHeight="true" outlineLevel="0" collapsed="false">
      <c r="A297" s="36"/>
      <c r="B297" s="37"/>
      <c r="C297" s="37"/>
      <c r="D297" s="44"/>
      <c r="E297" s="44"/>
      <c r="F297" s="45" t="str">
        <f aca="false">IF(ISBLANK(B297),"",IF(I297="L","Baixa",IF(I297="A","Média",IF(I297="","","Alta"))))</f>
        <v/>
      </c>
      <c r="G297" s="44" t="str">
        <f aca="false">CONCATENATE(B297,I297)</f>
        <v/>
      </c>
      <c r="H297" s="39" t="str">
        <f aca="false">IF(ISBLANK(B297),"",IF(B297="ALI",IF(I297="L",7,IF(I297="A",10,15)),IF(B297="AIE",IF(I297="L",5,IF(I297="A",7,10)),IF(B297="SE",IF(I297="L",4,IF(I297="A",5,7)),IF(OR(B297="EE",B297="CE"),IF(I297="L",3,IF(I297="A",4,6)),0)))))</f>
        <v/>
      </c>
      <c r="I297" s="46" t="str">
        <f aca="false">IF(OR(ISBLANK(D297),ISBLANK(E297)),IF(OR(B297="ALI",B297="AIE"),"L",IF(OR(B297="EE",B297="SE",B297="CE"),"A","")),IF(B297="EE",IF(E297&gt;=3,IF(D297&gt;=5,"H","A"),IF(E297&gt;=2,IF(D297&gt;=16,"H",IF(D297&lt;=4,"L","A")),IF(D297&lt;=15,"L","A"))),IF(OR(B297="SE",B297="CE"),IF(E297&gt;=4,IF(D297&gt;=6,"H","A"),IF(E297&gt;=2,IF(D297&gt;=20,"H",IF(D297&lt;=5,"L","A")),IF(D297&lt;=19,"L","A"))),IF(OR(B297="ALI",B297="AIE"),IF(E297&gt;=6,IF(D297&gt;=20,"H","A"),IF(E297&gt;=2,IF(D297&gt;=51,"H",IF(D297&lt;=19,"L","A")),IF(D297&lt;=50,"L","A"))),""))))</f>
        <v/>
      </c>
      <c r="J297" s="44" t="str">
        <f aca="false">CONCATENATE(B297,C297)</f>
        <v/>
      </c>
      <c r="K297" s="47" t="str">
        <f aca="false">IF(OR(H297="",H297=0),L297,H297)</f>
        <v/>
      </c>
      <c r="L297" s="47" t="str">
        <f aca="false">IF(NOT(ISERROR(VLOOKUP(B297,Deflatores!G$42:H$64,2,FALSE()))),VLOOKUP(B297,Deflatores!G$42:H$64,2,FALSE()),IF(OR(ISBLANK(C297),ISBLANK(B297)),"",VLOOKUP(C297,Deflatores!G$4:H$38,2,FALSE())*H297+VLOOKUP(C297,Deflatores!G$4:I$38,3,FALSE())))</f>
        <v/>
      </c>
      <c r="M297" s="48"/>
      <c r="N297" s="48"/>
      <c r="O297" s="43"/>
    </row>
    <row r="298" customFormat="false" ht="12.75" hidden="false" customHeight="true" outlineLevel="0" collapsed="false">
      <c r="A298" s="36"/>
      <c r="B298" s="37"/>
      <c r="C298" s="37"/>
      <c r="D298" s="44"/>
      <c r="E298" s="44"/>
      <c r="F298" s="45" t="str">
        <f aca="false">IF(ISBLANK(B298),"",IF(I298="L","Baixa",IF(I298="A","Média",IF(I298="","","Alta"))))</f>
        <v/>
      </c>
      <c r="G298" s="44" t="str">
        <f aca="false">CONCATENATE(B298,I298)</f>
        <v/>
      </c>
      <c r="H298" s="39" t="str">
        <f aca="false">IF(ISBLANK(B298),"",IF(B298="ALI",IF(I298="L",7,IF(I298="A",10,15)),IF(B298="AIE",IF(I298="L",5,IF(I298="A",7,10)),IF(B298="SE",IF(I298="L",4,IF(I298="A",5,7)),IF(OR(B298="EE",B298="CE"),IF(I298="L",3,IF(I298="A",4,6)),0)))))</f>
        <v/>
      </c>
      <c r="I298" s="46" t="str">
        <f aca="false">IF(OR(ISBLANK(D298),ISBLANK(E298)),IF(OR(B298="ALI",B298="AIE"),"L",IF(OR(B298="EE",B298="SE",B298="CE"),"A","")),IF(B298="EE",IF(E298&gt;=3,IF(D298&gt;=5,"H","A"),IF(E298&gt;=2,IF(D298&gt;=16,"H",IF(D298&lt;=4,"L","A")),IF(D298&lt;=15,"L","A"))),IF(OR(B298="SE",B298="CE"),IF(E298&gt;=4,IF(D298&gt;=6,"H","A"),IF(E298&gt;=2,IF(D298&gt;=20,"H",IF(D298&lt;=5,"L","A")),IF(D298&lt;=19,"L","A"))),IF(OR(B298="ALI",B298="AIE"),IF(E298&gt;=6,IF(D298&gt;=20,"H","A"),IF(E298&gt;=2,IF(D298&gt;=51,"H",IF(D298&lt;=19,"L","A")),IF(D298&lt;=50,"L","A"))),""))))</f>
        <v/>
      </c>
      <c r="J298" s="44" t="str">
        <f aca="false">CONCATENATE(B298,C298)</f>
        <v/>
      </c>
      <c r="K298" s="47" t="str">
        <f aca="false">IF(OR(H298="",H298=0),L298,H298)</f>
        <v/>
      </c>
      <c r="L298" s="47" t="str">
        <f aca="false">IF(NOT(ISERROR(VLOOKUP(B298,Deflatores!G$42:H$64,2,FALSE()))),VLOOKUP(B298,Deflatores!G$42:H$64,2,FALSE()),IF(OR(ISBLANK(C298),ISBLANK(B298)),"",VLOOKUP(C298,Deflatores!G$4:H$38,2,FALSE())*H298+VLOOKUP(C298,Deflatores!G$4:I$38,3,FALSE())))</f>
        <v/>
      </c>
      <c r="M298" s="48"/>
      <c r="N298" s="48"/>
      <c r="O298" s="43"/>
    </row>
    <row r="299" customFormat="false" ht="12.75" hidden="false" customHeight="true" outlineLevel="0" collapsed="false">
      <c r="A299" s="36"/>
      <c r="B299" s="37"/>
      <c r="C299" s="37"/>
      <c r="D299" s="44"/>
      <c r="E299" s="44"/>
      <c r="F299" s="45" t="str">
        <f aca="false">IF(ISBLANK(B299),"",IF(I299="L","Baixa",IF(I299="A","Média",IF(I299="","","Alta"))))</f>
        <v/>
      </c>
      <c r="G299" s="44" t="str">
        <f aca="false">CONCATENATE(B299,I299)</f>
        <v/>
      </c>
      <c r="H299" s="39" t="str">
        <f aca="false">IF(ISBLANK(B299),"",IF(B299="ALI",IF(I299="L",7,IF(I299="A",10,15)),IF(B299="AIE",IF(I299="L",5,IF(I299="A",7,10)),IF(B299="SE",IF(I299="L",4,IF(I299="A",5,7)),IF(OR(B299="EE",B299="CE"),IF(I299="L",3,IF(I299="A",4,6)),0)))))</f>
        <v/>
      </c>
      <c r="I299" s="46" t="str">
        <f aca="false">IF(OR(ISBLANK(D299),ISBLANK(E299)),IF(OR(B299="ALI",B299="AIE"),"L",IF(OR(B299="EE",B299="SE",B299="CE"),"A","")),IF(B299="EE",IF(E299&gt;=3,IF(D299&gt;=5,"H","A"),IF(E299&gt;=2,IF(D299&gt;=16,"H",IF(D299&lt;=4,"L","A")),IF(D299&lt;=15,"L","A"))),IF(OR(B299="SE",B299="CE"),IF(E299&gt;=4,IF(D299&gt;=6,"H","A"),IF(E299&gt;=2,IF(D299&gt;=20,"H",IF(D299&lt;=5,"L","A")),IF(D299&lt;=19,"L","A"))),IF(OR(B299="ALI",B299="AIE"),IF(E299&gt;=6,IF(D299&gt;=20,"H","A"),IF(E299&gt;=2,IF(D299&gt;=51,"H",IF(D299&lt;=19,"L","A")),IF(D299&lt;=50,"L","A"))),""))))</f>
        <v/>
      </c>
      <c r="J299" s="44" t="str">
        <f aca="false">CONCATENATE(B299,C299)</f>
        <v/>
      </c>
      <c r="K299" s="47" t="str">
        <f aca="false">IF(OR(H299="",H299=0),L299,H299)</f>
        <v/>
      </c>
      <c r="L299" s="47" t="str">
        <f aca="false">IF(NOT(ISERROR(VLOOKUP(B299,Deflatores!G$42:H$64,2,FALSE()))),VLOOKUP(B299,Deflatores!G$42:H$64,2,FALSE()),IF(OR(ISBLANK(C299),ISBLANK(B299)),"",VLOOKUP(C299,Deflatores!G$4:H$38,2,FALSE())*H299+VLOOKUP(C299,Deflatores!G$4:I$38,3,FALSE())))</f>
        <v/>
      </c>
      <c r="M299" s="48"/>
      <c r="N299" s="48"/>
      <c r="O299" s="43"/>
    </row>
    <row r="300" customFormat="false" ht="12.75" hidden="false" customHeight="true" outlineLevel="0" collapsed="false">
      <c r="A300" s="36"/>
      <c r="B300" s="37"/>
      <c r="C300" s="37"/>
      <c r="D300" s="44"/>
      <c r="E300" s="44"/>
      <c r="F300" s="45" t="str">
        <f aca="false">IF(ISBLANK(B300),"",IF(I300="L","Baixa",IF(I300="A","Média",IF(I300="","","Alta"))))</f>
        <v/>
      </c>
      <c r="G300" s="44" t="str">
        <f aca="false">CONCATENATE(B300,I300)</f>
        <v/>
      </c>
      <c r="H300" s="39" t="str">
        <f aca="false">IF(ISBLANK(B300),"",IF(B300="ALI",IF(I300="L",7,IF(I300="A",10,15)),IF(B300="AIE",IF(I300="L",5,IF(I300="A",7,10)),IF(B300="SE",IF(I300="L",4,IF(I300="A",5,7)),IF(OR(B300="EE",B300="CE"),IF(I300="L",3,IF(I300="A",4,6)),0)))))</f>
        <v/>
      </c>
      <c r="I300" s="46" t="str">
        <f aca="false">IF(OR(ISBLANK(D300),ISBLANK(E300)),IF(OR(B300="ALI",B300="AIE"),"L",IF(OR(B300="EE",B300="SE",B300="CE"),"A","")),IF(B300="EE",IF(E300&gt;=3,IF(D300&gt;=5,"H","A"),IF(E300&gt;=2,IF(D300&gt;=16,"H",IF(D300&lt;=4,"L","A")),IF(D300&lt;=15,"L","A"))),IF(OR(B300="SE",B300="CE"),IF(E300&gt;=4,IF(D300&gt;=6,"H","A"),IF(E300&gt;=2,IF(D300&gt;=20,"H",IF(D300&lt;=5,"L","A")),IF(D300&lt;=19,"L","A"))),IF(OR(B300="ALI",B300="AIE"),IF(E300&gt;=6,IF(D300&gt;=20,"H","A"),IF(E300&gt;=2,IF(D300&gt;=51,"H",IF(D300&lt;=19,"L","A")),IF(D300&lt;=50,"L","A"))),""))))</f>
        <v/>
      </c>
      <c r="J300" s="44" t="str">
        <f aca="false">CONCATENATE(B300,C300)</f>
        <v/>
      </c>
      <c r="K300" s="47" t="str">
        <f aca="false">IF(OR(H300="",H300=0),L300,H300)</f>
        <v/>
      </c>
      <c r="L300" s="47" t="str">
        <f aca="false">IF(NOT(ISERROR(VLOOKUP(B300,Deflatores!G$42:H$64,2,FALSE()))),VLOOKUP(B300,Deflatores!G$42:H$64,2,FALSE()),IF(OR(ISBLANK(C300),ISBLANK(B300)),"",VLOOKUP(C300,Deflatores!G$4:H$38,2,FALSE())*H300+VLOOKUP(C300,Deflatores!G$4:I$38,3,FALSE())))</f>
        <v/>
      </c>
      <c r="M300" s="48"/>
      <c r="N300" s="48"/>
      <c r="O300" s="43"/>
    </row>
    <row r="301" customFormat="false" ht="12.75" hidden="false" customHeight="true" outlineLevel="0" collapsed="false">
      <c r="A301" s="36"/>
      <c r="B301" s="37"/>
      <c r="C301" s="37"/>
      <c r="D301" s="44"/>
      <c r="E301" s="44"/>
      <c r="F301" s="45" t="str">
        <f aca="false">IF(ISBLANK(B301),"",IF(I301="L","Baixa",IF(I301="A","Média",IF(I301="","","Alta"))))</f>
        <v/>
      </c>
      <c r="G301" s="44" t="str">
        <f aca="false">CONCATENATE(B301,I301)</f>
        <v/>
      </c>
      <c r="H301" s="39" t="str">
        <f aca="false">IF(ISBLANK(B301),"",IF(B301="ALI",IF(I301="L",7,IF(I301="A",10,15)),IF(B301="AIE",IF(I301="L",5,IF(I301="A",7,10)),IF(B301="SE",IF(I301="L",4,IF(I301="A",5,7)),IF(OR(B301="EE",B301="CE"),IF(I301="L",3,IF(I301="A",4,6)),0)))))</f>
        <v/>
      </c>
      <c r="I301" s="46" t="str">
        <f aca="false">IF(OR(ISBLANK(D301),ISBLANK(E301)),IF(OR(B301="ALI",B301="AIE"),"L",IF(OR(B301="EE",B301="SE",B301="CE"),"A","")),IF(B301="EE",IF(E301&gt;=3,IF(D301&gt;=5,"H","A"),IF(E301&gt;=2,IF(D301&gt;=16,"H",IF(D301&lt;=4,"L","A")),IF(D301&lt;=15,"L","A"))),IF(OR(B301="SE",B301="CE"),IF(E301&gt;=4,IF(D301&gt;=6,"H","A"),IF(E301&gt;=2,IF(D301&gt;=20,"H",IF(D301&lt;=5,"L","A")),IF(D301&lt;=19,"L","A"))),IF(OR(B301="ALI",B301="AIE"),IF(E301&gt;=6,IF(D301&gt;=20,"H","A"),IF(E301&gt;=2,IF(D301&gt;=51,"H",IF(D301&lt;=19,"L","A")),IF(D301&lt;=50,"L","A"))),""))))</f>
        <v/>
      </c>
      <c r="J301" s="44" t="str">
        <f aca="false">CONCATENATE(B301,C301)</f>
        <v/>
      </c>
      <c r="K301" s="47" t="str">
        <f aca="false">IF(OR(H301="",H301=0),L301,H301)</f>
        <v/>
      </c>
      <c r="L301" s="47" t="str">
        <f aca="false">IF(NOT(ISERROR(VLOOKUP(B301,Deflatores!G$42:H$64,2,FALSE()))),VLOOKUP(B301,Deflatores!G$42:H$64,2,FALSE()),IF(OR(ISBLANK(C301),ISBLANK(B301)),"",VLOOKUP(C301,Deflatores!G$4:H$38,2,FALSE())*H301+VLOOKUP(C301,Deflatores!G$4:I$38,3,FALSE())))</f>
        <v/>
      </c>
      <c r="M301" s="48"/>
      <c r="N301" s="48"/>
      <c r="O301" s="43"/>
    </row>
    <row r="302" customFormat="false" ht="12.75" hidden="false" customHeight="true" outlineLevel="0" collapsed="false">
      <c r="A302" s="36"/>
      <c r="B302" s="37"/>
      <c r="C302" s="37"/>
      <c r="D302" s="44"/>
      <c r="E302" s="44"/>
      <c r="F302" s="45" t="str">
        <f aca="false">IF(ISBLANK(B302),"",IF(I302="L","Baixa",IF(I302="A","Média",IF(I302="","","Alta"))))</f>
        <v/>
      </c>
      <c r="G302" s="44" t="str">
        <f aca="false">CONCATENATE(B302,I302)</f>
        <v/>
      </c>
      <c r="H302" s="39" t="str">
        <f aca="false">IF(ISBLANK(B302),"",IF(B302="ALI",IF(I302="L",7,IF(I302="A",10,15)),IF(B302="AIE",IF(I302="L",5,IF(I302="A",7,10)),IF(B302="SE",IF(I302="L",4,IF(I302="A",5,7)),IF(OR(B302="EE",B302="CE"),IF(I302="L",3,IF(I302="A",4,6)),0)))))</f>
        <v/>
      </c>
      <c r="I302" s="46" t="str">
        <f aca="false">IF(OR(ISBLANK(D302),ISBLANK(E302)),IF(OR(B302="ALI",B302="AIE"),"L",IF(OR(B302="EE",B302="SE",B302="CE"),"A","")),IF(B302="EE",IF(E302&gt;=3,IF(D302&gt;=5,"H","A"),IF(E302&gt;=2,IF(D302&gt;=16,"H",IF(D302&lt;=4,"L","A")),IF(D302&lt;=15,"L","A"))),IF(OR(B302="SE",B302="CE"),IF(E302&gt;=4,IF(D302&gt;=6,"H","A"),IF(E302&gt;=2,IF(D302&gt;=20,"H",IF(D302&lt;=5,"L","A")),IF(D302&lt;=19,"L","A"))),IF(OR(B302="ALI",B302="AIE"),IF(E302&gt;=6,IF(D302&gt;=20,"H","A"),IF(E302&gt;=2,IF(D302&gt;=51,"H",IF(D302&lt;=19,"L","A")),IF(D302&lt;=50,"L","A"))),""))))</f>
        <v/>
      </c>
      <c r="J302" s="44" t="str">
        <f aca="false">CONCATENATE(B302,C302)</f>
        <v/>
      </c>
      <c r="K302" s="47" t="str">
        <f aca="false">IF(OR(H302="",H302=0),L302,H302)</f>
        <v/>
      </c>
      <c r="L302" s="47" t="str">
        <f aca="false">IF(NOT(ISERROR(VLOOKUP(B302,Deflatores!G$42:H$64,2,FALSE()))),VLOOKUP(B302,Deflatores!G$42:H$64,2,FALSE()),IF(OR(ISBLANK(C302),ISBLANK(B302)),"",VLOOKUP(C302,Deflatores!G$4:H$38,2,FALSE())*H302+VLOOKUP(C302,Deflatores!G$4:I$38,3,FALSE())))</f>
        <v/>
      </c>
      <c r="M302" s="48"/>
      <c r="N302" s="48"/>
      <c r="O302" s="43"/>
    </row>
    <row r="303" customFormat="false" ht="12.75" hidden="false" customHeight="true" outlineLevel="0" collapsed="false">
      <c r="A303" s="36"/>
      <c r="B303" s="37"/>
      <c r="C303" s="37"/>
      <c r="D303" s="44"/>
      <c r="E303" s="44"/>
      <c r="F303" s="45" t="str">
        <f aca="false">IF(ISBLANK(B303),"",IF(I303="L","Baixa",IF(I303="A","Média",IF(I303="","","Alta"))))</f>
        <v/>
      </c>
      <c r="G303" s="44" t="str">
        <f aca="false">CONCATENATE(B303,I303)</f>
        <v/>
      </c>
      <c r="H303" s="39" t="str">
        <f aca="false">IF(ISBLANK(B303),"",IF(B303="ALI",IF(I303="L",7,IF(I303="A",10,15)),IF(B303="AIE",IF(I303="L",5,IF(I303="A",7,10)),IF(B303="SE",IF(I303="L",4,IF(I303="A",5,7)),IF(OR(B303="EE",B303="CE"),IF(I303="L",3,IF(I303="A",4,6)),0)))))</f>
        <v/>
      </c>
      <c r="I303" s="46" t="str">
        <f aca="false">IF(OR(ISBLANK(D303),ISBLANK(E303)),IF(OR(B303="ALI",B303="AIE"),"L",IF(OR(B303="EE",B303="SE",B303="CE"),"A","")),IF(B303="EE",IF(E303&gt;=3,IF(D303&gt;=5,"H","A"),IF(E303&gt;=2,IF(D303&gt;=16,"H",IF(D303&lt;=4,"L","A")),IF(D303&lt;=15,"L","A"))),IF(OR(B303="SE",B303="CE"),IF(E303&gt;=4,IF(D303&gt;=6,"H","A"),IF(E303&gt;=2,IF(D303&gt;=20,"H",IF(D303&lt;=5,"L","A")),IF(D303&lt;=19,"L","A"))),IF(OR(B303="ALI",B303="AIE"),IF(E303&gt;=6,IF(D303&gt;=20,"H","A"),IF(E303&gt;=2,IF(D303&gt;=51,"H",IF(D303&lt;=19,"L","A")),IF(D303&lt;=50,"L","A"))),""))))</f>
        <v/>
      </c>
      <c r="J303" s="44" t="str">
        <f aca="false">CONCATENATE(B303,C303)</f>
        <v/>
      </c>
      <c r="K303" s="47" t="str">
        <f aca="false">IF(OR(H303="",H303=0),L303,H303)</f>
        <v/>
      </c>
      <c r="L303" s="47" t="str">
        <f aca="false">IF(NOT(ISERROR(VLOOKUP(B303,Deflatores!G$42:H$64,2,FALSE()))),VLOOKUP(B303,Deflatores!G$42:H$64,2,FALSE()),IF(OR(ISBLANK(C303),ISBLANK(B303)),"",VLOOKUP(C303,Deflatores!G$4:H$38,2,FALSE())*H303+VLOOKUP(C303,Deflatores!G$4:I$38,3,FALSE())))</f>
        <v/>
      </c>
      <c r="M303" s="48"/>
      <c r="N303" s="48"/>
      <c r="O303" s="43"/>
    </row>
    <row r="304" customFormat="false" ht="12.75" hidden="false" customHeight="true" outlineLevel="0" collapsed="false">
      <c r="A304" s="36"/>
      <c r="B304" s="37"/>
      <c r="C304" s="37"/>
      <c r="D304" s="44"/>
      <c r="E304" s="44"/>
      <c r="F304" s="45" t="str">
        <f aca="false">IF(ISBLANK(B304),"",IF(I304="L","Baixa",IF(I304="A","Média",IF(I304="","","Alta"))))</f>
        <v/>
      </c>
      <c r="G304" s="44" t="str">
        <f aca="false">CONCATENATE(B304,I304)</f>
        <v/>
      </c>
      <c r="H304" s="39" t="str">
        <f aca="false">IF(ISBLANK(B304),"",IF(B304="ALI",IF(I304="L",7,IF(I304="A",10,15)),IF(B304="AIE",IF(I304="L",5,IF(I304="A",7,10)),IF(B304="SE",IF(I304="L",4,IF(I304="A",5,7)),IF(OR(B304="EE",B304="CE"),IF(I304="L",3,IF(I304="A",4,6)),0)))))</f>
        <v/>
      </c>
      <c r="I304" s="46" t="str">
        <f aca="false">IF(OR(ISBLANK(D304),ISBLANK(E304)),IF(OR(B304="ALI",B304="AIE"),"L",IF(OR(B304="EE",B304="SE",B304="CE"),"A","")),IF(B304="EE",IF(E304&gt;=3,IF(D304&gt;=5,"H","A"),IF(E304&gt;=2,IF(D304&gt;=16,"H",IF(D304&lt;=4,"L","A")),IF(D304&lt;=15,"L","A"))),IF(OR(B304="SE",B304="CE"),IF(E304&gt;=4,IF(D304&gt;=6,"H","A"),IF(E304&gt;=2,IF(D304&gt;=20,"H",IF(D304&lt;=5,"L","A")),IF(D304&lt;=19,"L","A"))),IF(OR(B304="ALI",B304="AIE"),IF(E304&gt;=6,IF(D304&gt;=20,"H","A"),IF(E304&gt;=2,IF(D304&gt;=51,"H",IF(D304&lt;=19,"L","A")),IF(D304&lt;=50,"L","A"))),""))))</f>
        <v/>
      </c>
      <c r="J304" s="44" t="str">
        <f aca="false">CONCATENATE(B304,C304)</f>
        <v/>
      </c>
      <c r="K304" s="47" t="str">
        <f aca="false">IF(OR(H304="",H304=0),L304,H304)</f>
        <v/>
      </c>
      <c r="L304" s="47" t="str">
        <f aca="false">IF(NOT(ISERROR(VLOOKUP(B304,Deflatores!G$42:H$64,2,FALSE()))),VLOOKUP(B304,Deflatores!G$42:H$64,2,FALSE()),IF(OR(ISBLANK(C304),ISBLANK(B304)),"",VLOOKUP(C304,Deflatores!G$4:H$38,2,FALSE())*H304+VLOOKUP(C304,Deflatores!G$4:I$38,3,FALSE())))</f>
        <v/>
      </c>
      <c r="M304" s="48"/>
      <c r="N304" s="48"/>
      <c r="O304" s="43"/>
    </row>
    <row r="305" customFormat="false" ht="12.75" hidden="false" customHeight="true" outlineLevel="0" collapsed="false">
      <c r="A305" s="36"/>
      <c r="B305" s="37"/>
      <c r="C305" s="37"/>
      <c r="D305" s="44"/>
      <c r="E305" s="44"/>
      <c r="F305" s="45" t="str">
        <f aca="false">IF(ISBLANK(B305),"",IF(I305="L","Baixa",IF(I305="A","Média",IF(I305="","","Alta"))))</f>
        <v/>
      </c>
      <c r="G305" s="44" t="str">
        <f aca="false">CONCATENATE(B305,I305)</f>
        <v/>
      </c>
      <c r="H305" s="39" t="str">
        <f aca="false">IF(ISBLANK(B305),"",IF(B305="ALI",IF(I305="L",7,IF(I305="A",10,15)),IF(B305="AIE",IF(I305="L",5,IF(I305="A",7,10)),IF(B305="SE",IF(I305="L",4,IF(I305="A",5,7)),IF(OR(B305="EE",B305="CE"),IF(I305="L",3,IF(I305="A",4,6)),0)))))</f>
        <v/>
      </c>
      <c r="I305" s="46" t="str">
        <f aca="false">IF(OR(ISBLANK(D305),ISBLANK(E305)),IF(OR(B305="ALI",B305="AIE"),"L",IF(OR(B305="EE",B305="SE",B305="CE"),"A","")),IF(B305="EE",IF(E305&gt;=3,IF(D305&gt;=5,"H","A"),IF(E305&gt;=2,IF(D305&gt;=16,"H",IF(D305&lt;=4,"L","A")),IF(D305&lt;=15,"L","A"))),IF(OR(B305="SE",B305="CE"),IF(E305&gt;=4,IF(D305&gt;=6,"H","A"),IF(E305&gt;=2,IF(D305&gt;=20,"H",IF(D305&lt;=5,"L","A")),IF(D305&lt;=19,"L","A"))),IF(OR(B305="ALI",B305="AIE"),IF(E305&gt;=6,IF(D305&gt;=20,"H","A"),IF(E305&gt;=2,IF(D305&gt;=51,"H",IF(D305&lt;=19,"L","A")),IF(D305&lt;=50,"L","A"))),""))))</f>
        <v/>
      </c>
      <c r="J305" s="44" t="str">
        <f aca="false">CONCATENATE(B305,C305)</f>
        <v/>
      </c>
      <c r="K305" s="47" t="str">
        <f aca="false">IF(OR(H305="",H305=0),L305,H305)</f>
        <v/>
      </c>
      <c r="L305" s="47" t="str">
        <f aca="false">IF(NOT(ISERROR(VLOOKUP(B305,Deflatores!G$42:H$64,2,FALSE()))),VLOOKUP(B305,Deflatores!G$42:H$64,2,FALSE()),IF(OR(ISBLANK(C305),ISBLANK(B305)),"",VLOOKUP(C305,Deflatores!G$4:H$38,2,FALSE())*H305+VLOOKUP(C305,Deflatores!G$4:I$38,3,FALSE())))</f>
        <v/>
      </c>
      <c r="M305" s="48"/>
      <c r="N305" s="48"/>
      <c r="O305" s="43"/>
    </row>
    <row r="306" customFormat="false" ht="12.75" hidden="false" customHeight="true" outlineLevel="0" collapsed="false">
      <c r="A306" s="36"/>
      <c r="B306" s="37"/>
      <c r="C306" s="37"/>
      <c r="D306" s="44"/>
      <c r="E306" s="44"/>
      <c r="F306" s="45" t="str">
        <f aca="false">IF(ISBLANK(B306),"",IF(I306="L","Baixa",IF(I306="A","Média",IF(I306="","","Alta"))))</f>
        <v/>
      </c>
      <c r="G306" s="44" t="str">
        <f aca="false">CONCATENATE(B306,I306)</f>
        <v/>
      </c>
      <c r="H306" s="39" t="str">
        <f aca="false">IF(ISBLANK(B306),"",IF(B306="ALI",IF(I306="L",7,IF(I306="A",10,15)),IF(B306="AIE",IF(I306="L",5,IF(I306="A",7,10)),IF(B306="SE",IF(I306="L",4,IF(I306="A",5,7)),IF(OR(B306="EE",B306="CE"),IF(I306="L",3,IF(I306="A",4,6)),0)))))</f>
        <v/>
      </c>
      <c r="I306" s="46" t="str">
        <f aca="false">IF(OR(ISBLANK(D306),ISBLANK(E306)),IF(OR(B306="ALI",B306="AIE"),"L",IF(OR(B306="EE",B306="SE",B306="CE"),"A","")),IF(B306="EE",IF(E306&gt;=3,IF(D306&gt;=5,"H","A"),IF(E306&gt;=2,IF(D306&gt;=16,"H",IF(D306&lt;=4,"L","A")),IF(D306&lt;=15,"L","A"))),IF(OR(B306="SE",B306="CE"),IF(E306&gt;=4,IF(D306&gt;=6,"H","A"),IF(E306&gt;=2,IF(D306&gt;=20,"H",IF(D306&lt;=5,"L","A")),IF(D306&lt;=19,"L","A"))),IF(OR(B306="ALI",B306="AIE"),IF(E306&gt;=6,IF(D306&gt;=20,"H","A"),IF(E306&gt;=2,IF(D306&gt;=51,"H",IF(D306&lt;=19,"L","A")),IF(D306&lt;=50,"L","A"))),""))))</f>
        <v/>
      </c>
      <c r="J306" s="44" t="str">
        <f aca="false">CONCATENATE(B306,C306)</f>
        <v/>
      </c>
      <c r="K306" s="47" t="str">
        <f aca="false">IF(OR(H306="",H306=0),L306,H306)</f>
        <v/>
      </c>
      <c r="L306" s="47" t="str">
        <f aca="false">IF(NOT(ISERROR(VLOOKUP(B306,Deflatores!G$42:H$64,2,FALSE()))),VLOOKUP(B306,Deflatores!G$42:H$64,2,FALSE()),IF(OR(ISBLANK(C306),ISBLANK(B306)),"",VLOOKUP(C306,Deflatores!G$4:H$38,2,FALSE())*H306+VLOOKUP(C306,Deflatores!G$4:I$38,3,FALSE())))</f>
        <v/>
      </c>
      <c r="M306" s="48"/>
      <c r="N306" s="48"/>
      <c r="O306" s="43"/>
    </row>
    <row r="307" customFormat="false" ht="12.75" hidden="false" customHeight="true" outlineLevel="0" collapsed="false">
      <c r="A307" s="36"/>
      <c r="B307" s="37"/>
      <c r="C307" s="37"/>
      <c r="D307" s="44"/>
      <c r="E307" s="44"/>
      <c r="F307" s="45" t="str">
        <f aca="false">IF(ISBLANK(B307),"",IF(I307="L","Baixa",IF(I307="A","Média",IF(I307="","","Alta"))))</f>
        <v/>
      </c>
      <c r="G307" s="44" t="str">
        <f aca="false">CONCATENATE(B307,I307)</f>
        <v/>
      </c>
      <c r="H307" s="39" t="str">
        <f aca="false">IF(ISBLANK(B307),"",IF(B307="ALI",IF(I307="L",7,IF(I307="A",10,15)),IF(B307="AIE",IF(I307="L",5,IF(I307="A",7,10)),IF(B307="SE",IF(I307="L",4,IF(I307="A",5,7)),IF(OR(B307="EE",B307="CE"),IF(I307="L",3,IF(I307="A",4,6)),0)))))</f>
        <v/>
      </c>
      <c r="I307" s="46" t="str">
        <f aca="false">IF(OR(ISBLANK(D307),ISBLANK(E307)),IF(OR(B307="ALI",B307="AIE"),"L",IF(OR(B307="EE",B307="SE",B307="CE"),"A","")),IF(B307="EE",IF(E307&gt;=3,IF(D307&gt;=5,"H","A"),IF(E307&gt;=2,IF(D307&gt;=16,"H",IF(D307&lt;=4,"L","A")),IF(D307&lt;=15,"L","A"))),IF(OR(B307="SE",B307="CE"),IF(E307&gt;=4,IF(D307&gt;=6,"H","A"),IF(E307&gt;=2,IF(D307&gt;=20,"H",IF(D307&lt;=5,"L","A")),IF(D307&lt;=19,"L","A"))),IF(OR(B307="ALI",B307="AIE"),IF(E307&gt;=6,IF(D307&gt;=20,"H","A"),IF(E307&gt;=2,IF(D307&gt;=51,"H",IF(D307&lt;=19,"L","A")),IF(D307&lt;=50,"L","A"))),""))))</f>
        <v/>
      </c>
      <c r="J307" s="44" t="str">
        <f aca="false">CONCATENATE(B307,C307)</f>
        <v/>
      </c>
      <c r="K307" s="47" t="str">
        <f aca="false">IF(OR(H307="",H307=0),L307,H307)</f>
        <v/>
      </c>
      <c r="L307" s="47" t="str">
        <f aca="false">IF(NOT(ISERROR(VLOOKUP(B307,Deflatores!G$42:H$64,2,FALSE()))),VLOOKUP(B307,Deflatores!G$42:H$64,2,FALSE()),IF(OR(ISBLANK(C307),ISBLANK(B307)),"",VLOOKUP(C307,Deflatores!G$4:H$38,2,FALSE())*H307+VLOOKUP(C307,Deflatores!G$4:I$38,3,FALSE())))</f>
        <v/>
      </c>
      <c r="M307" s="48"/>
      <c r="N307" s="48"/>
      <c r="O307" s="43"/>
    </row>
    <row r="308" customFormat="false" ht="12.75" hidden="false" customHeight="true" outlineLevel="0" collapsed="false">
      <c r="A308" s="36"/>
      <c r="B308" s="37"/>
      <c r="C308" s="37"/>
      <c r="D308" s="44"/>
      <c r="E308" s="44"/>
      <c r="F308" s="45" t="str">
        <f aca="false">IF(ISBLANK(B308),"",IF(I308="L","Baixa",IF(I308="A","Média",IF(I308="","","Alta"))))</f>
        <v/>
      </c>
      <c r="G308" s="44" t="str">
        <f aca="false">CONCATENATE(B308,I308)</f>
        <v/>
      </c>
      <c r="H308" s="39" t="str">
        <f aca="false">IF(ISBLANK(B308),"",IF(B308="ALI",IF(I308="L",7,IF(I308="A",10,15)),IF(B308="AIE",IF(I308="L",5,IF(I308="A",7,10)),IF(B308="SE",IF(I308="L",4,IF(I308="A",5,7)),IF(OR(B308="EE",B308="CE"),IF(I308="L",3,IF(I308="A",4,6)),0)))))</f>
        <v/>
      </c>
      <c r="I308" s="46" t="str">
        <f aca="false">IF(OR(ISBLANK(D308),ISBLANK(E308)),IF(OR(B308="ALI",B308="AIE"),"L",IF(OR(B308="EE",B308="SE",B308="CE"),"A","")),IF(B308="EE",IF(E308&gt;=3,IF(D308&gt;=5,"H","A"),IF(E308&gt;=2,IF(D308&gt;=16,"H",IF(D308&lt;=4,"L","A")),IF(D308&lt;=15,"L","A"))),IF(OR(B308="SE",B308="CE"),IF(E308&gt;=4,IF(D308&gt;=6,"H","A"),IF(E308&gt;=2,IF(D308&gt;=20,"H",IF(D308&lt;=5,"L","A")),IF(D308&lt;=19,"L","A"))),IF(OR(B308="ALI",B308="AIE"),IF(E308&gt;=6,IF(D308&gt;=20,"H","A"),IF(E308&gt;=2,IF(D308&gt;=51,"H",IF(D308&lt;=19,"L","A")),IF(D308&lt;=50,"L","A"))),""))))</f>
        <v/>
      </c>
      <c r="J308" s="44" t="str">
        <f aca="false">CONCATENATE(B308,C308)</f>
        <v/>
      </c>
      <c r="K308" s="47" t="str">
        <f aca="false">IF(OR(H308="",H308=0),L308,H308)</f>
        <v/>
      </c>
      <c r="L308" s="47" t="str">
        <f aca="false">IF(NOT(ISERROR(VLOOKUP(B308,Deflatores!G$42:H$64,2,FALSE()))),VLOOKUP(B308,Deflatores!G$42:H$64,2,FALSE()),IF(OR(ISBLANK(C308),ISBLANK(B308)),"",VLOOKUP(C308,Deflatores!G$4:H$38,2,FALSE())*H308+VLOOKUP(C308,Deflatores!G$4:I$38,3,FALSE())))</f>
        <v/>
      </c>
      <c r="M308" s="48"/>
      <c r="N308" s="48"/>
      <c r="O308" s="43"/>
    </row>
    <row r="309" customFormat="false" ht="12.75" hidden="false" customHeight="true" outlineLevel="0" collapsed="false">
      <c r="A309" s="36"/>
      <c r="B309" s="37"/>
      <c r="C309" s="37"/>
      <c r="D309" s="44"/>
      <c r="E309" s="44"/>
      <c r="F309" s="45" t="str">
        <f aca="false">IF(ISBLANK(B309),"",IF(I309="L","Baixa",IF(I309="A","Média",IF(I309="","","Alta"))))</f>
        <v/>
      </c>
      <c r="G309" s="44" t="str">
        <f aca="false">CONCATENATE(B309,I309)</f>
        <v/>
      </c>
      <c r="H309" s="39" t="str">
        <f aca="false">IF(ISBLANK(B309),"",IF(B309="ALI",IF(I309="L",7,IF(I309="A",10,15)),IF(B309="AIE",IF(I309="L",5,IF(I309="A",7,10)),IF(B309="SE",IF(I309="L",4,IF(I309="A",5,7)),IF(OR(B309="EE",B309="CE"),IF(I309="L",3,IF(I309="A",4,6)),0)))))</f>
        <v/>
      </c>
      <c r="I309" s="46" t="str">
        <f aca="false">IF(OR(ISBLANK(D309),ISBLANK(E309)),IF(OR(B309="ALI",B309="AIE"),"L",IF(OR(B309="EE",B309="SE",B309="CE"),"A","")),IF(B309="EE",IF(E309&gt;=3,IF(D309&gt;=5,"H","A"),IF(E309&gt;=2,IF(D309&gt;=16,"H",IF(D309&lt;=4,"L","A")),IF(D309&lt;=15,"L","A"))),IF(OR(B309="SE",B309="CE"),IF(E309&gt;=4,IF(D309&gt;=6,"H","A"),IF(E309&gt;=2,IF(D309&gt;=20,"H",IF(D309&lt;=5,"L","A")),IF(D309&lt;=19,"L","A"))),IF(OR(B309="ALI",B309="AIE"),IF(E309&gt;=6,IF(D309&gt;=20,"H","A"),IF(E309&gt;=2,IF(D309&gt;=51,"H",IF(D309&lt;=19,"L","A")),IF(D309&lt;=50,"L","A"))),""))))</f>
        <v/>
      </c>
      <c r="J309" s="44" t="str">
        <f aca="false">CONCATENATE(B309,C309)</f>
        <v/>
      </c>
      <c r="K309" s="47" t="str">
        <f aca="false">IF(OR(H309="",H309=0),L309,H309)</f>
        <v/>
      </c>
      <c r="L309" s="47" t="str">
        <f aca="false">IF(NOT(ISERROR(VLOOKUP(B309,Deflatores!G$42:H$64,2,FALSE()))),VLOOKUP(B309,Deflatores!G$42:H$64,2,FALSE()),IF(OR(ISBLANK(C309),ISBLANK(B309)),"",VLOOKUP(C309,Deflatores!G$4:H$38,2,FALSE())*H309+VLOOKUP(C309,Deflatores!G$4:I$38,3,FALSE())))</f>
        <v/>
      </c>
      <c r="M309" s="48"/>
      <c r="N309" s="48"/>
      <c r="O309" s="43"/>
    </row>
    <row r="310" customFormat="false" ht="12.75" hidden="false" customHeight="true" outlineLevel="0" collapsed="false">
      <c r="A310" s="36"/>
      <c r="B310" s="37"/>
      <c r="C310" s="37"/>
      <c r="D310" s="44"/>
      <c r="E310" s="44"/>
      <c r="F310" s="45" t="str">
        <f aca="false">IF(ISBLANK(B310),"",IF(I310="L","Baixa",IF(I310="A","Média",IF(I310="","","Alta"))))</f>
        <v/>
      </c>
      <c r="G310" s="44" t="str">
        <f aca="false">CONCATENATE(B310,I310)</f>
        <v/>
      </c>
      <c r="H310" s="39" t="str">
        <f aca="false">IF(ISBLANK(B310),"",IF(B310="ALI",IF(I310="L",7,IF(I310="A",10,15)),IF(B310="AIE",IF(I310="L",5,IF(I310="A",7,10)),IF(B310="SE",IF(I310="L",4,IF(I310="A",5,7)),IF(OR(B310="EE",B310="CE"),IF(I310="L",3,IF(I310="A",4,6)),0)))))</f>
        <v/>
      </c>
      <c r="I310" s="46" t="str">
        <f aca="false">IF(OR(ISBLANK(D310),ISBLANK(E310)),IF(OR(B310="ALI",B310="AIE"),"L",IF(OR(B310="EE",B310="SE",B310="CE"),"A","")),IF(B310="EE",IF(E310&gt;=3,IF(D310&gt;=5,"H","A"),IF(E310&gt;=2,IF(D310&gt;=16,"H",IF(D310&lt;=4,"L","A")),IF(D310&lt;=15,"L","A"))),IF(OR(B310="SE",B310="CE"),IF(E310&gt;=4,IF(D310&gt;=6,"H","A"),IF(E310&gt;=2,IF(D310&gt;=20,"H",IF(D310&lt;=5,"L","A")),IF(D310&lt;=19,"L","A"))),IF(OR(B310="ALI",B310="AIE"),IF(E310&gt;=6,IF(D310&gt;=20,"H","A"),IF(E310&gt;=2,IF(D310&gt;=51,"H",IF(D310&lt;=19,"L","A")),IF(D310&lt;=50,"L","A"))),""))))</f>
        <v/>
      </c>
      <c r="J310" s="44" t="str">
        <f aca="false">CONCATENATE(B310,C310)</f>
        <v/>
      </c>
      <c r="K310" s="47" t="str">
        <f aca="false">IF(OR(H310="",H310=0),L310,H310)</f>
        <v/>
      </c>
      <c r="L310" s="47" t="str">
        <f aca="false">IF(NOT(ISERROR(VLOOKUP(B310,Deflatores!G$42:H$64,2,FALSE()))),VLOOKUP(B310,Deflatores!G$42:H$64,2,FALSE()),IF(OR(ISBLANK(C310),ISBLANK(B310)),"",VLOOKUP(C310,Deflatores!G$4:H$38,2,FALSE())*H310+VLOOKUP(C310,Deflatores!G$4:I$38,3,FALSE())))</f>
        <v/>
      </c>
      <c r="M310" s="48"/>
      <c r="N310" s="48"/>
      <c r="O310" s="43"/>
    </row>
    <row r="311" customFormat="false" ht="12.75" hidden="false" customHeight="true" outlineLevel="0" collapsed="false">
      <c r="A311" s="36"/>
      <c r="B311" s="37"/>
      <c r="C311" s="37"/>
      <c r="D311" s="44"/>
      <c r="E311" s="44"/>
      <c r="F311" s="45" t="str">
        <f aca="false">IF(ISBLANK(B311),"",IF(I311="L","Baixa",IF(I311="A","Média",IF(I311="","","Alta"))))</f>
        <v/>
      </c>
      <c r="G311" s="44" t="str">
        <f aca="false">CONCATENATE(B311,I311)</f>
        <v/>
      </c>
      <c r="H311" s="39" t="str">
        <f aca="false">IF(ISBLANK(B311),"",IF(B311="ALI",IF(I311="L",7,IF(I311="A",10,15)),IF(B311="AIE",IF(I311="L",5,IF(I311="A",7,10)),IF(B311="SE",IF(I311="L",4,IF(I311="A",5,7)),IF(OR(B311="EE",B311="CE"),IF(I311="L",3,IF(I311="A",4,6)),0)))))</f>
        <v/>
      </c>
      <c r="I311" s="46" t="str">
        <f aca="false">IF(OR(ISBLANK(D311),ISBLANK(E311)),IF(OR(B311="ALI",B311="AIE"),"L",IF(OR(B311="EE",B311="SE",B311="CE"),"A","")),IF(B311="EE",IF(E311&gt;=3,IF(D311&gt;=5,"H","A"),IF(E311&gt;=2,IF(D311&gt;=16,"H",IF(D311&lt;=4,"L","A")),IF(D311&lt;=15,"L","A"))),IF(OR(B311="SE",B311="CE"),IF(E311&gt;=4,IF(D311&gt;=6,"H","A"),IF(E311&gt;=2,IF(D311&gt;=20,"H",IF(D311&lt;=5,"L","A")),IF(D311&lt;=19,"L","A"))),IF(OR(B311="ALI",B311="AIE"),IF(E311&gt;=6,IF(D311&gt;=20,"H","A"),IF(E311&gt;=2,IF(D311&gt;=51,"H",IF(D311&lt;=19,"L","A")),IF(D311&lt;=50,"L","A"))),""))))</f>
        <v/>
      </c>
      <c r="J311" s="44" t="str">
        <f aca="false">CONCATENATE(B311,C311)</f>
        <v/>
      </c>
      <c r="K311" s="47" t="str">
        <f aca="false">IF(OR(H311="",H311=0),L311,H311)</f>
        <v/>
      </c>
      <c r="L311" s="47" t="str">
        <f aca="false">IF(NOT(ISERROR(VLOOKUP(B311,Deflatores!G$42:H$64,2,FALSE()))),VLOOKUP(B311,Deflatores!G$42:H$64,2,FALSE()),IF(OR(ISBLANK(C311),ISBLANK(B311)),"",VLOOKUP(C311,Deflatores!G$4:H$38,2,FALSE())*H311+VLOOKUP(C311,Deflatores!G$4:I$38,3,FALSE())))</f>
        <v/>
      </c>
      <c r="M311" s="48"/>
      <c r="N311" s="48"/>
      <c r="O311" s="43"/>
    </row>
    <row r="312" customFormat="false" ht="12.75" hidden="false" customHeight="true" outlineLevel="0" collapsed="false">
      <c r="A312" s="36"/>
      <c r="B312" s="37"/>
      <c r="C312" s="37"/>
      <c r="D312" s="44"/>
      <c r="E312" s="44"/>
      <c r="F312" s="45" t="str">
        <f aca="false">IF(ISBLANK(B312),"",IF(I312="L","Baixa",IF(I312="A","Média",IF(I312="","","Alta"))))</f>
        <v/>
      </c>
      <c r="G312" s="44" t="str">
        <f aca="false">CONCATENATE(B312,I312)</f>
        <v/>
      </c>
      <c r="H312" s="39" t="str">
        <f aca="false">IF(ISBLANK(B312),"",IF(B312="ALI",IF(I312="L",7,IF(I312="A",10,15)),IF(B312="AIE",IF(I312="L",5,IF(I312="A",7,10)),IF(B312="SE",IF(I312="L",4,IF(I312="A",5,7)),IF(OR(B312="EE",B312="CE"),IF(I312="L",3,IF(I312="A",4,6)),0)))))</f>
        <v/>
      </c>
      <c r="I312" s="46" t="str">
        <f aca="false">IF(OR(ISBLANK(D312),ISBLANK(E312)),IF(OR(B312="ALI",B312="AIE"),"L",IF(OR(B312="EE",B312="SE",B312="CE"),"A","")),IF(B312="EE",IF(E312&gt;=3,IF(D312&gt;=5,"H","A"),IF(E312&gt;=2,IF(D312&gt;=16,"H",IF(D312&lt;=4,"L","A")),IF(D312&lt;=15,"L","A"))),IF(OR(B312="SE",B312="CE"),IF(E312&gt;=4,IF(D312&gt;=6,"H","A"),IF(E312&gt;=2,IF(D312&gt;=20,"H",IF(D312&lt;=5,"L","A")),IF(D312&lt;=19,"L","A"))),IF(OR(B312="ALI",B312="AIE"),IF(E312&gt;=6,IF(D312&gt;=20,"H","A"),IF(E312&gt;=2,IF(D312&gt;=51,"H",IF(D312&lt;=19,"L","A")),IF(D312&lt;=50,"L","A"))),""))))</f>
        <v/>
      </c>
      <c r="J312" s="44" t="str">
        <f aca="false">CONCATENATE(B312,C312)</f>
        <v/>
      </c>
      <c r="K312" s="47" t="str">
        <f aca="false">IF(OR(H312="",H312=0),L312,H312)</f>
        <v/>
      </c>
      <c r="L312" s="47" t="str">
        <f aca="false">IF(NOT(ISERROR(VLOOKUP(B312,Deflatores!G$42:H$64,2,FALSE()))),VLOOKUP(B312,Deflatores!G$42:H$64,2,FALSE()),IF(OR(ISBLANK(C312),ISBLANK(B312)),"",VLOOKUP(C312,Deflatores!G$4:H$38,2,FALSE())*H312+VLOOKUP(C312,Deflatores!G$4:I$38,3,FALSE())))</f>
        <v/>
      </c>
      <c r="M312" s="48"/>
      <c r="N312" s="48"/>
      <c r="O312" s="43"/>
    </row>
    <row r="313" customFormat="false" ht="12.75" hidden="false" customHeight="true" outlineLevel="0" collapsed="false">
      <c r="A313" s="36"/>
      <c r="B313" s="37"/>
      <c r="C313" s="37"/>
      <c r="D313" s="44"/>
      <c r="E313" s="44"/>
      <c r="F313" s="45" t="str">
        <f aca="false">IF(ISBLANK(B313),"",IF(I313="L","Baixa",IF(I313="A","Média",IF(I313="","","Alta"))))</f>
        <v/>
      </c>
      <c r="G313" s="44" t="str">
        <f aca="false">CONCATENATE(B313,I313)</f>
        <v/>
      </c>
      <c r="H313" s="39" t="str">
        <f aca="false">IF(ISBLANK(B313),"",IF(B313="ALI",IF(I313="L",7,IF(I313="A",10,15)),IF(B313="AIE",IF(I313="L",5,IF(I313="A",7,10)),IF(B313="SE",IF(I313="L",4,IF(I313="A",5,7)),IF(OR(B313="EE",B313="CE"),IF(I313="L",3,IF(I313="A",4,6)),0)))))</f>
        <v/>
      </c>
      <c r="I313" s="46" t="str">
        <f aca="false">IF(OR(ISBLANK(D313),ISBLANK(E313)),IF(OR(B313="ALI",B313="AIE"),"L",IF(OR(B313="EE",B313="SE",B313="CE"),"A","")),IF(B313="EE",IF(E313&gt;=3,IF(D313&gt;=5,"H","A"),IF(E313&gt;=2,IF(D313&gt;=16,"H",IF(D313&lt;=4,"L","A")),IF(D313&lt;=15,"L","A"))),IF(OR(B313="SE",B313="CE"),IF(E313&gt;=4,IF(D313&gt;=6,"H","A"),IF(E313&gt;=2,IF(D313&gt;=20,"H",IF(D313&lt;=5,"L","A")),IF(D313&lt;=19,"L","A"))),IF(OR(B313="ALI",B313="AIE"),IF(E313&gt;=6,IF(D313&gt;=20,"H","A"),IF(E313&gt;=2,IF(D313&gt;=51,"H",IF(D313&lt;=19,"L","A")),IF(D313&lt;=50,"L","A"))),""))))</f>
        <v/>
      </c>
      <c r="J313" s="44" t="str">
        <f aca="false">CONCATENATE(B313,C313)</f>
        <v/>
      </c>
      <c r="K313" s="47" t="str">
        <f aca="false">IF(OR(H313="",H313=0),L313,H313)</f>
        <v/>
      </c>
      <c r="L313" s="47" t="str">
        <f aca="false">IF(NOT(ISERROR(VLOOKUP(B313,Deflatores!G$42:H$64,2,FALSE()))),VLOOKUP(B313,Deflatores!G$42:H$64,2,FALSE()),IF(OR(ISBLANK(C313),ISBLANK(B313)),"",VLOOKUP(C313,Deflatores!G$4:H$38,2,FALSE())*H313+VLOOKUP(C313,Deflatores!G$4:I$38,3,FALSE())))</f>
        <v/>
      </c>
      <c r="M313" s="48"/>
      <c r="N313" s="48"/>
      <c r="O313" s="43"/>
    </row>
    <row r="314" customFormat="false" ht="12.75" hidden="false" customHeight="true" outlineLevel="0" collapsed="false">
      <c r="A314" s="36"/>
      <c r="B314" s="37"/>
      <c r="C314" s="37"/>
      <c r="D314" s="44"/>
      <c r="E314" s="44"/>
      <c r="F314" s="45" t="str">
        <f aca="false">IF(ISBLANK(B314),"",IF(I314="L","Baixa",IF(I314="A","Média",IF(I314="","","Alta"))))</f>
        <v/>
      </c>
      <c r="G314" s="44" t="str">
        <f aca="false">CONCATENATE(B314,I314)</f>
        <v/>
      </c>
      <c r="H314" s="39" t="str">
        <f aca="false">IF(ISBLANK(B314),"",IF(B314="ALI",IF(I314="L",7,IF(I314="A",10,15)),IF(B314="AIE",IF(I314="L",5,IF(I314="A",7,10)),IF(B314="SE",IF(I314="L",4,IF(I314="A",5,7)),IF(OR(B314="EE",B314="CE"),IF(I314="L",3,IF(I314="A",4,6)),0)))))</f>
        <v/>
      </c>
      <c r="I314" s="46" t="str">
        <f aca="false">IF(OR(ISBLANK(D314),ISBLANK(E314)),IF(OR(B314="ALI",B314="AIE"),"L",IF(OR(B314="EE",B314="SE",B314="CE"),"A","")),IF(B314="EE",IF(E314&gt;=3,IF(D314&gt;=5,"H","A"),IF(E314&gt;=2,IF(D314&gt;=16,"H",IF(D314&lt;=4,"L","A")),IF(D314&lt;=15,"L","A"))),IF(OR(B314="SE",B314="CE"),IF(E314&gt;=4,IF(D314&gt;=6,"H","A"),IF(E314&gt;=2,IF(D314&gt;=20,"H",IF(D314&lt;=5,"L","A")),IF(D314&lt;=19,"L","A"))),IF(OR(B314="ALI",B314="AIE"),IF(E314&gt;=6,IF(D314&gt;=20,"H","A"),IF(E314&gt;=2,IF(D314&gt;=51,"H",IF(D314&lt;=19,"L","A")),IF(D314&lt;=50,"L","A"))),""))))</f>
        <v/>
      </c>
      <c r="J314" s="44" t="str">
        <f aca="false">CONCATENATE(B314,C314)</f>
        <v/>
      </c>
      <c r="K314" s="47" t="str">
        <f aca="false">IF(OR(H314="",H314=0),L314,H314)</f>
        <v/>
      </c>
      <c r="L314" s="47" t="str">
        <f aca="false">IF(NOT(ISERROR(VLOOKUP(B314,Deflatores!G$42:H$64,2,FALSE()))),VLOOKUP(B314,Deflatores!G$42:H$64,2,FALSE()),IF(OR(ISBLANK(C314),ISBLANK(B314)),"",VLOOKUP(C314,Deflatores!G$4:H$38,2,FALSE())*H314+VLOOKUP(C314,Deflatores!G$4:I$38,3,FALSE())))</f>
        <v/>
      </c>
      <c r="M314" s="48"/>
      <c r="N314" s="48"/>
      <c r="O314" s="43"/>
    </row>
    <row r="315" customFormat="false" ht="12.75" hidden="false" customHeight="true" outlineLevel="0" collapsed="false">
      <c r="A315" s="36"/>
      <c r="B315" s="37"/>
      <c r="C315" s="37"/>
      <c r="D315" s="44"/>
      <c r="E315" s="44"/>
      <c r="F315" s="45" t="str">
        <f aca="false">IF(ISBLANK(B315),"",IF(I315="L","Baixa",IF(I315="A","Média",IF(I315="","","Alta"))))</f>
        <v/>
      </c>
      <c r="G315" s="44" t="str">
        <f aca="false">CONCATENATE(B315,I315)</f>
        <v/>
      </c>
      <c r="H315" s="39" t="str">
        <f aca="false">IF(ISBLANK(B315),"",IF(B315="ALI",IF(I315="L",7,IF(I315="A",10,15)),IF(B315="AIE",IF(I315="L",5,IF(I315="A",7,10)),IF(B315="SE",IF(I315="L",4,IF(I315="A",5,7)),IF(OR(B315="EE",B315="CE"),IF(I315="L",3,IF(I315="A",4,6)),0)))))</f>
        <v/>
      </c>
      <c r="I315" s="46" t="str">
        <f aca="false">IF(OR(ISBLANK(D315),ISBLANK(E315)),IF(OR(B315="ALI",B315="AIE"),"L",IF(OR(B315="EE",B315="SE",B315="CE"),"A","")),IF(B315="EE",IF(E315&gt;=3,IF(D315&gt;=5,"H","A"),IF(E315&gt;=2,IF(D315&gt;=16,"H",IF(D315&lt;=4,"L","A")),IF(D315&lt;=15,"L","A"))),IF(OR(B315="SE",B315="CE"),IF(E315&gt;=4,IF(D315&gt;=6,"H","A"),IF(E315&gt;=2,IF(D315&gt;=20,"H",IF(D315&lt;=5,"L","A")),IF(D315&lt;=19,"L","A"))),IF(OR(B315="ALI",B315="AIE"),IF(E315&gt;=6,IF(D315&gt;=20,"H","A"),IF(E315&gt;=2,IF(D315&gt;=51,"H",IF(D315&lt;=19,"L","A")),IF(D315&lt;=50,"L","A"))),""))))</f>
        <v/>
      </c>
      <c r="J315" s="44" t="str">
        <f aca="false">CONCATENATE(B315,C315)</f>
        <v/>
      </c>
      <c r="K315" s="47" t="str">
        <f aca="false">IF(OR(H315="",H315=0),L315,H315)</f>
        <v/>
      </c>
      <c r="L315" s="47" t="str">
        <f aca="false">IF(NOT(ISERROR(VLOOKUP(B315,Deflatores!G$42:H$64,2,FALSE()))),VLOOKUP(B315,Deflatores!G$42:H$64,2,FALSE()),IF(OR(ISBLANK(C315),ISBLANK(B315)),"",VLOOKUP(C315,Deflatores!G$4:H$38,2,FALSE())*H315+VLOOKUP(C315,Deflatores!G$4:I$38,3,FALSE())))</f>
        <v/>
      </c>
      <c r="M315" s="48"/>
      <c r="N315" s="48"/>
      <c r="O315" s="43"/>
    </row>
    <row r="316" customFormat="false" ht="12.75" hidden="false" customHeight="true" outlineLevel="0" collapsed="false">
      <c r="A316" s="36"/>
      <c r="B316" s="37"/>
      <c r="C316" s="37"/>
      <c r="D316" s="44"/>
      <c r="E316" s="44"/>
      <c r="F316" s="45" t="str">
        <f aca="false">IF(ISBLANK(B316),"",IF(I316="L","Baixa",IF(I316="A","Média",IF(I316="","","Alta"))))</f>
        <v/>
      </c>
      <c r="G316" s="44" t="str">
        <f aca="false">CONCATENATE(B316,I316)</f>
        <v/>
      </c>
      <c r="H316" s="39" t="str">
        <f aca="false">IF(ISBLANK(B316),"",IF(B316="ALI",IF(I316="L",7,IF(I316="A",10,15)),IF(B316="AIE",IF(I316="L",5,IF(I316="A",7,10)),IF(B316="SE",IF(I316="L",4,IF(I316="A",5,7)),IF(OR(B316="EE",B316="CE"),IF(I316="L",3,IF(I316="A",4,6)),0)))))</f>
        <v/>
      </c>
      <c r="I316" s="46" t="str">
        <f aca="false">IF(OR(ISBLANK(D316),ISBLANK(E316)),IF(OR(B316="ALI",B316="AIE"),"L",IF(OR(B316="EE",B316="SE",B316="CE"),"A","")),IF(B316="EE",IF(E316&gt;=3,IF(D316&gt;=5,"H","A"),IF(E316&gt;=2,IF(D316&gt;=16,"H",IF(D316&lt;=4,"L","A")),IF(D316&lt;=15,"L","A"))),IF(OR(B316="SE",B316="CE"),IF(E316&gt;=4,IF(D316&gt;=6,"H","A"),IF(E316&gt;=2,IF(D316&gt;=20,"H",IF(D316&lt;=5,"L","A")),IF(D316&lt;=19,"L","A"))),IF(OR(B316="ALI",B316="AIE"),IF(E316&gt;=6,IF(D316&gt;=20,"H","A"),IF(E316&gt;=2,IF(D316&gt;=51,"H",IF(D316&lt;=19,"L","A")),IF(D316&lt;=50,"L","A"))),""))))</f>
        <v/>
      </c>
      <c r="J316" s="44" t="str">
        <f aca="false">CONCATENATE(B316,C316)</f>
        <v/>
      </c>
      <c r="K316" s="47" t="str">
        <f aca="false">IF(OR(H316="",H316=0),L316,H316)</f>
        <v/>
      </c>
      <c r="L316" s="47" t="str">
        <f aca="false">IF(NOT(ISERROR(VLOOKUP(B316,Deflatores!G$42:H$64,2,FALSE()))),VLOOKUP(B316,Deflatores!G$42:H$64,2,FALSE()),IF(OR(ISBLANK(C316),ISBLANK(B316)),"",VLOOKUP(C316,Deflatores!G$4:H$38,2,FALSE())*H316+VLOOKUP(C316,Deflatores!G$4:I$38,3,FALSE())))</f>
        <v/>
      </c>
      <c r="M316" s="48"/>
      <c r="N316" s="48"/>
      <c r="O316" s="43"/>
    </row>
    <row r="317" customFormat="false" ht="12.75" hidden="false" customHeight="true" outlineLevel="0" collapsed="false">
      <c r="A317" s="36"/>
      <c r="B317" s="37"/>
      <c r="C317" s="37"/>
      <c r="D317" s="44"/>
      <c r="E317" s="44"/>
      <c r="F317" s="45" t="str">
        <f aca="false">IF(ISBLANK(B317),"",IF(I317="L","Baixa",IF(I317="A","Média",IF(I317="","","Alta"))))</f>
        <v/>
      </c>
      <c r="G317" s="44" t="str">
        <f aca="false">CONCATENATE(B317,I317)</f>
        <v/>
      </c>
      <c r="H317" s="39" t="str">
        <f aca="false">IF(ISBLANK(B317),"",IF(B317="ALI",IF(I317="L",7,IF(I317="A",10,15)),IF(B317="AIE",IF(I317="L",5,IF(I317="A",7,10)),IF(B317="SE",IF(I317="L",4,IF(I317="A",5,7)),IF(OR(B317="EE",B317="CE"),IF(I317="L",3,IF(I317="A",4,6)),0)))))</f>
        <v/>
      </c>
      <c r="I317" s="46" t="str">
        <f aca="false">IF(OR(ISBLANK(D317),ISBLANK(E317)),IF(OR(B317="ALI",B317="AIE"),"L",IF(OR(B317="EE",B317="SE",B317="CE"),"A","")),IF(B317="EE",IF(E317&gt;=3,IF(D317&gt;=5,"H","A"),IF(E317&gt;=2,IF(D317&gt;=16,"H",IF(D317&lt;=4,"L","A")),IF(D317&lt;=15,"L","A"))),IF(OR(B317="SE",B317="CE"),IF(E317&gt;=4,IF(D317&gt;=6,"H","A"),IF(E317&gt;=2,IF(D317&gt;=20,"H",IF(D317&lt;=5,"L","A")),IF(D317&lt;=19,"L","A"))),IF(OR(B317="ALI",B317="AIE"),IF(E317&gt;=6,IF(D317&gt;=20,"H","A"),IF(E317&gt;=2,IF(D317&gt;=51,"H",IF(D317&lt;=19,"L","A")),IF(D317&lt;=50,"L","A"))),""))))</f>
        <v/>
      </c>
      <c r="J317" s="44" t="str">
        <f aca="false">CONCATENATE(B317,C317)</f>
        <v/>
      </c>
      <c r="K317" s="47" t="str">
        <f aca="false">IF(OR(H317="",H317=0),L317,H317)</f>
        <v/>
      </c>
      <c r="L317" s="47" t="str">
        <f aca="false">IF(NOT(ISERROR(VLOOKUP(B317,Deflatores!G$42:H$64,2,FALSE()))),VLOOKUP(B317,Deflatores!G$42:H$64,2,FALSE()),IF(OR(ISBLANK(C317),ISBLANK(B317)),"",VLOOKUP(C317,Deflatores!G$4:H$38,2,FALSE())*H317+VLOOKUP(C317,Deflatores!G$4:I$38,3,FALSE())))</f>
        <v/>
      </c>
      <c r="M317" s="48"/>
      <c r="N317" s="48"/>
      <c r="O317" s="43"/>
    </row>
    <row r="318" customFormat="false" ht="12.75" hidden="false" customHeight="true" outlineLevel="0" collapsed="false">
      <c r="A318" s="36"/>
      <c r="B318" s="37"/>
      <c r="C318" s="37"/>
      <c r="D318" s="44"/>
      <c r="E318" s="44"/>
      <c r="F318" s="45" t="str">
        <f aca="false">IF(ISBLANK(B318),"",IF(I318="L","Baixa",IF(I318="A","Média",IF(I318="","","Alta"))))</f>
        <v/>
      </c>
      <c r="G318" s="44" t="str">
        <f aca="false">CONCATENATE(B318,I318)</f>
        <v/>
      </c>
      <c r="H318" s="39" t="str">
        <f aca="false">IF(ISBLANK(B318),"",IF(B318="ALI",IF(I318="L",7,IF(I318="A",10,15)),IF(B318="AIE",IF(I318="L",5,IF(I318="A",7,10)),IF(B318="SE",IF(I318="L",4,IF(I318="A",5,7)),IF(OR(B318="EE",B318="CE"),IF(I318="L",3,IF(I318="A",4,6)),0)))))</f>
        <v/>
      </c>
      <c r="I318" s="46" t="str">
        <f aca="false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44" t="str">
        <f aca="false">CONCATENATE(B318,C318)</f>
        <v/>
      </c>
      <c r="K318" s="47" t="str">
        <f aca="false">IF(OR(H318="",H318=0),L318,H318)</f>
        <v/>
      </c>
      <c r="L318" s="47" t="str">
        <f aca="false">IF(NOT(ISERROR(VLOOKUP(B318,Deflatores!G$42:H$64,2,FALSE()))),VLOOKUP(B318,Deflatores!G$42:H$64,2,FALSE()),IF(OR(ISBLANK(C318),ISBLANK(B318)),"",VLOOKUP(C318,Deflatores!G$4:H$38,2,FALSE())*H318+VLOOKUP(C318,Deflatores!G$4:I$38,3,FALSE())))</f>
        <v/>
      </c>
      <c r="M318" s="48"/>
      <c r="N318" s="48"/>
      <c r="O318" s="43"/>
    </row>
    <row r="319" customFormat="false" ht="12.75" hidden="false" customHeight="true" outlineLevel="0" collapsed="false">
      <c r="A319" s="36"/>
      <c r="B319" s="37"/>
      <c r="C319" s="37"/>
      <c r="D319" s="44"/>
      <c r="E319" s="44"/>
      <c r="F319" s="45" t="str">
        <f aca="false">IF(ISBLANK(B319),"",IF(I319="L","Baixa",IF(I319="A","Média",IF(I319="","","Alta"))))</f>
        <v/>
      </c>
      <c r="G319" s="44" t="str">
        <f aca="false">CONCATENATE(B319,I319)</f>
        <v/>
      </c>
      <c r="H319" s="39" t="str">
        <f aca="false">IF(ISBLANK(B319),"",IF(B319="ALI",IF(I319="L",7,IF(I319="A",10,15)),IF(B319="AIE",IF(I319="L",5,IF(I319="A",7,10)),IF(B319="SE",IF(I319="L",4,IF(I319="A",5,7)),IF(OR(B319="EE",B319="CE"),IF(I319="L",3,IF(I319="A",4,6)),0)))))</f>
        <v/>
      </c>
      <c r="I319" s="46" t="str">
        <f aca="false">IF(OR(ISBLANK(D319),ISBLANK(E319)),IF(OR(B319="ALI",B319="AIE"),"L",IF(OR(B319="EE",B319="SE",B319="CE"),"A","")),IF(B319="EE",IF(E319&gt;=3,IF(D319&gt;=5,"H","A"),IF(E319&gt;=2,IF(D319&gt;=16,"H",IF(D319&lt;=4,"L","A")),IF(D319&lt;=15,"L","A"))),IF(OR(B319="SE",B319="CE"),IF(E319&gt;=4,IF(D319&gt;=6,"H","A"),IF(E319&gt;=2,IF(D319&gt;=20,"H",IF(D319&lt;=5,"L","A")),IF(D319&lt;=19,"L","A"))),IF(OR(B319="ALI",B319="AIE"),IF(E319&gt;=6,IF(D319&gt;=20,"H","A"),IF(E319&gt;=2,IF(D319&gt;=51,"H",IF(D319&lt;=19,"L","A")),IF(D319&lt;=50,"L","A"))),""))))</f>
        <v/>
      </c>
      <c r="J319" s="44" t="str">
        <f aca="false">CONCATENATE(B319,C319)</f>
        <v/>
      </c>
      <c r="K319" s="47" t="str">
        <f aca="false">IF(OR(H319="",H319=0),L319,H319)</f>
        <v/>
      </c>
      <c r="L319" s="47" t="str">
        <f aca="false">IF(NOT(ISERROR(VLOOKUP(B319,Deflatores!G$42:H$64,2,FALSE()))),VLOOKUP(B319,Deflatores!G$42:H$64,2,FALSE()),IF(OR(ISBLANK(C319),ISBLANK(B319)),"",VLOOKUP(C319,Deflatores!G$4:H$38,2,FALSE())*H319+VLOOKUP(C319,Deflatores!G$4:I$38,3,FALSE())))</f>
        <v/>
      </c>
      <c r="M319" s="48"/>
      <c r="N319" s="48"/>
      <c r="O319" s="43"/>
    </row>
    <row r="320" customFormat="false" ht="12.75" hidden="false" customHeight="true" outlineLevel="0" collapsed="false">
      <c r="A320" s="36"/>
      <c r="B320" s="37"/>
      <c r="C320" s="37"/>
      <c r="D320" s="44"/>
      <c r="E320" s="44"/>
      <c r="F320" s="45" t="str">
        <f aca="false">IF(ISBLANK(B320),"",IF(I320="L","Baixa",IF(I320="A","Média",IF(I320="","","Alta"))))</f>
        <v/>
      </c>
      <c r="G320" s="44" t="str">
        <f aca="false">CONCATENATE(B320,I320)</f>
        <v/>
      </c>
      <c r="H320" s="39" t="str">
        <f aca="false">IF(ISBLANK(B320),"",IF(B320="ALI",IF(I320="L",7,IF(I320="A",10,15)),IF(B320="AIE",IF(I320="L",5,IF(I320="A",7,10)),IF(B320="SE",IF(I320="L",4,IF(I320="A",5,7)),IF(OR(B320="EE",B320="CE"),IF(I320="L",3,IF(I320="A",4,6)),0)))))</f>
        <v/>
      </c>
      <c r="I320" s="46" t="str">
        <f aca="false">IF(OR(ISBLANK(D320),ISBLANK(E320)),IF(OR(B320="ALI",B320="AIE"),"L",IF(OR(B320="EE",B320="SE",B320="CE"),"A","")),IF(B320="EE",IF(E320&gt;=3,IF(D320&gt;=5,"H","A"),IF(E320&gt;=2,IF(D320&gt;=16,"H",IF(D320&lt;=4,"L","A")),IF(D320&lt;=15,"L","A"))),IF(OR(B320="SE",B320="CE"),IF(E320&gt;=4,IF(D320&gt;=6,"H","A"),IF(E320&gt;=2,IF(D320&gt;=20,"H",IF(D320&lt;=5,"L","A")),IF(D320&lt;=19,"L","A"))),IF(OR(B320="ALI",B320="AIE"),IF(E320&gt;=6,IF(D320&gt;=20,"H","A"),IF(E320&gt;=2,IF(D320&gt;=51,"H",IF(D320&lt;=19,"L","A")),IF(D320&lt;=50,"L","A"))),""))))</f>
        <v/>
      </c>
      <c r="J320" s="44" t="str">
        <f aca="false">CONCATENATE(B320,C320)</f>
        <v/>
      </c>
      <c r="K320" s="47" t="str">
        <f aca="false">IF(OR(H320="",H320=0),L320,H320)</f>
        <v/>
      </c>
      <c r="L320" s="47" t="str">
        <f aca="false">IF(NOT(ISERROR(VLOOKUP(B320,Deflatores!G$42:H$64,2,FALSE()))),VLOOKUP(B320,Deflatores!G$42:H$64,2,FALSE()),IF(OR(ISBLANK(C320),ISBLANK(B320)),"",VLOOKUP(C320,Deflatores!G$4:H$38,2,FALSE())*H320+VLOOKUP(C320,Deflatores!G$4:I$38,3,FALSE())))</f>
        <v/>
      </c>
      <c r="M320" s="48"/>
      <c r="N320" s="48"/>
      <c r="O320" s="43"/>
    </row>
    <row r="321" customFormat="false" ht="12.75" hidden="false" customHeight="true" outlineLevel="0" collapsed="false">
      <c r="A321" s="36"/>
      <c r="B321" s="37"/>
      <c r="C321" s="37"/>
      <c r="D321" s="44"/>
      <c r="E321" s="44"/>
      <c r="F321" s="45" t="str">
        <f aca="false">IF(ISBLANK(B321),"",IF(I321="L","Baixa",IF(I321="A","Média",IF(I321="","","Alta"))))</f>
        <v/>
      </c>
      <c r="G321" s="44" t="str">
        <f aca="false">CONCATENATE(B321,I321)</f>
        <v/>
      </c>
      <c r="H321" s="39" t="str">
        <f aca="false">IF(ISBLANK(B321),"",IF(B321="ALI",IF(I321="L",7,IF(I321="A",10,15)),IF(B321="AIE",IF(I321="L",5,IF(I321="A",7,10)),IF(B321="SE",IF(I321="L",4,IF(I321="A",5,7)),IF(OR(B321="EE",B321="CE"),IF(I321="L",3,IF(I321="A",4,6)),0)))))</f>
        <v/>
      </c>
      <c r="I321" s="46" t="str">
        <f aca="false">IF(OR(ISBLANK(D321),ISBLANK(E321)),IF(OR(B321="ALI",B321="AIE"),"L",IF(OR(B321="EE",B321="SE",B321="CE"),"A","")),IF(B321="EE",IF(E321&gt;=3,IF(D321&gt;=5,"H","A"),IF(E321&gt;=2,IF(D321&gt;=16,"H",IF(D321&lt;=4,"L","A")),IF(D321&lt;=15,"L","A"))),IF(OR(B321="SE",B321="CE"),IF(E321&gt;=4,IF(D321&gt;=6,"H","A"),IF(E321&gt;=2,IF(D321&gt;=20,"H",IF(D321&lt;=5,"L","A")),IF(D321&lt;=19,"L","A"))),IF(OR(B321="ALI",B321="AIE"),IF(E321&gt;=6,IF(D321&gt;=20,"H","A"),IF(E321&gt;=2,IF(D321&gt;=51,"H",IF(D321&lt;=19,"L","A")),IF(D321&lt;=50,"L","A"))),""))))</f>
        <v/>
      </c>
      <c r="J321" s="44" t="str">
        <f aca="false">CONCATENATE(B321,C321)</f>
        <v/>
      </c>
      <c r="K321" s="47" t="str">
        <f aca="false">IF(OR(H321="",H321=0),L321,H321)</f>
        <v/>
      </c>
      <c r="L321" s="47" t="str">
        <f aca="false">IF(NOT(ISERROR(VLOOKUP(B321,Deflatores!G$42:H$64,2,FALSE()))),VLOOKUP(B321,Deflatores!G$42:H$64,2,FALSE()),IF(OR(ISBLANK(C321),ISBLANK(B321)),"",VLOOKUP(C321,Deflatores!G$4:H$38,2,FALSE())*H321+VLOOKUP(C321,Deflatores!G$4:I$38,3,FALSE())))</f>
        <v/>
      </c>
      <c r="M321" s="48"/>
      <c r="N321" s="48"/>
      <c r="O321" s="43"/>
    </row>
    <row r="322" customFormat="false" ht="12.75" hidden="false" customHeight="true" outlineLevel="0" collapsed="false">
      <c r="A322" s="36"/>
      <c r="B322" s="37"/>
      <c r="C322" s="37"/>
      <c r="D322" s="44"/>
      <c r="E322" s="44"/>
      <c r="F322" s="45" t="str">
        <f aca="false">IF(ISBLANK(B322),"",IF(I322="L","Baixa",IF(I322="A","Média",IF(I322="","","Alta"))))</f>
        <v/>
      </c>
      <c r="G322" s="44" t="str">
        <f aca="false">CONCATENATE(B322,I322)</f>
        <v/>
      </c>
      <c r="H322" s="39" t="str">
        <f aca="false">IF(ISBLANK(B322),"",IF(B322="ALI",IF(I322="L",7,IF(I322="A",10,15)),IF(B322="AIE",IF(I322="L",5,IF(I322="A",7,10)),IF(B322="SE",IF(I322="L",4,IF(I322="A",5,7)),IF(OR(B322="EE",B322="CE"),IF(I322="L",3,IF(I322="A",4,6)),0)))))</f>
        <v/>
      </c>
      <c r="I322" s="46" t="str">
        <f aca="false">IF(OR(ISBLANK(D322),ISBLANK(E322)),IF(OR(B322="ALI",B322="AIE"),"L",IF(OR(B322="EE",B322="SE",B322="CE"),"A","")),IF(B322="EE",IF(E322&gt;=3,IF(D322&gt;=5,"H","A"),IF(E322&gt;=2,IF(D322&gt;=16,"H",IF(D322&lt;=4,"L","A")),IF(D322&lt;=15,"L","A"))),IF(OR(B322="SE",B322="CE"),IF(E322&gt;=4,IF(D322&gt;=6,"H","A"),IF(E322&gt;=2,IF(D322&gt;=20,"H",IF(D322&lt;=5,"L","A")),IF(D322&lt;=19,"L","A"))),IF(OR(B322="ALI",B322="AIE"),IF(E322&gt;=6,IF(D322&gt;=20,"H","A"),IF(E322&gt;=2,IF(D322&gt;=51,"H",IF(D322&lt;=19,"L","A")),IF(D322&lt;=50,"L","A"))),""))))</f>
        <v/>
      </c>
      <c r="J322" s="44" t="str">
        <f aca="false">CONCATENATE(B322,C322)</f>
        <v/>
      </c>
      <c r="K322" s="47" t="str">
        <f aca="false">IF(OR(H322="",H322=0),L322,H322)</f>
        <v/>
      </c>
      <c r="L322" s="47" t="str">
        <f aca="false">IF(NOT(ISERROR(VLOOKUP(B322,Deflatores!G$42:H$64,2,FALSE()))),VLOOKUP(B322,Deflatores!G$42:H$64,2,FALSE()),IF(OR(ISBLANK(C322),ISBLANK(B322)),"",VLOOKUP(C322,Deflatores!G$4:H$38,2,FALSE())*H322+VLOOKUP(C322,Deflatores!G$4:I$38,3,FALSE())))</f>
        <v/>
      </c>
      <c r="M322" s="48"/>
      <c r="N322" s="48"/>
      <c r="O322" s="43"/>
    </row>
    <row r="323" customFormat="false" ht="12.75" hidden="false" customHeight="true" outlineLevel="0" collapsed="false">
      <c r="A323" s="36"/>
      <c r="B323" s="37"/>
      <c r="C323" s="37"/>
      <c r="D323" s="44"/>
      <c r="E323" s="44"/>
      <c r="F323" s="45" t="str">
        <f aca="false">IF(ISBLANK(B323),"",IF(I323="L","Baixa",IF(I323="A","Média",IF(I323="","","Alta"))))</f>
        <v/>
      </c>
      <c r="G323" s="44" t="str">
        <f aca="false">CONCATENATE(B323,I323)</f>
        <v/>
      </c>
      <c r="H323" s="39" t="str">
        <f aca="false">IF(ISBLANK(B323),"",IF(B323="ALI",IF(I323="L",7,IF(I323="A",10,15)),IF(B323="AIE",IF(I323="L",5,IF(I323="A",7,10)),IF(B323="SE",IF(I323="L",4,IF(I323="A",5,7)),IF(OR(B323="EE",B323="CE"),IF(I323="L",3,IF(I323="A",4,6)),0)))))</f>
        <v/>
      </c>
      <c r="I323" s="46" t="str">
        <f aca="false">IF(OR(ISBLANK(D323),ISBLANK(E323)),IF(OR(B323="ALI",B323="AIE"),"L",IF(OR(B323="EE",B323="SE",B323="CE"),"A","")),IF(B323="EE",IF(E323&gt;=3,IF(D323&gt;=5,"H","A"),IF(E323&gt;=2,IF(D323&gt;=16,"H",IF(D323&lt;=4,"L","A")),IF(D323&lt;=15,"L","A"))),IF(OR(B323="SE",B323="CE"),IF(E323&gt;=4,IF(D323&gt;=6,"H","A"),IF(E323&gt;=2,IF(D323&gt;=20,"H",IF(D323&lt;=5,"L","A")),IF(D323&lt;=19,"L","A"))),IF(OR(B323="ALI",B323="AIE"),IF(E323&gt;=6,IF(D323&gt;=20,"H","A"),IF(E323&gt;=2,IF(D323&gt;=51,"H",IF(D323&lt;=19,"L","A")),IF(D323&lt;=50,"L","A"))),""))))</f>
        <v/>
      </c>
      <c r="J323" s="44" t="str">
        <f aca="false">CONCATENATE(B323,C323)</f>
        <v/>
      </c>
      <c r="K323" s="47" t="str">
        <f aca="false">IF(OR(H323="",H323=0),L323,H323)</f>
        <v/>
      </c>
      <c r="L323" s="47" t="str">
        <f aca="false">IF(NOT(ISERROR(VLOOKUP(B323,Deflatores!G$42:H$64,2,FALSE()))),VLOOKUP(B323,Deflatores!G$42:H$64,2,FALSE()),IF(OR(ISBLANK(C323),ISBLANK(B323)),"",VLOOKUP(C323,Deflatores!G$4:H$38,2,FALSE())*H323+VLOOKUP(C323,Deflatores!G$4:I$38,3,FALSE())))</f>
        <v/>
      </c>
      <c r="M323" s="48"/>
      <c r="N323" s="48"/>
      <c r="O323" s="43"/>
    </row>
    <row r="324" customFormat="false" ht="12.75" hidden="false" customHeight="true" outlineLevel="0" collapsed="false">
      <c r="A324" s="36"/>
      <c r="B324" s="37"/>
      <c r="C324" s="37"/>
      <c r="D324" s="44"/>
      <c r="E324" s="44"/>
      <c r="F324" s="45" t="str">
        <f aca="false">IF(ISBLANK(B324),"",IF(I324="L","Baixa",IF(I324="A","Média",IF(I324="","","Alta"))))</f>
        <v/>
      </c>
      <c r="G324" s="44" t="str">
        <f aca="false">CONCATENATE(B324,I324)</f>
        <v/>
      </c>
      <c r="H324" s="39" t="str">
        <f aca="false">IF(ISBLANK(B324),"",IF(B324="ALI",IF(I324="L",7,IF(I324="A",10,15)),IF(B324="AIE",IF(I324="L",5,IF(I324="A",7,10)),IF(B324="SE",IF(I324="L",4,IF(I324="A",5,7)),IF(OR(B324="EE",B324="CE"),IF(I324="L",3,IF(I324="A",4,6)),0)))))</f>
        <v/>
      </c>
      <c r="I324" s="46" t="str">
        <f aca="false">IF(OR(ISBLANK(D324),ISBLANK(E324)),IF(OR(B324="ALI",B324="AIE"),"L",IF(OR(B324="EE",B324="SE",B324="CE"),"A","")),IF(B324="EE",IF(E324&gt;=3,IF(D324&gt;=5,"H","A"),IF(E324&gt;=2,IF(D324&gt;=16,"H",IF(D324&lt;=4,"L","A")),IF(D324&lt;=15,"L","A"))),IF(OR(B324="SE",B324="CE"),IF(E324&gt;=4,IF(D324&gt;=6,"H","A"),IF(E324&gt;=2,IF(D324&gt;=20,"H",IF(D324&lt;=5,"L","A")),IF(D324&lt;=19,"L","A"))),IF(OR(B324="ALI",B324="AIE"),IF(E324&gt;=6,IF(D324&gt;=20,"H","A"),IF(E324&gt;=2,IF(D324&gt;=51,"H",IF(D324&lt;=19,"L","A")),IF(D324&lt;=50,"L","A"))),""))))</f>
        <v/>
      </c>
      <c r="J324" s="44" t="str">
        <f aca="false">CONCATENATE(B324,C324)</f>
        <v/>
      </c>
      <c r="K324" s="47" t="str">
        <f aca="false">IF(OR(H324="",H324=0),L324,H324)</f>
        <v/>
      </c>
      <c r="L324" s="47" t="str">
        <f aca="false">IF(NOT(ISERROR(VLOOKUP(B324,Deflatores!G$42:H$64,2,FALSE()))),VLOOKUP(B324,Deflatores!G$42:H$64,2,FALSE()),IF(OR(ISBLANK(C324),ISBLANK(B324)),"",VLOOKUP(C324,Deflatores!G$4:H$38,2,FALSE())*H324+VLOOKUP(C324,Deflatores!G$4:I$38,3,FALSE())))</f>
        <v/>
      </c>
      <c r="M324" s="48"/>
      <c r="N324" s="48"/>
      <c r="O324" s="43"/>
    </row>
    <row r="325" customFormat="false" ht="12.75" hidden="false" customHeight="true" outlineLevel="0" collapsed="false">
      <c r="A325" s="36"/>
      <c r="B325" s="37"/>
      <c r="C325" s="37"/>
      <c r="D325" s="44"/>
      <c r="E325" s="44"/>
      <c r="F325" s="45" t="str">
        <f aca="false">IF(ISBLANK(B325),"",IF(I325="L","Baixa",IF(I325="A","Média",IF(I325="","","Alta"))))</f>
        <v/>
      </c>
      <c r="G325" s="44" t="str">
        <f aca="false">CONCATENATE(B325,I325)</f>
        <v/>
      </c>
      <c r="H325" s="39" t="str">
        <f aca="false">IF(ISBLANK(B325),"",IF(B325="ALI",IF(I325="L",7,IF(I325="A",10,15)),IF(B325="AIE",IF(I325="L",5,IF(I325="A",7,10)),IF(B325="SE",IF(I325="L",4,IF(I325="A",5,7)),IF(OR(B325="EE",B325="CE"),IF(I325="L",3,IF(I325="A",4,6)),0)))))</f>
        <v/>
      </c>
      <c r="I325" s="46" t="str">
        <f aca="false">IF(OR(ISBLANK(D325),ISBLANK(E325)),IF(OR(B325="ALI",B325="AIE"),"L",IF(OR(B325="EE",B325="SE",B325="CE"),"A","")),IF(B325="EE",IF(E325&gt;=3,IF(D325&gt;=5,"H","A"),IF(E325&gt;=2,IF(D325&gt;=16,"H",IF(D325&lt;=4,"L","A")),IF(D325&lt;=15,"L","A"))),IF(OR(B325="SE",B325="CE"),IF(E325&gt;=4,IF(D325&gt;=6,"H","A"),IF(E325&gt;=2,IF(D325&gt;=20,"H",IF(D325&lt;=5,"L","A")),IF(D325&lt;=19,"L","A"))),IF(OR(B325="ALI",B325="AIE"),IF(E325&gt;=6,IF(D325&gt;=20,"H","A"),IF(E325&gt;=2,IF(D325&gt;=51,"H",IF(D325&lt;=19,"L","A")),IF(D325&lt;=50,"L","A"))),""))))</f>
        <v/>
      </c>
      <c r="J325" s="44" t="str">
        <f aca="false">CONCATENATE(B325,C325)</f>
        <v/>
      </c>
      <c r="K325" s="47" t="str">
        <f aca="false">IF(OR(H325="",H325=0),L325,H325)</f>
        <v/>
      </c>
      <c r="L325" s="47" t="str">
        <f aca="false">IF(NOT(ISERROR(VLOOKUP(B325,Deflatores!G$42:H$64,2,FALSE()))),VLOOKUP(B325,Deflatores!G$42:H$64,2,FALSE()),IF(OR(ISBLANK(C325),ISBLANK(B325)),"",VLOOKUP(C325,Deflatores!G$4:H$38,2,FALSE())*H325+VLOOKUP(C325,Deflatores!G$4:I$38,3,FALSE())))</f>
        <v/>
      </c>
      <c r="M325" s="48"/>
      <c r="N325" s="48"/>
      <c r="O325" s="43"/>
    </row>
    <row r="326" customFormat="false" ht="12.75" hidden="false" customHeight="true" outlineLevel="0" collapsed="false">
      <c r="A326" s="36"/>
      <c r="B326" s="37"/>
      <c r="C326" s="37"/>
      <c r="D326" s="44"/>
      <c r="E326" s="44"/>
      <c r="F326" s="45" t="str">
        <f aca="false">IF(ISBLANK(B326),"",IF(I326="L","Baixa",IF(I326="A","Média",IF(I326="","","Alta"))))</f>
        <v/>
      </c>
      <c r="G326" s="44" t="str">
        <f aca="false">CONCATENATE(B326,I326)</f>
        <v/>
      </c>
      <c r="H326" s="39" t="str">
        <f aca="false">IF(ISBLANK(B326),"",IF(B326="ALI",IF(I326="L",7,IF(I326="A",10,15)),IF(B326="AIE",IF(I326="L",5,IF(I326="A",7,10)),IF(B326="SE",IF(I326="L",4,IF(I326="A",5,7)),IF(OR(B326="EE",B326="CE"),IF(I326="L",3,IF(I326="A",4,6)),0)))))</f>
        <v/>
      </c>
      <c r="I326" s="46" t="str">
        <f aca="false">IF(OR(ISBLANK(D326),ISBLANK(E326)),IF(OR(B326="ALI",B326="AIE"),"L",IF(OR(B326="EE",B326="SE",B326="CE"),"A","")),IF(B326="EE",IF(E326&gt;=3,IF(D326&gt;=5,"H","A"),IF(E326&gt;=2,IF(D326&gt;=16,"H",IF(D326&lt;=4,"L","A")),IF(D326&lt;=15,"L","A"))),IF(OR(B326="SE",B326="CE"),IF(E326&gt;=4,IF(D326&gt;=6,"H","A"),IF(E326&gt;=2,IF(D326&gt;=20,"H",IF(D326&lt;=5,"L","A")),IF(D326&lt;=19,"L","A"))),IF(OR(B326="ALI",B326="AIE"),IF(E326&gt;=6,IF(D326&gt;=20,"H","A"),IF(E326&gt;=2,IF(D326&gt;=51,"H",IF(D326&lt;=19,"L","A")),IF(D326&lt;=50,"L","A"))),""))))</f>
        <v/>
      </c>
      <c r="J326" s="44" t="str">
        <f aca="false">CONCATENATE(B326,C326)</f>
        <v/>
      </c>
      <c r="K326" s="47" t="str">
        <f aca="false">IF(OR(H326="",H326=0),L326,H326)</f>
        <v/>
      </c>
      <c r="L326" s="47" t="str">
        <f aca="false">IF(NOT(ISERROR(VLOOKUP(B326,Deflatores!G$42:H$64,2,FALSE()))),VLOOKUP(B326,Deflatores!G$42:H$64,2,FALSE()),IF(OR(ISBLANK(C326),ISBLANK(B326)),"",VLOOKUP(C326,Deflatores!G$4:H$38,2,FALSE())*H326+VLOOKUP(C326,Deflatores!G$4:I$38,3,FALSE())))</f>
        <v/>
      </c>
      <c r="M326" s="48"/>
      <c r="N326" s="48"/>
      <c r="O326" s="43"/>
    </row>
    <row r="327" customFormat="false" ht="12.75" hidden="false" customHeight="true" outlineLevel="0" collapsed="false">
      <c r="A327" s="36"/>
      <c r="B327" s="37"/>
      <c r="C327" s="37"/>
      <c r="D327" s="44"/>
      <c r="E327" s="44"/>
      <c r="F327" s="45" t="str">
        <f aca="false">IF(ISBLANK(B327),"",IF(I327="L","Baixa",IF(I327="A","Média",IF(I327="","","Alta"))))</f>
        <v/>
      </c>
      <c r="G327" s="44" t="str">
        <f aca="false">CONCATENATE(B327,I327)</f>
        <v/>
      </c>
      <c r="H327" s="39" t="str">
        <f aca="false">IF(ISBLANK(B327),"",IF(B327="ALI",IF(I327="L",7,IF(I327="A",10,15)),IF(B327="AIE",IF(I327="L",5,IF(I327="A",7,10)),IF(B327="SE",IF(I327="L",4,IF(I327="A",5,7)),IF(OR(B327="EE",B327="CE"),IF(I327="L",3,IF(I327="A",4,6)),0)))))</f>
        <v/>
      </c>
      <c r="I327" s="46" t="str">
        <f aca="false">IF(OR(ISBLANK(D327),ISBLANK(E327)),IF(OR(B327="ALI",B327="AIE"),"L",IF(OR(B327="EE",B327="SE",B327="CE"),"A","")),IF(B327="EE",IF(E327&gt;=3,IF(D327&gt;=5,"H","A"),IF(E327&gt;=2,IF(D327&gt;=16,"H",IF(D327&lt;=4,"L","A")),IF(D327&lt;=15,"L","A"))),IF(OR(B327="SE",B327="CE"),IF(E327&gt;=4,IF(D327&gt;=6,"H","A"),IF(E327&gt;=2,IF(D327&gt;=20,"H",IF(D327&lt;=5,"L","A")),IF(D327&lt;=19,"L","A"))),IF(OR(B327="ALI",B327="AIE"),IF(E327&gt;=6,IF(D327&gt;=20,"H","A"),IF(E327&gt;=2,IF(D327&gt;=51,"H",IF(D327&lt;=19,"L","A")),IF(D327&lt;=50,"L","A"))),""))))</f>
        <v/>
      </c>
      <c r="J327" s="44" t="str">
        <f aca="false">CONCATENATE(B327,C327)</f>
        <v/>
      </c>
      <c r="K327" s="47" t="str">
        <f aca="false">IF(OR(H327="",H327=0),L327,H327)</f>
        <v/>
      </c>
      <c r="L327" s="47" t="str">
        <f aca="false">IF(NOT(ISERROR(VLOOKUP(B327,Deflatores!G$42:H$64,2,FALSE()))),VLOOKUP(B327,Deflatores!G$42:H$64,2,FALSE()),IF(OR(ISBLANK(C327),ISBLANK(B327)),"",VLOOKUP(C327,Deflatores!G$4:H$38,2,FALSE())*H327+VLOOKUP(C327,Deflatores!G$4:I$38,3,FALSE())))</f>
        <v/>
      </c>
      <c r="M327" s="48"/>
      <c r="N327" s="48"/>
      <c r="O327" s="43"/>
    </row>
    <row r="328" customFormat="false" ht="12.75" hidden="false" customHeight="true" outlineLevel="0" collapsed="false">
      <c r="A328" s="36"/>
      <c r="B328" s="37"/>
      <c r="C328" s="37"/>
      <c r="D328" s="44"/>
      <c r="E328" s="44"/>
      <c r="F328" s="45" t="str">
        <f aca="false">IF(ISBLANK(B328),"",IF(I328="L","Baixa",IF(I328="A","Média",IF(I328="","","Alta"))))</f>
        <v/>
      </c>
      <c r="G328" s="44" t="str">
        <f aca="false">CONCATENATE(B328,I328)</f>
        <v/>
      </c>
      <c r="H328" s="39" t="str">
        <f aca="false">IF(ISBLANK(B328),"",IF(B328="ALI",IF(I328="L",7,IF(I328="A",10,15)),IF(B328="AIE",IF(I328="L",5,IF(I328="A",7,10)),IF(B328="SE",IF(I328="L",4,IF(I328="A",5,7)),IF(OR(B328="EE",B328="CE"),IF(I328="L",3,IF(I328="A",4,6)),0)))))</f>
        <v/>
      </c>
      <c r="I328" s="46" t="str">
        <f aca="false">IF(OR(ISBLANK(D328),ISBLANK(E328)),IF(OR(B328="ALI",B328="AIE"),"L",IF(OR(B328="EE",B328="SE",B328="CE"),"A","")),IF(B328="EE",IF(E328&gt;=3,IF(D328&gt;=5,"H","A"),IF(E328&gt;=2,IF(D328&gt;=16,"H",IF(D328&lt;=4,"L","A")),IF(D328&lt;=15,"L","A"))),IF(OR(B328="SE",B328="CE"),IF(E328&gt;=4,IF(D328&gt;=6,"H","A"),IF(E328&gt;=2,IF(D328&gt;=20,"H",IF(D328&lt;=5,"L","A")),IF(D328&lt;=19,"L","A"))),IF(OR(B328="ALI",B328="AIE"),IF(E328&gt;=6,IF(D328&gt;=20,"H","A"),IF(E328&gt;=2,IF(D328&gt;=51,"H",IF(D328&lt;=19,"L","A")),IF(D328&lt;=50,"L","A"))),""))))</f>
        <v/>
      </c>
      <c r="J328" s="44" t="str">
        <f aca="false">CONCATENATE(B328,C328)</f>
        <v/>
      </c>
      <c r="K328" s="47" t="str">
        <f aca="false">IF(OR(H328="",H328=0),L328,H328)</f>
        <v/>
      </c>
      <c r="L328" s="47" t="str">
        <f aca="false">IF(NOT(ISERROR(VLOOKUP(B328,Deflatores!G$42:H$64,2,FALSE()))),VLOOKUP(B328,Deflatores!G$42:H$64,2,FALSE()),IF(OR(ISBLANK(C328),ISBLANK(B328)),"",VLOOKUP(C328,Deflatores!G$4:H$38,2,FALSE())*H328+VLOOKUP(C328,Deflatores!G$4:I$38,3,FALSE())))</f>
        <v/>
      </c>
      <c r="M328" s="48"/>
      <c r="N328" s="48"/>
      <c r="O328" s="43"/>
    </row>
    <row r="329" customFormat="false" ht="12.75" hidden="false" customHeight="true" outlineLevel="0" collapsed="false">
      <c r="A329" s="36"/>
      <c r="B329" s="37"/>
      <c r="C329" s="37"/>
      <c r="D329" s="44"/>
      <c r="E329" s="44"/>
      <c r="F329" s="45" t="str">
        <f aca="false">IF(ISBLANK(B329),"",IF(I329="L","Baixa",IF(I329="A","Média",IF(I329="","","Alta"))))</f>
        <v/>
      </c>
      <c r="G329" s="44" t="str">
        <f aca="false">CONCATENATE(B329,I329)</f>
        <v/>
      </c>
      <c r="H329" s="39" t="str">
        <f aca="false">IF(ISBLANK(B329),"",IF(B329="ALI",IF(I329="L",7,IF(I329="A",10,15)),IF(B329="AIE",IF(I329="L",5,IF(I329="A",7,10)),IF(B329="SE",IF(I329="L",4,IF(I329="A",5,7)),IF(OR(B329="EE",B329="CE"),IF(I329="L",3,IF(I329="A",4,6)),0)))))</f>
        <v/>
      </c>
      <c r="I329" s="46" t="str">
        <f aca="false">IF(OR(ISBLANK(D329),ISBLANK(E329)),IF(OR(B329="ALI",B329="AIE"),"L",IF(OR(B329="EE",B329="SE",B329="CE"),"A","")),IF(B329="EE",IF(E329&gt;=3,IF(D329&gt;=5,"H","A"),IF(E329&gt;=2,IF(D329&gt;=16,"H",IF(D329&lt;=4,"L","A")),IF(D329&lt;=15,"L","A"))),IF(OR(B329="SE",B329="CE"),IF(E329&gt;=4,IF(D329&gt;=6,"H","A"),IF(E329&gt;=2,IF(D329&gt;=20,"H",IF(D329&lt;=5,"L","A")),IF(D329&lt;=19,"L","A"))),IF(OR(B329="ALI",B329="AIE"),IF(E329&gt;=6,IF(D329&gt;=20,"H","A"),IF(E329&gt;=2,IF(D329&gt;=51,"H",IF(D329&lt;=19,"L","A")),IF(D329&lt;=50,"L","A"))),""))))</f>
        <v/>
      </c>
      <c r="J329" s="44" t="str">
        <f aca="false">CONCATENATE(B329,C329)</f>
        <v/>
      </c>
      <c r="K329" s="47" t="str">
        <f aca="false">IF(OR(H329="",H329=0),L329,H329)</f>
        <v/>
      </c>
      <c r="L329" s="47" t="str">
        <f aca="false">IF(NOT(ISERROR(VLOOKUP(B329,Deflatores!G$42:H$64,2,FALSE()))),VLOOKUP(B329,Deflatores!G$42:H$64,2,FALSE()),IF(OR(ISBLANK(C329),ISBLANK(B329)),"",VLOOKUP(C329,Deflatores!G$4:H$38,2,FALSE())*H329+VLOOKUP(C329,Deflatores!G$4:I$38,3,FALSE())))</f>
        <v/>
      </c>
      <c r="M329" s="48"/>
      <c r="N329" s="48"/>
      <c r="O329" s="43"/>
    </row>
    <row r="330" customFormat="false" ht="12.75" hidden="false" customHeight="true" outlineLevel="0" collapsed="false">
      <c r="A330" s="36"/>
      <c r="B330" s="37"/>
      <c r="C330" s="37"/>
      <c r="D330" s="44"/>
      <c r="E330" s="44"/>
      <c r="F330" s="45" t="str">
        <f aca="false">IF(ISBLANK(B330),"",IF(I330="L","Baixa",IF(I330="A","Média",IF(I330="","","Alta"))))</f>
        <v/>
      </c>
      <c r="G330" s="44" t="str">
        <f aca="false">CONCATENATE(B330,I330)</f>
        <v/>
      </c>
      <c r="H330" s="39" t="str">
        <f aca="false">IF(ISBLANK(B330),"",IF(B330="ALI",IF(I330="L",7,IF(I330="A",10,15)),IF(B330="AIE",IF(I330="L",5,IF(I330="A",7,10)),IF(B330="SE",IF(I330="L",4,IF(I330="A",5,7)),IF(OR(B330="EE",B330="CE"),IF(I330="L",3,IF(I330="A",4,6)),0)))))</f>
        <v/>
      </c>
      <c r="I330" s="46" t="str">
        <f aca="false">IF(OR(ISBLANK(D330),ISBLANK(E330)),IF(OR(B330="ALI",B330="AIE"),"L",IF(OR(B330="EE",B330="SE",B330="CE"),"A","")),IF(B330="EE",IF(E330&gt;=3,IF(D330&gt;=5,"H","A"),IF(E330&gt;=2,IF(D330&gt;=16,"H",IF(D330&lt;=4,"L","A")),IF(D330&lt;=15,"L","A"))),IF(OR(B330="SE",B330="CE"),IF(E330&gt;=4,IF(D330&gt;=6,"H","A"),IF(E330&gt;=2,IF(D330&gt;=20,"H",IF(D330&lt;=5,"L","A")),IF(D330&lt;=19,"L","A"))),IF(OR(B330="ALI",B330="AIE"),IF(E330&gt;=6,IF(D330&gt;=20,"H","A"),IF(E330&gt;=2,IF(D330&gt;=51,"H",IF(D330&lt;=19,"L","A")),IF(D330&lt;=50,"L","A"))),""))))</f>
        <v/>
      </c>
      <c r="J330" s="44" t="str">
        <f aca="false">CONCATENATE(B330,C330)</f>
        <v/>
      </c>
      <c r="K330" s="47" t="str">
        <f aca="false">IF(OR(H330="",H330=0),L330,H330)</f>
        <v/>
      </c>
      <c r="L330" s="47" t="str">
        <f aca="false">IF(NOT(ISERROR(VLOOKUP(B330,Deflatores!G$42:H$64,2,FALSE()))),VLOOKUP(B330,Deflatores!G$42:H$64,2,FALSE()),IF(OR(ISBLANK(C330),ISBLANK(B330)),"",VLOOKUP(C330,Deflatores!G$4:H$38,2,FALSE())*H330+VLOOKUP(C330,Deflatores!G$4:I$38,3,FALSE())))</f>
        <v/>
      </c>
      <c r="M330" s="48"/>
      <c r="N330" s="48"/>
      <c r="O330" s="43"/>
    </row>
    <row r="331" customFormat="false" ht="12.75" hidden="false" customHeight="true" outlineLevel="0" collapsed="false">
      <c r="A331" s="36"/>
      <c r="B331" s="37"/>
      <c r="C331" s="37"/>
      <c r="D331" s="44"/>
      <c r="E331" s="44"/>
      <c r="F331" s="45" t="str">
        <f aca="false">IF(ISBLANK(B331),"",IF(I331="L","Baixa",IF(I331="A","Média",IF(I331="","","Alta"))))</f>
        <v/>
      </c>
      <c r="G331" s="44" t="str">
        <f aca="false">CONCATENATE(B331,I331)</f>
        <v/>
      </c>
      <c r="H331" s="39" t="str">
        <f aca="false">IF(ISBLANK(B331),"",IF(B331="ALI",IF(I331="L",7,IF(I331="A",10,15)),IF(B331="AIE",IF(I331="L",5,IF(I331="A",7,10)),IF(B331="SE",IF(I331="L",4,IF(I331="A",5,7)),IF(OR(B331="EE",B331="CE"),IF(I331="L",3,IF(I331="A",4,6)),0)))))</f>
        <v/>
      </c>
      <c r="I331" s="46" t="str">
        <f aca="false">IF(OR(ISBLANK(D331),ISBLANK(E331)),IF(OR(B331="ALI",B331="AIE"),"L",IF(OR(B331="EE",B331="SE",B331="CE"),"A","")),IF(B331="EE",IF(E331&gt;=3,IF(D331&gt;=5,"H","A"),IF(E331&gt;=2,IF(D331&gt;=16,"H",IF(D331&lt;=4,"L","A")),IF(D331&lt;=15,"L","A"))),IF(OR(B331="SE",B331="CE"),IF(E331&gt;=4,IF(D331&gt;=6,"H","A"),IF(E331&gt;=2,IF(D331&gt;=20,"H",IF(D331&lt;=5,"L","A")),IF(D331&lt;=19,"L","A"))),IF(OR(B331="ALI",B331="AIE"),IF(E331&gt;=6,IF(D331&gt;=20,"H","A"),IF(E331&gt;=2,IF(D331&gt;=51,"H",IF(D331&lt;=19,"L","A")),IF(D331&lt;=50,"L","A"))),""))))</f>
        <v/>
      </c>
      <c r="J331" s="44" t="str">
        <f aca="false">CONCATENATE(B331,C331)</f>
        <v/>
      </c>
      <c r="K331" s="47" t="str">
        <f aca="false">IF(OR(H331="",H331=0),L331,H331)</f>
        <v/>
      </c>
      <c r="L331" s="47" t="str">
        <f aca="false">IF(NOT(ISERROR(VLOOKUP(B331,Deflatores!G$42:H$64,2,FALSE()))),VLOOKUP(B331,Deflatores!G$42:H$64,2,FALSE()),IF(OR(ISBLANK(C331),ISBLANK(B331)),"",VLOOKUP(C331,Deflatores!G$4:H$38,2,FALSE())*H331+VLOOKUP(C331,Deflatores!G$4:I$38,3,FALSE())))</f>
        <v/>
      </c>
      <c r="M331" s="48"/>
      <c r="N331" s="48"/>
      <c r="O331" s="43"/>
    </row>
    <row r="332" customFormat="false" ht="12.75" hidden="false" customHeight="true" outlineLevel="0" collapsed="false">
      <c r="A332" s="36"/>
      <c r="B332" s="37"/>
      <c r="C332" s="37"/>
      <c r="D332" s="44"/>
      <c r="E332" s="44"/>
      <c r="F332" s="45" t="str">
        <f aca="false">IF(ISBLANK(B332),"",IF(I332="L","Baixa",IF(I332="A","Média",IF(I332="","","Alta"))))</f>
        <v/>
      </c>
      <c r="G332" s="44" t="str">
        <f aca="false">CONCATENATE(B332,I332)</f>
        <v/>
      </c>
      <c r="H332" s="39" t="str">
        <f aca="false">IF(ISBLANK(B332),"",IF(B332="ALI",IF(I332="L",7,IF(I332="A",10,15)),IF(B332="AIE",IF(I332="L",5,IF(I332="A",7,10)),IF(B332="SE",IF(I332="L",4,IF(I332="A",5,7)),IF(OR(B332="EE",B332="CE"),IF(I332="L",3,IF(I332="A",4,6)),0)))))</f>
        <v/>
      </c>
      <c r="I332" s="46" t="str">
        <f aca="false">IF(OR(ISBLANK(D332),ISBLANK(E332)),IF(OR(B332="ALI",B332="AIE"),"L",IF(OR(B332="EE",B332="SE",B332="CE"),"A","")),IF(B332="EE",IF(E332&gt;=3,IF(D332&gt;=5,"H","A"),IF(E332&gt;=2,IF(D332&gt;=16,"H",IF(D332&lt;=4,"L","A")),IF(D332&lt;=15,"L","A"))),IF(OR(B332="SE",B332="CE"),IF(E332&gt;=4,IF(D332&gt;=6,"H","A"),IF(E332&gt;=2,IF(D332&gt;=20,"H",IF(D332&lt;=5,"L","A")),IF(D332&lt;=19,"L","A"))),IF(OR(B332="ALI",B332="AIE"),IF(E332&gt;=6,IF(D332&gt;=20,"H","A"),IF(E332&gt;=2,IF(D332&gt;=51,"H",IF(D332&lt;=19,"L","A")),IF(D332&lt;=50,"L","A"))),""))))</f>
        <v/>
      </c>
      <c r="J332" s="44" t="str">
        <f aca="false">CONCATENATE(B332,C332)</f>
        <v/>
      </c>
      <c r="K332" s="47" t="str">
        <f aca="false">IF(OR(H332="",H332=0),L332,H332)</f>
        <v/>
      </c>
      <c r="L332" s="47" t="str">
        <f aca="false">IF(NOT(ISERROR(VLOOKUP(B332,Deflatores!G$42:H$64,2,FALSE()))),VLOOKUP(B332,Deflatores!G$42:H$64,2,FALSE()),IF(OR(ISBLANK(C332),ISBLANK(B332)),"",VLOOKUP(C332,Deflatores!G$4:H$38,2,FALSE())*H332+VLOOKUP(C332,Deflatores!G$4:I$38,3,FALSE())))</f>
        <v/>
      </c>
      <c r="M332" s="48"/>
      <c r="N332" s="48"/>
      <c r="O332" s="43"/>
    </row>
    <row r="333" customFormat="false" ht="12.75" hidden="false" customHeight="true" outlineLevel="0" collapsed="false">
      <c r="A333" s="36"/>
      <c r="B333" s="37"/>
      <c r="C333" s="37"/>
      <c r="D333" s="44"/>
      <c r="E333" s="44"/>
      <c r="F333" s="45" t="str">
        <f aca="false">IF(ISBLANK(B333),"",IF(I333="L","Baixa",IF(I333="A","Média",IF(I333="","","Alta"))))</f>
        <v/>
      </c>
      <c r="G333" s="44" t="str">
        <f aca="false">CONCATENATE(B333,I333)</f>
        <v/>
      </c>
      <c r="H333" s="39" t="str">
        <f aca="false">IF(ISBLANK(B333),"",IF(B333="ALI",IF(I333="L",7,IF(I333="A",10,15)),IF(B333="AIE",IF(I333="L",5,IF(I333="A",7,10)),IF(B333="SE",IF(I333="L",4,IF(I333="A",5,7)),IF(OR(B333="EE",B333="CE"),IF(I333="L",3,IF(I333="A",4,6)),0)))))</f>
        <v/>
      </c>
      <c r="I333" s="46" t="str">
        <f aca="false">IF(OR(ISBLANK(D333),ISBLANK(E333)),IF(OR(B333="ALI",B333="AIE"),"L",IF(OR(B333="EE",B333="SE",B333="CE"),"A","")),IF(B333="EE",IF(E333&gt;=3,IF(D333&gt;=5,"H","A"),IF(E333&gt;=2,IF(D333&gt;=16,"H",IF(D333&lt;=4,"L","A")),IF(D333&lt;=15,"L","A"))),IF(OR(B333="SE",B333="CE"),IF(E333&gt;=4,IF(D333&gt;=6,"H","A"),IF(E333&gt;=2,IF(D333&gt;=20,"H",IF(D333&lt;=5,"L","A")),IF(D333&lt;=19,"L","A"))),IF(OR(B333="ALI",B333="AIE"),IF(E333&gt;=6,IF(D333&gt;=20,"H","A"),IF(E333&gt;=2,IF(D333&gt;=51,"H",IF(D333&lt;=19,"L","A")),IF(D333&lt;=50,"L","A"))),""))))</f>
        <v/>
      </c>
      <c r="J333" s="44" t="str">
        <f aca="false">CONCATENATE(B333,C333)</f>
        <v/>
      </c>
      <c r="K333" s="47" t="str">
        <f aca="false">IF(OR(H333="",H333=0),L333,H333)</f>
        <v/>
      </c>
      <c r="L333" s="47" t="str">
        <f aca="false">IF(NOT(ISERROR(VLOOKUP(B333,Deflatores!G$42:H$64,2,FALSE()))),VLOOKUP(B333,Deflatores!G$42:H$64,2,FALSE()),IF(OR(ISBLANK(C333),ISBLANK(B333)),"",VLOOKUP(C333,Deflatores!G$4:H$38,2,FALSE())*H333+VLOOKUP(C333,Deflatores!G$4:I$38,3,FALSE())))</f>
        <v/>
      </c>
      <c r="M333" s="48"/>
      <c r="N333" s="48"/>
      <c r="O333" s="43"/>
    </row>
    <row r="334" customFormat="false" ht="12.75" hidden="false" customHeight="true" outlineLevel="0" collapsed="false">
      <c r="A334" s="36"/>
      <c r="B334" s="37"/>
      <c r="C334" s="37"/>
      <c r="D334" s="44"/>
      <c r="E334" s="44"/>
      <c r="F334" s="45" t="str">
        <f aca="false">IF(ISBLANK(B334),"",IF(I334="L","Baixa",IF(I334="A","Média",IF(I334="","","Alta"))))</f>
        <v/>
      </c>
      <c r="G334" s="44" t="str">
        <f aca="false">CONCATENATE(B334,I334)</f>
        <v/>
      </c>
      <c r="H334" s="39" t="str">
        <f aca="false">IF(ISBLANK(B334),"",IF(B334="ALI",IF(I334="L",7,IF(I334="A",10,15)),IF(B334="AIE",IF(I334="L",5,IF(I334="A",7,10)),IF(B334="SE",IF(I334="L",4,IF(I334="A",5,7)),IF(OR(B334="EE",B334="CE"),IF(I334="L",3,IF(I334="A",4,6)),0)))))</f>
        <v/>
      </c>
      <c r="I334" s="46" t="str">
        <f aca="false">IF(OR(ISBLANK(D334),ISBLANK(E334)),IF(OR(B334="ALI",B334="AIE"),"L",IF(OR(B334="EE",B334="SE",B334="CE"),"A","")),IF(B334="EE",IF(E334&gt;=3,IF(D334&gt;=5,"H","A"),IF(E334&gt;=2,IF(D334&gt;=16,"H",IF(D334&lt;=4,"L","A")),IF(D334&lt;=15,"L","A"))),IF(OR(B334="SE",B334="CE"),IF(E334&gt;=4,IF(D334&gt;=6,"H","A"),IF(E334&gt;=2,IF(D334&gt;=20,"H",IF(D334&lt;=5,"L","A")),IF(D334&lt;=19,"L","A"))),IF(OR(B334="ALI",B334="AIE"),IF(E334&gt;=6,IF(D334&gt;=20,"H","A"),IF(E334&gt;=2,IF(D334&gt;=51,"H",IF(D334&lt;=19,"L","A")),IF(D334&lt;=50,"L","A"))),""))))</f>
        <v/>
      </c>
      <c r="J334" s="44" t="str">
        <f aca="false">CONCATENATE(B334,C334)</f>
        <v/>
      </c>
      <c r="K334" s="47" t="str">
        <f aca="false">IF(OR(H334="",H334=0),L334,H334)</f>
        <v/>
      </c>
      <c r="L334" s="47" t="str">
        <f aca="false">IF(NOT(ISERROR(VLOOKUP(B334,Deflatores!G$42:H$64,2,FALSE()))),VLOOKUP(B334,Deflatores!G$42:H$64,2,FALSE()),IF(OR(ISBLANK(C334),ISBLANK(B334)),"",VLOOKUP(C334,Deflatores!G$4:H$38,2,FALSE())*H334+VLOOKUP(C334,Deflatores!G$4:I$38,3,FALSE())))</f>
        <v/>
      </c>
      <c r="M334" s="48"/>
      <c r="N334" s="48"/>
      <c r="O334" s="43"/>
    </row>
    <row r="335" customFormat="false" ht="12.75" hidden="false" customHeight="true" outlineLevel="0" collapsed="false">
      <c r="A335" s="36"/>
      <c r="B335" s="37"/>
      <c r="C335" s="37"/>
      <c r="D335" s="44"/>
      <c r="E335" s="44"/>
      <c r="F335" s="45" t="str">
        <f aca="false">IF(ISBLANK(B335),"",IF(I335="L","Baixa",IF(I335="A","Média",IF(I335="","","Alta"))))</f>
        <v/>
      </c>
      <c r="G335" s="44" t="str">
        <f aca="false">CONCATENATE(B335,I335)</f>
        <v/>
      </c>
      <c r="H335" s="39" t="str">
        <f aca="false">IF(ISBLANK(B335),"",IF(B335="ALI",IF(I335="L",7,IF(I335="A",10,15)),IF(B335="AIE",IF(I335="L",5,IF(I335="A",7,10)),IF(B335="SE",IF(I335="L",4,IF(I335="A",5,7)),IF(OR(B335="EE",B335="CE"),IF(I335="L",3,IF(I335="A",4,6)),0)))))</f>
        <v/>
      </c>
      <c r="I335" s="46" t="str">
        <f aca="false">IF(OR(ISBLANK(D335),ISBLANK(E335)),IF(OR(B335="ALI",B335="AIE"),"L",IF(OR(B335="EE",B335="SE",B335="CE"),"A","")),IF(B335="EE",IF(E335&gt;=3,IF(D335&gt;=5,"H","A"),IF(E335&gt;=2,IF(D335&gt;=16,"H",IF(D335&lt;=4,"L","A")),IF(D335&lt;=15,"L","A"))),IF(OR(B335="SE",B335="CE"),IF(E335&gt;=4,IF(D335&gt;=6,"H","A"),IF(E335&gt;=2,IF(D335&gt;=20,"H",IF(D335&lt;=5,"L","A")),IF(D335&lt;=19,"L","A"))),IF(OR(B335="ALI",B335="AIE"),IF(E335&gt;=6,IF(D335&gt;=20,"H","A"),IF(E335&gt;=2,IF(D335&gt;=51,"H",IF(D335&lt;=19,"L","A")),IF(D335&lt;=50,"L","A"))),""))))</f>
        <v/>
      </c>
      <c r="J335" s="44" t="str">
        <f aca="false">CONCATENATE(B335,C335)</f>
        <v/>
      </c>
      <c r="K335" s="47" t="str">
        <f aca="false">IF(OR(H335="",H335=0),L335,H335)</f>
        <v/>
      </c>
      <c r="L335" s="47" t="str">
        <f aca="false">IF(NOT(ISERROR(VLOOKUP(B335,Deflatores!G$42:H$64,2,FALSE()))),VLOOKUP(B335,Deflatores!G$42:H$64,2,FALSE()),IF(OR(ISBLANK(C335),ISBLANK(B335)),"",VLOOKUP(C335,Deflatores!G$4:H$38,2,FALSE())*H335+VLOOKUP(C335,Deflatores!G$4:I$38,3,FALSE())))</f>
        <v/>
      </c>
      <c r="M335" s="48"/>
      <c r="N335" s="48"/>
      <c r="O335" s="43"/>
    </row>
    <row r="336" customFormat="false" ht="12.75" hidden="false" customHeight="true" outlineLevel="0" collapsed="false">
      <c r="A336" s="36"/>
      <c r="B336" s="37"/>
      <c r="C336" s="37"/>
      <c r="D336" s="44"/>
      <c r="E336" s="44"/>
      <c r="F336" s="45" t="str">
        <f aca="false">IF(ISBLANK(B336),"",IF(I336="L","Baixa",IF(I336="A","Média",IF(I336="","","Alta"))))</f>
        <v/>
      </c>
      <c r="G336" s="44" t="str">
        <f aca="false">CONCATENATE(B336,I336)</f>
        <v/>
      </c>
      <c r="H336" s="39" t="str">
        <f aca="false">IF(ISBLANK(B336),"",IF(B336="ALI",IF(I336="L",7,IF(I336="A",10,15)),IF(B336="AIE",IF(I336="L",5,IF(I336="A",7,10)),IF(B336="SE",IF(I336="L",4,IF(I336="A",5,7)),IF(OR(B336="EE",B336="CE"),IF(I336="L",3,IF(I336="A",4,6)),0)))))</f>
        <v/>
      </c>
      <c r="I336" s="46" t="str">
        <f aca="false">IF(OR(ISBLANK(D336),ISBLANK(E336)),IF(OR(B336="ALI",B336="AIE"),"L",IF(OR(B336="EE",B336="SE",B336="CE"),"A","")),IF(B336="EE",IF(E336&gt;=3,IF(D336&gt;=5,"H","A"),IF(E336&gt;=2,IF(D336&gt;=16,"H",IF(D336&lt;=4,"L","A")),IF(D336&lt;=15,"L","A"))),IF(OR(B336="SE",B336="CE"),IF(E336&gt;=4,IF(D336&gt;=6,"H","A"),IF(E336&gt;=2,IF(D336&gt;=20,"H",IF(D336&lt;=5,"L","A")),IF(D336&lt;=19,"L","A"))),IF(OR(B336="ALI",B336="AIE"),IF(E336&gt;=6,IF(D336&gt;=20,"H","A"),IF(E336&gt;=2,IF(D336&gt;=51,"H",IF(D336&lt;=19,"L","A")),IF(D336&lt;=50,"L","A"))),""))))</f>
        <v/>
      </c>
      <c r="J336" s="44" t="str">
        <f aca="false">CONCATENATE(B336,C336)</f>
        <v/>
      </c>
      <c r="K336" s="47" t="str">
        <f aca="false">IF(OR(H336="",H336=0),L336,H336)</f>
        <v/>
      </c>
      <c r="L336" s="47" t="str">
        <f aca="false">IF(NOT(ISERROR(VLOOKUP(B336,Deflatores!G$42:H$64,2,FALSE()))),VLOOKUP(B336,Deflatores!G$42:H$64,2,FALSE()),IF(OR(ISBLANK(C336),ISBLANK(B336)),"",VLOOKUP(C336,Deflatores!G$4:H$38,2,FALSE())*H336+VLOOKUP(C336,Deflatores!G$4:I$38,3,FALSE())))</f>
        <v/>
      </c>
      <c r="M336" s="48"/>
      <c r="N336" s="48"/>
      <c r="O336" s="43"/>
    </row>
    <row r="337" customFormat="false" ht="12.75" hidden="false" customHeight="true" outlineLevel="0" collapsed="false">
      <c r="A337" s="36"/>
      <c r="B337" s="37"/>
      <c r="C337" s="37"/>
      <c r="D337" s="44"/>
      <c r="E337" s="44"/>
      <c r="F337" s="45" t="str">
        <f aca="false">IF(ISBLANK(B337),"",IF(I337="L","Baixa",IF(I337="A","Média",IF(I337="","","Alta"))))</f>
        <v/>
      </c>
      <c r="G337" s="44" t="str">
        <f aca="false">CONCATENATE(B337,I337)</f>
        <v/>
      </c>
      <c r="H337" s="39" t="str">
        <f aca="false">IF(ISBLANK(B337),"",IF(B337="ALI",IF(I337="L",7,IF(I337="A",10,15)),IF(B337="AIE",IF(I337="L",5,IF(I337="A",7,10)),IF(B337="SE",IF(I337="L",4,IF(I337="A",5,7)),IF(OR(B337="EE",B337="CE"),IF(I337="L",3,IF(I337="A",4,6)),0)))))</f>
        <v/>
      </c>
      <c r="I337" s="46" t="str">
        <f aca="false">IF(OR(ISBLANK(D337),ISBLANK(E337)),IF(OR(B337="ALI",B337="AIE"),"L",IF(OR(B337="EE",B337="SE",B337="CE"),"A","")),IF(B337="EE",IF(E337&gt;=3,IF(D337&gt;=5,"H","A"),IF(E337&gt;=2,IF(D337&gt;=16,"H",IF(D337&lt;=4,"L","A")),IF(D337&lt;=15,"L","A"))),IF(OR(B337="SE",B337="CE"),IF(E337&gt;=4,IF(D337&gt;=6,"H","A"),IF(E337&gt;=2,IF(D337&gt;=20,"H",IF(D337&lt;=5,"L","A")),IF(D337&lt;=19,"L","A"))),IF(OR(B337="ALI",B337="AIE"),IF(E337&gt;=6,IF(D337&gt;=20,"H","A"),IF(E337&gt;=2,IF(D337&gt;=51,"H",IF(D337&lt;=19,"L","A")),IF(D337&lt;=50,"L","A"))),""))))</f>
        <v/>
      </c>
      <c r="J337" s="44" t="str">
        <f aca="false">CONCATENATE(B337,C337)</f>
        <v/>
      </c>
      <c r="K337" s="47" t="str">
        <f aca="false">IF(OR(H337="",H337=0),L337,H337)</f>
        <v/>
      </c>
      <c r="L337" s="47" t="str">
        <f aca="false">IF(NOT(ISERROR(VLOOKUP(B337,Deflatores!G$42:H$64,2,FALSE()))),VLOOKUP(B337,Deflatores!G$42:H$64,2,FALSE()),IF(OR(ISBLANK(C337),ISBLANK(B337)),"",VLOOKUP(C337,Deflatores!G$4:H$38,2,FALSE())*H337+VLOOKUP(C337,Deflatores!G$4:I$38,3,FALSE())))</f>
        <v/>
      </c>
      <c r="M337" s="48"/>
      <c r="N337" s="48"/>
      <c r="O337" s="43"/>
    </row>
    <row r="338" customFormat="false" ht="12.75" hidden="false" customHeight="true" outlineLevel="0" collapsed="false">
      <c r="A338" s="36"/>
      <c r="B338" s="37"/>
      <c r="C338" s="37"/>
      <c r="D338" s="44"/>
      <c r="E338" s="44"/>
      <c r="F338" s="45" t="str">
        <f aca="false">IF(ISBLANK(B338),"",IF(I338="L","Baixa",IF(I338="A","Média",IF(I338="","","Alta"))))</f>
        <v/>
      </c>
      <c r="G338" s="44" t="str">
        <f aca="false">CONCATENATE(B338,I338)</f>
        <v/>
      </c>
      <c r="H338" s="39" t="str">
        <f aca="false">IF(ISBLANK(B338),"",IF(B338="ALI",IF(I338="L",7,IF(I338="A",10,15)),IF(B338="AIE",IF(I338="L",5,IF(I338="A",7,10)),IF(B338="SE",IF(I338="L",4,IF(I338="A",5,7)),IF(OR(B338="EE",B338="CE"),IF(I338="L",3,IF(I338="A",4,6)),0)))))</f>
        <v/>
      </c>
      <c r="I338" s="46" t="str">
        <f aca="false">IF(OR(ISBLANK(D338),ISBLANK(E338)),IF(OR(B338="ALI",B338="AIE"),"L",IF(OR(B338="EE",B338="SE",B338="CE"),"A","")),IF(B338="EE",IF(E338&gt;=3,IF(D338&gt;=5,"H","A"),IF(E338&gt;=2,IF(D338&gt;=16,"H",IF(D338&lt;=4,"L","A")),IF(D338&lt;=15,"L","A"))),IF(OR(B338="SE",B338="CE"),IF(E338&gt;=4,IF(D338&gt;=6,"H","A"),IF(E338&gt;=2,IF(D338&gt;=20,"H",IF(D338&lt;=5,"L","A")),IF(D338&lt;=19,"L","A"))),IF(OR(B338="ALI",B338="AIE"),IF(E338&gt;=6,IF(D338&gt;=20,"H","A"),IF(E338&gt;=2,IF(D338&gt;=51,"H",IF(D338&lt;=19,"L","A")),IF(D338&lt;=50,"L","A"))),""))))</f>
        <v/>
      </c>
      <c r="J338" s="44" t="str">
        <f aca="false">CONCATENATE(B338,C338)</f>
        <v/>
      </c>
      <c r="K338" s="47" t="str">
        <f aca="false">IF(OR(H338="",H338=0),L338,H338)</f>
        <v/>
      </c>
      <c r="L338" s="47" t="str">
        <f aca="false">IF(NOT(ISERROR(VLOOKUP(B338,Deflatores!G$42:H$64,2,FALSE()))),VLOOKUP(B338,Deflatores!G$42:H$64,2,FALSE()),IF(OR(ISBLANK(C338),ISBLANK(B338)),"",VLOOKUP(C338,Deflatores!G$4:H$38,2,FALSE())*H338+VLOOKUP(C338,Deflatores!G$4:I$38,3,FALSE())))</f>
        <v/>
      </c>
      <c r="M338" s="48"/>
      <c r="N338" s="48"/>
      <c r="O338" s="43"/>
    </row>
    <row r="339" customFormat="false" ht="12.75" hidden="false" customHeight="true" outlineLevel="0" collapsed="false">
      <c r="A339" s="36"/>
      <c r="B339" s="37"/>
      <c r="C339" s="37"/>
      <c r="D339" s="44"/>
      <c r="E339" s="44"/>
      <c r="F339" s="45" t="str">
        <f aca="false">IF(ISBLANK(B339),"",IF(I339="L","Baixa",IF(I339="A","Média",IF(I339="","","Alta"))))</f>
        <v/>
      </c>
      <c r="G339" s="44" t="str">
        <f aca="false">CONCATENATE(B339,I339)</f>
        <v/>
      </c>
      <c r="H339" s="39" t="str">
        <f aca="false">IF(ISBLANK(B339),"",IF(B339="ALI",IF(I339="L",7,IF(I339="A",10,15)),IF(B339="AIE",IF(I339="L",5,IF(I339="A",7,10)),IF(B339="SE",IF(I339="L",4,IF(I339="A",5,7)),IF(OR(B339="EE",B339="CE"),IF(I339="L",3,IF(I339="A",4,6)),0)))))</f>
        <v/>
      </c>
      <c r="I339" s="46" t="str">
        <f aca="false">IF(OR(ISBLANK(D339),ISBLANK(E339)),IF(OR(B339="ALI",B339="AIE"),"L",IF(OR(B339="EE",B339="SE",B339="CE"),"A","")),IF(B339="EE",IF(E339&gt;=3,IF(D339&gt;=5,"H","A"),IF(E339&gt;=2,IF(D339&gt;=16,"H",IF(D339&lt;=4,"L","A")),IF(D339&lt;=15,"L","A"))),IF(OR(B339="SE",B339="CE"),IF(E339&gt;=4,IF(D339&gt;=6,"H","A"),IF(E339&gt;=2,IF(D339&gt;=20,"H",IF(D339&lt;=5,"L","A")),IF(D339&lt;=19,"L","A"))),IF(OR(B339="ALI",B339="AIE"),IF(E339&gt;=6,IF(D339&gt;=20,"H","A"),IF(E339&gt;=2,IF(D339&gt;=51,"H",IF(D339&lt;=19,"L","A")),IF(D339&lt;=50,"L","A"))),""))))</f>
        <v/>
      </c>
      <c r="J339" s="44" t="str">
        <f aca="false">CONCATENATE(B339,C339)</f>
        <v/>
      </c>
      <c r="K339" s="47" t="str">
        <f aca="false">IF(OR(H339="",H339=0),L339,H339)</f>
        <v/>
      </c>
      <c r="L339" s="47" t="str">
        <f aca="false">IF(NOT(ISERROR(VLOOKUP(B339,Deflatores!G$42:H$64,2,FALSE()))),VLOOKUP(B339,Deflatores!G$42:H$64,2,FALSE()),IF(OR(ISBLANK(C339),ISBLANK(B339)),"",VLOOKUP(C339,Deflatores!G$4:H$38,2,FALSE())*H339+VLOOKUP(C339,Deflatores!G$4:I$38,3,FALSE())))</f>
        <v/>
      </c>
      <c r="M339" s="48"/>
      <c r="N339" s="48"/>
      <c r="O339" s="43"/>
    </row>
    <row r="340" customFormat="false" ht="12.75" hidden="false" customHeight="true" outlineLevel="0" collapsed="false">
      <c r="A340" s="36"/>
      <c r="B340" s="37"/>
      <c r="C340" s="37"/>
      <c r="D340" s="44"/>
      <c r="E340" s="44"/>
      <c r="F340" s="45" t="str">
        <f aca="false">IF(ISBLANK(B340),"",IF(I340="L","Baixa",IF(I340="A","Média",IF(I340="","","Alta"))))</f>
        <v/>
      </c>
      <c r="G340" s="44" t="str">
        <f aca="false">CONCATENATE(B340,I340)</f>
        <v/>
      </c>
      <c r="H340" s="39" t="str">
        <f aca="false">IF(ISBLANK(B340),"",IF(B340="ALI",IF(I340="L",7,IF(I340="A",10,15)),IF(B340="AIE",IF(I340="L",5,IF(I340="A",7,10)),IF(B340="SE",IF(I340="L",4,IF(I340="A",5,7)),IF(OR(B340="EE",B340="CE"),IF(I340="L",3,IF(I340="A",4,6)),0)))))</f>
        <v/>
      </c>
      <c r="I340" s="46" t="str">
        <f aca="false">IF(OR(ISBLANK(D340),ISBLANK(E340)),IF(OR(B340="ALI",B340="AIE"),"L",IF(OR(B340="EE",B340="SE",B340="CE"),"A","")),IF(B340="EE",IF(E340&gt;=3,IF(D340&gt;=5,"H","A"),IF(E340&gt;=2,IF(D340&gt;=16,"H",IF(D340&lt;=4,"L","A")),IF(D340&lt;=15,"L","A"))),IF(OR(B340="SE",B340="CE"),IF(E340&gt;=4,IF(D340&gt;=6,"H","A"),IF(E340&gt;=2,IF(D340&gt;=20,"H",IF(D340&lt;=5,"L","A")),IF(D340&lt;=19,"L","A"))),IF(OR(B340="ALI",B340="AIE"),IF(E340&gt;=6,IF(D340&gt;=20,"H","A"),IF(E340&gt;=2,IF(D340&gt;=51,"H",IF(D340&lt;=19,"L","A")),IF(D340&lt;=50,"L","A"))),""))))</f>
        <v/>
      </c>
      <c r="J340" s="44" t="str">
        <f aca="false">CONCATENATE(B340,C340)</f>
        <v/>
      </c>
      <c r="K340" s="47" t="str">
        <f aca="false">IF(OR(H340="",H340=0),L340,H340)</f>
        <v/>
      </c>
      <c r="L340" s="47" t="str">
        <f aca="false">IF(NOT(ISERROR(VLOOKUP(B340,Deflatores!G$42:H$64,2,FALSE()))),VLOOKUP(B340,Deflatores!G$42:H$64,2,FALSE()),IF(OR(ISBLANK(C340),ISBLANK(B340)),"",VLOOKUP(C340,Deflatores!G$4:H$38,2,FALSE())*H340+VLOOKUP(C340,Deflatores!G$4:I$38,3,FALSE())))</f>
        <v/>
      </c>
      <c r="M340" s="48"/>
      <c r="N340" s="48"/>
      <c r="O340" s="43"/>
    </row>
    <row r="341" customFormat="false" ht="12.75" hidden="false" customHeight="true" outlineLevel="0" collapsed="false">
      <c r="A341" s="36"/>
      <c r="B341" s="37"/>
      <c r="C341" s="37"/>
      <c r="D341" s="44"/>
      <c r="E341" s="44"/>
      <c r="F341" s="45" t="str">
        <f aca="false">IF(ISBLANK(B341),"",IF(I341="L","Baixa",IF(I341="A","Média",IF(I341="","","Alta"))))</f>
        <v/>
      </c>
      <c r="G341" s="44" t="str">
        <f aca="false">CONCATENATE(B341,I341)</f>
        <v/>
      </c>
      <c r="H341" s="39" t="str">
        <f aca="false">IF(ISBLANK(B341),"",IF(B341="ALI",IF(I341="L",7,IF(I341="A",10,15)),IF(B341="AIE",IF(I341="L",5,IF(I341="A",7,10)),IF(B341="SE",IF(I341="L",4,IF(I341="A",5,7)),IF(OR(B341="EE",B341="CE"),IF(I341="L",3,IF(I341="A",4,6)),0)))))</f>
        <v/>
      </c>
      <c r="I341" s="46" t="str">
        <f aca="false">IF(OR(ISBLANK(D341),ISBLANK(E341)),IF(OR(B341="ALI",B341="AIE"),"L",IF(OR(B341="EE",B341="SE",B341="CE"),"A","")),IF(B341="EE",IF(E341&gt;=3,IF(D341&gt;=5,"H","A"),IF(E341&gt;=2,IF(D341&gt;=16,"H",IF(D341&lt;=4,"L","A")),IF(D341&lt;=15,"L","A"))),IF(OR(B341="SE",B341="CE"),IF(E341&gt;=4,IF(D341&gt;=6,"H","A"),IF(E341&gt;=2,IF(D341&gt;=20,"H",IF(D341&lt;=5,"L","A")),IF(D341&lt;=19,"L","A"))),IF(OR(B341="ALI",B341="AIE"),IF(E341&gt;=6,IF(D341&gt;=20,"H","A"),IF(E341&gt;=2,IF(D341&gt;=51,"H",IF(D341&lt;=19,"L","A")),IF(D341&lt;=50,"L","A"))),""))))</f>
        <v/>
      </c>
      <c r="J341" s="44" t="str">
        <f aca="false">CONCATENATE(B341,C341)</f>
        <v/>
      </c>
      <c r="K341" s="47" t="str">
        <f aca="false">IF(OR(H341="",H341=0),L341,H341)</f>
        <v/>
      </c>
      <c r="L341" s="47" t="str">
        <f aca="false">IF(NOT(ISERROR(VLOOKUP(B341,Deflatores!G$42:H$64,2,FALSE()))),VLOOKUP(B341,Deflatores!G$42:H$64,2,FALSE()),IF(OR(ISBLANK(C341),ISBLANK(B341)),"",VLOOKUP(C341,Deflatores!G$4:H$38,2,FALSE())*H341+VLOOKUP(C341,Deflatores!G$4:I$38,3,FALSE())))</f>
        <v/>
      </c>
      <c r="M341" s="48"/>
      <c r="N341" s="48"/>
      <c r="O341" s="43"/>
    </row>
    <row r="342" customFormat="false" ht="12.75" hidden="false" customHeight="true" outlineLevel="0" collapsed="false">
      <c r="A342" s="36"/>
      <c r="B342" s="37"/>
      <c r="C342" s="37"/>
      <c r="D342" s="44"/>
      <c r="E342" s="44"/>
      <c r="F342" s="45" t="str">
        <f aca="false">IF(ISBLANK(B342),"",IF(I342="L","Baixa",IF(I342="A","Média",IF(I342="","","Alta"))))</f>
        <v/>
      </c>
      <c r="G342" s="44" t="str">
        <f aca="false">CONCATENATE(B342,I342)</f>
        <v/>
      </c>
      <c r="H342" s="39" t="str">
        <f aca="false">IF(ISBLANK(B342),"",IF(B342="ALI",IF(I342="L",7,IF(I342="A",10,15)),IF(B342="AIE",IF(I342="L",5,IF(I342="A",7,10)),IF(B342="SE",IF(I342="L",4,IF(I342="A",5,7)),IF(OR(B342="EE",B342="CE"),IF(I342="L",3,IF(I342="A",4,6)),0)))))</f>
        <v/>
      </c>
      <c r="I342" s="46" t="str">
        <f aca="false">IF(OR(ISBLANK(D342),ISBLANK(E342)),IF(OR(B342="ALI",B342="AIE"),"L",IF(OR(B342="EE",B342="SE",B342="CE"),"A","")),IF(B342="EE",IF(E342&gt;=3,IF(D342&gt;=5,"H","A"),IF(E342&gt;=2,IF(D342&gt;=16,"H",IF(D342&lt;=4,"L","A")),IF(D342&lt;=15,"L","A"))),IF(OR(B342="SE",B342="CE"),IF(E342&gt;=4,IF(D342&gt;=6,"H","A"),IF(E342&gt;=2,IF(D342&gt;=20,"H",IF(D342&lt;=5,"L","A")),IF(D342&lt;=19,"L","A"))),IF(OR(B342="ALI",B342="AIE"),IF(E342&gt;=6,IF(D342&gt;=20,"H","A"),IF(E342&gt;=2,IF(D342&gt;=51,"H",IF(D342&lt;=19,"L","A")),IF(D342&lt;=50,"L","A"))),""))))</f>
        <v/>
      </c>
      <c r="J342" s="44" t="str">
        <f aca="false">CONCATENATE(B342,C342)</f>
        <v/>
      </c>
      <c r="K342" s="47" t="str">
        <f aca="false">IF(OR(H342="",H342=0),L342,H342)</f>
        <v/>
      </c>
      <c r="L342" s="47" t="str">
        <f aca="false">IF(NOT(ISERROR(VLOOKUP(B342,Deflatores!G$42:H$64,2,FALSE()))),VLOOKUP(B342,Deflatores!G$42:H$64,2,FALSE()),IF(OR(ISBLANK(C342),ISBLANK(B342)),"",VLOOKUP(C342,Deflatores!G$4:H$38,2,FALSE())*H342+VLOOKUP(C342,Deflatores!G$4:I$38,3,FALSE())))</f>
        <v/>
      </c>
      <c r="M342" s="48"/>
      <c r="N342" s="48"/>
      <c r="O342" s="43"/>
    </row>
    <row r="343" customFormat="false" ht="12.75" hidden="false" customHeight="true" outlineLevel="0" collapsed="false">
      <c r="A343" s="36"/>
      <c r="B343" s="37"/>
      <c r="C343" s="37"/>
      <c r="D343" s="44"/>
      <c r="E343" s="44"/>
      <c r="F343" s="45" t="str">
        <f aca="false">IF(ISBLANK(B343),"",IF(I343="L","Baixa",IF(I343="A","Média",IF(I343="","","Alta"))))</f>
        <v/>
      </c>
      <c r="G343" s="44" t="str">
        <f aca="false">CONCATENATE(B343,I343)</f>
        <v/>
      </c>
      <c r="H343" s="39" t="str">
        <f aca="false">IF(ISBLANK(B343),"",IF(B343="ALI",IF(I343="L",7,IF(I343="A",10,15)),IF(B343="AIE",IF(I343="L",5,IF(I343="A",7,10)),IF(B343="SE",IF(I343="L",4,IF(I343="A",5,7)),IF(OR(B343="EE",B343="CE"),IF(I343="L",3,IF(I343="A",4,6)),0)))))</f>
        <v/>
      </c>
      <c r="I343" s="46" t="str">
        <f aca="false">IF(OR(ISBLANK(D343),ISBLANK(E343)),IF(OR(B343="ALI",B343="AIE"),"L",IF(OR(B343="EE",B343="SE",B343="CE"),"A","")),IF(B343="EE",IF(E343&gt;=3,IF(D343&gt;=5,"H","A"),IF(E343&gt;=2,IF(D343&gt;=16,"H",IF(D343&lt;=4,"L","A")),IF(D343&lt;=15,"L","A"))),IF(OR(B343="SE",B343="CE"),IF(E343&gt;=4,IF(D343&gt;=6,"H","A"),IF(E343&gt;=2,IF(D343&gt;=20,"H",IF(D343&lt;=5,"L","A")),IF(D343&lt;=19,"L","A"))),IF(OR(B343="ALI",B343="AIE"),IF(E343&gt;=6,IF(D343&gt;=20,"H","A"),IF(E343&gt;=2,IF(D343&gt;=51,"H",IF(D343&lt;=19,"L","A")),IF(D343&lt;=50,"L","A"))),""))))</f>
        <v/>
      </c>
      <c r="J343" s="44" t="str">
        <f aca="false">CONCATENATE(B343,C343)</f>
        <v/>
      </c>
      <c r="K343" s="47" t="str">
        <f aca="false">IF(OR(H343="",H343=0),L343,H343)</f>
        <v/>
      </c>
      <c r="L343" s="47" t="str">
        <f aca="false">IF(NOT(ISERROR(VLOOKUP(B343,Deflatores!G$42:H$64,2,FALSE()))),VLOOKUP(B343,Deflatores!G$42:H$64,2,FALSE()),IF(OR(ISBLANK(C343),ISBLANK(B343)),"",VLOOKUP(C343,Deflatores!G$4:H$38,2,FALSE())*H343+VLOOKUP(C343,Deflatores!G$4:I$38,3,FALSE())))</f>
        <v/>
      </c>
      <c r="M343" s="48"/>
      <c r="N343" s="48"/>
      <c r="O343" s="43"/>
    </row>
    <row r="344" customFormat="false" ht="12.75" hidden="false" customHeight="true" outlineLevel="0" collapsed="false">
      <c r="A344" s="36"/>
      <c r="B344" s="37"/>
      <c r="C344" s="37"/>
      <c r="D344" s="44"/>
      <c r="E344" s="44"/>
      <c r="F344" s="45" t="str">
        <f aca="false">IF(ISBLANK(B344),"",IF(I344="L","Baixa",IF(I344="A","Média",IF(I344="","","Alta"))))</f>
        <v/>
      </c>
      <c r="G344" s="44" t="str">
        <f aca="false">CONCATENATE(B344,I344)</f>
        <v/>
      </c>
      <c r="H344" s="39" t="str">
        <f aca="false">IF(ISBLANK(B344),"",IF(B344="ALI",IF(I344="L",7,IF(I344="A",10,15)),IF(B344="AIE",IF(I344="L",5,IF(I344="A",7,10)),IF(B344="SE",IF(I344="L",4,IF(I344="A",5,7)),IF(OR(B344="EE",B344="CE"),IF(I344="L",3,IF(I344="A",4,6)),0)))))</f>
        <v/>
      </c>
      <c r="I344" s="46" t="str">
        <f aca="false">IF(OR(ISBLANK(D344),ISBLANK(E344)),IF(OR(B344="ALI",B344="AIE"),"L",IF(OR(B344="EE",B344="SE",B344="CE"),"A","")),IF(B344="EE",IF(E344&gt;=3,IF(D344&gt;=5,"H","A"),IF(E344&gt;=2,IF(D344&gt;=16,"H",IF(D344&lt;=4,"L","A")),IF(D344&lt;=15,"L","A"))),IF(OR(B344="SE",B344="CE"),IF(E344&gt;=4,IF(D344&gt;=6,"H","A"),IF(E344&gt;=2,IF(D344&gt;=20,"H",IF(D344&lt;=5,"L","A")),IF(D344&lt;=19,"L","A"))),IF(OR(B344="ALI",B344="AIE"),IF(E344&gt;=6,IF(D344&gt;=20,"H","A"),IF(E344&gt;=2,IF(D344&gt;=51,"H",IF(D344&lt;=19,"L","A")),IF(D344&lt;=50,"L","A"))),""))))</f>
        <v/>
      </c>
      <c r="J344" s="44" t="str">
        <f aca="false">CONCATENATE(B344,C344)</f>
        <v/>
      </c>
      <c r="K344" s="47" t="str">
        <f aca="false">IF(OR(H344="",H344=0),L344,H344)</f>
        <v/>
      </c>
      <c r="L344" s="47" t="str">
        <f aca="false">IF(NOT(ISERROR(VLOOKUP(B344,Deflatores!G$42:H$64,2,FALSE()))),VLOOKUP(B344,Deflatores!G$42:H$64,2,FALSE()),IF(OR(ISBLANK(C344),ISBLANK(B344)),"",VLOOKUP(C344,Deflatores!G$4:H$38,2,FALSE())*H344+VLOOKUP(C344,Deflatores!G$4:I$38,3,FALSE())))</f>
        <v/>
      </c>
      <c r="M344" s="48"/>
      <c r="N344" s="48"/>
      <c r="O344" s="43"/>
    </row>
    <row r="345" customFormat="false" ht="12.75" hidden="false" customHeight="true" outlineLevel="0" collapsed="false">
      <c r="A345" s="36"/>
      <c r="B345" s="37"/>
      <c r="C345" s="37"/>
      <c r="D345" s="44"/>
      <c r="E345" s="44"/>
      <c r="F345" s="45" t="str">
        <f aca="false">IF(ISBLANK(B345),"",IF(I345="L","Baixa",IF(I345="A","Média",IF(I345="","","Alta"))))</f>
        <v/>
      </c>
      <c r="G345" s="44" t="str">
        <f aca="false">CONCATENATE(B345,I345)</f>
        <v/>
      </c>
      <c r="H345" s="39" t="str">
        <f aca="false">IF(ISBLANK(B345),"",IF(B345="ALI",IF(I345="L",7,IF(I345="A",10,15)),IF(B345="AIE",IF(I345="L",5,IF(I345="A",7,10)),IF(B345="SE",IF(I345="L",4,IF(I345="A",5,7)),IF(OR(B345="EE",B345="CE"),IF(I345="L",3,IF(I345="A",4,6)),0)))))</f>
        <v/>
      </c>
      <c r="I345" s="46" t="str">
        <f aca="false">IF(OR(ISBLANK(D345),ISBLANK(E345)),IF(OR(B345="ALI",B345="AIE"),"L",IF(OR(B345="EE",B345="SE",B345="CE"),"A","")),IF(B345="EE",IF(E345&gt;=3,IF(D345&gt;=5,"H","A"),IF(E345&gt;=2,IF(D345&gt;=16,"H",IF(D345&lt;=4,"L","A")),IF(D345&lt;=15,"L","A"))),IF(OR(B345="SE",B345="CE"),IF(E345&gt;=4,IF(D345&gt;=6,"H","A"),IF(E345&gt;=2,IF(D345&gt;=20,"H",IF(D345&lt;=5,"L","A")),IF(D345&lt;=19,"L","A"))),IF(OR(B345="ALI",B345="AIE"),IF(E345&gt;=6,IF(D345&gt;=20,"H","A"),IF(E345&gt;=2,IF(D345&gt;=51,"H",IF(D345&lt;=19,"L","A")),IF(D345&lt;=50,"L","A"))),""))))</f>
        <v/>
      </c>
      <c r="J345" s="44" t="str">
        <f aca="false">CONCATENATE(B345,C345)</f>
        <v/>
      </c>
      <c r="K345" s="47" t="str">
        <f aca="false">IF(OR(H345="",H345=0),L345,H345)</f>
        <v/>
      </c>
      <c r="L345" s="47" t="str">
        <f aca="false">IF(NOT(ISERROR(VLOOKUP(B345,Deflatores!G$42:H$64,2,FALSE()))),VLOOKUP(B345,Deflatores!G$42:H$64,2,FALSE()),IF(OR(ISBLANK(C345),ISBLANK(B345)),"",VLOOKUP(C345,Deflatores!G$4:H$38,2,FALSE())*H345+VLOOKUP(C345,Deflatores!G$4:I$38,3,FALSE())))</f>
        <v/>
      </c>
      <c r="M345" s="48"/>
      <c r="N345" s="48"/>
      <c r="O345" s="43"/>
    </row>
    <row r="346" customFormat="false" ht="12.75" hidden="false" customHeight="true" outlineLevel="0" collapsed="false">
      <c r="A346" s="36"/>
      <c r="B346" s="37"/>
      <c r="C346" s="37"/>
      <c r="D346" s="44"/>
      <c r="E346" s="44"/>
      <c r="F346" s="45" t="str">
        <f aca="false">IF(ISBLANK(B346),"",IF(I346="L","Baixa",IF(I346="A","Média",IF(I346="","","Alta"))))</f>
        <v/>
      </c>
      <c r="G346" s="44" t="str">
        <f aca="false">CONCATENATE(B346,I346)</f>
        <v/>
      </c>
      <c r="H346" s="39" t="str">
        <f aca="false">IF(ISBLANK(B346),"",IF(B346="ALI",IF(I346="L",7,IF(I346="A",10,15)),IF(B346="AIE",IF(I346="L",5,IF(I346="A",7,10)),IF(B346="SE",IF(I346="L",4,IF(I346="A",5,7)),IF(OR(B346="EE",B346="CE"),IF(I346="L",3,IF(I346="A",4,6)),0)))))</f>
        <v/>
      </c>
      <c r="I346" s="46" t="str">
        <f aca="false">IF(OR(ISBLANK(D346),ISBLANK(E346)),IF(OR(B346="ALI",B346="AIE"),"L",IF(OR(B346="EE",B346="SE",B346="CE"),"A","")),IF(B346="EE",IF(E346&gt;=3,IF(D346&gt;=5,"H","A"),IF(E346&gt;=2,IF(D346&gt;=16,"H",IF(D346&lt;=4,"L","A")),IF(D346&lt;=15,"L","A"))),IF(OR(B346="SE",B346="CE"),IF(E346&gt;=4,IF(D346&gt;=6,"H","A"),IF(E346&gt;=2,IF(D346&gt;=20,"H",IF(D346&lt;=5,"L","A")),IF(D346&lt;=19,"L","A"))),IF(OR(B346="ALI",B346="AIE"),IF(E346&gt;=6,IF(D346&gt;=20,"H","A"),IF(E346&gt;=2,IF(D346&gt;=51,"H",IF(D346&lt;=19,"L","A")),IF(D346&lt;=50,"L","A"))),""))))</f>
        <v/>
      </c>
      <c r="J346" s="44" t="str">
        <f aca="false">CONCATENATE(B346,C346)</f>
        <v/>
      </c>
      <c r="K346" s="47" t="str">
        <f aca="false">IF(OR(H346="",H346=0),L346,H346)</f>
        <v/>
      </c>
      <c r="L346" s="47" t="str">
        <f aca="false">IF(NOT(ISERROR(VLOOKUP(B346,Deflatores!G$42:H$64,2,FALSE()))),VLOOKUP(B346,Deflatores!G$42:H$64,2,FALSE()),IF(OR(ISBLANK(C346),ISBLANK(B346)),"",VLOOKUP(C346,Deflatores!G$4:H$38,2,FALSE())*H346+VLOOKUP(C346,Deflatores!G$4:I$38,3,FALSE())))</f>
        <v/>
      </c>
      <c r="M346" s="48"/>
      <c r="N346" s="48"/>
      <c r="O346" s="43"/>
    </row>
    <row r="347" customFormat="false" ht="12.75" hidden="false" customHeight="true" outlineLevel="0" collapsed="false">
      <c r="A347" s="36"/>
      <c r="B347" s="37"/>
      <c r="C347" s="37"/>
      <c r="D347" s="44"/>
      <c r="E347" s="44"/>
      <c r="F347" s="45" t="str">
        <f aca="false">IF(ISBLANK(B347),"",IF(I347="L","Baixa",IF(I347="A","Média",IF(I347="","","Alta"))))</f>
        <v/>
      </c>
      <c r="G347" s="44" t="str">
        <f aca="false">CONCATENATE(B347,I347)</f>
        <v/>
      </c>
      <c r="H347" s="39" t="str">
        <f aca="false">IF(ISBLANK(B347),"",IF(B347="ALI",IF(I347="L",7,IF(I347="A",10,15)),IF(B347="AIE",IF(I347="L",5,IF(I347="A",7,10)),IF(B347="SE",IF(I347="L",4,IF(I347="A",5,7)),IF(OR(B347="EE",B347="CE"),IF(I347="L",3,IF(I347="A",4,6)),0)))))</f>
        <v/>
      </c>
      <c r="I347" s="46" t="str">
        <f aca="false">IF(OR(ISBLANK(D347),ISBLANK(E347)),IF(OR(B347="ALI",B347="AIE"),"L",IF(OR(B347="EE",B347="SE",B347="CE"),"A","")),IF(B347="EE",IF(E347&gt;=3,IF(D347&gt;=5,"H","A"),IF(E347&gt;=2,IF(D347&gt;=16,"H",IF(D347&lt;=4,"L","A")),IF(D347&lt;=15,"L","A"))),IF(OR(B347="SE",B347="CE"),IF(E347&gt;=4,IF(D347&gt;=6,"H","A"),IF(E347&gt;=2,IF(D347&gt;=20,"H",IF(D347&lt;=5,"L","A")),IF(D347&lt;=19,"L","A"))),IF(OR(B347="ALI",B347="AIE"),IF(E347&gt;=6,IF(D347&gt;=20,"H","A"),IF(E347&gt;=2,IF(D347&gt;=51,"H",IF(D347&lt;=19,"L","A")),IF(D347&lt;=50,"L","A"))),""))))</f>
        <v/>
      </c>
      <c r="J347" s="44" t="str">
        <f aca="false">CONCATENATE(B347,C347)</f>
        <v/>
      </c>
      <c r="K347" s="47" t="str">
        <f aca="false">IF(OR(H347="",H347=0),L347,H347)</f>
        <v/>
      </c>
      <c r="L347" s="47" t="str">
        <f aca="false">IF(NOT(ISERROR(VLOOKUP(B347,Deflatores!G$42:H$64,2,FALSE()))),VLOOKUP(B347,Deflatores!G$42:H$64,2,FALSE()),IF(OR(ISBLANK(C347),ISBLANK(B347)),"",VLOOKUP(C347,Deflatores!G$4:H$38,2,FALSE())*H347+VLOOKUP(C347,Deflatores!G$4:I$38,3,FALSE())))</f>
        <v/>
      </c>
      <c r="M347" s="48"/>
      <c r="N347" s="48"/>
      <c r="O347" s="43"/>
    </row>
    <row r="348" customFormat="false" ht="12.75" hidden="false" customHeight="true" outlineLevel="0" collapsed="false">
      <c r="A348" s="36"/>
      <c r="B348" s="37"/>
      <c r="C348" s="37"/>
      <c r="D348" s="44"/>
      <c r="E348" s="44"/>
      <c r="F348" s="45" t="str">
        <f aca="false">IF(ISBLANK(B348),"",IF(I348="L","Baixa",IF(I348="A","Média",IF(I348="","","Alta"))))</f>
        <v/>
      </c>
      <c r="G348" s="44" t="str">
        <f aca="false">CONCATENATE(B348,I348)</f>
        <v/>
      </c>
      <c r="H348" s="39" t="str">
        <f aca="false">IF(ISBLANK(B348),"",IF(B348="ALI",IF(I348="L",7,IF(I348="A",10,15)),IF(B348="AIE",IF(I348="L",5,IF(I348="A",7,10)),IF(B348="SE",IF(I348="L",4,IF(I348="A",5,7)),IF(OR(B348="EE",B348="CE"),IF(I348="L",3,IF(I348="A",4,6)),0)))))</f>
        <v/>
      </c>
      <c r="I348" s="46" t="str">
        <f aca="false">IF(OR(ISBLANK(D348),ISBLANK(E348)),IF(OR(B348="ALI",B348="AIE"),"L",IF(OR(B348="EE",B348="SE",B348="CE"),"A","")),IF(B348="EE",IF(E348&gt;=3,IF(D348&gt;=5,"H","A"),IF(E348&gt;=2,IF(D348&gt;=16,"H",IF(D348&lt;=4,"L","A")),IF(D348&lt;=15,"L","A"))),IF(OR(B348="SE",B348="CE"),IF(E348&gt;=4,IF(D348&gt;=6,"H","A"),IF(E348&gt;=2,IF(D348&gt;=20,"H",IF(D348&lt;=5,"L","A")),IF(D348&lt;=19,"L","A"))),IF(OR(B348="ALI",B348="AIE"),IF(E348&gt;=6,IF(D348&gt;=20,"H","A"),IF(E348&gt;=2,IF(D348&gt;=51,"H",IF(D348&lt;=19,"L","A")),IF(D348&lt;=50,"L","A"))),""))))</f>
        <v/>
      </c>
      <c r="J348" s="44" t="str">
        <f aca="false">CONCATENATE(B348,C348)</f>
        <v/>
      </c>
      <c r="K348" s="47" t="str">
        <f aca="false">IF(OR(H348="",H348=0),L348,H348)</f>
        <v/>
      </c>
      <c r="L348" s="47" t="str">
        <f aca="false">IF(NOT(ISERROR(VLOOKUP(B348,Deflatores!G$42:H$64,2,FALSE()))),VLOOKUP(B348,Deflatores!G$42:H$64,2,FALSE()),IF(OR(ISBLANK(C348),ISBLANK(B348)),"",VLOOKUP(C348,Deflatores!G$4:H$38,2,FALSE())*H348+VLOOKUP(C348,Deflatores!G$4:I$38,3,FALSE())))</f>
        <v/>
      </c>
      <c r="M348" s="48"/>
      <c r="N348" s="48"/>
      <c r="O348" s="43"/>
    </row>
    <row r="349" customFormat="false" ht="12.75" hidden="false" customHeight="true" outlineLevel="0" collapsed="false">
      <c r="A349" s="36"/>
      <c r="B349" s="37"/>
      <c r="C349" s="37"/>
      <c r="D349" s="44"/>
      <c r="E349" s="44"/>
      <c r="F349" s="45" t="str">
        <f aca="false">IF(ISBLANK(B349),"",IF(I349="L","Baixa",IF(I349="A","Média",IF(I349="","","Alta"))))</f>
        <v/>
      </c>
      <c r="G349" s="44" t="str">
        <f aca="false">CONCATENATE(B349,I349)</f>
        <v/>
      </c>
      <c r="H349" s="39" t="str">
        <f aca="false">IF(ISBLANK(B349),"",IF(B349="ALI",IF(I349="L",7,IF(I349="A",10,15)),IF(B349="AIE",IF(I349="L",5,IF(I349="A",7,10)),IF(B349="SE",IF(I349="L",4,IF(I349="A",5,7)),IF(OR(B349="EE",B349="CE"),IF(I349="L",3,IF(I349="A",4,6)),0)))))</f>
        <v/>
      </c>
      <c r="I349" s="46" t="str">
        <f aca="false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44" t="str">
        <f aca="false">CONCATENATE(B349,C349)</f>
        <v/>
      </c>
      <c r="K349" s="47" t="str">
        <f aca="false">IF(OR(H349="",H349=0),L349,H349)</f>
        <v/>
      </c>
      <c r="L349" s="47" t="str">
        <f aca="false">IF(NOT(ISERROR(VLOOKUP(B349,Deflatores!G$42:H$64,2,FALSE()))),VLOOKUP(B349,Deflatores!G$42:H$64,2,FALSE()),IF(OR(ISBLANK(C349),ISBLANK(B349)),"",VLOOKUP(C349,Deflatores!G$4:H$38,2,FALSE())*H349+VLOOKUP(C349,Deflatores!G$4:I$38,3,FALSE())))</f>
        <v/>
      </c>
      <c r="M349" s="48"/>
      <c r="N349" s="48"/>
      <c r="O349" s="43"/>
    </row>
    <row r="350" customFormat="false" ht="12.75" hidden="false" customHeight="true" outlineLevel="0" collapsed="false">
      <c r="A350" s="36"/>
      <c r="B350" s="37"/>
      <c r="C350" s="37"/>
      <c r="D350" s="44"/>
      <c r="E350" s="44"/>
      <c r="F350" s="45" t="str">
        <f aca="false">IF(ISBLANK(B350),"",IF(I350="L","Baixa",IF(I350="A","Média",IF(I350="","","Alta"))))</f>
        <v/>
      </c>
      <c r="G350" s="44" t="str">
        <f aca="false">CONCATENATE(B350,I350)</f>
        <v/>
      </c>
      <c r="H350" s="39" t="str">
        <f aca="false">IF(ISBLANK(B350),"",IF(B350="ALI",IF(I350="L",7,IF(I350="A",10,15)),IF(B350="AIE",IF(I350="L",5,IF(I350="A",7,10)),IF(B350="SE",IF(I350="L",4,IF(I350="A",5,7)),IF(OR(B350="EE",B350="CE"),IF(I350="L",3,IF(I350="A",4,6)),0)))))</f>
        <v/>
      </c>
      <c r="I350" s="46" t="str">
        <f aca="false">IF(OR(ISBLANK(D350),ISBLANK(E350)),IF(OR(B350="ALI",B350="AIE"),"L",IF(OR(B350="EE",B350="SE",B350="CE"),"A","")),IF(B350="EE",IF(E350&gt;=3,IF(D350&gt;=5,"H","A"),IF(E350&gt;=2,IF(D350&gt;=16,"H",IF(D350&lt;=4,"L","A")),IF(D350&lt;=15,"L","A"))),IF(OR(B350="SE",B350="CE"),IF(E350&gt;=4,IF(D350&gt;=6,"H","A"),IF(E350&gt;=2,IF(D350&gt;=20,"H",IF(D350&lt;=5,"L","A")),IF(D350&lt;=19,"L","A"))),IF(OR(B350="ALI",B350="AIE"),IF(E350&gt;=6,IF(D350&gt;=20,"H","A"),IF(E350&gt;=2,IF(D350&gt;=51,"H",IF(D350&lt;=19,"L","A")),IF(D350&lt;=50,"L","A"))),""))))</f>
        <v/>
      </c>
      <c r="J350" s="44" t="str">
        <f aca="false">CONCATENATE(B350,C350)</f>
        <v/>
      </c>
      <c r="K350" s="47" t="str">
        <f aca="false">IF(OR(H350="",H350=0),L350,H350)</f>
        <v/>
      </c>
      <c r="L350" s="47" t="str">
        <f aca="false">IF(NOT(ISERROR(VLOOKUP(B350,Deflatores!G$42:H$64,2,FALSE()))),VLOOKUP(B350,Deflatores!G$42:H$64,2,FALSE()),IF(OR(ISBLANK(C350),ISBLANK(B350)),"",VLOOKUP(C350,Deflatores!G$4:H$38,2,FALSE())*H350+VLOOKUP(C350,Deflatores!G$4:I$38,3,FALSE())))</f>
        <v/>
      </c>
      <c r="M350" s="48"/>
      <c r="N350" s="48"/>
      <c r="O350" s="43"/>
    </row>
    <row r="351" customFormat="false" ht="12.75" hidden="false" customHeight="true" outlineLevel="0" collapsed="false">
      <c r="A351" s="36"/>
      <c r="B351" s="37"/>
      <c r="C351" s="37"/>
      <c r="D351" s="44"/>
      <c r="E351" s="44"/>
      <c r="F351" s="45" t="str">
        <f aca="false">IF(ISBLANK(B351),"",IF(I351="L","Baixa",IF(I351="A","Média",IF(I351="","","Alta"))))</f>
        <v/>
      </c>
      <c r="G351" s="44" t="str">
        <f aca="false">CONCATENATE(B351,I351)</f>
        <v/>
      </c>
      <c r="H351" s="39" t="str">
        <f aca="false">IF(ISBLANK(B351),"",IF(B351="ALI",IF(I351="L",7,IF(I351="A",10,15)),IF(B351="AIE",IF(I351="L",5,IF(I351="A",7,10)),IF(B351="SE",IF(I351="L",4,IF(I351="A",5,7)),IF(OR(B351="EE",B351="CE"),IF(I351="L",3,IF(I351="A",4,6)),0)))))</f>
        <v/>
      </c>
      <c r="I351" s="46" t="str">
        <f aca="false">IF(OR(ISBLANK(D351),ISBLANK(E351)),IF(OR(B351="ALI",B351="AIE"),"L",IF(OR(B351="EE",B351="SE",B351="CE"),"A","")),IF(B351="EE",IF(E351&gt;=3,IF(D351&gt;=5,"H","A"),IF(E351&gt;=2,IF(D351&gt;=16,"H",IF(D351&lt;=4,"L","A")),IF(D351&lt;=15,"L","A"))),IF(OR(B351="SE",B351="CE"),IF(E351&gt;=4,IF(D351&gt;=6,"H","A"),IF(E351&gt;=2,IF(D351&gt;=20,"H",IF(D351&lt;=5,"L","A")),IF(D351&lt;=19,"L","A"))),IF(OR(B351="ALI",B351="AIE"),IF(E351&gt;=6,IF(D351&gt;=20,"H","A"),IF(E351&gt;=2,IF(D351&gt;=51,"H",IF(D351&lt;=19,"L","A")),IF(D351&lt;=50,"L","A"))),""))))</f>
        <v/>
      </c>
      <c r="J351" s="44" t="str">
        <f aca="false">CONCATENATE(B351,C351)</f>
        <v/>
      </c>
      <c r="K351" s="47" t="str">
        <f aca="false">IF(OR(H351="",H351=0),L351,H351)</f>
        <v/>
      </c>
      <c r="L351" s="47" t="str">
        <f aca="false">IF(NOT(ISERROR(VLOOKUP(B351,Deflatores!G$42:H$64,2,FALSE()))),VLOOKUP(B351,Deflatores!G$42:H$64,2,FALSE()),IF(OR(ISBLANK(C351),ISBLANK(B351)),"",VLOOKUP(C351,Deflatores!G$4:H$38,2,FALSE())*H351+VLOOKUP(C351,Deflatores!G$4:I$38,3,FALSE())))</f>
        <v/>
      </c>
      <c r="M351" s="48"/>
      <c r="N351" s="48"/>
      <c r="O351" s="43"/>
    </row>
    <row r="352" customFormat="false" ht="12.75" hidden="false" customHeight="true" outlineLevel="0" collapsed="false">
      <c r="A352" s="36"/>
      <c r="B352" s="37"/>
      <c r="C352" s="37"/>
      <c r="D352" s="44"/>
      <c r="E352" s="44"/>
      <c r="F352" s="45" t="str">
        <f aca="false">IF(ISBLANK(B352),"",IF(I352="L","Baixa",IF(I352="A","Média",IF(I352="","","Alta"))))</f>
        <v/>
      </c>
      <c r="G352" s="44" t="str">
        <f aca="false">CONCATENATE(B352,I352)</f>
        <v/>
      </c>
      <c r="H352" s="39" t="str">
        <f aca="false">IF(ISBLANK(B352),"",IF(B352="ALI",IF(I352="L",7,IF(I352="A",10,15)),IF(B352="AIE",IF(I352="L",5,IF(I352="A",7,10)),IF(B352="SE",IF(I352="L",4,IF(I352="A",5,7)),IF(OR(B352="EE",B352="CE"),IF(I352="L",3,IF(I352="A",4,6)),0)))))</f>
        <v/>
      </c>
      <c r="I352" s="46" t="str">
        <f aca="false">IF(OR(ISBLANK(D352),ISBLANK(E352)),IF(OR(B352="ALI",B352="AIE"),"L",IF(OR(B352="EE",B352="SE",B352="CE"),"A","")),IF(B352="EE",IF(E352&gt;=3,IF(D352&gt;=5,"H","A"),IF(E352&gt;=2,IF(D352&gt;=16,"H",IF(D352&lt;=4,"L","A")),IF(D352&lt;=15,"L","A"))),IF(OR(B352="SE",B352="CE"),IF(E352&gt;=4,IF(D352&gt;=6,"H","A"),IF(E352&gt;=2,IF(D352&gt;=20,"H",IF(D352&lt;=5,"L","A")),IF(D352&lt;=19,"L","A"))),IF(OR(B352="ALI",B352="AIE"),IF(E352&gt;=6,IF(D352&gt;=20,"H","A"),IF(E352&gt;=2,IF(D352&gt;=51,"H",IF(D352&lt;=19,"L","A")),IF(D352&lt;=50,"L","A"))),""))))</f>
        <v/>
      </c>
      <c r="J352" s="44" t="str">
        <f aca="false">CONCATENATE(B352,C352)</f>
        <v/>
      </c>
      <c r="K352" s="47" t="str">
        <f aca="false">IF(OR(H352="",H352=0),L352,H352)</f>
        <v/>
      </c>
      <c r="L352" s="47" t="str">
        <f aca="false">IF(NOT(ISERROR(VLOOKUP(B352,Deflatores!G$42:H$64,2,FALSE()))),VLOOKUP(B352,Deflatores!G$42:H$64,2,FALSE()),IF(OR(ISBLANK(C352),ISBLANK(B352)),"",VLOOKUP(C352,Deflatores!G$4:H$38,2,FALSE())*H352+VLOOKUP(C352,Deflatores!G$4:I$38,3,FALSE())))</f>
        <v/>
      </c>
      <c r="M352" s="48"/>
      <c r="N352" s="48"/>
      <c r="O352" s="43"/>
    </row>
    <row r="353" customFormat="false" ht="12.75" hidden="false" customHeight="true" outlineLevel="0" collapsed="false">
      <c r="A353" s="36"/>
      <c r="B353" s="37"/>
      <c r="C353" s="37"/>
      <c r="D353" s="44"/>
      <c r="E353" s="44"/>
      <c r="F353" s="45" t="str">
        <f aca="false">IF(ISBLANK(B353),"",IF(I353="L","Baixa",IF(I353="A","Média",IF(I353="","","Alta"))))</f>
        <v/>
      </c>
      <c r="G353" s="44" t="str">
        <f aca="false">CONCATENATE(B353,I353)</f>
        <v/>
      </c>
      <c r="H353" s="39" t="str">
        <f aca="false">IF(ISBLANK(B353),"",IF(B353="ALI",IF(I353="L",7,IF(I353="A",10,15)),IF(B353="AIE",IF(I353="L",5,IF(I353="A",7,10)),IF(B353="SE",IF(I353="L",4,IF(I353="A",5,7)),IF(OR(B353="EE",B353="CE"),IF(I353="L",3,IF(I353="A",4,6)),0)))))</f>
        <v/>
      </c>
      <c r="I353" s="46" t="str">
        <f aca="false">IF(OR(ISBLANK(D353),ISBLANK(E353)),IF(OR(B353="ALI",B353="AIE"),"L",IF(OR(B353="EE",B353="SE",B353="CE"),"A","")),IF(B353="EE",IF(E353&gt;=3,IF(D353&gt;=5,"H","A"),IF(E353&gt;=2,IF(D353&gt;=16,"H",IF(D353&lt;=4,"L","A")),IF(D353&lt;=15,"L","A"))),IF(OR(B353="SE",B353="CE"),IF(E353&gt;=4,IF(D353&gt;=6,"H","A"),IF(E353&gt;=2,IF(D353&gt;=20,"H",IF(D353&lt;=5,"L","A")),IF(D353&lt;=19,"L","A"))),IF(OR(B353="ALI",B353="AIE"),IF(E353&gt;=6,IF(D353&gt;=20,"H","A"),IF(E353&gt;=2,IF(D353&gt;=51,"H",IF(D353&lt;=19,"L","A")),IF(D353&lt;=50,"L","A"))),""))))</f>
        <v/>
      </c>
      <c r="J353" s="44" t="str">
        <f aca="false">CONCATENATE(B353,C353)</f>
        <v/>
      </c>
      <c r="K353" s="47" t="str">
        <f aca="false">IF(OR(H353="",H353=0),L353,H353)</f>
        <v/>
      </c>
      <c r="L353" s="47" t="str">
        <f aca="false">IF(NOT(ISERROR(VLOOKUP(B353,Deflatores!G$42:H$64,2,FALSE()))),VLOOKUP(B353,Deflatores!G$42:H$64,2,FALSE()),IF(OR(ISBLANK(C353),ISBLANK(B353)),"",VLOOKUP(C353,Deflatores!G$4:H$38,2,FALSE())*H353+VLOOKUP(C353,Deflatores!G$4:I$38,3,FALSE())))</f>
        <v/>
      </c>
      <c r="M353" s="48"/>
      <c r="N353" s="48"/>
      <c r="O353" s="43"/>
    </row>
    <row r="354" customFormat="false" ht="12.75" hidden="false" customHeight="true" outlineLevel="0" collapsed="false">
      <c r="A354" s="36"/>
      <c r="B354" s="37"/>
      <c r="C354" s="37"/>
      <c r="D354" s="44"/>
      <c r="E354" s="44"/>
      <c r="F354" s="45" t="str">
        <f aca="false">IF(ISBLANK(B354),"",IF(I354="L","Baixa",IF(I354="A","Média",IF(I354="","","Alta"))))</f>
        <v/>
      </c>
      <c r="G354" s="44" t="str">
        <f aca="false">CONCATENATE(B354,I354)</f>
        <v/>
      </c>
      <c r="H354" s="39" t="str">
        <f aca="false">IF(ISBLANK(B354),"",IF(B354="ALI",IF(I354="L",7,IF(I354="A",10,15)),IF(B354="AIE",IF(I354="L",5,IF(I354="A",7,10)),IF(B354="SE",IF(I354="L",4,IF(I354="A",5,7)),IF(OR(B354="EE",B354="CE"),IF(I354="L",3,IF(I354="A",4,6)),0)))))</f>
        <v/>
      </c>
      <c r="I354" s="46" t="str">
        <f aca="false">IF(OR(ISBLANK(D354),ISBLANK(E354)),IF(OR(B354="ALI",B354="AIE"),"L",IF(OR(B354="EE",B354="SE",B354="CE"),"A","")),IF(B354="EE",IF(E354&gt;=3,IF(D354&gt;=5,"H","A"),IF(E354&gt;=2,IF(D354&gt;=16,"H",IF(D354&lt;=4,"L","A")),IF(D354&lt;=15,"L","A"))),IF(OR(B354="SE",B354="CE"),IF(E354&gt;=4,IF(D354&gt;=6,"H","A"),IF(E354&gt;=2,IF(D354&gt;=20,"H",IF(D354&lt;=5,"L","A")),IF(D354&lt;=19,"L","A"))),IF(OR(B354="ALI",B354="AIE"),IF(E354&gt;=6,IF(D354&gt;=20,"H","A"),IF(E354&gt;=2,IF(D354&gt;=51,"H",IF(D354&lt;=19,"L","A")),IF(D354&lt;=50,"L","A"))),""))))</f>
        <v/>
      </c>
      <c r="J354" s="44" t="str">
        <f aca="false">CONCATENATE(B354,C354)</f>
        <v/>
      </c>
      <c r="K354" s="47" t="str">
        <f aca="false">IF(OR(H354="",H354=0),L354,H354)</f>
        <v/>
      </c>
      <c r="L354" s="47" t="str">
        <f aca="false">IF(NOT(ISERROR(VLOOKUP(B354,Deflatores!G$42:H$64,2,FALSE()))),VLOOKUP(B354,Deflatores!G$42:H$64,2,FALSE()),IF(OR(ISBLANK(C354),ISBLANK(B354)),"",VLOOKUP(C354,Deflatores!G$4:H$38,2,FALSE())*H354+VLOOKUP(C354,Deflatores!G$4:I$38,3,FALSE())))</f>
        <v/>
      </c>
      <c r="M354" s="48"/>
      <c r="N354" s="48"/>
      <c r="O354" s="43"/>
    </row>
    <row r="355" customFormat="false" ht="12.75" hidden="false" customHeight="true" outlineLevel="0" collapsed="false">
      <c r="A355" s="36"/>
      <c r="B355" s="37"/>
      <c r="C355" s="37"/>
      <c r="D355" s="44"/>
      <c r="E355" s="44"/>
      <c r="F355" s="45" t="str">
        <f aca="false">IF(ISBLANK(B355),"",IF(I355="L","Baixa",IF(I355="A","Média",IF(I355="","","Alta"))))</f>
        <v/>
      </c>
      <c r="G355" s="44" t="str">
        <f aca="false">CONCATENATE(B355,I355)</f>
        <v/>
      </c>
      <c r="H355" s="39" t="str">
        <f aca="false">IF(ISBLANK(B355),"",IF(B355="ALI",IF(I355="L",7,IF(I355="A",10,15)),IF(B355="AIE",IF(I355="L",5,IF(I355="A",7,10)),IF(B355="SE",IF(I355="L",4,IF(I355="A",5,7)),IF(OR(B355="EE",B355="CE"),IF(I355="L",3,IF(I355="A",4,6)),0)))))</f>
        <v/>
      </c>
      <c r="I355" s="46" t="str">
        <f aca="false">IF(OR(ISBLANK(D355),ISBLANK(E355)),IF(OR(B355="ALI",B355="AIE"),"L",IF(OR(B355="EE",B355="SE",B355="CE"),"A","")),IF(B355="EE",IF(E355&gt;=3,IF(D355&gt;=5,"H","A"),IF(E355&gt;=2,IF(D355&gt;=16,"H",IF(D355&lt;=4,"L","A")),IF(D355&lt;=15,"L","A"))),IF(OR(B355="SE",B355="CE"),IF(E355&gt;=4,IF(D355&gt;=6,"H","A"),IF(E355&gt;=2,IF(D355&gt;=20,"H",IF(D355&lt;=5,"L","A")),IF(D355&lt;=19,"L","A"))),IF(OR(B355="ALI",B355="AIE"),IF(E355&gt;=6,IF(D355&gt;=20,"H","A"),IF(E355&gt;=2,IF(D355&gt;=51,"H",IF(D355&lt;=19,"L","A")),IF(D355&lt;=50,"L","A"))),""))))</f>
        <v/>
      </c>
      <c r="J355" s="44" t="str">
        <f aca="false">CONCATENATE(B355,C355)</f>
        <v/>
      </c>
      <c r="K355" s="47" t="str">
        <f aca="false">IF(OR(H355="",H355=0),L355,H355)</f>
        <v/>
      </c>
      <c r="L355" s="47" t="str">
        <f aca="false">IF(NOT(ISERROR(VLOOKUP(B355,Deflatores!G$42:H$64,2,FALSE()))),VLOOKUP(B355,Deflatores!G$42:H$64,2,FALSE()),IF(OR(ISBLANK(C355),ISBLANK(B355)),"",VLOOKUP(C355,Deflatores!G$4:H$38,2,FALSE())*H355+VLOOKUP(C355,Deflatores!G$4:I$38,3,FALSE())))</f>
        <v/>
      </c>
      <c r="M355" s="48"/>
      <c r="N355" s="48"/>
      <c r="O355" s="43"/>
    </row>
    <row r="356" customFormat="false" ht="12.75" hidden="false" customHeight="true" outlineLevel="0" collapsed="false">
      <c r="A356" s="36"/>
      <c r="B356" s="37"/>
      <c r="C356" s="37"/>
      <c r="D356" s="44"/>
      <c r="E356" s="44"/>
      <c r="F356" s="45" t="str">
        <f aca="false">IF(ISBLANK(B356),"",IF(I356="L","Baixa",IF(I356="A","Média",IF(I356="","","Alta"))))</f>
        <v/>
      </c>
      <c r="G356" s="44" t="str">
        <f aca="false">CONCATENATE(B356,I356)</f>
        <v/>
      </c>
      <c r="H356" s="39" t="str">
        <f aca="false">IF(ISBLANK(B356),"",IF(B356="ALI",IF(I356="L",7,IF(I356="A",10,15)),IF(B356="AIE",IF(I356="L",5,IF(I356="A",7,10)),IF(B356="SE",IF(I356="L",4,IF(I356="A",5,7)),IF(OR(B356="EE",B356="CE"),IF(I356="L",3,IF(I356="A",4,6)),0)))))</f>
        <v/>
      </c>
      <c r="I356" s="46" t="str">
        <f aca="false">IF(OR(ISBLANK(D356),ISBLANK(E356)),IF(OR(B356="ALI",B356="AIE"),"L",IF(OR(B356="EE",B356="SE",B356="CE"),"A","")),IF(B356="EE",IF(E356&gt;=3,IF(D356&gt;=5,"H","A"),IF(E356&gt;=2,IF(D356&gt;=16,"H",IF(D356&lt;=4,"L","A")),IF(D356&lt;=15,"L","A"))),IF(OR(B356="SE",B356="CE"),IF(E356&gt;=4,IF(D356&gt;=6,"H","A"),IF(E356&gt;=2,IF(D356&gt;=20,"H",IF(D356&lt;=5,"L","A")),IF(D356&lt;=19,"L","A"))),IF(OR(B356="ALI",B356="AIE"),IF(E356&gt;=6,IF(D356&gt;=20,"H","A"),IF(E356&gt;=2,IF(D356&gt;=51,"H",IF(D356&lt;=19,"L","A")),IF(D356&lt;=50,"L","A"))),""))))</f>
        <v/>
      </c>
      <c r="J356" s="44" t="str">
        <f aca="false">CONCATENATE(B356,C356)</f>
        <v/>
      </c>
      <c r="K356" s="47" t="str">
        <f aca="false">IF(OR(H356="",H356=0),L356,H356)</f>
        <v/>
      </c>
      <c r="L356" s="47" t="str">
        <f aca="false">IF(NOT(ISERROR(VLOOKUP(B356,Deflatores!G$42:H$64,2,FALSE()))),VLOOKUP(B356,Deflatores!G$42:H$64,2,FALSE()),IF(OR(ISBLANK(C356),ISBLANK(B356)),"",VLOOKUP(C356,Deflatores!G$4:H$38,2,FALSE())*H356+VLOOKUP(C356,Deflatores!G$4:I$38,3,FALSE())))</f>
        <v/>
      </c>
      <c r="M356" s="48"/>
      <c r="N356" s="48"/>
      <c r="O356" s="43"/>
    </row>
    <row r="357" customFormat="false" ht="12.75" hidden="false" customHeight="true" outlineLevel="0" collapsed="false">
      <c r="A357" s="36"/>
      <c r="B357" s="37"/>
      <c r="C357" s="37"/>
      <c r="D357" s="44"/>
      <c r="E357" s="44"/>
      <c r="F357" s="45" t="str">
        <f aca="false">IF(ISBLANK(B357),"",IF(I357="L","Baixa",IF(I357="A","Média",IF(I357="","","Alta"))))</f>
        <v/>
      </c>
      <c r="G357" s="44" t="str">
        <f aca="false">CONCATENATE(B357,I357)</f>
        <v/>
      </c>
      <c r="H357" s="39" t="str">
        <f aca="false">IF(ISBLANK(B357),"",IF(B357="ALI",IF(I357="L",7,IF(I357="A",10,15)),IF(B357="AIE",IF(I357="L",5,IF(I357="A",7,10)),IF(B357="SE",IF(I357="L",4,IF(I357="A",5,7)),IF(OR(B357="EE",B357="CE"),IF(I357="L",3,IF(I357="A",4,6)),0)))))</f>
        <v/>
      </c>
      <c r="I357" s="46" t="str">
        <f aca="false">IF(OR(ISBLANK(D357),ISBLANK(E357)),IF(OR(B357="ALI",B357="AIE"),"L",IF(OR(B357="EE",B357="SE",B357="CE"),"A","")),IF(B357="EE",IF(E357&gt;=3,IF(D357&gt;=5,"H","A"),IF(E357&gt;=2,IF(D357&gt;=16,"H",IF(D357&lt;=4,"L","A")),IF(D357&lt;=15,"L","A"))),IF(OR(B357="SE",B357="CE"),IF(E357&gt;=4,IF(D357&gt;=6,"H","A"),IF(E357&gt;=2,IF(D357&gt;=20,"H",IF(D357&lt;=5,"L","A")),IF(D357&lt;=19,"L","A"))),IF(OR(B357="ALI",B357="AIE"),IF(E357&gt;=6,IF(D357&gt;=20,"H","A"),IF(E357&gt;=2,IF(D357&gt;=51,"H",IF(D357&lt;=19,"L","A")),IF(D357&lt;=50,"L","A"))),""))))</f>
        <v/>
      </c>
      <c r="J357" s="44" t="str">
        <f aca="false">CONCATENATE(B357,C357)</f>
        <v/>
      </c>
      <c r="K357" s="47" t="str">
        <f aca="false">IF(OR(H357="",H357=0),L357,H357)</f>
        <v/>
      </c>
      <c r="L357" s="47" t="str">
        <f aca="false">IF(NOT(ISERROR(VLOOKUP(B357,Deflatores!G$42:H$64,2,FALSE()))),VLOOKUP(B357,Deflatores!G$42:H$64,2,FALSE()),IF(OR(ISBLANK(C357),ISBLANK(B357)),"",VLOOKUP(C357,Deflatores!G$4:H$38,2,FALSE())*H357+VLOOKUP(C357,Deflatores!G$4:I$38,3,FALSE())))</f>
        <v/>
      </c>
      <c r="M357" s="48"/>
      <c r="N357" s="48"/>
      <c r="O357" s="43"/>
    </row>
    <row r="358" customFormat="false" ht="12.75" hidden="false" customHeight="true" outlineLevel="0" collapsed="false">
      <c r="A358" s="36"/>
      <c r="B358" s="37"/>
      <c r="C358" s="37"/>
      <c r="D358" s="44"/>
      <c r="E358" s="44"/>
      <c r="F358" s="45" t="str">
        <f aca="false">IF(ISBLANK(B358),"",IF(I358="L","Baixa",IF(I358="A","Média",IF(I358="","","Alta"))))</f>
        <v/>
      </c>
      <c r="G358" s="44" t="str">
        <f aca="false">CONCATENATE(B358,I358)</f>
        <v/>
      </c>
      <c r="H358" s="39" t="str">
        <f aca="false">IF(ISBLANK(B358),"",IF(B358="ALI",IF(I358="L",7,IF(I358="A",10,15)),IF(B358="AIE",IF(I358="L",5,IF(I358="A",7,10)),IF(B358="SE",IF(I358="L",4,IF(I358="A",5,7)),IF(OR(B358="EE",B358="CE"),IF(I358="L",3,IF(I358="A",4,6)),0)))))</f>
        <v/>
      </c>
      <c r="I358" s="46" t="str">
        <f aca="false">IF(OR(ISBLANK(D358),ISBLANK(E358)),IF(OR(B358="ALI",B358="AIE"),"L",IF(OR(B358="EE",B358="SE",B358="CE"),"A","")),IF(B358="EE",IF(E358&gt;=3,IF(D358&gt;=5,"H","A"),IF(E358&gt;=2,IF(D358&gt;=16,"H",IF(D358&lt;=4,"L","A")),IF(D358&lt;=15,"L","A"))),IF(OR(B358="SE",B358="CE"),IF(E358&gt;=4,IF(D358&gt;=6,"H","A"),IF(E358&gt;=2,IF(D358&gt;=20,"H",IF(D358&lt;=5,"L","A")),IF(D358&lt;=19,"L","A"))),IF(OR(B358="ALI",B358="AIE"),IF(E358&gt;=6,IF(D358&gt;=20,"H","A"),IF(E358&gt;=2,IF(D358&gt;=51,"H",IF(D358&lt;=19,"L","A")),IF(D358&lt;=50,"L","A"))),""))))</f>
        <v/>
      </c>
      <c r="J358" s="44" t="str">
        <f aca="false">CONCATENATE(B358,C358)</f>
        <v/>
      </c>
      <c r="K358" s="47" t="str">
        <f aca="false">IF(OR(H358="",H358=0),L358,H358)</f>
        <v/>
      </c>
      <c r="L358" s="47" t="str">
        <f aca="false">IF(NOT(ISERROR(VLOOKUP(B358,Deflatores!G$42:H$64,2,FALSE()))),VLOOKUP(B358,Deflatores!G$42:H$64,2,FALSE()),IF(OR(ISBLANK(C358),ISBLANK(B358)),"",VLOOKUP(C358,Deflatores!G$4:H$38,2,FALSE())*H358+VLOOKUP(C358,Deflatores!G$4:I$38,3,FALSE())))</f>
        <v/>
      </c>
      <c r="M358" s="48"/>
      <c r="N358" s="48"/>
      <c r="O358" s="43"/>
    </row>
    <row r="359" customFormat="false" ht="12.75" hidden="false" customHeight="true" outlineLevel="0" collapsed="false">
      <c r="A359" s="36"/>
      <c r="B359" s="37"/>
      <c r="C359" s="37"/>
      <c r="D359" s="44"/>
      <c r="E359" s="44"/>
      <c r="F359" s="45" t="str">
        <f aca="false">IF(ISBLANK(B359),"",IF(I359="L","Baixa",IF(I359="A","Média",IF(I359="","","Alta"))))</f>
        <v/>
      </c>
      <c r="G359" s="44" t="str">
        <f aca="false">CONCATENATE(B359,I359)</f>
        <v/>
      </c>
      <c r="H359" s="39" t="str">
        <f aca="false">IF(ISBLANK(B359),"",IF(B359="ALI",IF(I359="L",7,IF(I359="A",10,15)),IF(B359="AIE",IF(I359="L",5,IF(I359="A",7,10)),IF(B359="SE",IF(I359="L",4,IF(I359="A",5,7)),IF(OR(B359="EE",B359="CE"),IF(I359="L",3,IF(I359="A",4,6)),0)))))</f>
        <v/>
      </c>
      <c r="I359" s="46" t="str">
        <f aca="false">IF(OR(ISBLANK(D359),ISBLANK(E359)),IF(OR(B359="ALI",B359="AIE"),"L",IF(OR(B359="EE",B359="SE",B359="CE"),"A","")),IF(B359="EE",IF(E359&gt;=3,IF(D359&gt;=5,"H","A"),IF(E359&gt;=2,IF(D359&gt;=16,"H",IF(D359&lt;=4,"L","A")),IF(D359&lt;=15,"L","A"))),IF(OR(B359="SE",B359="CE"),IF(E359&gt;=4,IF(D359&gt;=6,"H","A"),IF(E359&gt;=2,IF(D359&gt;=20,"H",IF(D359&lt;=5,"L","A")),IF(D359&lt;=19,"L","A"))),IF(OR(B359="ALI",B359="AIE"),IF(E359&gt;=6,IF(D359&gt;=20,"H","A"),IF(E359&gt;=2,IF(D359&gt;=51,"H",IF(D359&lt;=19,"L","A")),IF(D359&lt;=50,"L","A"))),""))))</f>
        <v/>
      </c>
      <c r="J359" s="44" t="str">
        <f aca="false">CONCATENATE(B359,C359)</f>
        <v/>
      </c>
      <c r="K359" s="47" t="str">
        <f aca="false">IF(OR(H359="",H359=0),L359,H359)</f>
        <v/>
      </c>
      <c r="L359" s="47" t="str">
        <f aca="false">IF(NOT(ISERROR(VLOOKUP(B359,Deflatores!G$42:H$64,2,FALSE()))),VLOOKUP(B359,Deflatores!G$42:H$64,2,FALSE()),IF(OR(ISBLANK(C359),ISBLANK(B359)),"",VLOOKUP(C359,Deflatores!G$4:H$38,2,FALSE())*H359+VLOOKUP(C359,Deflatores!G$4:I$38,3,FALSE())))</f>
        <v/>
      </c>
      <c r="M359" s="48"/>
      <c r="N359" s="48"/>
      <c r="O359" s="43"/>
    </row>
    <row r="360" customFormat="false" ht="12.75" hidden="false" customHeight="true" outlineLevel="0" collapsed="false">
      <c r="A360" s="36"/>
      <c r="B360" s="37"/>
      <c r="C360" s="37"/>
      <c r="D360" s="44"/>
      <c r="E360" s="44"/>
      <c r="F360" s="45" t="str">
        <f aca="false">IF(ISBLANK(B360),"",IF(I360="L","Baixa",IF(I360="A","Média",IF(I360="","","Alta"))))</f>
        <v/>
      </c>
      <c r="G360" s="44" t="str">
        <f aca="false">CONCATENATE(B360,I360)</f>
        <v/>
      </c>
      <c r="H360" s="39" t="str">
        <f aca="false">IF(ISBLANK(B360),"",IF(B360="ALI",IF(I360="L",7,IF(I360="A",10,15)),IF(B360="AIE",IF(I360="L",5,IF(I360="A",7,10)),IF(B360="SE",IF(I360="L",4,IF(I360="A",5,7)),IF(OR(B360="EE",B360="CE"),IF(I360="L",3,IF(I360="A",4,6)),0)))))</f>
        <v/>
      </c>
      <c r="I360" s="46" t="str">
        <f aca="false">IF(OR(ISBLANK(D360),ISBLANK(E360)),IF(OR(B360="ALI",B360="AIE"),"L",IF(OR(B360="EE",B360="SE",B360="CE"),"A","")),IF(B360="EE",IF(E360&gt;=3,IF(D360&gt;=5,"H","A"),IF(E360&gt;=2,IF(D360&gt;=16,"H",IF(D360&lt;=4,"L","A")),IF(D360&lt;=15,"L","A"))),IF(OR(B360="SE",B360="CE"),IF(E360&gt;=4,IF(D360&gt;=6,"H","A"),IF(E360&gt;=2,IF(D360&gt;=20,"H",IF(D360&lt;=5,"L","A")),IF(D360&lt;=19,"L","A"))),IF(OR(B360="ALI",B360="AIE"),IF(E360&gt;=6,IF(D360&gt;=20,"H","A"),IF(E360&gt;=2,IF(D360&gt;=51,"H",IF(D360&lt;=19,"L","A")),IF(D360&lt;=50,"L","A"))),""))))</f>
        <v/>
      </c>
      <c r="J360" s="44" t="str">
        <f aca="false">CONCATENATE(B360,C360)</f>
        <v/>
      </c>
      <c r="K360" s="47" t="str">
        <f aca="false">IF(OR(H360="",H360=0),L360,H360)</f>
        <v/>
      </c>
      <c r="L360" s="47" t="str">
        <f aca="false">IF(NOT(ISERROR(VLOOKUP(B360,Deflatores!G$42:H$64,2,FALSE()))),VLOOKUP(B360,Deflatores!G$42:H$64,2,FALSE()),IF(OR(ISBLANK(C360),ISBLANK(B360)),"",VLOOKUP(C360,Deflatores!G$4:H$38,2,FALSE())*H360+VLOOKUP(C360,Deflatores!G$4:I$38,3,FALSE())))</f>
        <v/>
      </c>
      <c r="M360" s="48"/>
      <c r="N360" s="48"/>
      <c r="O360" s="43"/>
    </row>
    <row r="361" customFormat="false" ht="12.75" hidden="false" customHeight="true" outlineLevel="0" collapsed="false">
      <c r="A361" s="36"/>
      <c r="B361" s="37"/>
      <c r="C361" s="37"/>
      <c r="D361" s="44"/>
      <c r="E361" s="44"/>
      <c r="F361" s="45" t="str">
        <f aca="false">IF(ISBLANK(B361),"",IF(I361="L","Baixa",IF(I361="A","Média",IF(I361="","","Alta"))))</f>
        <v/>
      </c>
      <c r="G361" s="44" t="str">
        <f aca="false">CONCATENATE(B361,I361)</f>
        <v/>
      </c>
      <c r="H361" s="39" t="str">
        <f aca="false">IF(ISBLANK(B361),"",IF(B361="ALI",IF(I361="L",7,IF(I361="A",10,15)),IF(B361="AIE",IF(I361="L",5,IF(I361="A",7,10)),IF(B361="SE",IF(I361="L",4,IF(I361="A",5,7)),IF(OR(B361="EE",B361="CE"),IF(I361="L",3,IF(I361="A",4,6)),0)))))</f>
        <v/>
      </c>
      <c r="I361" s="46" t="str">
        <f aca="false">IF(OR(ISBLANK(D361),ISBLANK(E361)),IF(OR(B361="ALI",B361="AIE"),"L",IF(OR(B361="EE",B361="SE",B361="CE"),"A","")),IF(B361="EE",IF(E361&gt;=3,IF(D361&gt;=5,"H","A"),IF(E361&gt;=2,IF(D361&gt;=16,"H",IF(D361&lt;=4,"L","A")),IF(D361&lt;=15,"L","A"))),IF(OR(B361="SE",B361="CE"),IF(E361&gt;=4,IF(D361&gt;=6,"H","A"),IF(E361&gt;=2,IF(D361&gt;=20,"H",IF(D361&lt;=5,"L","A")),IF(D361&lt;=19,"L","A"))),IF(OR(B361="ALI",B361="AIE"),IF(E361&gt;=6,IF(D361&gt;=20,"H","A"),IF(E361&gt;=2,IF(D361&gt;=51,"H",IF(D361&lt;=19,"L","A")),IF(D361&lt;=50,"L","A"))),""))))</f>
        <v/>
      </c>
      <c r="J361" s="44" t="str">
        <f aca="false">CONCATENATE(B361,C361)</f>
        <v/>
      </c>
      <c r="K361" s="47" t="str">
        <f aca="false">IF(OR(H361="",H361=0),L361,H361)</f>
        <v/>
      </c>
      <c r="L361" s="47" t="str">
        <f aca="false">IF(NOT(ISERROR(VLOOKUP(B361,Deflatores!G$42:H$64,2,FALSE()))),VLOOKUP(B361,Deflatores!G$42:H$64,2,FALSE()),IF(OR(ISBLANK(C361),ISBLANK(B361)),"",VLOOKUP(C361,Deflatores!G$4:H$38,2,FALSE())*H361+VLOOKUP(C361,Deflatores!G$4:I$38,3,FALSE())))</f>
        <v/>
      </c>
      <c r="M361" s="48"/>
      <c r="N361" s="48"/>
      <c r="O361" s="43"/>
    </row>
    <row r="362" customFormat="false" ht="12.75" hidden="false" customHeight="true" outlineLevel="0" collapsed="false">
      <c r="A362" s="36"/>
      <c r="B362" s="37"/>
      <c r="C362" s="37"/>
      <c r="D362" s="44"/>
      <c r="E362" s="44"/>
      <c r="F362" s="45" t="str">
        <f aca="false">IF(ISBLANK(B362),"",IF(I362="L","Baixa",IF(I362="A","Média",IF(I362="","","Alta"))))</f>
        <v/>
      </c>
      <c r="G362" s="44" t="str">
        <f aca="false">CONCATENATE(B362,I362)</f>
        <v/>
      </c>
      <c r="H362" s="39" t="str">
        <f aca="false">IF(ISBLANK(B362),"",IF(B362="ALI",IF(I362="L",7,IF(I362="A",10,15)),IF(B362="AIE",IF(I362="L",5,IF(I362="A",7,10)),IF(B362="SE",IF(I362="L",4,IF(I362="A",5,7)),IF(OR(B362="EE",B362="CE"),IF(I362="L",3,IF(I362="A",4,6)),0)))))</f>
        <v/>
      </c>
      <c r="I362" s="46" t="str">
        <f aca="false">IF(OR(ISBLANK(D362),ISBLANK(E362)),IF(OR(B362="ALI",B362="AIE"),"L",IF(OR(B362="EE",B362="SE",B362="CE"),"A","")),IF(B362="EE",IF(E362&gt;=3,IF(D362&gt;=5,"H","A"),IF(E362&gt;=2,IF(D362&gt;=16,"H",IF(D362&lt;=4,"L","A")),IF(D362&lt;=15,"L","A"))),IF(OR(B362="SE",B362="CE"),IF(E362&gt;=4,IF(D362&gt;=6,"H","A"),IF(E362&gt;=2,IF(D362&gt;=20,"H",IF(D362&lt;=5,"L","A")),IF(D362&lt;=19,"L","A"))),IF(OR(B362="ALI",B362="AIE"),IF(E362&gt;=6,IF(D362&gt;=20,"H","A"),IF(E362&gt;=2,IF(D362&gt;=51,"H",IF(D362&lt;=19,"L","A")),IF(D362&lt;=50,"L","A"))),""))))</f>
        <v/>
      </c>
      <c r="J362" s="44" t="str">
        <f aca="false">CONCATENATE(B362,C362)</f>
        <v/>
      </c>
      <c r="K362" s="47" t="str">
        <f aca="false">IF(OR(H362="",H362=0),L362,H362)</f>
        <v/>
      </c>
      <c r="L362" s="47" t="str">
        <f aca="false">IF(NOT(ISERROR(VLOOKUP(B362,Deflatores!G$42:H$64,2,FALSE()))),VLOOKUP(B362,Deflatores!G$42:H$64,2,FALSE()),IF(OR(ISBLANK(C362),ISBLANK(B362)),"",VLOOKUP(C362,Deflatores!G$4:H$38,2,FALSE())*H362+VLOOKUP(C362,Deflatores!G$4:I$38,3,FALSE())))</f>
        <v/>
      </c>
      <c r="M362" s="48"/>
      <c r="N362" s="48"/>
      <c r="O362" s="43"/>
    </row>
    <row r="363" customFormat="false" ht="12.75" hidden="false" customHeight="true" outlineLevel="0" collapsed="false">
      <c r="A363" s="36"/>
      <c r="B363" s="37"/>
      <c r="C363" s="37"/>
      <c r="D363" s="44"/>
      <c r="E363" s="44"/>
      <c r="F363" s="45" t="str">
        <f aca="false">IF(ISBLANK(B363),"",IF(I363="L","Baixa",IF(I363="A","Média",IF(I363="","","Alta"))))</f>
        <v/>
      </c>
      <c r="G363" s="44" t="str">
        <f aca="false">CONCATENATE(B363,I363)</f>
        <v/>
      </c>
      <c r="H363" s="39" t="str">
        <f aca="false">IF(ISBLANK(B363),"",IF(B363="ALI",IF(I363="L",7,IF(I363="A",10,15)),IF(B363="AIE",IF(I363="L",5,IF(I363="A",7,10)),IF(B363="SE",IF(I363="L",4,IF(I363="A",5,7)),IF(OR(B363="EE",B363="CE"),IF(I363="L",3,IF(I363="A",4,6)),0)))))</f>
        <v/>
      </c>
      <c r="I363" s="46" t="str">
        <f aca="false">IF(OR(ISBLANK(D363),ISBLANK(E363)),IF(OR(B363="ALI",B363="AIE"),"L",IF(OR(B363="EE",B363="SE",B363="CE"),"A","")),IF(B363="EE",IF(E363&gt;=3,IF(D363&gt;=5,"H","A"),IF(E363&gt;=2,IF(D363&gt;=16,"H",IF(D363&lt;=4,"L","A")),IF(D363&lt;=15,"L","A"))),IF(OR(B363="SE",B363="CE"),IF(E363&gt;=4,IF(D363&gt;=6,"H","A"),IF(E363&gt;=2,IF(D363&gt;=20,"H",IF(D363&lt;=5,"L","A")),IF(D363&lt;=19,"L","A"))),IF(OR(B363="ALI",B363="AIE"),IF(E363&gt;=6,IF(D363&gt;=20,"H","A"),IF(E363&gt;=2,IF(D363&gt;=51,"H",IF(D363&lt;=19,"L","A")),IF(D363&lt;=50,"L","A"))),""))))</f>
        <v/>
      </c>
      <c r="J363" s="44" t="str">
        <f aca="false">CONCATENATE(B363,C363)</f>
        <v/>
      </c>
      <c r="K363" s="47" t="str">
        <f aca="false">IF(OR(H363="",H363=0),L363,H363)</f>
        <v/>
      </c>
      <c r="L363" s="47" t="str">
        <f aca="false">IF(NOT(ISERROR(VLOOKUP(B363,Deflatores!G$42:H$64,2,FALSE()))),VLOOKUP(B363,Deflatores!G$42:H$64,2,FALSE()),IF(OR(ISBLANK(C363),ISBLANK(B363)),"",VLOOKUP(C363,Deflatores!G$4:H$38,2,FALSE())*H363+VLOOKUP(C363,Deflatores!G$4:I$38,3,FALSE())))</f>
        <v/>
      </c>
      <c r="M363" s="48"/>
      <c r="N363" s="48"/>
      <c r="O363" s="43"/>
    </row>
    <row r="364" customFormat="false" ht="12.75" hidden="false" customHeight="true" outlineLevel="0" collapsed="false">
      <c r="A364" s="36"/>
      <c r="B364" s="37"/>
      <c r="C364" s="37"/>
      <c r="D364" s="44"/>
      <c r="E364" s="44"/>
      <c r="F364" s="45" t="str">
        <f aca="false">IF(ISBLANK(B364),"",IF(I364="L","Baixa",IF(I364="A","Média",IF(I364="","","Alta"))))</f>
        <v/>
      </c>
      <c r="G364" s="44" t="str">
        <f aca="false">CONCATENATE(B364,I364)</f>
        <v/>
      </c>
      <c r="H364" s="39" t="str">
        <f aca="false">IF(ISBLANK(B364),"",IF(B364="ALI",IF(I364="L",7,IF(I364="A",10,15)),IF(B364="AIE",IF(I364="L",5,IF(I364="A",7,10)),IF(B364="SE",IF(I364="L",4,IF(I364="A",5,7)),IF(OR(B364="EE",B364="CE"),IF(I364="L",3,IF(I364="A",4,6)),0)))))</f>
        <v/>
      </c>
      <c r="I364" s="46" t="str">
        <f aca="false">IF(OR(ISBLANK(D364),ISBLANK(E364)),IF(OR(B364="ALI",B364="AIE"),"L",IF(OR(B364="EE",B364="SE",B364="CE"),"A","")),IF(B364="EE",IF(E364&gt;=3,IF(D364&gt;=5,"H","A"),IF(E364&gt;=2,IF(D364&gt;=16,"H",IF(D364&lt;=4,"L","A")),IF(D364&lt;=15,"L","A"))),IF(OR(B364="SE",B364="CE"),IF(E364&gt;=4,IF(D364&gt;=6,"H","A"),IF(E364&gt;=2,IF(D364&gt;=20,"H",IF(D364&lt;=5,"L","A")),IF(D364&lt;=19,"L","A"))),IF(OR(B364="ALI",B364="AIE"),IF(E364&gt;=6,IF(D364&gt;=20,"H","A"),IF(E364&gt;=2,IF(D364&gt;=51,"H",IF(D364&lt;=19,"L","A")),IF(D364&lt;=50,"L","A"))),""))))</f>
        <v/>
      </c>
      <c r="J364" s="44" t="str">
        <f aca="false">CONCATENATE(B364,C364)</f>
        <v/>
      </c>
      <c r="K364" s="47" t="str">
        <f aca="false">IF(OR(H364="",H364=0),L364,H364)</f>
        <v/>
      </c>
      <c r="L364" s="47" t="str">
        <f aca="false">IF(NOT(ISERROR(VLOOKUP(B364,Deflatores!G$42:H$64,2,FALSE()))),VLOOKUP(B364,Deflatores!G$42:H$64,2,FALSE()),IF(OR(ISBLANK(C364),ISBLANK(B364)),"",VLOOKUP(C364,Deflatores!G$4:H$38,2,FALSE())*H364+VLOOKUP(C364,Deflatores!G$4:I$38,3,FALSE())))</f>
        <v/>
      </c>
      <c r="M364" s="48"/>
      <c r="N364" s="48"/>
      <c r="O364" s="43"/>
    </row>
    <row r="365" customFormat="false" ht="12.75" hidden="false" customHeight="true" outlineLevel="0" collapsed="false">
      <c r="A365" s="36"/>
      <c r="B365" s="37"/>
      <c r="C365" s="37"/>
      <c r="D365" s="44"/>
      <c r="E365" s="44"/>
      <c r="F365" s="45" t="str">
        <f aca="false">IF(ISBLANK(B365),"",IF(I365="L","Baixa",IF(I365="A","Média",IF(I365="","","Alta"))))</f>
        <v/>
      </c>
      <c r="G365" s="44" t="str">
        <f aca="false">CONCATENATE(B365,I365)</f>
        <v/>
      </c>
      <c r="H365" s="39" t="str">
        <f aca="false">IF(ISBLANK(B365),"",IF(B365="ALI",IF(I365="L",7,IF(I365="A",10,15)),IF(B365="AIE",IF(I365="L",5,IF(I365="A",7,10)),IF(B365="SE",IF(I365="L",4,IF(I365="A",5,7)),IF(OR(B365="EE",B365="CE"),IF(I365="L",3,IF(I365="A",4,6)),0)))))</f>
        <v/>
      </c>
      <c r="I365" s="46" t="str">
        <f aca="false">IF(OR(ISBLANK(D365),ISBLANK(E365)),IF(OR(B365="ALI",B365="AIE"),"L",IF(OR(B365="EE",B365="SE",B365="CE"),"A","")),IF(B365="EE",IF(E365&gt;=3,IF(D365&gt;=5,"H","A"),IF(E365&gt;=2,IF(D365&gt;=16,"H",IF(D365&lt;=4,"L","A")),IF(D365&lt;=15,"L","A"))),IF(OR(B365="SE",B365="CE"),IF(E365&gt;=4,IF(D365&gt;=6,"H","A"),IF(E365&gt;=2,IF(D365&gt;=20,"H",IF(D365&lt;=5,"L","A")),IF(D365&lt;=19,"L","A"))),IF(OR(B365="ALI",B365="AIE"),IF(E365&gt;=6,IF(D365&gt;=20,"H","A"),IF(E365&gt;=2,IF(D365&gt;=51,"H",IF(D365&lt;=19,"L","A")),IF(D365&lt;=50,"L","A"))),""))))</f>
        <v/>
      </c>
      <c r="J365" s="44" t="str">
        <f aca="false">CONCATENATE(B365,C365)</f>
        <v/>
      </c>
      <c r="K365" s="47" t="str">
        <f aca="false">IF(OR(H365="",H365=0),L365,H365)</f>
        <v/>
      </c>
      <c r="L365" s="47" t="str">
        <f aca="false">IF(NOT(ISERROR(VLOOKUP(B365,Deflatores!G$42:H$64,2,FALSE()))),VLOOKUP(B365,Deflatores!G$42:H$64,2,FALSE()),IF(OR(ISBLANK(C365),ISBLANK(B365)),"",VLOOKUP(C365,Deflatores!G$4:H$38,2,FALSE())*H365+VLOOKUP(C365,Deflatores!G$4:I$38,3,FALSE())))</f>
        <v/>
      </c>
      <c r="M365" s="48"/>
      <c r="N365" s="48"/>
      <c r="O365" s="43"/>
    </row>
    <row r="366" customFormat="false" ht="12.75" hidden="false" customHeight="true" outlineLevel="0" collapsed="false">
      <c r="A366" s="36"/>
      <c r="B366" s="37"/>
      <c r="C366" s="37"/>
      <c r="D366" s="44"/>
      <c r="E366" s="44"/>
      <c r="F366" s="45" t="str">
        <f aca="false">IF(ISBLANK(B366),"",IF(I366="L","Baixa",IF(I366="A","Média",IF(I366="","","Alta"))))</f>
        <v/>
      </c>
      <c r="G366" s="44" t="str">
        <f aca="false">CONCATENATE(B366,I366)</f>
        <v/>
      </c>
      <c r="H366" s="39" t="str">
        <f aca="false">IF(ISBLANK(B366),"",IF(B366="ALI",IF(I366="L",7,IF(I366="A",10,15)),IF(B366="AIE",IF(I366="L",5,IF(I366="A",7,10)),IF(B366="SE",IF(I366="L",4,IF(I366="A",5,7)),IF(OR(B366="EE",B366="CE"),IF(I366="L",3,IF(I366="A",4,6)),0)))))</f>
        <v/>
      </c>
      <c r="I366" s="46" t="str">
        <f aca="false">IF(OR(ISBLANK(D366),ISBLANK(E366)),IF(OR(B366="ALI",B366="AIE"),"L",IF(OR(B366="EE",B366="SE",B366="CE"),"A","")),IF(B366="EE",IF(E366&gt;=3,IF(D366&gt;=5,"H","A"),IF(E366&gt;=2,IF(D366&gt;=16,"H",IF(D366&lt;=4,"L","A")),IF(D366&lt;=15,"L","A"))),IF(OR(B366="SE",B366="CE"),IF(E366&gt;=4,IF(D366&gt;=6,"H","A"),IF(E366&gt;=2,IF(D366&gt;=20,"H",IF(D366&lt;=5,"L","A")),IF(D366&lt;=19,"L","A"))),IF(OR(B366="ALI",B366="AIE"),IF(E366&gt;=6,IF(D366&gt;=20,"H","A"),IF(E366&gt;=2,IF(D366&gt;=51,"H",IF(D366&lt;=19,"L","A")),IF(D366&lt;=50,"L","A"))),""))))</f>
        <v/>
      </c>
      <c r="J366" s="44" t="str">
        <f aca="false">CONCATENATE(B366,C366)</f>
        <v/>
      </c>
      <c r="K366" s="47" t="str">
        <f aca="false">IF(OR(H366="",H366=0),L366,H366)</f>
        <v/>
      </c>
      <c r="L366" s="47" t="str">
        <f aca="false">IF(NOT(ISERROR(VLOOKUP(B366,Deflatores!G$42:H$64,2,FALSE()))),VLOOKUP(B366,Deflatores!G$42:H$64,2,FALSE()),IF(OR(ISBLANK(C366),ISBLANK(B366)),"",VLOOKUP(C366,Deflatores!G$4:H$38,2,FALSE())*H366+VLOOKUP(C366,Deflatores!G$4:I$38,3,FALSE())))</f>
        <v/>
      </c>
      <c r="M366" s="48"/>
      <c r="N366" s="48"/>
      <c r="O366" s="43"/>
    </row>
    <row r="367" customFormat="false" ht="12.75" hidden="false" customHeight="true" outlineLevel="0" collapsed="false">
      <c r="A367" s="36"/>
      <c r="B367" s="37"/>
      <c r="C367" s="37"/>
      <c r="D367" s="44"/>
      <c r="E367" s="44"/>
      <c r="F367" s="45" t="str">
        <f aca="false">IF(ISBLANK(B367),"",IF(I367="L","Baixa",IF(I367="A","Média",IF(I367="","","Alta"))))</f>
        <v/>
      </c>
      <c r="G367" s="44" t="str">
        <f aca="false">CONCATENATE(B367,I367)</f>
        <v/>
      </c>
      <c r="H367" s="39" t="str">
        <f aca="false">IF(ISBLANK(B367),"",IF(B367="ALI",IF(I367="L",7,IF(I367="A",10,15)),IF(B367="AIE",IF(I367="L",5,IF(I367="A",7,10)),IF(B367="SE",IF(I367="L",4,IF(I367="A",5,7)),IF(OR(B367="EE",B367="CE"),IF(I367="L",3,IF(I367="A",4,6)),0)))))</f>
        <v/>
      </c>
      <c r="I367" s="46" t="str">
        <f aca="false">IF(OR(ISBLANK(D367),ISBLANK(E367)),IF(OR(B367="ALI",B367="AIE"),"L",IF(OR(B367="EE",B367="SE",B367="CE"),"A","")),IF(B367="EE",IF(E367&gt;=3,IF(D367&gt;=5,"H","A"),IF(E367&gt;=2,IF(D367&gt;=16,"H",IF(D367&lt;=4,"L","A")),IF(D367&lt;=15,"L","A"))),IF(OR(B367="SE",B367="CE"),IF(E367&gt;=4,IF(D367&gt;=6,"H","A"),IF(E367&gt;=2,IF(D367&gt;=20,"H",IF(D367&lt;=5,"L","A")),IF(D367&lt;=19,"L","A"))),IF(OR(B367="ALI",B367="AIE"),IF(E367&gt;=6,IF(D367&gt;=20,"H","A"),IF(E367&gt;=2,IF(D367&gt;=51,"H",IF(D367&lt;=19,"L","A")),IF(D367&lt;=50,"L","A"))),""))))</f>
        <v/>
      </c>
      <c r="J367" s="44" t="str">
        <f aca="false">CONCATENATE(B367,C367)</f>
        <v/>
      </c>
      <c r="K367" s="47" t="str">
        <f aca="false">IF(OR(H367="",H367=0),L367,H367)</f>
        <v/>
      </c>
      <c r="L367" s="47" t="str">
        <f aca="false">IF(NOT(ISERROR(VLOOKUP(B367,Deflatores!G$42:H$64,2,FALSE()))),VLOOKUP(B367,Deflatores!G$42:H$64,2,FALSE()),IF(OR(ISBLANK(C367),ISBLANK(B367)),"",VLOOKUP(C367,Deflatores!G$4:H$38,2,FALSE())*H367+VLOOKUP(C367,Deflatores!G$4:I$38,3,FALSE())))</f>
        <v/>
      </c>
      <c r="M367" s="48"/>
      <c r="N367" s="48"/>
      <c r="O367" s="43"/>
    </row>
    <row r="368" customFormat="false" ht="12.75" hidden="false" customHeight="true" outlineLevel="0" collapsed="false">
      <c r="A368" s="36"/>
      <c r="B368" s="37"/>
      <c r="C368" s="37"/>
      <c r="D368" s="44"/>
      <c r="E368" s="44"/>
      <c r="F368" s="45" t="str">
        <f aca="false">IF(ISBLANK(B368),"",IF(I368="L","Baixa",IF(I368="A","Média",IF(I368="","","Alta"))))</f>
        <v/>
      </c>
      <c r="G368" s="44" t="str">
        <f aca="false">CONCATENATE(B368,I368)</f>
        <v/>
      </c>
      <c r="H368" s="39" t="str">
        <f aca="false">IF(ISBLANK(B368),"",IF(B368="ALI",IF(I368="L",7,IF(I368="A",10,15)),IF(B368="AIE",IF(I368="L",5,IF(I368="A",7,10)),IF(B368="SE",IF(I368="L",4,IF(I368="A",5,7)),IF(OR(B368="EE",B368="CE"),IF(I368="L",3,IF(I368="A",4,6)),0)))))</f>
        <v/>
      </c>
      <c r="I368" s="46" t="str">
        <f aca="false">IF(OR(ISBLANK(D368),ISBLANK(E368)),IF(OR(B368="ALI",B368="AIE"),"L",IF(OR(B368="EE",B368="SE",B368="CE"),"A","")),IF(B368="EE",IF(E368&gt;=3,IF(D368&gt;=5,"H","A"),IF(E368&gt;=2,IF(D368&gt;=16,"H",IF(D368&lt;=4,"L","A")),IF(D368&lt;=15,"L","A"))),IF(OR(B368="SE",B368="CE"),IF(E368&gt;=4,IF(D368&gt;=6,"H","A"),IF(E368&gt;=2,IF(D368&gt;=20,"H",IF(D368&lt;=5,"L","A")),IF(D368&lt;=19,"L","A"))),IF(OR(B368="ALI",B368="AIE"),IF(E368&gt;=6,IF(D368&gt;=20,"H","A"),IF(E368&gt;=2,IF(D368&gt;=51,"H",IF(D368&lt;=19,"L","A")),IF(D368&lt;=50,"L","A"))),""))))</f>
        <v/>
      </c>
      <c r="J368" s="44" t="str">
        <f aca="false">CONCATENATE(B368,C368)</f>
        <v/>
      </c>
      <c r="K368" s="47" t="str">
        <f aca="false">IF(OR(H368="",H368=0),L368,H368)</f>
        <v/>
      </c>
      <c r="L368" s="47" t="str">
        <f aca="false">IF(NOT(ISERROR(VLOOKUP(B368,Deflatores!G$42:H$64,2,FALSE()))),VLOOKUP(B368,Deflatores!G$42:H$64,2,FALSE()),IF(OR(ISBLANK(C368),ISBLANK(B368)),"",VLOOKUP(C368,Deflatores!G$4:H$38,2,FALSE())*H368+VLOOKUP(C368,Deflatores!G$4:I$38,3,FALSE())))</f>
        <v/>
      </c>
      <c r="M368" s="48"/>
      <c r="N368" s="48"/>
      <c r="O368" s="43"/>
    </row>
    <row r="369" customFormat="false" ht="12.75" hidden="false" customHeight="true" outlineLevel="0" collapsed="false">
      <c r="A369" s="36"/>
      <c r="B369" s="37"/>
      <c r="C369" s="37"/>
      <c r="D369" s="44"/>
      <c r="E369" s="44"/>
      <c r="F369" s="45" t="str">
        <f aca="false">IF(ISBLANK(B369),"",IF(I369="L","Baixa",IF(I369="A","Média",IF(I369="","","Alta"))))</f>
        <v/>
      </c>
      <c r="G369" s="44" t="str">
        <f aca="false">CONCATENATE(B369,I369)</f>
        <v/>
      </c>
      <c r="H369" s="39" t="str">
        <f aca="false">IF(ISBLANK(B369),"",IF(B369="ALI",IF(I369="L",7,IF(I369="A",10,15)),IF(B369="AIE",IF(I369="L",5,IF(I369="A",7,10)),IF(B369="SE",IF(I369="L",4,IF(I369="A",5,7)),IF(OR(B369="EE",B369="CE"),IF(I369="L",3,IF(I369="A",4,6)),0)))))</f>
        <v/>
      </c>
      <c r="I369" s="46" t="str">
        <f aca="false">IF(OR(ISBLANK(D369),ISBLANK(E369)),IF(OR(B369="ALI",B369="AIE"),"L",IF(OR(B369="EE",B369="SE",B369="CE"),"A","")),IF(B369="EE",IF(E369&gt;=3,IF(D369&gt;=5,"H","A"),IF(E369&gt;=2,IF(D369&gt;=16,"H",IF(D369&lt;=4,"L","A")),IF(D369&lt;=15,"L","A"))),IF(OR(B369="SE",B369="CE"),IF(E369&gt;=4,IF(D369&gt;=6,"H","A"),IF(E369&gt;=2,IF(D369&gt;=20,"H",IF(D369&lt;=5,"L","A")),IF(D369&lt;=19,"L","A"))),IF(OR(B369="ALI",B369="AIE"),IF(E369&gt;=6,IF(D369&gt;=20,"H","A"),IF(E369&gt;=2,IF(D369&gt;=51,"H",IF(D369&lt;=19,"L","A")),IF(D369&lt;=50,"L","A"))),""))))</f>
        <v/>
      </c>
      <c r="J369" s="44" t="str">
        <f aca="false">CONCATENATE(B369,C369)</f>
        <v/>
      </c>
      <c r="K369" s="47" t="str">
        <f aca="false">IF(OR(H369="",H369=0),L369,H369)</f>
        <v/>
      </c>
      <c r="L369" s="47" t="str">
        <f aca="false">IF(NOT(ISERROR(VLOOKUP(B369,Deflatores!G$42:H$64,2,FALSE()))),VLOOKUP(B369,Deflatores!G$42:H$64,2,FALSE()),IF(OR(ISBLANK(C369),ISBLANK(B369)),"",VLOOKUP(C369,Deflatores!G$4:H$38,2,FALSE())*H369+VLOOKUP(C369,Deflatores!G$4:I$38,3,FALSE())))</f>
        <v/>
      </c>
      <c r="M369" s="48"/>
      <c r="N369" s="48"/>
      <c r="O369" s="43"/>
    </row>
    <row r="370" customFormat="false" ht="12.75" hidden="false" customHeight="true" outlineLevel="0" collapsed="false">
      <c r="A370" s="36"/>
      <c r="B370" s="37"/>
      <c r="C370" s="37"/>
      <c r="D370" s="44"/>
      <c r="E370" s="44"/>
      <c r="F370" s="45" t="str">
        <f aca="false">IF(ISBLANK(B370),"",IF(I370="L","Baixa",IF(I370="A","Média",IF(I370="","","Alta"))))</f>
        <v/>
      </c>
      <c r="G370" s="44" t="str">
        <f aca="false">CONCATENATE(B370,I370)</f>
        <v/>
      </c>
      <c r="H370" s="39" t="str">
        <f aca="false">IF(ISBLANK(B370),"",IF(B370="ALI",IF(I370="L",7,IF(I370="A",10,15)),IF(B370="AIE",IF(I370="L",5,IF(I370="A",7,10)),IF(B370="SE",IF(I370="L",4,IF(I370="A",5,7)),IF(OR(B370="EE",B370="CE"),IF(I370="L",3,IF(I370="A",4,6)),0)))))</f>
        <v/>
      </c>
      <c r="I370" s="46" t="str">
        <f aca="false">IF(OR(ISBLANK(D370),ISBLANK(E370)),IF(OR(B370="ALI",B370="AIE"),"L",IF(OR(B370="EE",B370="SE",B370="CE"),"A","")),IF(B370="EE",IF(E370&gt;=3,IF(D370&gt;=5,"H","A"),IF(E370&gt;=2,IF(D370&gt;=16,"H",IF(D370&lt;=4,"L","A")),IF(D370&lt;=15,"L","A"))),IF(OR(B370="SE",B370="CE"),IF(E370&gt;=4,IF(D370&gt;=6,"H","A"),IF(E370&gt;=2,IF(D370&gt;=20,"H",IF(D370&lt;=5,"L","A")),IF(D370&lt;=19,"L","A"))),IF(OR(B370="ALI",B370="AIE"),IF(E370&gt;=6,IF(D370&gt;=20,"H","A"),IF(E370&gt;=2,IF(D370&gt;=51,"H",IF(D370&lt;=19,"L","A")),IF(D370&lt;=50,"L","A"))),""))))</f>
        <v/>
      </c>
      <c r="J370" s="44" t="str">
        <f aca="false">CONCATENATE(B370,C370)</f>
        <v/>
      </c>
      <c r="K370" s="47" t="str">
        <f aca="false">IF(OR(H370="",H370=0),L370,H370)</f>
        <v/>
      </c>
      <c r="L370" s="47" t="str">
        <f aca="false">IF(NOT(ISERROR(VLOOKUP(B370,Deflatores!G$42:H$64,2,FALSE()))),VLOOKUP(B370,Deflatores!G$42:H$64,2,FALSE()),IF(OR(ISBLANK(C370),ISBLANK(B370)),"",VLOOKUP(C370,Deflatores!G$4:H$38,2,FALSE())*H370+VLOOKUP(C370,Deflatores!G$4:I$38,3,FALSE())))</f>
        <v/>
      </c>
      <c r="M370" s="48"/>
      <c r="N370" s="48"/>
      <c r="O370" s="43"/>
    </row>
    <row r="371" customFormat="false" ht="12.75" hidden="false" customHeight="true" outlineLevel="0" collapsed="false">
      <c r="A371" s="36"/>
      <c r="B371" s="37"/>
      <c r="C371" s="37"/>
      <c r="D371" s="44"/>
      <c r="E371" s="44"/>
      <c r="F371" s="45" t="str">
        <f aca="false">IF(ISBLANK(B371),"",IF(I371="L","Baixa",IF(I371="A","Média",IF(I371="","","Alta"))))</f>
        <v/>
      </c>
      <c r="G371" s="44" t="str">
        <f aca="false">CONCATENATE(B371,I371)</f>
        <v/>
      </c>
      <c r="H371" s="39" t="str">
        <f aca="false">IF(ISBLANK(B371),"",IF(B371="ALI",IF(I371="L",7,IF(I371="A",10,15)),IF(B371="AIE",IF(I371="L",5,IF(I371="A",7,10)),IF(B371="SE",IF(I371="L",4,IF(I371="A",5,7)),IF(OR(B371="EE",B371="CE"),IF(I371="L",3,IF(I371="A",4,6)),0)))))</f>
        <v/>
      </c>
      <c r="I371" s="46" t="str">
        <f aca="false">IF(OR(ISBLANK(D371),ISBLANK(E371)),IF(OR(B371="ALI",B371="AIE"),"L",IF(OR(B371="EE",B371="SE",B371="CE"),"A","")),IF(B371="EE",IF(E371&gt;=3,IF(D371&gt;=5,"H","A"),IF(E371&gt;=2,IF(D371&gt;=16,"H",IF(D371&lt;=4,"L","A")),IF(D371&lt;=15,"L","A"))),IF(OR(B371="SE",B371="CE"),IF(E371&gt;=4,IF(D371&gt;=6,"H","A"),IF(E371&gt;=2,IF(D371&gt;=20,"H",IF(D371&lt;=5,"L","A")),IF(D371&lt;=19,"L","A"))),IF(OR(B371="ALI",B371="AIE"),IF(E371&gt;=6,IF(D371&gt;=20,"H","A"),IF(E371&gt;=2,IF(D371&gt;=51,"H",IF(D371&lt;=19,"L","A")),IF(D371&lt;=50,"L","A"))),""))))</f>
        <v/>
      </c>
      <c r="J371" s="44" t="str">
        <f aca="false">CONCATENATE(B371,C371)</f>
        <v/>
      </c>
      <c r="K371" s="47" t="str">
        <f aca="false">IF(OR(H371="",H371=0),L371,H371)</f>
        <v/>
      </c>
      <c r="L371" s="47" t="str">
        <f aca="false">IF(NOT(ISERROR(VLOOKUP(B371,Deflatores!G$42:H$64,2,FALSE()))),VLOOKUP(B371,Deflatores!G$42:H$64,2,FALSE()),IF(OR(ISBLANK(C371),ISBLANK(B371)),"",VLOOKUP(C371,Deflatores!G$4:H$38,2,FALSE())*H371+VLOOKUP(C371,Deflatores!G$4:I$38,3,FALSE())))</f>
        <v/>
      </c>
      <c r="M371" s="48"/>
      <c r="N371" s="48"/>
      <c r="O371" s="43"/>
    </row>
    <row r="372" customFormat="false" ht="12.75" hidden="false" customHeight="true" outlineLevel="0" collapsed="false">
      <c r="A372" s="36"/>
      <c r="B372" s="37"/>
      <c r="C372" s="37"/>
      <c r="D372" s="44"/>
      <c r="E372" s="44"/>
      <c r="F372" s="45" t="str">
        <f aca="false">IF(ISBLANK(B372),"",IF(I372="L","Baixa",IF(I372="A","Média",IF(I372="","","Alta"))))</f>
        <v/>
      </c>
      <c r="G372" s="44" t="str">
        <f aca="false">CONCATENATE(B372,I372)</f>
        <v/>
      </c>
      <c r="H372" s="39" t="str">
        <f aca="false">IF(ISBLANK(B372),"",IF(B372="ALI",IF(I372="L",7,IF(I372="A",10,15)),IF(B372="AIE",IF(I372="L",5,IF(I372="A",7,10)),IF(B372="SE",IF(I372="L",4,IF(I372="A",5,7)),IF(OR(B372="EE",B372="CE"),IF(I372="L",3,IF(I372="A",4,6)),0)))))</f>
        <v/>
      </c>
      <c r="I372" s="46" t="str">
        <f aca="false">IF(OR(ISBLANK(D372),ISBLANK(E372)),IF(OR(B372="ALI",B372="AIE"),"L",IF(OR(B372="EE",B372="SE",B372="CE"),"A","")),IF(B372="EE",IF(E372&gt;=3,IF(D372&gt;=5,"H","A"),IF(E372&gt;=2,IF(D372&gt;=16,"H",IF(D372&lt;=4,"L","A")),IF(D372&lt;=15,"L","A"))),IF(OR(B372="SE",B372="CE"),IF(E372&gt;=4,IF(D372&gt;=6,"H","A"),IF(E372&gt;=2,IF(D372&gt;=20,"H",IF(D372&lt;=5,"L","A")),IF(D372&lt;=19,"L","A"))),IF(OR(B372="ALI",B372="AIE"),IF(E372&gt;=6,IF(D372&gt;=20,"H","A"),IF(E372&gt;=2,IF(D372&gt;=51,"H",IF(D372&lt;=19,"L","A")),IF(D372&lt;=50,"L","A"))),""))))</f>
        <v/>
      </c>
      <c r="J372" s="44" t="str">
        <f aca="false">CONCATENATE(B372,C372)</f>
        <v/>
      </c>
      <c r="K372" s="47" t="str">
        <f aca="false">IF(OR(H372="",H372=0),L372,H372)</f>
        <v/>
      </c>
      <c r="L372" s="47" t="str">
        <f aca="false">IF(NOT(ISERROR(VLOOKUP(B372,Deflatores!G$42:H$64,2,FALSE()))),VLOOKUP(B372,Deflatores!G$42:H$64,2,FALSE()),IF(OR(ISBLANK(C372),ISBLANK(B372)),"",VLOOKUP(C372,Deflatores!G$4:H$38,2,FALSE())*H372+VLOOKUP(C372,Deflatores!G$4:I$38,3,FALSE())))</f>
        <v/>
      </c>
      <c r="M372" s="48"/>
      <c r="N372" s="48"/>
      <c r="O372" s="43"/>
    </row>
    <row r="373" customFormat="false" ht="12.75" hidden="false" customHeight="true" outlineLevel="0" collapsed="false">
      <c r="A373" s="36"/>
      <c r="B373" s="37"/>
      <c r="C373" s="37"/>
      <c r="D373" s="44"/>
      <c r="E373" s="44"/>
      <c r="F373" s="45" t="str">
        <f aca="false">IF(ISBLANK(B373),"",IF(I373="L","Baixa",IF(I373="A","Média",IF(I373="","","Alta"))))</f>
        <v/>
      </c>
      <c r="G373" s="44" t="str">
        <f aca="false">CONCATENATE(B373,I373)</f>
        <v/>
      </c>
      <c r="H373" s="39" t="str">
        <f aca="false">IF(ISBLANK(B373),"",IF(B373="ALI",IF(I373="L",7,IF(I373="A",10,15)),IF(B373="AIE",IF(I373="L",5,IF(I373="A",7,10)),IF(B373="SE",IF(I373="L",4,IF(I373="A",5,7)),IF(OR(B373="EE",B373="CE"),IF(I373="L",3,IF(I373="A",4,6)),0)))))</f>
        <v/>
      </c>
      <c r="I373" s="46" t="str">
        <f aca="false">IF(OR(ISBLANK(D373),ISBLANK(E373)),IF(OR(B373="ALI",B373="AIE"),"L",IF(OR(B373="EE",B373="SE",B373="CE"),"A","")),IF(B373="EE",IF(E373&gt;=3,IF(D373&gt;=5,"H","A"),IF(E373&gt;=2,IF(D373&gt;=16,"H",IF(D373&lt;=4,"L","A")),IF(D373&lt;=15,"L","A"))),IF(OR(B373="SE",B373="CE"),IF(E373&gt;=4,IF(D373&gt;=6,"H","A"),IF(E373&gt;=2,IF(D373&gt;=20,"H",IF(D373&lt;=5,"L","A")),IF(D373&lt;=19,"L","A"))),IF(OR(B373="ALI",B373="AIE"),IF(E373&gt;=6,IF(D373&gt;=20,"H","A"),IF(E373&gt;=2,IF(D373&gt;=51,"H",IF(D373&lt;=19,"L","A")),IF(D373&lt;=50,"L","A"))),""))))</f>
        <v/>
      </c>
      <c r="J373" s="44" t="str">
        <f aca="false">CONCATENATE(B373,C373)</f>
        <v/>
      </c>
      <c r="K373" s="47" t="str">
        <f aca="false">IF(OR(H373="",H373=0),L373,H373)</f>
        <v/>
      </c>
      <c r="L373" s="47" t="str">
        <f aca="false">IF(NOT(ISERROR(VLOOKUP(B373,Deflatores!G$42:H$64,2,FALSE()))),VLOOKUP(B373,Deflatores!G$42:H$64,2,FALSE()),IF(OR(ISBLANK(C373),ISBLANK(B373)),"",VLOOKUP(C373,Deflatores!G$4:H$38,2,FALSE())*H373+VLOOKUP(C373,Deflatores!G$4:I$38,3,FALSE())))</f>
        <v/>
      </c>
      <c r="M373" s="48"/>
      <c r="N373" s="48"/>
      <c r="O373" s="43"/>
    </row>
    <row r="374" customFormat="false" ht="12.75" hidden="false" customHeight="true" outlineLevel="0" collapsed="false">
      <c r="A374" s="36"/>
      <c r="B374" s="37"/>
      <c r="C374" s="37"/>
      <c r="D374" s="44"/>
      <c r="E374" s="44"/>
      <c r="F374" s="45" t="str">
        <f aca="false">IF(ISBLANK(B374),"",IF(I374="L","Baixa",IF(I374="A","Média",IF(I374="","","Alta"))))</f>
        <v/>
      </c>
      <c r="G374" s="44" t="str">
        <f aca="false">CONCATENATE(B374,I374)</f>
        <v/>
      </c>
      <c r="H374" s="39" t="str">
        <f aca="false">IF(ISBLANK(B374),"",IF(B374="ALI",IF(I374="L",7,IF(I374="A",10,15)),IF(B374="AIE",IF(I374="L",5,IF(I374="A",7,10)),IF(B374="SE",IF(I374="L",4,IF(I374="A",5,7)),IF(OR(B374="EE",B374="CE"),IF(I374="L",3,IF(I374="A",4,6)),0)))))</f>
        <v/>
      </c>
      <c r="I374" s="46" t="str">
        <f aca="false">IF(OR(ISBLANK(D374),ISBLANK(E374)),IF(OR(B374="ALI",B374="AIE"),"L",IF(OR(B374="EE",B374="SE",B374="CE"),"A","")),IF(B374="EE",IF(E374&gt;=3,IF(D374&gt;=5,"H","A"),IF(E374&gt;=2,IF(D374&gt;=16,"H",IF(D374&lt;=4,"L","A")),IF(D374&lt;=15,"L","A"))),IF(OR(B374="SE",B374="CE"),IF(E374&gt;=4,IF(D374&gt;=6,"H","A"),IF(E374&gt;=2,IF(D374&gt;=20,"H",IF(D374&lt;=5,"L","A")),IF(D374&lt;=19,"L","A"))),IF(OR(B374="ALI",B374="AIE"),IF(E374&gt;=6,IF(D374&gt;=20,"H","A"),IF(E374&gt;=2,IF(D374&gt;=51,"H",IF(D374&lt;=19,"L","A")),IF(D374&lt;=50,"L","A"))),""))))</f>
        <v/>
      </c>
      <c r="J374" s="44" t="str">
        <f aca="false">CONCATENATE(B374,C374)</f>
        <v/>
      </c>
      <c r="K374" s="47" t="str">
        <f aca="false">IF(OR(H374="",H374=0),L374,H374)</f>
        <v/>
      </c>
      <c r="L374" s="47" t="str">
        <f aca="false">IF(NOT(ISERROR(VLOOKUP(B374,Deflatores!G$42:H$64,2,FALSE()))),VLOOKUP(B374,Deflatores!G$42:H$64,2,FALSE()),IF(OR(ISBLANK(C374),ISBLANK(B374)),"",VLOOKUP(C374,Deflatores!G$4:H$38,2,FALSE())*H374+VLOOKUP(C374,Deflatores!G$4:I$38,3,FALSE())))</f>
        <v/>
      </c>
      <c r="M374" s="48"/>
      <c r="N374" s="48"/>
      <c r="O374" s="43"/>
    </row>
    <row r="375" customFormat="false" ht="12.75" hidden="false" customHeight="true" outlineLevel="0" collapsed="false">
      <c r="A375" s="36"/>
      <c r="B375" s="37"/>
      <c r="C375" s="37"/>
      <c r="D375" s="44"/>
      <c r="E375" s="44"/>
      <c r="F375" s="45" t="str">
        <f aca="false">IF(ISBLANK(B375),"",IF(I375="L","Baixa",IF(I375="A","Média",IF(I375="","","Alta"))))</f>
        <v/>
      </c>
      <c r="G375" s="44" t="str">
        <f aca="false">CONCATENATE(B375,I375)</f>
        <v/>
      </c>
      <c r="H375" s="39" t="str">
        <f aca="false">IF(ISBLANK(B375),"",IF(B375="ALI",IF(I375="L",7,IF(I375="A",10,15)),IF(B375="AIE",IF(I375="L",5,IF(I375="A",7,10)),IF(B375="SE",IF(I375="L",4,IF(I375="A",5,7)),IF(OR(B375="EE",B375="CE"),IF(I375="L",3,IF(I375="A",4,6)),0)))))</f>
        <v/>
      </c>
      <c r="I375" s="46" t="str">
        <f aca="false">IF(OR(ISBLANK(D375),ISBLANK(E375)),IF(OR(B375="ALI",B375="AIE"),"L",IF(OR(B375="EE",B375="SE",B375="CE"),"A","")),IF(B375="EE",IF(E375&gt;=3,IF(D375&gt;=5,"H","A"),IF(E375&gt;=2,IF(D375&gt;=16,"H",IF(D375&lt;=4,"L","A")),IF(D375&lt;=15,"L","A"))),IF(OR(B375="SE",B375="CE"),IF(E375&gt;=4,IF(D375&gt;=6,"H","A"),IF(E375&gt;=2,IF(D375&gt;=20,"H",IF(D375&lt;=5,"L","A")),IF(D375&lt;=19,"L","A"))),IF(OR(B375="ALI",B375="AIE"),IF(E375&gt;=6,IF(D375&gt;=20,"H","A"),IF(E375&gt;=2,IF(D375&gt;=51,"H",IF(D375&lt;=19,"L","A")),IF(D375&lt;=50,"L","A"))),""))))</f>
        <v/>
      </c>
      <c r="J375" s="44" t="str">
        <f aca="false">CONCATENATE(B375,C375)</f>
        <v/>
      </c>
      <c r="K375" s="47" t="str">
        <f aca="false">IF(OR(H375="",H375=0),L375,H375)</f>
        <v/>
      </c>
      <c r="L375" s="47" t="str">
        <f aca="false">IF(NOT(ISERROR(VLOOKUP(B375,Deflatores!G$42:H$64,2,FALSE()))),VLOOKUP(B375,Deflatores!G$42:H$64,2,FALSE()),IF(OR(ISBLANK(C375),ISBLANK(B375)),"",VLOOKUP(C375,Deflatores!G$4:H$38,2,FALSE())*H375+VLOOKUP(C375,Deflatores!G$4:I$38,3,FALSE())))</f>
        <v/>
      </c>
      <c r="M375" s="48"/>
      <c r="N375" s="48"/>
      <c r="O375" s="43"/>
    </row>
    <row r="376" customFormat="false" ht="12.75" hidden="false" customHeight="true" outlineLevel="0" collapsed="false">
      <c r="A376" s="36"/>
      <c r="B376" s="37"/>
      <c r="C376" s="37"/>
      <c r="D376" s="44"/>
      <c r="E376" s="44"/>
      <c r="F376" s="45" t="str">
        <f aca="false">IF(ISBLANK(B376),"",IF(I376="L","Baixa",IF(I376="A","Média",IF(I376="","","Alta"))))</f>
        <v/>
      </c>
      <c r="G376" s="44" t="str">
        <f aca="false">CONCATENATE(B376,I376)</f>
        <v/>
      </c>
      <c r="H376" s="39" t="str">
        <f aca="false">IF(ISBLANK(B376),"",IF(B376="ALI",IF(I376="L",7,IF(I376="A",10,15)),IF(B376="AIE",IF(I376="L",5,IF(I376="A",7,10)),IF(B376="SE",IF(I376="L",4,IF(I376="A",5,7)),IF(OR(B376="EE",B376="CE"),IF(I376="L",3,IF(I376="A",4,6)),0)))))</f>
        <v/>
      </c>
      <c r="I376" s="46" t="str">
        <f aca="false">IF(OR(ISBLANK(D376),ISBLANK(E376)),IF(OR(B376="ALI",B376="AIE"),"L",IF(OR(B376="EE",B376="SE",B376="CE"),"A","")),IF(B376="EE",IF(E376&gt;=3,IF(D376&gt;=5,"H","A"),IF(E376&gt;=2,IF(D376&gt;=16,"H",IF(D376&lt;=4,"L","A")),IF(D376&lt;=15,"L","A"))),IF(OR(B376="SE",B376="CE"),IF(E376&gt;=4,IF(D376&gt;=6,"H","A"),IF(E376&gt;=2,IF(D376&gt;=20,"H",IF(D376&lt;=5,"L","A")),IF(D376&lt;=19,"L","A"))),IF(OR(B376="ALI",B376="AIE"),IF(E376&gt;=6,IF(D376&gt;=20,"H","A"),IF(E376&gt;=2,IF(D376&gt;=51,"H",IF(D376&lt;=19,"L","A")),IF(D376&lt;=50,"L","A"))),""))))</f>
        <v/>
      </c>
      <c r="J376" s="44" t="str">
        <f aca="false">CONCATENATE(B376,C376)</f>
        <v/>
      </c>
      <c r="K376" s="47" t="str">
        <f aca="false">IF(OR(H376="",H376=0),L376,H376)</f>
        <v/>
      </c>
      <c r="L376" s="47" t="str">
        <f aca="false">IF(NOT(ISERROR(VLOOKUP(B376,Deflatores!G$42:H$64,2,FALSE()))),VLOOKUP(B376,Deflatores!G$42:H$64,2,FALSE()),IF(OR(ISBLANK(C376),ISBLANK(B376)),"",VLOOKUP(C376,Deflatores!G$4:H$38,2,FALSE())*H376+VLOOKUP(C376,Deflatores!G$4:I$38,3,FALSE())))</f>
        <v/>
      </c>
      <c r="M376" s="48"/>
      <c r="N376" s="48"/>
      <c r="O376" s="43"/>
    </row>
    <row r="377" customFormat="false" ht="12.75" hidden="false" customHeight="true" outlineLevel="0" collapsed="false">
      <c r="A377" s="36"/>
      <c r="B377" s="37"/>
      <c r="C377" s="37"/>
      <c r="D377" s="44"/>
      <c r="E377" s="44"/>
      <c r="F377" s="45" t="str">
        <f aca="false">IF(ISBLANK(B377),"",IF(I377="L","Baixa",IF(I377="A","Média",IF(I377="","","Alta"))))</f>
        <v/>
      </c>
      <c r="G377" s="44" t="str">
        <f aca="false">CONCATENATE(B377,I377)</f>
        <v/>
      </c>
      <c r="H377" s="39" t="str">
        <f aca="false">IF(ISBLANK(B377),"",IF(B377="ALI",IF(I377="L",7,IF(I377="A",10,15)),IF(B377="AIE",IF(I377="L",5,IF(I377="A",7,10)),IF(B377="SE",IF(I377="L",4,IF(I377="A",5,7)),IF(OR(B377="EE",B377="CE"),IF(I377="L",3,IF(I377="A",4,6)),0)))))</f>
        <v/>
      </c>
      <c r="I377" s="46" t="str">
        <f aca="false">IF(OR(ISBLANK(D377),ISBLANK(E377)),IF(OR(B377="ALI",B377="AIE"),"L",IF(OR(B377="EE",B377="SE",B377="CE"),"A","")),IF(B377="EE",IF(E377&gt;=3,IF(D377&gt;=5,"H","A"),IF(E377&gt;=2,IF(D377&gt;=16,"H",IF(D377&lt;=4,"L","A")),IF(D377&lt;=15,"L","A"))),IF(OR(B377="SE",B377="CE"),IF(E377&gt;=4,IF(D377&gt;=6,"H","A"),IF(E377&gt;=2,IF(D377&gt;=20,"H",IF(D377&lt;=5,"L","A")),IF(D377&lt;=19,"L","A"))),IF(OR(B377="ALI",B377="AIE"),IF(E377&gt;=6,IF(D377&gt;=20,"H","A"),IF(E377&gt;=2,IF(D377&gt;=51,"H",IF(D377&lt;=19,"L","A")),IF(D377&lt;=50,"L","A"))),""))))</f>
        <v/>
      </c>
      <c r="J377" s="44" t="str">
        <f aca="false">CONCATENATE(B377,C377)</f>
        <v/>
      </c>
      <c r="K377" s="47" t="str">
        <f aca="false">IF(OR(H377="",H377=0),L377,H377)</f>
        <v/>
      </c>
      <c r="L377" s="47" t="str">
        <f aca="false">IF(NOT(ISERROR(VLOOKUP(B377,Deflatores!G$42:H$64,2,FALSE()))),VLOOKUP(B377,Deflatores!G$42:H$64,2,FALSE()),IF(OR(ISBLANK(C377),ISBLANK(B377)),"",VLOOKUP(C377,Deflatores!G$4:H$38,2,FALSE())*H377+VLOOKUP(C377,Deflatores!G$4:I$38,3,FALSE())))</f>
        <v/>
      </c>
      <c r="M377" s="48"/>
      <c r="N377" s="48"/>
      <c r="O377" s="43"/>
    </row>
    <row r="378" customFormat="false" ht="12.75" hidden="false" customHeight="true" outlineLevel="0" collapsed="false">
      <c r="A378" s="36"/>
      <c r="B378" s="37"/>
      <c r="C378" s="37"/>
      <c r="D378" s="44"/>
      <c r="E378" s="44"/>
      <c r="F378" s="45" t="str">
        <f aca="false">IF(ISBLANK(B378),"",IF(I378="L","Baixa",IF(I378="A","Média",IF(I378="","","Alta"))))</f>
        <v/>
      </c>
      <c r="G378" s="44" t="str">
        <f aca="false">CONCATENATE(B378,I378)</f>
        <v/>
      </c>
      <c r="H378" s="39" t="str">
        <f aca="false">IF(ISBLANK(B378),"",IF(B378="ALI",IF(I378="L",7,IF(I378="A",10,15)),IF(B378="AIE",IF(I378="L",5,IF(I378="A",7,10)),IF(B378="SE",IF(I378="L",4,IF(I378="A",5,7)),IF(OR(B378="EE",B378="CE"),IF(I378="L",3,IF(I378="A",4,6)),0)))))</f>
        <v/>
      </c>
      <c r="I378" s="46" t="str">
        <f aca="false">IF(OR(ISBLANK(D378),ISBLANK(E378)),IF(OR(B378="ALI",B378="AIE"),"L",IF(OR(B378="EE",B378="SE",B378="CE"),"A","")),IF(B378="EE",IF(E378&gt;=3,IF(D378&gt;=5,"H","A"),IF(E378&gt;=2,IF(D378&gt;=16,"H",IF(D378&lt;=4,"L","A")),IF(D378&lt;=15,"L","A"))),IF(OR(B378="SE",B378="CE"),IF(E378&gt;=4,IF(D378&gt;=6,"H","A"),IF(E378&gt;=2,IF(D378&gt;=20,"H",IF(D378&lt;=5,"L","A")),IF(D378&lt;=19,"L","A"))),IF(OR(B378="ALI",B378="AIE"),IF(E378&gt;=6,IF(D378&gt;=20,"H","A"),IF(E378&gt;=2,IF(D378&gt;=51,"H",IF(D378&lt;=19,"L","A")),IF(D378&lt;=50,"L","A"))),""))))</f>
        <v/>
      </c>
      <c r="J378" s="44" t="str">
        <f aca="false">CONCATENATE(B378,C378)</f>
        <v/>
      </c>
      <c r="K378" s="47" t="str">
        <f aca="false">IF(OR(H378="",H378=0),L378,H378)</f>
        <v/>
      </c>
      <c r="L378" s="47" t="str">
        <f aca="false">IF(NOT(ISERROR(VLOOKUP(B378,Deflatores!G$42:H$64,2,FALSE()))),VLOOKUP(B378,Deflatores!G$42:H$64,2,FALSE()),IF(OR(ISBLANK(C378),ISBLANK(B378)),"",VLOOKUP(C378,Deflatores!G$4:H$38,2,FALSE())*H378+VLOOKUP(C378,Deflatores!G$4:I$38,3,FALSE())))</f>
        <v/>
      </c>
      <c r="M378" s="48"/>
      <c r="N378" s="48"/>
      <c r="O378" s="43"/>
    </row>
    <row r="379" customFormat="false" ht="12.75" hidden="false" customHeight="true" outlineLevel="0" collapsed="false">
      <c r="A379" s="36"/>
      <c r="B379" s="37"/>
      <c r="C379" s="37"/>
      <c r="D379" s="44"/>
      <c r="E379" s="44"/>
      <c r="F379" s="45" t="str">
        <f aca="false">IF(ISBLANK(B379),"",IF(I379="L","Baixa",IF(I379="A","Média",IF(I379="","","Alta"))))</f>
        <v/>
      </c>
      <c r="G379" s="44" t="str">
        <f aca="false">CONCATENATE(B379,I379)</f>
        <v/>
      </c>
      <c r="H379" s="39" t="str">
        <f aca="false">IF(ISBLANK(B379),"",IF(B379="ALI",IF(I379="L",7,IF(I379="A",10,15)),IF(B379="AIE",IF(I379="L",5,IF(I379="A",7,10)),IF(B379="SE",IF(I379="L",4,IF(I379="A",5,7)),IF(OR(B379="EE",B379="CE"),IF(I379="L",3,IF(I379="A",4,6)),0)))))</f>
        <v/>
      </c>
      <c r="I379" s="46" t="str">
        <f aca="false">IF(OR(ISBLANK(D379),ISBLANK(E379)),IF(OR(B379="ALI",B379="AIE"),"L",IF(OR(B379="EE",B379="SE",B379="CE"),"A","")),IF(B379="EE",IF(E379&gt;=3,IF(D379&gt;=5,"H","A"),IF(E379&gt;=2,IF(D379&gt;=16,"H",IF(D379&lt;=4,"L","A")),IF(D379&lt;=15,"L","A"))),IF(OR(B379="SE",B379="CE"),IF(E379&gt;=4,IF(D379&gt;=6,"H","A"),IF(E379&gt;=2,IF(D379&gt;=20,"H",IF(D379&lt;=5,"L","A")),IF(D379&lt;=19,"L","A"))),IF(OR(B379="ALI",B379="AIE"),IF(E379&gt;=6,IF(D379&gt;=20,"H","A"),IF(E379&gt;=2,IF(D379&gt;=51,"H",IF(D379&lt;=19,"L","A")),IF(D379&lt;=50,"L","A"))),""))))</f>
        <v/>
      </c>
      <c r="J379" s="44" t="str">
        <f aca="false">CONCATENATE(B379,C379)</f>
        <v/>
      </c>
      <c r="K379" s="47" t="str">
        <f aca="false">IF(OR(H379="",H379=0),L379,H379)</f>
        <v/>
      </c>
      <c r="L379" s="47" t="str">
        <f aca="false">IF(NOT(ISERROR(VLOOKUP(B379,Deflatores!G$42:H$64,2,FALSE()))),VLOOKUP(B379,Deflatores!G$42:H$64,2,FALSE()),IF(OR(ISBLANK(C379),ISBLANK(B379)),"",VLOOKUP(C379,Deflatores!G$4:H$38,2,FALSE())*H379+VLOOKUP(C379,Deflatores!G$4:I$38,3,FALSE())))</f>
        <v/>
      </c>
      <c r="M379" s="48"/>
      <c r="N379" s="48"/>
      <c r="O379" s="43"/>
    </row>
    <row r="380" customFormat="false" ht="12.75" hidden="false" customHeight="true" outlineLevel="0" collapsed="false">
      <c r="A380" s="36"/>
      <c r="B380" s="37"/>
      <c r="C380" s="37"/>
      <c r="D380" s="44"/>
      <c r="E380" s="44"/>
      <c r="F380" s="45" t="str">
        <f aca="false">IF(ISBLANK(B380),"",IF(I380="L","Baixa",IF(I380="A","Média",IF(I380="","","Alta"))))</f>
        <v/>
      </c>
      <c r="G380" s="44" t="str">
        <f aca="false">CONCATENATE(B380,I380)</f>
        <v/>
      </c>
      <c r="H380" s="39" t="str">
        <f aca="false">IF(ISBLANK(B380),"",IF(B380="ALI",IF(I380="L",7,IF(I380="A",10,15)),IF(B380="AIE",IF(I380="L",5,IF(I380="A",7,10)),IF(B380="SE",IF(I380="L",4,IF(I380="A",5,7)),IF(OR(B380="EE",B380="CE"),IF(I380="L",3,IF(I380="A",4,6)),0)))))</f>
        <v/>
      </c>
      <c r="I380" s="46" t="str">
        <f aca="false">IF(OR(ISBLANK(D380),ISBLANK(E380)),IF(OR(B380="ALI",B380="AIE"),"L",IF(OR(B380="EE",B380="SE",B380="CE"),"A","")),IF(B380="EE",IF(E380&gt;=3,IF(D380&gt;=5,"H","A"),IF(E380&gt;=2,IF(D380&gt;=16,"H",IF(D380&lt;=4,"L","A")),IF(D380&lt;=15,"L","A"))),IF(OR(B380="SE",B380="CE"),IF(E380&gt;=4,IF(D380&gt;=6,"H","A"),IF(E380&gt;=2,IF(D380&gt;=20,"H",IF(D380&lt;=5,"L","A")),IF(D380&lt;=19,"L","A"))),IF(OR(B380="ALI",B380="AIE"),IF(E380&gt;=6,IF(D380&gt;=20,"H","A"),IF(E380&gt;=2,IF(D380&gt;=51,"H",IF(D380&lt;=19,"L","A")),IF(D380&lt;=50,"L","A"))),""))))</f>
        <v/>
      </c>
      <c r="J380" s="44" t="str">
        <f aca="false">CONCATENATE(B380,C380)</f>
        <v/>
      </c>
      <c r="K380" s="47" t="str">
        <f aca="false">IF(OR(H380="",H380=0),L380,H380)</f>
        <v/>
      </c>
      <c r="L380" s="47" t="str">
        <f aca="false">IF(NOT(ISERROR(VLOOKUP(B380,Deflatores!G$42:H$64,2,FALSE()))),VLOOKUP(B380,Deflatores!G$42:H$64,2,FALSE()),IF(OR(ISBLANK(C380),ISBLANK(B380)),"",VLOOKUP(C380,Deflatores!G$4:H$38,2,FALSE())*H380+VLOOKUP(C380,Deflatores!G$4:I$38,3,FALSE())))</f>
        <v/>
      </c>
      <c r="M380" s="48"/>
      <c r="N380" s="48"/>
      <c r="O380" s="43"/>
    </row>
    <row r="381" customFormat="false" ht="12.75" hidden="false" customHeight="true" outlineLevel="0" collapsed="false">
      <c r="A381" s="36"/>
      <c r="B381" s="37"/>
      <c r="C381" s="37"/>
      <c r="D381" s="44"/>
      <c r="E381" s="44"/>
      <c r="F381" s="45" t="str">
        <f aca="false">IF(ISBLANK(B381),"",IF(I381="L","Baixa",IF(I381="A","Média",IF(I381="","","Alta"))))</f>
        <v/>
      </c>
      <c r="G381" s="44" t="str">
        <f aca="false">CONCATENATE(B381,I381)</f>
        <v/>
      </c>
      <c r="H381" s="39" t="str">
        <f aca="false">IF(ISBLANK(B381),"",IF(B381="ALI",IF(I381="L",7,IF(I381="A",10,15)),IF(B381="AIE",IF(I381="L",5,IF(I381="A",7,10)),IF(B381="SE",IF(I381="L",4,IF(I381="A",5,7)),IF(OR(B381="EE",B381="CE"),IF(I381="L",3,IF(I381="A",4,6)),0)))))</f>
        <v/>
      </c>
      <c r="I381" s="46" t="str">
        <f aca="false">IF(OR(ISBLANK(D381),ISBLANK(E381)),IF(OR(B381="ALI",B381="AIE"),"L",IF(OR(B381="EE",B381="SE",B381="CE"),"A","")),IF(B381="EE",IF(E381&gt;=3,IF(D381&gt;=5,"H","A"),IF(E381&gt;=2,IF(D381&gt;=16,"H",IF(D381&lt;=4,"L","A")),IF(D381&lt;=15,"L","A"))),IF(OR(B381="SE",B381="CE"),IF(E381&gt;=4,IF(D381&gt;=6,"H","A"),IF(E381&gt;=2,IF(D381&gt;=20,"H",IF(D381&lt;=5,"L","A")),IF(D381&lt;=19,"L","A"))),IF(OR(B381="ALI",B381="AIE"),IF(E381&gt;=6,IF(D381&gt;=20,"H","A"),IF(E381&gt;=2,IF(D381&gt;=51,"H",IF(D381&lt;=19,"L","A")),IF(D381&lt;=50,"L","A"))),""))))</f>
        <v/>
      </c>
      <c r="J381" s="44" t="str">
        <f aca="false">CONCATENATE(B381,C381)</f>
        <v/>
      </c>
      <c r="K381" s="47" t="str">
        <f aca="false">IF(OR(H381="",H381=0),L381,H381)</f>
        <v/>
      </c>
      <c r="L381" s="47" t="str">
        <f aca="false">IF(NOT(ISERROR(VLOOKUP(B381,Deflatores!G$42:H$64,2,FALSE()))),VLOOKUP(B381,Deflatores!G$42:H$64,2,FALSE()),IF(OR(ISBLANK(C381),ISBLANK(B381)),"",VLOOKUP(C381,Deflatores!G$4:H$38,2,FALSE())*H381+VLOOKUP(C381,Deflatores!G$4:I$38,3,FALSE())))</f>
        <v/>
      </c>
      <c r="M381" s="48"/>
      <c r="N381" s="48"/>
      <c r="O381" s="43"/>
    </row>
    <row r="382" customFormat="false" ht="12.75" hidden="false" customHeight="true" outlineLevel="0" collapsed="false">
      <c r="A382" s="36"/>
      <c r="B382" s="37"/>
      <c r="C382" s="37"/>
      <c r="D382" s="44"/>
      <c r="E382" s="44"/>
      <c r="F382" s="45" t="str">
        <f aca="false">IF(ISBLANK(B382),"",IF(I382="L","Baixa",IF(I382="A","Média",IF(I382="","","Alta"))))</f>
        <v/>
      </c>
      <c r="G382" s="44" t="str">
        <f aca="false">CONCATENATE(B382,I382)</f>
        <v/>
      </c>
      <c r="H382" s="39" t="str">
        <f aca="false">IF(ISBLANK(B382),"",IF(B382="ALI",IF(I382="L",7,IF(I382="A",10,15)),IF(B382="AIE",IF(I382="L",5,IF(I382="A",7,10)),IF(B382="SE",IF(I382="L",4,IF(I382="A",5,7)),IF(OR(B382="EE",B382="CE"),IF(I382="L",3,IF(I382="A",4,6)),0)))))</f>
        <v/>
      </c>
      <c r="I382" s="46" t="str">
        <f aca="false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44" t="str">
        <f aca="false">CONCATENATE(B382,C382)</f>
        <v/>
      </c>
      <c r="K382" s="47" t="str">
        <f aca="false">IF(OR(H382="",H382=0),L382,H382)</f>
        <v/>
      </c>
      <c r="L382" s="47" t="str">
        <f aca="false">IF(NOT(ISERROR(VLOOKUP(B382,Deflatores!G$42:H$64,2,FALSE()))),VLOOKUP(B382,Deflatores!G$42:H$64,2,FALSE()),IF(OR(ISBLANK(C382),ISBLANK(B382)),"",VLOOKUP(C382,Deflatores!G$4:H$38,2,FALSE())*H382+VLOOKUP(C382,Deflatores!G$4:I$38,3,FALSE())))</f>
        <v/>
      </c>
      <c r="M382" s="48"/>
      <c r="N382" s="48"/>
      <c r="O382" s="43"/>
    </row>
    <row r="383" customFormat="false" ht="12.75" hidden="false" customHeight="true" outlineLevel="0" collapsed="false">
      <c r="A383" s="36"/>
      <c r="B383" s="37"/>
      <c r="C383" s="37"/>
      <c r="D383" s="44"/>
      <c r="E383" s="44"/>
      <c r="F383" s="45" t="str">
        <f aca="false">IF(ISBLANK(B383),"",IF(I383="L","Baixa",IF(I383="A","Média",IF(I383="","","Alta"))))</f>
        <v/>
      </c>
      <c r="G383" s="44" t="str">
        <f aca="false">CONCATENATE(B383,I383)</f>
        <v/>
      </c>
      <c r="H383" s="39" t="str">
        <f aca="false">IF(ISBLANK(B383),"",IF(B383="ALI",IF(I383="L",7,IF(I383="A",10,15)),IF(B383="AIE",IF(I383="L",5,IF(I383="A",7,10)),IF(B383="SE",IF(I383="L",4,IF(I383="A",5,7)),IF(OR(B383="EE",B383="CE"),IF(I383="L",3,IF(I383="A",4,6)),0)))))</f>
        <v/>
      </c>
      <c r="I383" s="46" t="str">
        <f aca="false">IF(OR(ISBLANK(D383),ISBLANK(E383)),IF(OR(B383="ALI",B383="AIE"),"L",IF(OR(B383="EE",B383="SE",B383="CE"),"A","")),IF(B383="EE",IF(E383&gt;=3,IF(D383&gt;=5,"H","A"),IF(E383&gt;=2,IF(D383&gt;=16,"H",IF(D383&lt;=4,"L","A")),IF(D383&lt;=15,"L","A"))),IF(OR(B383="SE",B383="CE"),IF(E383&gt;=4,IF(D383&gt;=6,"H","A"),IF(E383&gt;=2,IF(D383&gt;=20,"H",IF(D383&lt;=5,"L","A")),IF(D383&lt;=19,"L","A"))),IF(OR(B383="ALI",B383="AIE"),IF(E383&gt;=6,IF(D383&gt;=20,"H","A"),IF(E383&gt;=2,IF(D383&gt;=51,"H",IF(D383&lt;=19,"L","A")),IF(D383&lt;=50,"L","A"))),""))))</f>
        <v/>
      </c>
      <c r="J383" s="44" t="str">
        <f aca="false">CONCATENATE(B383,C383)</f>
        <v/>
      </c>
      <c r="K383" s="47" t="str">
        <f aca="false">IF(OR(H383="",H383=0),L383,H383)</f>
        <v/>
      </c>
      <c r="L383" s="47" t="str">
        <f aca="false">IF(NOT(ISERROR(VLOOKUP(B383,Deflatores!G$42:H$64,2,FALSE()))),VLOOKUP(B383,Deflatores!G$42:H$64,2,FALSE()),IF(OR(ISBLANK(C383),ISBLANK(B383)),"",VLOOKUP(C383,Deflatores!G$4:H$38,2,FALSE())*H383+VLOOKUP(C383,Deflatores!G$4:I$38,3,FALSE())))</f>
        <v/>
      </c>
      <c r="M383" s="48"/>
      <c r="N383" s="48"/>
      <c r="O383" s="43"/>
    </row>
    <row r="384" customFormat="false" ht="12.75" hidden="false" customHeight="true" outlineLevel="0" collapsed="false">
      <c r="A384" s="36"/>
      <c r="B384" s="37"/>
      <c r="C384" s="37"/>
      <c r="D384" s="44"/>
      <c r="E384" s="44"/>
      <c r="F384" s="45" t="str">
        <f aca="false">IF(ISBLANK(B384),"",IF(I384="L","Baixa",IF(I384="A","Média",IF(I384="","","Alta"))))</f>
        <v/>
      </c>
      <c r="G384" s="44" t="str">
        <f aca="false">CONCATENATE(B384,I384)</f>
        <v/>
      </c>
      <c r="H384" s="39" t="str">
        <f aca="false">IF(ISBLANK(B384),"",IF(B384="ALI",IF(I384="L",7,IF(I384="A",10,15)),IF(B384="AIE",IF(I384="L",5,IF(I384="A",7,10)),IF(B384="SE",IF(I384="L",4,IF(I384="A",5,7)),IF(OR(B384="EE",B384="CE"),IF(I384="L",3,IF(I384="A",4,6)),0)))))</f>
        <v/>
      </c>
      <c r="I384" s="46" t="str">
        <f aca="false">IF(OR(ISBLANK(D384),ISBLANK(E384)),IF(OR(B384="ALI",B384="AIE"),"L",IF(OR(B384="EE",B384="SE",B384="CE"),"A","")),IF(B384="EE",IF(E384&gt;=3,IF(D384&gt;=5,"H","A"),IF(E384&gt;=2,IF(D384&gt;=16,"H",IF(D384&lt;=4,"L","A")),IF(D384&lt;=15,"L","A"))),IF(OR(B384="SE",B384="CE"),IF(E384&gt;=4,IF(D384&gt;=6,"H","A"),IF(E384&gt;=2,IF(D384&gt;=20,"H",IF(D384&lt;=5,"L","A")),IF(D384&lt;=19,"L","A"))),IF(OR(B384="ALI",B384="AIE"),IF(E384&gt;=6,IF(D384&gt;=20,"H","A"),IF(E384&gt;=2,IF(D384&gt;=51,"H",IF(D384&lt;=19,"L","A")),IF(D384&lt;=50,"L","A"))),""))))</f>
        <v/>
      </c>
      <c r="J384" s="44" t="str">
        <f aca="false">CONCATENATE(B384,C384)</f>
        <v/>
      </c>
      <c r="K384" s="47" t="str">
        <f aca="false">IF(OR(H384="",H384=0),L384,H384)</f>
        <v/>
      </c>
      <c r="L384" s="47" t="str">
        <f aca="false">IF(NOT(ISERROR(VLOOKUP(B384,Deflatores!G$42:H$64,2,FALSE()))),VLOOKUP(B384,Deflatores!G$42:H$64,2,FALSE()),IF(OR(ISBLANK(C384),ISBLANK(B384)),"",VLOOKUP(C384,Deflatores!G$4:H$38,2,FALSE())*H384+VLOOKUP(C384,Deflatores!G$4:I$38,3,FALSE())))</f>
        <v/>
      </c>
      <c r="M384" s="48"/>
      <c r="N384" s="48"/>
      <c r="O384" s="43"/>
    </row>
    <row r="385" customFormat="false" ht="12.75" hidden="false" customHeight="true" outlineLevel="0" collapsed="false">
      <c r="A385" s="36"/>
      <c r="B385" s="37"/>
      <c r="C385" s="37"/>
      <c r="D385" s="44"/>
      <c r="E385" s="44"/>
      <c r="F385" s="45" t="str">
        <f aca="false">IF(ISBLANK(B385),"",IF(I385="L","Baixa",IF(I385="A","Média",IF(I385="","","Alta"))))</f>
        <v/>
      </c>
      <c r="G385" s="44" t="str">
        <f aca="false">CONCATENATE(B385,I385)</f>
        <v/>
      </c>
      <c r="H385" s="39" t="str">
        <f aca="false">IF(ISBLANK(B385),"",IF(B385="ALI",IF(I385="L",7,IF(I385="A",10,15)),IF(B385="AIE",IF(I385="L",5,IF(I385="A",7,10)),IF(B385="SE",IF(I385="L",4,IF(I385="A",5,7)),IF(OR(B385="EE",B385="CE"),IF(I385="L",3,IF(I385="A",4,6)),0)))))</f>
        <v/>
      </c>
      <c r="I385" s="46" t="str">
        <f aca="false">IF(OR(ISBLANK(D385),ISBLANK(E385)),IF(OR(B385="ALI",B385="AIE"),"L",IF(OR(B385="EE",B385="SE",B385="CE"),"A","")),IF(B385="EE",IF(E385&gt;=3,IF(D385&gt;=5,"H","A"),IF(E385&gt;=2,IF(D385&gt;=16,"H",IF(D385&lt;=4,"L","A")),IF(D385&lt;=15,"L","A"))),IF(OR(B385="SE",B385="CE"),IF(E385&gt;=4,IF(D385&gt;=6,"H","A"),IF(E385&gt;=2,IF(D385&gt;=20,"H",IF(D385&lt;=5,"L","A")),IF(D385&lt;=19,"L","A"))),IF(OR(B385="ALI",B385="AIE"),IF(E385&gt;=6,IF(D385&gt;=20,"H","A"),IF(E385&gt;=2,IF(D385&gt;=51,"H",IF(D385&lt;=19,"L","A")),IF(D385&lt;=50,"L","A"))),""))))</f>
        <v/>
      </c>
      <c r="J385" s="44" t="str">
        <f aca="false">CONCATENATE(B385,C385)</f>
        <v/>
      </c>
      <c r="K385" s="47" t="str">
        <f aca="false">IF(OR(H385="",H385=0),L385,H385)</f>
        <v/>
      </c>
      <c r="L385" s="47" t="str">
        <f aca="false">IF(NOT(ISERROR(VLOOKUP(B385,Deflatores!G$42:H$64,2,FALSE()))),VLOOKUP(B385,Deflatores!G$42:H$64,2,FALSE()),IF(OR(ISBLANK(C385),ISBLANK(B385)),"",VLOOKUP(C385,Deflatores!G$4:H$38,2,FALSE())*H385+VLOOKUP(C385,Deflatores!G$4:I$38,3,FALSE())))</f>
        <v/>
      </c>
      <c r="M385" s="48"/>
      <c r="N385" s="48"/>
      <c r="O385" s="43"/>
    </row>
    <row r="386" customFormat="false" ht="12.75" hidden="false" customHeight="true" outlineLevel="0" collapsed="false">
      <c r="A386" s="36"/>
      <c r="B386" s="37"/>
      <c r="C386" s="37"/>
      <c r="D386" s="44"/>
      <c r="E386" s="44"/>
      <c r="F386" s="45" t="str">
        <f aca="false">IF(ISBLANK(B386),"",IF(I386="L","Baixa",IF(I386="A","Média",IF(I386="","","Alta"))))</f>
        <v/>
      </c>
      <c r="G386" s="44" t="str">
        <f aca="false">CONCATENATE(B386,I386)</f>
        <v/>
      </c>
      <c r="H386" s="39" t="str">
        <f aca="false">IF(ISBLANK(B386),"",IF(B386="ALI",IF(I386="L",7,IF(I386="A",10,15)),IF(B386="AIE",IF(I386="L",5,IF(I386="A",7,10)),IF(B386="SE",IF(I386="L",4,IF(I386="A",5,7)),IF(OR(B386="EE",B386="CE"),IF(I386="L",3,IF(I386="A",4,6)),0)))))</f>
        <v/>
      </c>
      <c r="I386" s="46" t="str">
        <f aca="false">IF(OR(ISBLANK(D386),ISBLANK(E386)),IF(OR(B386="ALI",B386="AIE"),"L",IF(OR(B386="EE",B386="SE",B386="CE"),"A","")),IF(B386="EE",IF(E386&gt;=3,IF(D386&gt;=5,"H","A"),IF(E386&gt;=2,IF(D386&gt;=16,"H",IF(D386&lt;=4,"L","A")),IF(D386&lt;=15,"L","A"))),IF(OR(B386="SE",B386="CE"),IF(E386&gt;=4,IF(D386&gt;=6,"H","A"),IF(E386&gt;=2,IF(D386&gt;=20,"H",IF(D386&lt;=5,"L","A")),IF(D386&lt;=19,"L","A"))),IF(OR(B386="ALI",B386="AIE"),IF(E386&gt;=6,IF(D386&gt;=20,"H","A"),IF(E386&gt;=2,IF(D386&gt;=51,"H",IF(D386&lt;=19,"L","A")),IF(D386&lt;=50,"L","A"))),""))))</f>
        <v/>
      </c>
      <c r="J386" s="44" t="str">
        <f aca="false">CONCATENATE(B386,C386)</f>
        <v/>
      </c>
      <c r="K386" s="47" t="str">
        <f aca="false">IF(OR(H386="",H386=0),L386,H386)</f>
        <v/>
      </c>
      <c r="L386" s="47" t="str">
        <f aca="false">IF(NOT(ISERROR(VLOOKUP(B386,Deflatores!G$42:H$64,2,FALSE()))),VLOOKUP(B386,Deflatores!G$42:H$64,2,FALSE()),IF(OR(ISBLANK(C386),ISBLANK(B386)),"",VLOOKUP(C386,Deflatores!G$4:H$38,2,FALSE())*H386+VLOOKUP(C386,Deflatores!G$4:I$38,3,FALSE())))</f>
        <v/>
      </c>
      <c r="M386" s="48"/>
      <c r="N386" s="48"/>
      <c r="O386" s="43"/>
    </row>
    <row r="387" customFormat="false" ht="12.75" hidden="false" customHeight="true" outlineLevel="0" collapsed="false">
      <c r="A387" s="36"/>
      <c r="B387" s="37"/>
      <c r="C387" s="37"/>
      <c r="D387" s="44"/>
      <c r="E387" s="44"/>
      <c r="F387" s="45" t="str">
        <f aca="false">IF(ISBLANK(B387),"",IF(I387="L","Baixa",IF(I387="A","Média",IF(I387="","","Alta"))))</f>
        <v/>
      </c>
      <c r="G387" s="44" t="str">
        <f aca="false">CONCATENATE(B387,I387)</f>
        <v/>
      </c>
      <c r="H387" s="39" t="str">
        <f aca="false">IF(ISBLANK(B387),"",IF(B387="ALI",IF(I387="L",7,IF(I387="A",10,15)),IF(B387="AIE",IF(I387="L",5,IF(I387="A",7,10)),IF(B387="SE",IF(I387="L",4,IF(I387="A",5,7)),IF(OR(B387="EE",B387="CE"),IF(I387="L",3,IF(I387="A",4,6)),0)))))</f>
        <v/>
      </c>
      <c r="I387" s="46" t="str">
        <f aca="false">IF(OR(ISBLANK(D387),ISBLANK(E387)),IF(OR(B387="ALI",B387="AIE"),"L",IF(OR(B387="EE",B387="SE",B387="CE"),"A","")),IF(B387="EE",IF(E387&gt;=3,IF(D387&gt;=5,"H","A"),IF(E387&gt;=2,IF(D387&gt;=16,"H",IF(D387&lt;=4,"L","A")),IF(D387&lt;=15,"L","A"))),IF(OR(B387="SE",B387="CE"),IF(E387&gt;=4,IF(D387&gt;=6,"H","A"),IF(E387&gt;=2,IF(D387&gt;=20,"H",IF(D387&lt;=5,"L","A")),IF(D387&lt;=19,"L","A"))),IF(OR(B387="ALI",B387="AIE"),IF(E387&gt;=6,IF(D387&gt;=20,"H","A"),IF(E387&gt;=2,IF(D387&gt;=51,"H",IF(D387&lt;=19,"L","A")),IF(D387&lt;=50,"L","A"))),""))))</f>
        <v/>
      </c>
      <c r="J387" s="44" t="str">
        <f aca="false">CONCATENATE(B387,C387)</f>
        <v/>
      </c>
      <c r="K387" s="47" t="str">
        <f aca="false">IF(OR(H387="",H387=0),L387,H387)</f>
        <v/>
      </c>
      <c r="L387" s="47" t="str">
        <f aca="false">IF(NOT(ISERROR(VLOOKUP(B387,Deflatores!G$42:H$64,2,FALSE()))),VLOOKUP(B387,Deflatores!G$42:H$64,2,FALSE()),IF(OR(ISBLANK(C387),ISBLANK(B387)),"",VLOOKUP(C387,Deflatores!G$4:H$38,2,FALSE())*H387+VLOOKUP(C387,Deflatores!G$4:I$38,3,FALSE())))</f>
        <v/>
      </c>
      <c r="M387" s="48"/>
      <c r="N387" s="48"/>
      <c r="O387" s="43"/>
    </row>
    <row r="388" customFormat="false" ht="12.75" hidden="false" customHeight="true" outlineLevel="0" collapsed="false">
      <c r="A388" s="36"/>
      <c r="B388" s="37"/>
      <c r="C388" s="37"/>
      <c r="D388" s="44"/>
      <c r="E388" s="44"/>
      <c r="F388" s="45" t="str">
        <f aca="false">IF(ISBLANK(B388),"",IF(I388="L","Baixa",IF(I388="A","Média",IF(I388="","","Alta"))))</f>
        <v/>
      </c>
      <c r="G388" s="44" t="str">
        <f aca="false">CONCATENATE(B388,I388)</f>
        <v/>
      </c>
      <c r="H388" s="39" t="str">
        <f aca="false">IF(ISBLANK(B388),"",IF(B388="ALI",IF(I388="L",7,IF(I388="A",10,15)),IF(B388="AIE",IF(I388="L",5,IF(I388="A",7,10)),IF(B388="SE",IF(I388="L",4,IF(I388="A",5,7)),IF(OR(B388="EE",B388="CE"),IF(I388="L",3,IF(I388="A",4,6)),0)))))</f>
        <v/>
      </c>
      <c r="I388" s="46" t="str">
        <f aca="false">IF(OR(ISBLANK(D388),ISBLANK(E388)),IF(OR(B388="ALI",B388="AIE"),"L",IF(OR(B388="EE",B388="SE",B388="CE"),"A","")),IF(B388="EE",IF(E388&gt;=3,IF(D388&gt;=5,"H","A"),IF(E388&gt;=2,IF(D388&gt;=16,"H",IF(D388&lt;=4,"L","A")),IF(D388&lt;=15,"L","A"))),IF(OR(B388="SE",B388="CE"),IF(E388&gt;=4,IF(D388&gt;=6,"H","A"),IF(E388&gt;=2,IF(D388&gt;=20,"H",IF(D388&lt;=5,"L","A")),IF(D388&lt;=19,"L","A"))),IF(OR(B388="ALI",B388="AIE"),IF(E388&gt;=6,IF(D388&gt;=20,"H","A"),IF(E388&gt;=2,IF(D388&gt;=51,"H",IF(D388&lt;=19,"L","A")),IF(D388&lt;=50,"L","A"))),""))))</f>
        <v/>
      </c>
      <c r="J388" s="44" t="str">
        <f aca="false">CONCATENATE(B388,C388)</f>
        <v/>
      </c>
      <c r="K388" s="47" t="str">
        <f aca="false">IF(OR(H388="",H388=0),L388,H388)</f>
        <v/>
      </c>
      <c r="L388" s="47" t="str">
        <f aca="false">IF(NOT(ISERROR(VLOOKUP(B388,Deflatores!G$42:H$64,2,FALSE()))),VLOOKUP(B388,Deflatores!G$42:H$64,2,FALSE()),IF(OR(ISBLANK(C388),ISBLANK(B388)),"",VLOOKUP(C388,Deflatores!G$4:H$38,2,FALSE())*H388+VLOOKUP(C388,Deflatores!G$4:I$38,3,FALSE())))</f>
        <v/>
      </c>
      <c r="M388" s="48"/>
      <c r="N388" s="48"/>
      <c r="O388" s="43"/>
    </row>
    <row r="389" customFormat="false" ht="12.75" hidden="false" customHeight="true" outlineLevel="0" collapsed="false">
      <c r="A389" s="36"/>
      <c r="B389" s="37"/>
      <c r="C389" s="37"/>
      <c r="D389" s="44"/>
      <c r="E389" s="44"/>
      <c r="F389" s="45" t="str">
        <f aca="false">IF(ISBLANK(B389),"",IF(I389="L","Baixa",IF(I389="A","Média",IF(I389="","","Alta"))))</f>
        <v/>
      </c>
      <c r="G389" s="44" t="str">
        <f aca="false">CONCATENATE(B389,I389)</f>
        <v/>
      </c>
      <c r="H389" s="39" t="str">
        <f aca="false">IF(ISBLANK(B389),"",IF(B389="ALI",IF(I389="L",7,IF(I389="A",10,15)),IF(B389="AIE",IF(I389="L",5,IF(I389="A",7,10)),IF(B389="SE",IF(I389="L",4,IF(I389="A",5,7)),IF(OR(B389="EE",B389="CE"),IF(I389="L",3,IF(I389="A",4,6)),0)))))</f>
        <v/>
      </c>
      <c r="I389" s="46" t="str">
        <f aca="false">IF(OR(ISBLANK(D389),ISBLANK(E389)),IF(OR(B389="ALI",B389="AIE"),"L",IF(OR(B389="EE",B389="SE",B389="CE"),"A","")),IF(B389="EE",IF(E389&gt;=3,IF(D389&gt;=5,"H","A"),IF(E389&gt;=2,IF(D389&gt;=16,"H",IF(D389&lt;=4,"L","A")),IF(D389&lt;=15,"L","A"))),IF(OR(B389="SE",B389="CE"),IF(E389&gt;=4,IF(D389&gt;=6,"H","A"),IF(E389&gt;=2,IF(D389&gt;=20,"H",IF(D389&lt;=5,"L","A")),IF(D389&lt;=19,"L","A"))),IF(OR(B389="ALI",B389="AIE"),IF(E389&gt;=6,IF(D389&gt;=20,"H","A"),IF(E389&gt;=2,IF(D389&gt;=51,"H",IF(D389&lt;=19,"L","A")),IF(D389&lt;=50,"L","A"))),""))))</f>
        <v/>
      </c>
      <c r="J389" s="44" t="str">
        <f aca="false">CONCATENATE(B389,C389)</f>
        <v/>
      </c>
      <c r="K389" s="47" t="str">
        <f aca="false">IF(OR(H389="",H389=0),L389,H389)</f>
        <v/>
      </c>
      <c r="L389" s="47" t="str">
        <f aca="false">IF(NOT(ISERROR(VLOOKUP(B389,Deflatores!G$42:H$64,2,FALSE()))),VLOOKUP(B389,Deflatores!G$42:H$64,2,FALSE()),IF(OR(ISBLANK(C389),ISBLANK(B389)),"",VLOOKUP(C389,Deflatores!G$4:H$38,2,FALSE())*H389+VLOOKUP(C389,Deflatores!G$4:I$38,3,FALSE())))</f>
        <v/>
      </c>
      <c r="M389" s="48"/>
      <c r="N389" s="48"/>
      <c r="O389" s="43"/>
    </row>
    <row r="390" customFormat="false" ht="12.75" hidden="false" customHeight="true" outlineLevel="0" collapsed="false">
      <c r="A390" s="36"/>
      <c r="B390" s="37"/>
      <c r="C390" s="37"/>
      <c r="D390" s="44"/>
      <c r="E390" s="44"/>
      <c r="F390" s="45" t="str">
        <f aca="false">IF(ISBLANK(B390),"",IF(I390="L","Baixa",IF(I390="A","Média",IF(I390="","","Alta"))))</f>
        <v/>
      </c>
      <c r="G390" s="44" t="str">
        <f aca="false">CONCATENATE(B390,I390)</f>
        <v/>
      </c>
      <c r="H390" s="39" t="str">
        <f aca="false">IF(ISBLANK(B390),"",IF(B390="ALI",IF(I390="L",7,IF(I390="A",10,15)),IF(B390="AIE",IF(I390="L",5,IF(I390="A",7,10)),IF(B390="SE",IF(I390="L",4,IF(I390="A",5,7)),IF(OR(B390="EE",B390="CE"),IF(I390="L",3,IF(I390="A",4,6)),0)))))</f>
        <v/>
      </c>
      <c r="I390" s="46" t="str">
        <f aca="false">IF(OR(ISBLANK(D390),ISBLANK(E390)),IF(OR(B390="ALI",B390="AIE"),"L",IF(OR(B390="EE",B390="SE",B390="CE"),"A","")),IF(B390="EE",IF(E390&gt;=3,IF(D390&gt;=5,"H","A"),IF(E390&gt;=2,IF(D390&gt;=16,"H",IF(D390&lt;=4,"L","A")),IF(D390&lt;=15,"L","A"))),IF(OR(B390="SE",B390="CE"),IF(E390&gt;=4,IF(D390&gt;=6,"H","A"),IF(E390&gt;=2,IF(D390&gt;=20,"H",IF(D390&lt;=5,"L","A")),IF(D390&lt;=19,"L","A"))),IF(OR(B390="ALI",B390="AIE"),IF(E390&gt;=6,IF(D390&gt;=20,"H","A"),IF(E390&gt;=2,IF(D390&gt;=51,"H",IF(D390&lt;=19,"L","A")),IF(D390&lt;=50,"L","A"))),""))))</f>
        <v/>
      </c>
      <c r="J390" s="44" t="str">
        <f aca="false">CONCATENATE(B390,C390)</f>
        <v/>
      </c>
      <c r="K390" s="47" t="str">
        <f aca="false">IF(OR(H390="",H390=0),L390,H390)</f>
        <v/>
      </c>
      <c r="L390" s="47" t="str">
        <f aca="false">IF(NOT(ISERROR(VLOOKUP(B390,Deflatores!G$42:H$64,2,FALSE()))),VLOOKUP(B390,Deflatores!G$42:H$64,2,FALSE()),IF(OR(ISBLANK(C390),ISBLANK(B390)),"",VLOOKUP(C390,Deflatores!G$4:H$38,2,FALSE())*H390+VLOOKUP(C390,Deflatores!G$4:I$38,3,FALSE())))</f>
        <v/>
      </c>
      <c r="M390" s="48"/>
      <c r="N390" s="48"/>
      <c r="O390" s="43"/>
    </row>
    <row r="391" customFormat="false" ht="12.75" hidden="false" customHeight="true" outlineLevel="0" collapsed="false">
      <c r="A391" s="36"/>
      <c r="B391" s="37"/>
      <c r="C391" s="37"/>
      <c r="D391" s="44"/>
      <c r="E391" s="44"/>
      <c r="F391" s="45" t="str">
        <f aca="false">IF(ISBLANK(B391),"",IF(I391="L","Baixa",IF(I391="A","Média",IF(I391="","","Alta"))))</f>
        <v/>
      </c>
      <c r="G391" s="44" t="str">
        <f aca="false">CONCATENATE(B391,I391)</f>
        <v/>
      </c>
      <c r="H391" s="39" t="str">
        <f aca="false">IF(ISBLANK(B391),"",IF(B391="ALI",IF(I391="L",7,IF(I391="A",10,15)),IF(B391="AIE",IF(I391="L",5,IF(I391="A",7,10)),IF(B391="SE",IF(I391="L",4,IF(I391="A",5,7)),IF(OR(B391="EE",B391="CE"),IF(I391="L",3,IF(I391="A",4,6)),0)))))</f>
        <v/>
      </c>
      <c r="I391" s="46" t="str">
        <f aca="false">IF(OR(ISBLANK(D391),ISBLANK(E391)),IF(OR(B391="ALI",B391="AIE"),"L",IF(OR(B391="EE",B391="SE",B391="CE"),"A","")),IF(B391="EE",IF(E391&gt;=3,IF(D391&gt;=5,"H","A"),IF(E391&gt;=2,IF(D391&gt;=16,"H",IF(D391&lt;=4,"L","A")),IF(D391&lt;=15,"L","A"))),IF(OR(B391="SE",B391="CE"),IF(E391&gt;=4,IF(D391&gt;=6,"H","A"),IF(E391&gt;=2,IF(D391&gt;=20,"H",IF(D391&lt;=5,"L","A")),IF(D391&lt;=19,"L","A"))),IF(OR(B391="ALI",B391="AIE"),IF(E391&gt;=6,IF(D391&gt;=20,"H","A"),IF(E391&gt;=2,IF(D391&gt;=51,"H",IF(D391&lt;=19,"L","A")),IF(D391&lt;=50,"L","A"))),""))))</f>
        <v/>
      </c>
      <c r="J391" s="44" t="str">
        <f aca="false">CONCATENATE(B391,C391)</f>
        <v/>
      </c>
      <c r="K391" s="47" t="str">
        <f aca="false">IF(OR(H391="",H391=0),L391,H391)</f>
        <v/>
      </c>
      <c r="L391" s="47" t="str">
        <f aca="false">IF(NOT(ISERROR(VLOOKUP(B391,Deflatores!G$42:H$64,2,FALSE()))),VLOOKUP(B391,Deflatores!G$42:H$64,2,FALSE()),IF(OR(ISBLANK(C391),ISBLANK(B391)),"",VLOOKUP(C391,Deflatores!G$4:H$38,2,FALSE())*H391+VLOOKUP(C391,Deflatores!G$4:I$38,3,FALSE())))</f>
        <v/>
      </c>
      <c r="M391" s="48"/>
      <c r="N391" s="48"/>
      <c r="O391" s="43"/>
    </row>
    <row r="392" customFormat="false" ht="12.75" hidden="false" customHeight="true" outlineLevel="0" collapsed="false">
      <c r="A392" s="36"/>
      <c r="B392" s="37"/>
      <c r="C392" s="37"/>
      <c r="D392" s="44"/>
      <c r="E392" s="44"/>
      <c r="F392" s="45" t="str">
        <f aca="false">IF(ISBLANK(B392),"",IF(I392="L","Baixa",IF(I392="A","Média",IF(I392="","","Alta"))))</f>
        <v/>
      </c>
      <c r="G392" s="44" t="str">
        <f aca="false">CONCATENATE(B392,I392)</f>
        <v/>
      </c>
      <c r="H392" s="39" t="str">
        <f aca="false">IF(ISBLANK(B392),"",IF(B392="ALI",IF(I392="L",7,IF(I392="A",10,15)),IF(B392="AIE",IF(I392="L",5,IF(I392="A",7,10)),IF(B392="SE",IF(I392="L",4,IF(I392="A",5,7)),IF(OR(B392="EE",B392="CE"),IF(I392="L",3,IF(I392="A",4,6)),0)))))</f>
        <v/>
      </c>
      <c r="I392" s="46" t="str">
        <f aca="false">IF(OR(ISBLANK(D392),ISBLANK(E392)),IF(OR(B392="ALI",B392="AIE"),"L",IF(OR(B392="EE",B392="SE",B392="CE"),"A","")),IF(B392="EE",IF(E392&gt;=3,IF(D392&gt;=5,"H","A"),IF(E392&gt;=2,IF(D392&gt;=16,"H",IF(D392&lt;=4,"L","A")),IF(D392&lt;=15,"L","A"))),IF(OR(B392="SE",B392="CE"),IF(E392&gt;=4,IF(D392&gt;=6,"H","A"),IF(E392&gt;=2,IF(D392&gt;=20,"H",IF(D392&lt;=5,"L","A")),IF(D392&lt;=19,"L","A"))),IF(OR(B392="ALI",B392="AIE"),IF(E392&gt;=6,IF(D392&gt;=20,"H","A"),IF(E392&gt;=2,IF(D392&gt;=51,"H",IF(D392&lt;=19,"L","A")),IF(D392&lt;=50,"L","A"))),""))))</f>
        <v/>
      </c>
      <c r="J392" s="44" t="str">
        <f aca="false">CONCATENATE(B392,C392)</f>
        <v/>
      </c>
      <c r="K392" s="47" t="str">
        <f aca="false">IF(OR(H392="",H392=0),L392,H392)</f>
        <v/>
      </c>
      <c r="L392" s="47" t="str">
        <f aca="false">IF(NOT(ISERROR(VLOOKUP(B392,Deflatores!G$42:H$64,2,FALSE()))),VLOOKUP(B392,Deflatores!G$42:H$64,2,FALSE()),IF(OR(ISBLANK(C392),ISBLANK(B392)),"",VLOOKUP(C392,Deflatores!G$4:H$38,2,FALSE())*H392+VLOOKUP(C392,Deflatores!G$4:I$38,3,FALSE())))</f>
        <v/>
      </c>
      <c r="M392" s="48"/>
      <c r="N392" s="48"/>
      <c r="O392" s="43"/>
    </row>
    <row r="393" customFormat="false" ht="12.75" hidden="false" customHeight="true" outlineLevel="0" collapsed="false">
      <c r="A393" s="36"/>
      <c r="B393" s="37"/>
      <c r="C393" s="37"/>
      <c r="D393" s="44"/>
      <c r="E393" s="44"/>
      <c r="F393" s="45" t="str">
        <f aca="false">IF(ISBLANK(B393),"",IF(I393="L","Baixa",IF(I393="A","Média",IF(I393="","","Alta"))))</f>
        <v/>
      </c>
      <c r="G393" s="44" t="str">
        <f aca="false">CONCATENATE(B393,I393)</f>
        <v/>
      </c>
      <c r="H393" s="39" t="str">
        <f aca="false">IF(ISBLANK(B393),"",IF(B393="ALI",IF(I393="L",7,IF(I393="A",10,15)),IF(B393="AIE",IF(I393="L",5,IF(I393="A",7,10)),IF(B393="SE",IF(I393="L",4,IF(I393="A",5,7)),IF(OR(B393="EE",B393="CE"),IF(I393="L",3,IF(I393="A",4,6)),0)))))</f>
        <v/>
      </c>
      <c r="I393" s="46" t="str">
        <f aca="false">IF(OR(ISBLANK(D393),ISBLANK(E393)),IF(OR(B393="ALI",B393="AIE"),"L",IF(OR(B393="EE",B393="SE",B393="CE"),"A","")),IF(B393="EE",IF(E393&gt;=3,IF(D393&gt;=5,"H","A"),IF(E393&gt;=2,IF(D393&gt;=16,"H",IF(D393&lt;=4,"L","A")),IF(D393&lt;=15,"L","A"))),IF(OR(B393="SE",B393="CE"),IF(E393&gt;=4,IF(D393&gt;=6,"H","A"),IF(E393&gt;=2,IF(D393&gt;=20,"H",IF(D393&lt;=5,"L","A")),IF(D393&lt;=19,"L","A"))),IF(OR(B393="ALI",B393="AIE"),IF(E393&gt;=6,IF(D393&gt;=20,"H","A"),IF(E393&gt;=2,IF(D393&gt;=51,"H",IF(D393&lt;=19,"L","A")),IF(D393&lt;=50,"L","A"))),""))))</f>
        <v/>
      </c>
      <c r="J393" s="44" t="str">
        <f aca="false">CONCATENATE(B393,C393)</f>
        <v/>
      </c>
      <c r="K393" s="47" t="str">
        <f aca="false">IF(OR(H393="",H393=0),L393,H393)</f>
        <v/>
      </c>
      <c r="L393" s="47" t="str">
        <f aca="false">IF(NOT(ISERROR(VLOOKUP(B393,Deflatores!G$42:H$64,2,FALSE()))),VLOOKUP(B393,Deflatores!G$42:H$64,2,FALSE()),IF(OR(ISBLANK(C393),ISBLANK(B393)),"",VLOOKUP(C393,Deflatores!G$4:H$38,2,FALSE())*H393+VLOOKUP(C393,Deflatores!G$4:I$38,3,FALSE())))</f>
        <v/>
      </c>
      <c r="M393" s="48"/>
      <c r="N393" s="48"/>
      <c r="O393" s="43"/>
    </row>
    <row r="394" customFormat="false" ht="12.75" hidden="false" customHeight="true" outlineLevel="0" collapsed="false">
      <c r="A394" s="36"/>
      <c r="B394" s="37"/>
      <c r="C394" s="37"/>
      <c r="D394" s="44"/>
      <c r="E394" s="44"/>
      <c r="F394" s="45" t="str">
        <f aca="false">IF(ISBLANK(B394),"",IF(I394="L","Baixa",IF(I394="A","Média",IF(I394="","","Alta"))))</f>
        <v/>
      </c>
      <c r="G394" s="44" t="str">
        <f aca="false">CONCATENATE(B394,I394)</f>
        <v/>
      </c>
      <c r="H394" s="39" t="str">
        <f aca="false">IF(ISBLANK(B394),"",IF(B394="ALI",IF(I394="L",7,IF(I394="A",10,15)),IF(B394="AIE",IF(I394="L",5,IF(I394="A",7,10)),IF(B394="SE",IF(I394="L",4,IF(I394="A",5,7)),IF(OR(B394="EE",B394="CE"),IF(I394="L",3,IF(I394="A",4,6)),0)))))</f>
        <v/>
      </c>
      <c r="I394" s="46" t="str">
        <f aca="false">IF(OR(ISBLANK(D394),ISBLANK(E394)),IF(OR(B394="ALI",B394="AIE"),"L",IF(OR(B394="EE",B394="SE",B394="CE"),"A","")),IF(B394="EE",IF(E394&gt;=3,IF(D394&gt;=5,"H","A"),IF(E394&gt;=2,IF(D394&gt;=16,"H",IF(D394&lt;=4,"L","A")),IF(D394&lt;=15,"L","A"))),IF(OR(B394="SE",B394="CE"),IF(E394&gt;=4,IF(D394&gt;=6,"H","A"),IF(E394&gt;=2,IF(D394&gt;=20,"H",IF(D394&lt;=5,"L","A")),IF(D394&lt;=19,"L","A"))),IF(OR(B394="ALI",B394="AIE"),IF(E394&gt;=6,IF(D394&gt;=20,"H","A"),IF(E394&gt;=2,IF(D394&gt;=51,"H",IF(D394&lt;=19,"L","A")),IF(D394&lt;=50,"L","A"))),""))))</f>
        <v/>
      </c>
      <c r="J394" s="44" t="str">
        <f aca="false">CONCATENATE(B394,C394)</f>
        <v/>
      </c>
      <c r="K394" s="47" t="str">
        <f aca="false">IF(OR(H394="",H394=0),L394,H394)</f>
        <v/>
      </c>
      <c r="L394" s="47" t="str">
        <f aca="false">IF(NOT(ISERROR(VLOOKUP(B394,Deflatores!G$42:H$64,2,FALSE()))),VLOOKUP(B394,Deflatores!G$42:H$64,2,FALSE()),IF(OR(ISBLANK(C394),ISBLANK(B394)),"",VLOOKUP(C394,Deflatores!G$4:H$38,2,FALSE())*H394+VLOOKUP(C394,Deflatores!G$4:I$38,3,FALSE())))</f>
        <v/>
      </c>
      <c r="M394" s="48"/>
      <c r="N394" s="48"/>
      <c r="O394" s="43"/>
    </row>
    <row r="395" customFormat="false" ht="12.75" hidden="false" customHeight="true" outlineLevel="0" collapsed="false">
      <c r="A395" s="36"/>
      <c r="B395" s="37"/>
      <c r="C395" s="37"/>
      <c r="D395" s="44"/>
      <c r="E395" s="44"/>
      <c r="F395" s="45" t="str">
        <f aca="false">IF(ISBLANK(B395),"",IF(I395="L","Baixa",IF(I395="A","Média",IF(I395="","","Alta"))))</f>
        <v/>
      </c>
      <c r="G395" s="44" t="str">
        <f aca="false">CONCATENATE(B395,I395)</f>
        <v/>
      </c>
      <c r="H395" s="39" t="str">
        <f aca="false">IF(ISBLANK(B395),"",IF(B395="ALI",IF(I395="L",7,IF(I395="A",10,15)),IF(B395="AIE",IF(I395="L",5,IF(I395="A",7,10)),IF(B395="SE",IF(I395="L",4,IF(I395="A",5,7)),IF(OR(B395="EE",B395="CE"),IF(I395="L",3,IF(I395="A",4,6)),0)))))</f>
        <v/>
      </c>
      <c r="I395" s="46" t="str">
        <f aca="false">IF(OR(ISBLANK(D395),ISBLANK(E395)),IF(OR(B395="ALI",B395="AIE"),"L",IF(OR(B395="EE",B395="SE",B395="CE"),"A","")),IF(B395="EE",IF(E395&gt;=3,IF(D395&gt;=5,"H","A"),IF(E395&gt;=2,IF(D395&gt;=16,"H",IF(D395&lt;=4,"L","A")),IF(D395&lt;=15,"L","A"))),IF(OR(B395="SE",B395="CE"),IF(E395&gt;=4,IF(D395&gt;=6,"H","A"),IF(E395&gt;=2,IF(D395&gt;=20,"H",IF(D395&lt;=5,"L","A")),IF(D395&lt;=19,"L","A"))),IF(OR(B395="ALI",B395="AIE"),IF(E395&gt;=6,IF(D395&gt;=20,"H","A"),IF(E395&gt;=2,IF(D395&gt;=51,"H",IF(D395&lt;=19,"L","A")),IF(D395&lt;=50,"L","A"))),""))))</f>
        <v/>
      </c>
      <c r="J395" s="44" t="str">
        <f aca="false">CONCATENATE(B395,C395)</f>
        <v/>
      </c>
      <c r="K395" s="47" t="str">
        <f aca="false">IF(OR(H395="",H395=0),L395,H395)</f>
        <v/>
      </c>
      <c r="L395" s="47" t="str">
        <f aca="false">IF(NOT(ISERROR(VLOOKUP(B395,Deflatores!G$42:H$64,2,FALSE()))),VLOOKUP(B395,Deflatores!G$42:H$64,2,FALSE()),IF(OR(ISBLANK(C395),ISBLANK(B395)),"",VLOOKUP(C395,Deflatores!G$4:H$38,2,FALSE())*H395+VLOOKUP(C395,Deflatores!G$4:I$38,3,FALSE())))</f>
        <v/>
      </c>
      <c r="M395" s="48"/>
      <c r="N395" s="48"/>
      <c r="O395" s="43"/>
    </row>
    <row r="396" customFormat="false" ht="12.75" hidden="false" customHeight="true" outlineLevel="0" collapsed="false">
      <c r="A396" s="36"/>
      <c r="B396" s="37"/>
      <c r="C396" s="37"/>
      <c r="D396" s="44"/>
      <c r="E396" s="44"/>
      <c r="F396" s="45" t="str">
        <f aca="false">IF(ISBLANK(B396),"",IF(I396="L","Baixa",IF(I396="A","Média",IF(I396="","","Alta"))))</f>
        <v/>
      </c>
      <c r="G396" s="44" t="str">
        <f aca="false">CONCATENATE(B396,I396)</f>
        <v/>
      </c>
      <c r="H396" s="39" t="str">
        <f aca="false">IF(ISBLANK(B396),"",IF(B396="ALI",IF(I396="L",7,IF(I396="A",10,15)),IF(B396="AIE",IF(I396="L",5,IF(I396="A",7,10)),IF(B396="SE",IF(I396="L",4,IF(I396="A",5,7)),IF(OR(B396="EE",B396="CE"),IF(I396="L",3,IF(I396="A",4,6)),0)))))</f>
        <v/>
      </c>
      <c r="I396" s="46" t="str">
        <f aca="false">IF(OR(ISBLANK(D396),ISBLANK(E396)),IF(OR(B396="ALI",B396="AIE"),"L",IF(OR(B396="EE",B396="SE",B396="CE"),"A","")),IF(B396="EE",IF(E396&gt;=3,IF(D396&gt;=5,"H","A"),IF(E396&gt;=2,IF(D396&gt;=16,"H",IF(D396&lt;=4,"L","A")),IF(D396&lt;=15,"L","A"))),IF(OR(B396="SE",B396="CE"),IF(E396&gt;=4,IF(D396&gt;=6,"H","A"),IF(E396&gt;=2,IF(D396&gt;=20,"H",IF(D396&lt;=5,"L","A")),IF(D396&lt;=19,"L","A"))),IF(OR(B396="ALI",B396="AIE"),IF(E396&gt;=6,IF(D396&gt;=20,"H","A"),IF(E396&gt;=2,IF(D396&gt;=51,"H",IF(D396&lt;=19,"L","A")),IF(D396&lt;=50,"L","A"))),""))))</f>
        <v/>
      </c>
      <c r="J396" s="44" t="str">
        <f aca="false">CONCATENATE(B396,C396)</f>
        <v/>
      </c>
      <c r="K396" s="47" t="str">
        <f aca="false">IF(OR(H396="",H396=0),L396,H396)</f>
        <v/>
      </c>
      <c r="L396" s="47" t="str">
        <f aca="false">IF(NOT(ISERROR(VLOOKUP(B396,Deflatores!G$42:H$64,2,FALSE()))),VLOOKUP(B396,Deflatores!G$42:H$64,2,FALSE()),IF(OR(ISBLANK(C396),ISBLANK(B396)),"",VLOOKUP(C396,Deflatores!G$4:H$38,2,FALSE())*H396+VLOOKUP(C396,Deflatores!G$4:I$38,3,FALSE())))</f>
        <v/>
      </c>
      <c r="M396" s="48"/>
      <c r="N396" s="48"/>
      <c r="O396" s="43"/>
    </row>
    <row r="397" customFormat="false" ht="12.75" hidden="false" customHeight="true" outlineLevel="0" collapsed="false">
      <c r="A397" s="36"/>
      <c r="B397" s="37"/>
      <c r="C397" s="37"/>
      <c r="D397" s="44"/>
      <c r="E397" s="44"/>
      <c r="F397" s="45" t="str">
        <f aca="false">IF(ISBLANK(B397),"",IF(I397="L","Baixa",IF(I397="A","Média",IF(I397="","","Alta"))))</f>
        <v/>
      </c>
      <c r="G397" s="44" t="str">
        <f aca="false">CONCATENATE(B397,I397)</f>
        <v/>
      </c>
      <c r="H397" s="39" t="str">
        <f aca="false">IF(ISBLANK(B397),"",IF(B397="ALI",IF(I397="L",7,IF(I397="A",10,15)),IF(B397="AIE",IF(I397="L",5,IF(I397="A",7,10)),IF(B397="SE",IF(I397="L",4,IF(I397="A",5,7)),IF(OR(B397="EE",B397="CE"),IF(I397="L",3,IF(I397="A",4,6)),0)))))</f>
        <v/>
      </c>
      <c r="I397" s="46" t="str">
        <f aca="false">IF(OR(ISBLANK(D397),ISBLANK(E397)),IF(OR(B397="ALI",B397="AIE"),"L",IF(OR(B397="EE",B397="SE",B397="CE"),"A","")),IF(B397="EE",IF(E397&gt;=3,IF(D397&gt;=5,"H","A"),IF(E397&gt;=2,IF(D397&gt;=16,"H",IF(D397&lt;=4,"L","A")),IF(D397&lt;=15,"L","A"))),IF(OR(B397="SE",B397="CE"),IF(E397&gt;=4,IF(D397&gt;=6,"H","A"),IF(E397&gt;=2,IF(D397&gt;=20,"H",IF(D397&lt;=5,"L","A")),IF(D397&lt;=19,"L","A"))),IF(OR(B397="ALI",B397="AIE"),IF(E397&gt;=6,IF(D397&gt;=20,"H","A"),IF(E397&gt;=2,IF(D397&gt;=51,"H",IF(D397&lt;=19,"L","A")),IF(D397&lt;=50,"L","A"))),""))))</f>
        <v/>
      </c>
      <c r="J397" s="44" t="str">
        <f aca="false">CONCATENATE(B397,C397)</f>
        <v/>
      </c>
      <c r="K397" s="47" t="str">
        <f aca="false">IF(OR(H397="",H397=0),L397,H397)</f>
        <v/>
      </c>
      <c r="L397" s="47" t="str">
        <f aca="false">IF(NOT(ISERROR(VLOOKUP(B397,Deflatores!G$42:H$64,2,FALSE()))),VLOOKUP(B397,Deflatores!G$42:H$64,2,FALSE()),IF(OR(ISBLANK(C397),ISBLANK(B397)),"",VLOOKUP(C397,Deflatores!G$4:H$38,2,FALSE())*H397+VLOOKUP(C397,Deflatores!G$4:I$38,3,FALSE())))</f>
        <v/>
      </c>
      <c r="M397" s="48"/>
      <c r="N397" s="48"/>
      <c r="O397" s="43"/>
    </row>
    <row r="398" customFormat="false" ht="12.75" hidden="false" customHeight="true" outlineLevel="0" collapsed="false">
      <c r="A398" s="36"/>
      <c r="B398" s="37"/>
      <c r="C398" s="37"/>
      <c r="D398" s="44"/>
      <c r="E398" s="44"/>
      <c r="F398" s="45" t="str">
        <f aca="false">IF(ISBLANK(B398),"",IF(I398="L","Baixa",IF(I398="A","Média",IF(I398="","","Alta"))))</f>
        <v/>
      </c>
      <c r="G398" s="44" t="str">
        <f aca="false">CONCATENATE(B398,I398)</f>
        <v/>
      </c>
      <c r="H398" s="39" t="str">
        <f aca="false">IF(ISBLANK(B398),"",IF(B398="ALI",IF(I398="L",7,IF(I398="A",10,15)),IF(B398="AIE",IF(I398="L",5,IF(I398="A",7,10)),IF(B398="SE",IF(I398="L",4,IF(I398="A",5,7)),IF(OR(B398="EE",B398="CE"),IF(I398="L",3,IF(I398="A",4,6)),0)))))</f>
        <v/>
      </c>
      <c r="I398" s="46" t="str">
        <f aca="false">IF(OR(ISBLANK(D398),ISBLANK(E398)),IF(OR(B398="ALI",B398="AIE"),"L",IF(OR(B398="EE",B398="SE",B398="CE"),"A","")),IF(B398="EE",IF(E398&gt;=3,IF(D398&gt;=5,"H","A"),IF(E398&gt;=2,IF(D398&gt;=16,"H",IF(D398&lt;=4,"L","A")),IF(D398&lt;=15,"L","A"))),IF(OR(B398="SE",B398="CE"),IF(E398&gt;=4,IF(D398&gt;=6,"H","A"),IF(E398&gt;=2,IF(D398&gt;=20,"H",IF(D398&lt;=5,"L","A")),IF(D398&lt;=19,"L","A"))),IF(OR(B398="ALI",B398="AIE"),IF(E398&gt;=6,IF(D398&gt;=20,"H","A"),IF(E398&gt;=2,IF(D398&gt;=51,"H",IF(D398&lt;=19,"L","A")),IF(D398&lt;=50,"L","A"))),""))))</f>
        <v/>
      </c>
      <c r="J398" s="44" t="str">
        <f aca="false">CONCATENATE(B398,C398)</f>
        <v/>
      </c>
      <c r="K398" s="47" t="str">
        <f aca="false">IF(OR(H398="",H398=0),L398,H398)</f>
        <v/>
      </c>
      <c r="L398" s="47" t="str">
        <f aca="false">IF(NOT(ISERROR(VLOOKUP(B398,Deflatores!G$42:H$64,2,FALSE()))),VLOOKUP(B398,Deflatores!G$42:H$64,2,FALSE()),IF(OR(ISBLANK(C398),ISBLANK(B398)),"",VLOOKUP(C398,Deflatores!G$4:H$38,2,FALSE())*H398+VLOOKUP(C398,Deflatores!G$4:I$38,3,FALSE())))</f>
        <v/>
      </c>
      <c r="M398" s="48"/>
      <c r="N398" s="48"/>
      <c r="O398" s="43"/>
    </row>
    <row r="399" customFormat="false" ht="12.75" hidden="false" customHeight="true" outlineLevel="0" collapsed="false">
      <c r="A399" s="36"/>
      <c r="B399" s="37"/>
      <c r="C399" s="37"/>
      <c r="D399" s="44"/>
      <c r="E399" s="44"/>
      <c r="F399" s="45" t="str">
        <f aca="false">IF(ISBLANK(B399),"",IF(I399="L","Baixa",IF(I399="A","Média",IF(I399="","","Alta"))))</f>
        <v/>
      </c>
      <c r="G399" s="44" t="str">
        <f aca="false">CONCATENATE(B399,I399)</f>
        <v/>
      </c>
      <c r="H399" s="39" t="str">
        <f aca="false">IF(ISBLANK(B399),"",IF(B399="ALI",IF(I399="L",7,IF(I399="A",10,15)),IF(B399="AIE",IF(I399="L",5,IF(I399="A",7,10)),IF(B399="SE",IF(I399="L",4,IF(I399="A",5,7)),IF(OR(B399="EE",B399="CE"),IF(I399="L",3,IF(I399="A",4,6)),0)))))</f>
        <v/>
      </c>
      <c r="I399" s="46" t="str">
        <f aca="false">IF(OR(ISBLANK(D399),ISBLANK(E399)),IF(OR(B399="ALI",B399="AIE"),"L",IF(OR(B399="EE",B399="SE",B399="CE"),"A","")),IF(B399="EE",IF(E399&gt;=3,IF(D399&gt;=5,"H","A"),IF(E399&gt;=2,IF(D399&gt;=16,"H",IF(D399&lt;=4,"L","A")),IF(D399&lt;=15,"L","A"))),IF(OR(B399="SE",B399="CE"),IF(E399&gt;=4,IF(D399&gt;=6,"H","A"),IF(E399&gt;=2,IF(D399&gt;=20,"H",IF(D399&lt;=5,"L","A")),IF(D399&lt;=19,"L","A"))),IF(OR(B399="ALI",B399="AIE"),IF(E399&gt;=6,IF(D399&gt;=20,"H","A"),IF(E399&gt;=2,IF(D399&gt;=51,"H",IF(D399&lt;=19,"L","A")),IF(D399&lt;=50,"L","A"))),""))))</f>
        <v/>
      </c>
      <c r="J399" s="44" t="str">
        <f aca="false">CONCATENATE(B399,C399)</f>
        <v/>
      </c>
      <c r="K399" s="47" t="str">
        <f aca="false">IF(OR(H399="",H399=0),L399,H399)</f>
        <v/>
      </c>
      <c r="L399" s="47" t="str">
        <f aca="false">IF(NOT(ISERROR(VLOOKUP(B399,Deflatores!G$42:H$64,2,FALSE()))),VLOOKUP(B399,Deflatores!G$42:H$64,2,FALSE()),IF(OR(ISBLANK(C399),ISBLANK(B399)),"",VLOOKUP(C399,Deflatores!G$4:H$38,2,FALSE())*H399+VLOOKUP(C399,Deflatores!G$4:I$38,3,FALSE())))</f>
        <v/>
      </c>
      <c r="M399" s="48"/>
      <c r="N399" s="48"/>
      <c r="O399" s="43"/>
    </row>
    <row r="400" customFormat="false" ht="12.75" hidden="false" customHeight="true" outlineLevel="0" collapsed="false">
      <c r="A400" s="36"/>
      <c r="B400" s="37"/>
      <c r="C400" s="37"/>
      <c r="D400" s="44"/>
      <c r="E400" s="44"/>
      <c r="F400" s="45" t="str">
        <f aca="false">IF(ISBLANK(B400),"",IF(I400="L","Baixa",IF(I400="A","Média",IF(I400="","","Alta"))))</f>
        <v/>
      </c>
      <c r="G400" s="44" t="str">
        <f aca="false">CONCATENATE(B400,I400)</f>
        <v/>
      </c>
      <c r="H400" s="39" t="str">
        <f aca="false">IF(ISBLANK(B400),"",IF(B400="ALI",IF(I400="L",7,IF(I400="A",10,15)),IF(B400="AIE",IF(I400="L",5,IF(I400="A",7,10)),IF(B400="SE",IF(I400="L",4,IF(I400="A",5,7)),IF(OR(B400="EE",B400="CE"),IF(I400="L",3,IF(I400="A",4,6)),0)))))</f>
        <v/>
      </c>
      <c r="I400" s="46" t="str">
        <f aca="false">IF(OR(ISBLANK(D400),ISBLANK(E400)),IF(OR(B400="ALI",B400="AIE"),"L",IF(OR(B400="EE",B400="SE",B400="CE"),"A","")),IF(B400="EE",IF(E400&gt;=3,IF(D400&gt;=5,"H","A"),IF(E400&gt;=2,IF(D400&gt;=16,"H",IF(D400&lt;=4,"L","A")),IF(D400&lt;=15,"L","A"))),IF(OR(B400="SE",B400="CE"),IF(E400&gt;=4,IF(D400&gt;=6,"H","A"),IF(E400&gt;=2,IF(D400&gt;=20,"H",IF(D400&lt;=5,"L","A")),IF(D400&lt;=19,"L","A"))),IF(OR(B400="ALI",B400="AIE"),IF(E400&gt;=6,IF(D400&gt;=20,"H","A"),IF(E400&gt;=2,IF(D400&gt;=51,"H",IF(D400&lt;=19,"L","A")),IF(D400&lt;=50,"L","A"))),""))))</f>
        <v/>
      </c>
      <c r="J400" s="44" t="str">
        <f aca="false">CONCATENATE(B400,C400)</f>
        <v/>
      </c>
      <c r="K400" s="47" t="str">
        <f aca="false">IF(OR(H400="",H400=0),L400,H400)</f>
        <v/>
      </c>
      <c r="L400" s="47" t="str">
        <f aca="false">IF(NOT(ISERROR(VLOOKUP(B400,Deflatores!G$42:H$64,2,FALSE()))),VLOOKUP(B400,Deflatores!G$42:H$64,2,FALSE()),IF(OR(ISBLANK(C400),ISBLANK(B400)),"",VLOOKUP(C400,Deflatores!G$4:H$38,2,FALSE())*H400+VLOOKUP(C400,Deflatores!G$4:I$38,3,FALSE())))</f>
        <v/>
      </c>
      <c r="M400" s="48"/>
      <c r="N400" s="48"/>
      <c r="O400" s="43"/>
    </row>
    <row r="401" customFormat="false" ht="12.75" hidden="false" customHeight="true" outlineLevel="0" collapsed="false">
      <c r="A401" s="36"/>
      <c r="B401" s="37"/>
      <c r="C401" s="37"/>
      <c r="D401" s="44"/>
      <c r="E401" s="44"/>
      <c r="F401" s="45" t="str">
        <f aca="false">IF(ISBLANK(B401),"",IF(I401="L","Baixa",IF(I401="A","Média",IF(I401="","","Alta"))))</f>
        <v/>
      </c>
      <c r="G401" s="44" t="str">
        <f aca="false">CONCATENATE(B401,I401)</f>
        <v/>
      </c>
      <c r="H401" s="39" t="str">
        <f aca="false">IF(ISBLANK(B401),"",IF(B401="ALI",IF(I401="L",7,IF(I401="A",10,15)),IF(B401="AIE",IF(I401="L",5,IF(I401="A",7,10)),IF(B401="SE",IF(I401="L",4,IF(I401="A",5,7)),IF(OR(B401="EE",B401="CE"),IF(I401="L",3,IF(I401="A",4,6)),0)))))</f>
        <v/>
      </c>
      <c r="I401" s="46" t="str">
        <f aca="false">IF(OR(ISBLANK(D401),ISBLANK(E401)),IF(OR(B401="ALI",B401="AIE"),"L",IF(OR(B401="EE",B401="SE",B401="CE"),"A","")),IF(B401="EE",IF(E401&gt;=3,IF(D401&gt;=5,"H","A"),IF(E401&gt;=2,IF(D401&gt;=16,"H",IF(D401&lt;=4,"L","A")),IF(D401&lt;=15,"L","A"))),IF(OR(B401="SE",B401="CE"),IF(E401&gt;=4,IF(D401&gt;=6,"H","A"),IF(E401&gt;=2,IF(D401&gt;=20,"H",IF(D401&lt;=5,"L","A")),IF(D401&lt;=19,"L","A"))),IF(OR(B401="ALI",B401="AIE"),IF(E401&gt;=6,IF(D401&gt;=20,"H","A"),IF(E401&gt;=2,IF(D401&gt;=51,"H",IF(D401&lt;=19,"L","A")),IF(D401&lt;=50,"L","A"))),""))))</f>
        <v/>
      </c>
      <c r="J401" s="44" t="str">
        <f aca="false">CONCATENATE(B401,C401)</f>
        <v/>
      </c>
      <c r="K401" s="47" t="str">
        <f aca="false">IF(OR(H401="",H401=0),L401,H401)</f>
        <v/>
      </c>
      <c r="L401" s="47" t="str">
        <f aca="false">IF(NOT(ISERROR(VLOOKUP(B401,Deflatores!G$42:H$64,2,FALSE()))),VLOOKUP(B401,Deflatores!G$42:H$64,2,FALSE()),IF(OR(ISBLANK(C401),ISBLANK(B401)),"",VLOOKUP(C401,Deflatores!G$4:H$38,2,FALSE())*H401+VLOOKUP(C401,Deflatores!G$4:I$38,3,FALSE())))</f>
        <v/>
      </c>
      <c r="M401" s="48"/>
      <c r="N401" s="48"/>
      <c r="O401" s="43"/>
    </row>
    <row r="402" customFormat="false" ht="12.75" hidden="false" customHeight="true" outlineLevel="0" collapsed="false">
      <c r="A402" s="36"/>
      <c r="B402" s="37"/>
      <c r="C402" s="37"/>
      <c r="D402" s="44"/>
      <c r="E402" s="44"/>
      <c r="F402" s="45" t="str">
        <f aca="false">IF(ISBLANK(B402),"",IF(I402="L","Baixa",IF(I402="A","Média",IF(I402="","","Alta"))))</f>
        <v/>
      </c>
      <c r="G402" s="44" t="str">
        <f aca="false">CONCATENATE(B402,I402)</f>
        <v/>
      </c>
      <c r="H402" s="39" t="str">
        <f aca="false">IF(ISBLANK(B402),"",IF(B402="ALI",IF(I402="L",7,IF(I402="A",10,15)),IF(B402="AIE",IF(I402="L",5,IF(I402="A",7,10)),IF(B402="SE",IF(I402="L",4,IF(I402="A",5,7)),IF(OR(B402="EE",B402="CE"),IF(I402="L",3,IF(I402="A",4,6)),0)))))</f>
        <v/>
      </c>
      <c r="I402" s="46" t="str">
        <f aca="false">IF(OR(ISBLANK(D402),ISBLANK(E402)),IF(OR(B402="ALI",B402="AIE"),"L",IF(OR(B402="EE",B402="SE",B402="CE"),"A","")),IF(B402="EE",IF(E402&gt;=3,IF(D402&gt;=5,"H","A"),IF(E402&gt;=2,IF(D402&gt;=16,"H",IF(D402&lt;=4,"L","A")),IF(D402&lt;=15,"L","A"))),IF(OR(B402="SE",B402="CE"),IF(E402&gt;=4,IF(D402&gt;=6,"H","A"),IF(E402&gt;=2,IF(D402&gt;=20,"H",IF(D402&lt;=5,"L","A")),IF(D402&lt;=19,"L","A"))),IF(OR(B402="ALI",B402="AIE"),IF(E402&gt;=6,IF(D402&gt;=20,"H","A"),IF(E402&gt;=2,IF(D402&gt;=51,"H",IF(D402&lt;=19,"L","A")),IF(D402&lt;=50,"L","A"))),""))))</f>
        <v/>
      </c>
      <c r="J402" s="44" t="str">
        <f aca="false">CONCATENATE(B402,C402)</f>
        <v/>
      </c>
      <c r="K402" s="47" t="str">
        <f aca="false">IF(OR(H402="",H402=0),L402,H402)</f>
        <v/>
      </c>
      <c r="L402" s="47" t="str">
        <f aca="false">IF(NOT(ISERROR(VLOOKUP(B402,Deflatores!G$42:H$64,2,FALSE()))),VLOOKUP(B402,Deflatores!G$42:H$64,2,FALSE()),IF(OR(ISBLANK(C402),ISBLANK(B402)),"",VLOOKUP(C402,Deflatores!G$4:H$38,2,FALSE())*H402+VLOOKUP(C402,Deflatores!G$4:I$38,3,FALSE())))</f>
        <v/>
      </c>
      <c r="M402" s="48"/>
      <c r="N402" s="48"/>
      <c r="O402" s="43"/>
    </row>
    <row r="403" customFormat="false" ht="12.75" hidden="false" customHeight="true" outlineLevel="0" collapsed="false">
      <c r="A403" s="36"/>
      <c r="B403" s="37"/>
      <c r="C403" s="37"/>
      <c r="D403" s="44"/>
      <c r="E403" s="44"/>
      <c r="F403" s="45" t="str">
        <f aca="false">IF(ISBLANK(B403),"",IF(I403="L","Baixa",IF(I403="A","Média",IF(I403="","","Alta"))))</f>
        <v/>
      </c>
      <c r="G403" s="44" t="str">
        <f aca="false">CONCATENATE(B403,I403)</f>
        <v/>
      </c>
      <c r="H403" s="39" t="str">
        <f aca="false">IF(ISBLANK(B403),"",IF(B403="ALI",IF(I403="L",7,IF(I403="A",10,15)),IF(B403="AIE",IF(I403="L",5,IF(I403="A",7,10)),IF(B403="SE",IF(I403="L",4,IF(I403="A",5,7)),IF(OR(B403="EE",B403="CE"),IF(I403="L",3,IF(I403="A",4,6)),0)))))</f>
        <v/>
      </c>
      <c r="I403" s="46" t="str">
        <f aca="false">IF(OR(ISBLANK(D403),ISBLANK(E403)),IF(OR(B403="ALI",B403="AIE"),"L",IF(OR(B403="EE",B403="SE",B403="CE"),"A","")),IF(B403="EE",IF(E403&gt;=3,IF(D403&gt;=5,"H","A"),IF(E403&gt;=2,IF(D403&gt;=16,"H",IF(D403&lt;=4,"L","A")),IF(D403&lt;=15,"L","A"))),IF(OR(B403="SE",B403="CE"),IF(E403&gt;=4,IF(D403&gt;=6,"H","A"),IF(E403&gt;=2,IF(D403&gt;=20,"H",IF(D403&lt;=5,"L","A")),IF(D403&lt;=19,"L","A"))),IF(OR(B403="ALI",B403="AIE"),IF(E403&gt;=6,IF(D403&gt;=20,"H","A"),IF(E403&gt;=2,IF(D403&gt;=51,"H",IF(D403&lt;=19,"L","A")),IF(D403&lt;=50,"L","A"))),""))))</f>
        <v/>
      </c>
      <c r="J403" s="44" t="str">
        <f aca="false">CONCATENATE(B403,C403)</f>
        <v/>
      </c>
      <c r="K403" s="47" t="str">
        <f aca="false">IF(OR(H403="",H403=0),L403,H403)</f>
        <v/>
      </c>
      <c r="L403" s="47" t="str">
        <f aca="false">IF(NOT(ISERROR(VLOOKUP(B403,Deflatores!G$42:H$64,2,FALSE()))),VLOOKUP(B403,Deflatores!G$42:H$64,2,FALSE()),IF(OR(ISBLANK(C403),ISBLANK(B403)),"",VLOOKUP(C403,Deflatores!G$4:H$38,2,FALSE())*H403+VLOOKUP(C403,Deflatores!G$4:I$38,3,FALSE())))</f>
        <v/>
      </c>
      <c r="M403" s="48"/>
      <c r="N403" s="48"/>
      <c r="O403" s="43"/>
    </row>
    <row r="404" customFormat="false" ht="12.75" hidden="false" customHeight="true" outlineLevel="0" collapsed="false">
      <c r="A404" s="36"/>
      <c r="B404" s="37"/>
      <c r="C404" s="37"/>
      <c r="D404" s="44"/>
      <c r="E404" s="44"/>
      <c r="F404" s="45" t="str">
        <f aca="false">IF(ISBLANK(B404),"",IF(I404="L","Baixa",IF(I404="A","Média",IF(I404="","","Alta"))))</f>
        <v/>
      </c>
      <c r="G404" s="44" t="str">
        <f aca="false">CONCATENATE(B404,I404)</f>
        <v/>
      </c>
      <c r="H404" s="39" t="str">
        <f aca="false">IF(ISBLANK(B404),"",IF(B404="ALI",IF(I404="L",7,IF(I404="A",10,15)),IF(B404="AIE",IF(I404="L",5,IF(I404="A",7,10)),IF(B404="SE",IF(I404="L",4,IF(I404="A",5,7)),IF(OR(B404="EE",B404="CE"),IF(I404="L",3,IF(I404="A",4,6)),0)))))</f>
        <v/>
      </c>
      <c r="I404" s="46" t="str">
        <f aca="false">IF(OR(ISBLANK(D404),ISBLANK(E404)),IF(OR(B404="ALI",B404="AIE"),"L",IF(OR(B404="EE",B404="SE",B404="CE"),"A","")),IF(B404="EE",IF(E404&gt;=3,IF(D404&gt;=5,"H","A"),IF(E404&gt;=2,IF(D404&gt;=16,"H",IF(D404&lt;=4,"L","A")),IF(D404&lt;=15,"L","A"))),IF(OR(B404="SE",B404="CE"),IF(E404&gt;=4,IF(D404&gt;=6,"H","A"),IF(E404&gt;=2,IF(D404&gt;=20,"H",IF(D404&lt;=5,"L","A")),IF(D404&lt;=19,"L","A"))),IF(OR(B404="ALI",B404="AIE"),IF(E404&gt;=6,IF(D404&gt;=20,"H","A"),IF(E404&gt;=2,IF(D404&gt;=51,"H",IF(D404&lt;=19,"L","A")),IF(D404&lt;=50,"L","A"))),""))))</f>
        <v/>
      </c>
      <c r="J404" s="44" t="str">
        <f aca="false">CONCATENATE(B404,C404)</f>
        <v/>
      </c>
      <c r="K404" s="47" t="str">
        <f aca="false">IF(OR(H404="",H404=0),L404,H404)</f>
        <v/>
      </c>
      <c r="L404" s="47" t="str">
        <f aca="false">IF(NOT(ISERROR(VLOOKUP(B404,Deflatores!G$42:H$64,2,FALSE()))),VLOOKUP(B404,Deflatores!G$42:H$64,2,FALSE()),IF(OR(ISBLANK(C404),ISBLANK(B404)),"",VLOOKUP(C404,Deflatores!G$4:H$38,2,FALSE())*H404+VLOOKUP(C404,Deflatores!G$4:I$38,3,FALSE())))</f>
        <v/>
      </c>
      <c r="M404" s="48"/>
      <c r="N404" s="48"/>
      <c r="O404" s="43"/>
    </row>
    <row r="405" customFormat="false" ht="12.75" hidden="false" customHeight="true" outlineLevel="0" collapsed="false">
      <c r="A405" s="36"/>
      <c r="B405" s="37"/>
      <c r="C405" s="37"/>
      <c r="D405" s="44"/>
      <c r="E405" s="44"/>
      <c r="F405" s="45" t="str">
        <f aca="false">IF(ISBLANK(B405),"",IF(I405="L","Baixa",IF(I405="A","Média",IF(I405="","","Alta"))))</f>
        <v/>
      </c>
      <c r="G405" s="44" t="str">
        <f aca="false">CONCATENATE(B405,I405)</f>
        <v/>
      </c>
      <c r="H405" s="39" t="str">
        <f aca="false">IF(ISBLANK(B405),"",IF(B405="ALI",IF(I405="L",7,IF(I405="A",10,15)),IF(B405="AIE",IF(I405="L",5,IF(I405="A",7,10)),IF(B405="SE",IF(I405="L",4,IF(I405="A",5,7)),IF(OR(B405="EE",B405="CE"),IF(I405="L",3,IF(I405="A",4,6)),0)))))</f>
        <v/>
      </c>
      <c r="I405" s="46" t="str">
        <f aca="false">IF(OR(ISBLANK(D405),ISBLANK(E405)),IF(OR(B405="ALI",B405="AIE"),"L",IF(OR(B405="EE",B405="SE",B405="CE"),"A","")),IF(B405="EE",IF(E405&gt;=3,IF(D405&gt;=5,"H","A"),IF(E405&gt;=2,IF(D405&gt;=16,"H",IF(D405&lt;=4,"L","A")),IF(D405&lt;=15,"L","A"))),IF(OR(B405="SE",B405="CE"),IF(E405&gt;=4,IF(D405&gt;=6,"H","A"),IF(E405&gt;=2,IF(D405&gt;=20,"H",IF(D405&lt;=5,"L","A")),IF(D405&lt;=19,"L","A"))),IF(OR(B405="ALI",B405="AIE"),IF(E405&gt;=6,IF(D405&gt;=20,"H","A"),IF(E405&gt;=2,IF(D405&gt;=51,"H",IF(D405&lt;=19,"L","A")),IF(D405&lt;=50,"L","A"))),""))))</f>
        <v/>
      </c>
      <c r="J405" s="44" t="str">
        <f aca="false">CONCATENATE(B405,C405)</f>
        <v/>
      </c>
      <c r="K405" s="47" t="str">
        <f aca="false">IF(OR(H405="",H405=0),L405,H405)</f>
        <v/>
      </c>
      <c r="L405" s="47" t="str">
        <f aca="false">IF(NOT(ISERROR(VLOOKUP(B405,Deflatores!G$42:H$64,2,FALSE()))),VLOOKUP(B405,Deflatores!G$42:H$64,2,FALSE()),IF(OR(ISBLANK(C405),ISBLANK(B405)),"",VLOOKUP(C405,Deflatores!G$4:H$38,2,FALSE())*H405+VLOOKUP(C405,Deflatores!G$4:I$38,3,FALSE())))</f>
        <v/>
      </c>
      <c r="M405" s="48"/>
      <c r="N405" s="48"/>
      <c r="O405" s="43"/>
    </row>
    <row r="406" customFormat="false" ht="12.75" hidden="false" customHeight="true" outlineLevel="0" collapsed="false">
      <c r="A406" s="36"/>
      <c r="B406" s="37"/>
      <c r="C406" s="37"/>
      <c r="D406" s="44"/>
      <c r="E406" s="44"/>
      <c r="F406" s="45" t="str">
        <f aca="false">IF(ISBLANK(B406),"",IF(I406="L","Baixa",IF(I406="A","Média",IF(I406="","","Alta"))))</f>
        <v/>
      </c>
      <c r="G406" s="44" t="str">
        <f aca="false">CONCATENATE(B406,I406)</f>
        <v/>
      </c>
      <c r="H406" s="39" t="str">
        <f aca="false">IF(ISBLANK(B406),"",IF(B406="ALI",IF(I406="L",7,IF(I406="A",10,15)),IF(B406="AIE",IF(I406="L",5,IF(I406="A",7,10)),IF(B406="SE",IF(I406="L",4,IF(I406="A",5,7)),IF(OR(B406="EE",B406="CE"),IF(I406="L",3,IF(I406="A",4,6)),0)))))</f>
        <v/>
      </c>
      <c r="I406" s="46" t="str">
        <f aca="false">IF(OR(ISBLANK(D406),ISBLANK(E406)),IF(OR(B406="ALI",B406="AIE"),"L",IF(OR(B406="EE",B406="SE",B406="CE"),"A","")),IF(B406="EE",IF(E406&gt;=3,IF(D406&gt;=5,"H","A"),IF(E406&gt;=2,IF(D406&gt;=16,"H",IF(D406&lt;=4,"L","A")),IF(D406&lt;=15,"L","A"))),IF(OR(B406="SE",B406="CE"),IF(E406&gt;=4,IF(D406&gt;=6,"H","A"),IF(E406&gt;=2,IF(D406&gt;=20,"H",IF(D406&lt;=5,"L","A")),IF(D406&lt;=19,"L","A"))),IF(OR(B406="ALI",B406="AIE"),IF(E406&gt;=6,IF(D406&gt;=20,"H","A"),IF(E406&gt;=2,IF(D406&gt;=51,"H",IF(D406&lt;=19,"L","A")),IF(D406&lt;=50,"L","A"))),""))))</f>
        <v/>
      </c>
      <c r="J406" s="44" t="str">
        <f aca="false">CONCATENATE(B406,C406)</f>
        <v/>
      </c>
      <c r="K406" s="47" t="str">
        <f aca="false">IF(OR(H406="",H406=0),L406,H406)</f>
        <v/>
      </c>
      <c r="L406" s="47" t="str">
        <f aca="false">IF(NOT(ISERROR(VLOOKUP(B406,Deflatores!G$42:H$64,2,FALSE()))),VLOOKUP(B406,Deflatores!G$42:H$64,2,FALSE()),IF(OR(ISBLANK(C406),ISBLANK(B406)),"",VLOOKUP(C406,Deflatores!G$4:H$38,2,FALSE())*H406+VLOOKUP(C406,Deflatores!G$4:I$38,3,FALSE())))</f>
        <v/>
      </c>
      <c r="M406" s="48"/>
      <c r="N406" s="48"/>
      <c r="O406" s="43"/>
    </row>
    <row r="407" customFormat="false" ht="12.75" hidden="false" customHeight="true" outlineLevel="0" collapsed="false">
      <c r="A407" s="36"/>
      <c r="B407" s="37"/>
      <c r="C407" s="37"/>
      <c r="D407" s="44"/>
      <c r="E407" s="44"/>
      <c r="F407" s="45" t="str">
        <f aca="false">IF(ISBLANK(B407),"",IF(I407="L","Baixa",IF(I407="A","Média",IF(I407="","","Alta"))))</f>
        <v/>
      </c>
      <c r="G407" s="44" t="str">
        <f aca="false">CONCATENATE(B407,I407)</f>
        <v/>
      </c>
      <c r="H407" s="39" t="str">
        <f aca="false">IF(ISBLANK(B407),"",IF(B407="ALI",IF(I407="L",7,IF(I407="A",10,15)),IF(B407="AIE",IF(I407="L",5,IF(I407="A",7,10)),IF(B407="SE",IF(I407="L",4,IF(I407="A",5,7)),IF(OR(B407="EE",B407="CE"),IF(I407="L",3,IF(I407="A",4,6)),0)))))</f>
        <v/>
      </c>
      <c r="I407" s="46" t="str">
        <f aca="false">IF(OR(ISBLANK(D407),ISBLANK(E407)),IF(OR(B407="ALI",B407="AIE"),"L",IF(OR(B407="EE",B407="SE",B407="CE"),"A","")),IF(B407="EE",IF(E407&gt;=3,IF(D407&gt;=5,"H","A"),IF(E407&gt;=2,IF(D407&gt;=16,"H",IF(D407&lt;=4,"L","A")),IF(D407&lt;=15,"L","A"))),IF(OR(B407="SE",B407="CE"),IF(E407&gt;=4,IF(D407&gt;=6,"H","A"),IF(E407&gt;=2,IF(D407&gt;=20,"H",IF(D407&lt;=5,"L","A")),IF(D407&lt;=19,"L","A"))),IF(OR(B407="ALI",B407="AIE"),IF(E407&gt;=6,IF(D407&gt;=20,"H","A"),IF(E407&gt;=2,IF(D407&gt;=51,"H",IF(D407&lt;=19,"L","A")),IF(D407&lt;=50,"L","A"))),""))))</f>
        <v/>
      </c>
      <c r="J407" s="44" t="str">
        <f aca="false">CONCATENATE(B407,C407)</f>
        <v/>
      </c>
      <c r="K407" s="47" t="str">
        <f aca="false">IF(OR(H407="",H407=0),L407,H407)</f>
        <v/>
      </c>
      <c r="L407" s="47" t="str">
        <f aca="false">IF(NOT(ISERROR(VLOOKUP(B407,Deflatores!G$42:H$64,2,FALSE()))),VLOOKUP(B407,Deflatores!G$42:H$64,2,FALSE()),IF(OR(ISBLANK(C407),ISBLANK(B407)),"",VLOOKUP(C407,Deflatores!G$4:H$38,2,FALSE())*H407+VLOOKUP(C407,Deflatores!G$4:I$38,3,FALSE())))</f>
        <v/>
      </c>
      <c r="M407" s="48"/>
      <c r="N407" s="48"/>
      <c r="O407" s="43"/>
    </row>
    <row r="408" customFormat="false" ht="12.75" hidden="false" customHeight="true" outlineLevel="0" collapsed="false">
      <c r="A408" s="36"/>
      <c r="B408" s="37"/>
      <c r="C408" s="37"/>
      <c r="D408" s="44"/>
      <c r="E408" s="44"/>
      <c r="F408" s="45" t="str">
        <f aca="false">IF(ISBLANK(B408),"",IF(I408="L","Baixa",IF(I408="A","Média",IF(I408="","","Alta"))))</f>
        <v/>
      </c>
      <c r="G408" s="44" t="str">
        <f aca="false">CONCATENATE(B408,I408)</f>
        <v/>
      </c>
      <c r="H408" s="39" t="str">
        <f aca="false">IF(ISBLANK(B408),"",IF(B408="ALI",IF(I408="L",7,IF(I408="A",10,15)),IF(B408="AIE",IF(I408="L",5,IF(I408="A",7,10)),IF(B408="SE",IF(I408="L",4,IF(I408="A",5,7)),IF(OR(B408="EE",B408="CE"),IF(I408="L",3,IF(I408="A",4,6)),0)))))</f>
        <v/>
      </c>
      <c r="I408" s="46" t="str">
        <f aca="false">IF(OR(ISBLANK(D408),ISBLANK(E408)),IF(OR(B408="ALI",B408="AIE"),"L",IF(OR(B408="EE",B408="SE",B408="CE"),"A","")),IF(B408="EE",IF(E408&gt;=3,IF(D408&gt;=5,"H","A"),IF(E408&gt;=2,IF(D408&gt;=16,"H",IF(D408&lt;=4,"L","A")),IF(D408&lt;=15,"L","A"))),IF(OR(B408="SE",B408="CE"),IF(E408&gt;=4,IF(D408&gt;=6,"H","A"),IF(E408&gt;=2,IF(D408&gt;=20,"H",IF(D408&lt;=5,"L","A")),IF(D408&lt;=19,"L","A"))),IF(OR(B408="ALI",B408="AIE"),IF(E408&gt;=6,IF(D408&gt;=20,"H","A"),IF(E408&gt;=2,IF(D408&gt;=51,"H",IF(D408&lt;=19,"L","A")),IF(D408&lt;=50,"L","A"))),""))))</f>
        <v/>
      </c>
      <c r="J408" s="44" t="str">
        <f aca="false">CONCATENATE(B408,C408)</f>
        <v/>
      </c>
      <c r="K408" s="47" t="str">
        <f aca="false">IF(OR(H408="",H408=0),L408,H408)</f>
        <v/>
      </c>
      <c r="L408" s="47" t="str">
        <f aca="false">IF(NOT(ISERROR(VLOOKUP(B408,Deflatores!G$42:H$64,2,FALSE()))),VLOOKUP(B408,Deflatores!G$42:H$64,2,FALSE()),IF(OR(ISBLANK(C408),ISBLANK(B408)),"",VLOOKUP(C408,Deflatores!G$4:H$38,2,FALSE())*H408+VLOOKUP(C408,Deflatores!G$4:I$38,3,FALSE())))</f>
        <v/>
      </c>
      <c r="M408" s="48"/>
      <c r="N408" s="48"/>
      <c r="O408" s="43"/>
    </row>
    <row r="409" customFormat="false" ht="12.75" hidden="false" customHeight="true" outlineLevel="0" collapsed="false">
      <c r="A409" s="36"/>
      <c r="B409" s="37"/>
      <c r="C409" s="37"/>
      <c r="D409" s="44"/>
      <c r="E409" s="44"/>
      <c r="F409" s="45" t="str">
        <f aca="false">IF(ISBLANK(B409),"",IF(I409="L","Baixa",IF(I409="A","Média",IF(I409="","","Alta"))))</f>
        <v/>
      </c>
      <c r="G409" s="44" t="str">
        <f aca="false">CONCATENATE(B409,I409)</f>
        <v/>
      </c>
      <c r="H409" s="39" t="str">
        <f aca="false">IF(ISBLANK(B409),"",IF(B409="ALI",IF(I409="L",7,IF(I409="A",10,15)),IF(B409="AIE",IF(I409="L",5,IF(I409="A",7,10)),IF(B409="SE",IF(I409="L",4,IF(I409="A",5,7)),IF(OR(B409="EE",B409="CE"),IF(I409="L",3,IF(I409="A",4,6)),0)))))</f>
        <v/>
      </c>
      <c r="I409" s="46" t="str">
        <f aca="false">IF(OR(ISBLANK(D409),ISBLANK(E409)),IF(OR(B409="ALI",B409="AIE"),"L",IF(OR(B409="EE",B409="SE",B409="CE"),"A","")),IF(B409="EE",IF(E409&gt;=3,IF(D409&gt;=5,"H","A"),IF(E409&gt;=2,IF(D409&gt;=16,"H",IF(D409&lt;=4,"L","A")),IF(D409&lt;=15,"L","A"))),IF(OR(B409="SE",B409="CE"),IF(E409&gt;=4,IF(D409&gt;=6,"H","A"),IF(E409&gt;=2,IF(D409&gt;=20,"H",IF(D409&lt;=5,"L","A")),IF(D409&lt;=19,"L","A"))),IF(OR(B409="ALI",B409="AIE"),IF(E409&gt;=6,IF(D409&gt;=20,"H","A"),IF(E409&gt;=2,IF(D409&gt;=51,"H",IF(D409&lt;=19,"L","A")),IF(D409&lt;=50,"L","A"))),""))))</f>
        <v/>
      </c>
      <c r="J409" s="44" t="str">
        <f aca="false">CONCATENATE(B409,C409)</f>
        <v/>
      </c>
      <c r="K409" s="47" t="str">
        <f aca="false">IF(OR(H409="",H409=0),L409,H409)</f>
        <v/>
      </c>
      <c r="L409" s="47" t="str">
        <f aca="false">IF(NOT(ISERROR(VLOOKUP(B409,Deflatores!G$42:H$64,2,FALSE()))),VLOOKUP(B409,Deflatores!G$42:H$64,2,FALSE()),IF(OR(ISBLANK(C409),ISBLANK(B409)),"",VLOOKUP(C409,Deflatores!G$4:H$38,2,FALSE())*H409+VLOOKUP(C409,Deflatores!G$4:I$38,3,FALSE())))</f>
        <v/>
      </c>
      <c r="M409" s="48"/>
      <c r="N409" s="48"/>
      <c r="O409" s="43"/>
    </row>
    <row r="410" customFormat="false" ht="12.75" hidden="false" customHeight="true" outlineLevel="0" collapsed="false">
      <c r="A410" s="36"/>
      <c r="B410" s="37"/>
      <c r="C410" s="37"/>
      <c r="D410" s="44"/>
      <c r="E410" s="44"/>
      <c r="F410" s="45" t="str">
        <f aca="false">IF(ISBLANK(B410),"",IF(I410="L","Baixa",IF(I410="A","Média",IF(I410="","","Alta"))))</f>
        <v/>
      </c>
      <c r="G410" s="44" t="str">
        <f aca="false">CONCATENATE(B410,I410)</f>
        <v/>
      </c>
      <c r="H410" s="39" t="str">
        <f aca="false">IF(ISBLANK(B410),"",IF(B410="ALI",IF(I410="L",7,IF(I410="A",10,15)),IF(B410="AIE",IF(I410="L",5,IF(I410="A",7,10)),IF(B410="SE",IF(I410="L",4,IF(I410="A",5,7)),IF(OR(B410="EE",B410="CE"),IF(I410="L",3,IF(I410="A",4,6)),0)))))</f>
        <v/>
      </c>
      <c r="I410" s="46" t="str">
        <f aca="false">IF(OR(ISBLANK(D410),ISBLANK(E410)),IF(OR(B410="ALI",B410="AIE"),"L",IF(OR(B410="EE",B410="SE",B410="CE"),"A","")),IF(B410="EE",IF(E410&gt;=3,IF(D410&gt;=5,"H","A"),IF(E410&gt;=2,IF(D410&gt;=16,"H",IF(D410&lt;=4,"L","A")),IF(D410&lt;=15,"L","A"))),IF(OR(B410="SE",B410="CE"),IF(E410&gt;=4,IF(D410&gt;=6,"H","A"),IF(E410&gt;=2,IF(D410&gt;=20,"H",IF(D410&lt;=5,"L","A")),IF(D410&lt;=19,"L","A"))),IF(OR(B410="ALI",B410="AIE"),IF(E410&gt;=6,IF(D410&gt;=20,"H","A"),IF(E410&gt;=2,IF(D410&gt;=51,"H",IF(D410&lt;=19,"L","A")),IF(D410&lt;=50,"L","A"))),""))))</f>
        <v/>
      </c>
      <c r="J410" s="44" t="str">
        <f aca="false">CONCATENATE(B410,C410)</f>
        <v/>
      </c>
      <c r="K410" s="47" t="str">
        <f aca="false">IF(OR(H410="",H410=0),L410,H410)</f>
        <v/>
      </c>
      <c r="L410" s="47" t="str">
        <f aca="false">IF(NOT(ISERROR(VLOOKUP(B410,Deflatores!G$42:H$64,2,FALSE()))),VLOOKUP(B410,Deflatores!G$42:H$64,2,FALSE()),IF(OR(ISBLANK(C410),ISBLANK(B410)),"",VLOOKUP(C410,Deflatores!G$4:H$38,2,FALSE())*H410+VLOOKUP(C410,Deflatores!G$4:I$38,3,FALSE())))</f>
        <v/>
      </c>
      <c r="M410" s="48"/>
      <c r="N410" s="48"/>
      <c r="O410" s="43"/>
    </row>
    <row r="411" customFormat="false" ht="12.75" hidden="false" customHeight="true" outlineLevel="0" collapsed="false">
      <c r="A411" s="36"/>
      <c r="B411" s="37"/>
      <c r="C411" s="37"/>
      <c r="D411" s="44"/>
      <c r="E411" s="44"/>
      <c r="F411" s="45" t="str">
        <f aca="false">IF(ISBLANK(B411),"",IF(I411="L","Baixa",IF(I411="A","Média",IF(I411="","","Alta"))))</f>
        <v/>
      </c>
      <c r="G411" s="44" t="str">
        <f aca="false">CONCATENATE(B411,I411)</f>
        <v/>
      </c>
      <c r="H411" s="39" t="str">
        <f aca="false">IF(ISBLANK(B411),"",IF(B411="ALI",IF(I411="L",7,IF(I411="A",10,15)),IF(B411="AIE",IF(I411="L",5,IF(I411="A",7,10)),IF(B411="SE",IF(I411="L",4,IF(I411="A",5,7)),IF(OR(B411="EE",B411="CE"),IF(I411="L",3,IF(I411="A",4,6)),0)))))</f>
        <v/>
      </c>
      <c r="I411" s="46" t="str">
        <f aca="false">IF(OR(ISBLANK(D411),ISBLANK(E411)),IF(OR(B411="ALI",B411="AIE"),"L",IF(OR(B411="EE",B411="SE",B411="CE"),"A","")),IF(B411="EE",IF(E411&gt;=3,IF(D411&gt;=5,"H","A"),IF(E411&gt;=2,IF(D411&gt;=16,"H",IF(D411&lt;=4,"L","A")),IF(D411&lt;=15,"L","A"))),IF(OR(B411="SE",B411="CE"),IF(E411&gt;=4,IF(D411&gt;=6,"H","A"),IF(E411&gt;=2,IF(D411&gt;=20,"H",IF(D411&lt;=5,"L","A")),IF(D411&lt;=19,"L","A"))),IF(OR(B411="ALI",B411="AIE"),IF(E411&gt;=6,IF(D411&gt;=20,"H","A"),IF(E411&gt;=2,IF(D411&gt;=51,"H",IF(D411&lt;=19,"L","A")),IF(D411&lt;=50,"L","A"))),""))))</f>
        <v/>
      </c>
      <c r="J411" s="44" t="str">
        <f aca="false">CONCATENATE(B411,C411)</f>
        <v/>
      </c>
      <c r="K411" s="47" t="str">
        <f aca="false">IF(OR(H411="",H411=0),L411,H411)</f>
        <v/>
      </c>
      <c r="L411" s="47" t="str">
        <f aca="false">IF(NOT(ISERROR(VLOOKUP(B411,Deflatores!G$42:H$64,2,FALSE()))),VLOOKUP(B411,Deflatores!G$42:H$64,2,FALSE()),IF(OR(ISBLANK(C411),ISBLANK(B411)),"",VLOOKUP(C411,Deflatores!G$4:H$38,2,FALSE())*H411+VLOOKUP(C411,Deflatores!G$4:I$38,3,FALSE())))</f>
        <v/>
      </c>
      <c r="M411" s="48"/>
      <c r="N411" s="48"/>
      <c r="O411" s="43"/>
    </row>
    <row r="412" customFormat="false" ht="12.75" hidden="false" customHeight="true" outlineLevel="0" collapsed="false">
      <c r="A412" s="36"/>
      <c r="B412" s="37"/>
      <c r="C412" s="37"/>
      <c r="D412" s="44"/>
      <c r="E412" s="44"/>
      <c r="F412" s="45" t="str">
        <f aca="false">IF(ISBLANK(B412),"",IF(I412="L","Baixa",IF(I412="A","Média",IF(I412="","","Alta"))))</f>
        <v/>
      </c>
      <c r="G412" s="44" t="str">
        <f aca="false">CONCATENATE(B412,I412)</f>
        <v/>
      </c>
      <c r="H412" s="39" t="str">
        <f aca="false">IF(ISBLANK(B412),"",IF(B412="ALI",IF(I412="L",7,IF(I412="A",10,15)),IF(B412="AIE",IF(I412="L",5,IF(I412="A",7,10)),IF(B412="SE",IF(I412="L",4,IF(I412="A",5,7)),IF(OR(B412="EE",B412="CE"),IF(I412="L",3,IF(I412="A",4,6)),0)))))</f>
        <v/>
      </c>
      <c r="I412" s="46" t="str">
        <f aca="false">IF(OR(ISBLANK(D412),ISBLANK(E412)),IF(OR(B412="ALI",B412="AIE"),"L",IF(OR(B412="EE",B412="SE",B412="CE"),"A","")),IF(B412="EE",IF(E412&gt;=3,IF(D412&gt;=5,"H","A"),IF(E412&gt;=2,IF(D412&gt;=16,"H",IF(D412&lt;=4,"L","A")),IF(D412&lt;=15,"L","A"))),IF(OR(B412="SE",B412="CE"),IF(E412&gt;=4,IF(D412&gt;=6,"H","A"),IF(E412&gt;=2,IF(D412&gt;=20,"H",IF(D412&lt;=5,"L","A")),IF(D412&lt;=19,"L","A"))),IF(OR(B412="ALI",B412="AIE"),IF(E412&gt;=6,IF(D412&gt;=20,"H","A"),IF(E412&gt;=2,IF(D412&gt;=51,"H",IF(D412&lt;=19,"L","A")),IF(D412&lt;=50,"L","A"))),""))))</f>
        <v/>
      </c>
      <c r="J412" s="44" t="str">
        <f aca="false">CONCATENATE(B412,C412)</f>
        <v/>
      </c>
      <c r="K412" s="47" t="str">
        <f aca="false">IF(OR(H412="",H412=0),L412,H412)</f>
        <v/>
      </c>
      <c r="L412" s="47" t="str">
        <f aca="false">IF(NOT(ISERROR(VLOOKUP(B412,Deflatores!G$42:H$64,2,FALSE()))),VLOOKUP(B412,Deflatores!G$42:H$64,2,FALSE()),IF(OR(ISBLANK(C412),ISBLANK(B412)),"",VLOOKUP(C412,Deflatores!G$4:H$38,2,FALSE())*H412+VLOOKUP(C412,Deflatores!G$4:I$38,3,FALSE())))</f>
        <v/>
      </c>
      <c r="M412" s="48"/>
      <c r="N412" s="48"/>
      <c r="O412" s="43"/>
    </row>
    <row r="413" customFormat="false" ht="12.75" hidden="false" customHeight="true" outlineLevel="0" collapsed="false">
      <c r="A413" s="36"/>
      <c r="B413" s="37"/>
      <c r="C413" s="37"/>
      <c r="D413" s="44"/>
      <c r="E413" s="44"/>
      <c r="F413" s="45" t="str">
        <f aca="false">IF(ISBLANK(B413),"",IF(I413="L","Baixa",IF(I413="A","Média",IF(I413="","","Alta"))))</f>
        <v/>
      </c>
      <c r="G413" s="44" t="str">
        <f aca="false">CONCATENATE(B413,I413)</f>
        <v/>
      </c>
      <c r="H413" s="39" t="str">
        <f aca="false">IF(ISBLANK(B413),"",IF(B413="ALI",IF(I413="L",7,IF(I413="A",10,15)),IF(B413="AIE",IF(I413="L",5,IF(I413="A",7,10)),IF(B413="SE",IF(I413="L",4,IF(I413="A",5,7)),IF(OR(B413="EE",B413="CE"),IF(I413="L",3,IF(I413="A",4,6)),0)))))</f>
        <v/>
      </c>
      <c r="I413" s="46" t="str">
        <f aca="false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44" t="str">
        <f aca="false">CONCATENATE(B413,C413)</f>
        <v/>
      </c>
      <c r="K413" s="47" t="str">
        <f aca="false">IF(OR(H413="",H413=0),L413,H413)</f>
        <v/>
      </c>
      <c r="L413" s="47" t="str">
        <f aca="false">IF(NOT(ISERROR(VLOOKUP(B413,Deflatores!G$42:H$64,2,FALSE()))),VLOOKUP(B413,Deflatores!G$42:H$64,2,FALSE()),IF(OR(ISBLANK(C413),ISBLANK(B413)),"",VLOOKUP(C413,Deflatores!G$4:H$38,2,FALSE())*H413+VLOOKUP(C413,Deflatores!G$4:I$38,3,FALSE())))</f>
        <v/>
      </c>
      <c r="M413" s="48"/>
      <c r="N413" s="48"/>
      <c r="O413" s="43"/>
    </row>
    <row r="414" customFormat="false" ht="12.75" hidden="false" customHeight="true" outlineLevel="0" collapsed="false">
      <c r="A414" s="36"/>
      <c r="B414" s="37"/>
      <c r="C414" s="37"/>
      <c r="D414" s="44"/>
      <c r="E414" s="44"/>
      <c r="F414" s="45" t="str">
        <f aca="false">IF(ISBLANK(B414),"",IF(I414="L","Baixa",IF(I414="A","Média",IF(I414="","","Alta"))))</f>
        <v/>
      </c>
      <c r="G414" s="44" t="str">
        <f aca="false">CONCATENATE(B414,I414)</f>
        <v/>
      </c>
      <c r="H414" s="39" t="str">
        <f aca="false">IF(ISBLANK(B414),"",IF(B414="ALI",IF(I414="L",7,IF(I414="A",10,15)),IF(B414="AIE",IF(I414="L",5,IF(I414="A",7,10)),IF(B414="SE",IF(I414="L",4,IF(I414="A",5,7)),IF(OR(B414="EE",B414="CE"),IF(I414="L",3,IF(I414="A",4,6)),0)))))</f>
        <v/>
      </c>
      <c r="I414" s="46" t="str">
        <f aca="false">IF(OR(ISBLANK(D414),ISBLANK(E414)),IF(OR(B414="ALI",B414="AIE"),"L",IF(OR(B414="EE",B414="SE",B414="CE"),"A","")),IF(B414="EE",IF(E414&gt;=3,IF(D414&gt;=5,"H","A"),IF(E414&gt;=2,IF(D414&gt;=16,"H",IF(D414&lt;=4,"L","A")),IF(D414&lt;=15,"L","A"))),IF(OR(B414="SE",B414="CE"),IF(E414&gt;=4,IF(D414&gt;=6,"H","A"),IF(E414&gt;=2,IF(D414&gt;=20,"H",IF(D414&lt;=5,"L","A")),IF(D414&lt;=19,"L","A"))),IF(OR(B414="ALI",B414="AIE"),IF(E414&gt;=6,IF(D414&gt;=20,"H","A"),IF(E414&gt;=2,IF(D414&gt;=51,"H",IF(D414&lt;=19,"L","A")),IF(D414&lt;=50,"L","A"))),""))))</f>
        <v/>
      </c>
      <c r="J414" s="44" t="str">
        <f aca="false">CONCATENATE(B414,C414)</f>
        <v/>
      </c>
      <c r="K414" s="47" t="str">
        <f aca="false">IF(OR(H414="",H414=0),L414,H414)</f>
        <v/>
      </c>
      <c r="L414" s="47" t="str">
        <f aca="false">IF(NOT(ISERROR(VLOOKUP(B414,Deflatores!G$42:H$64,2,FALSE()))),VLOOKUP(B414,Deflatores!G$42:H$64,2,FALSE()),IF(OR(ISBLANK(C414),ISBLANK(B414)),"",VLOOKUP(C414,Deflatores!G$4:H$38,2,FALSE())*H414+VLOOKUP(C414,Deflatores!G$4:I$38,3,FALSE())))</f>
        <v/>
      </c>
      <c r="M414" s="48"/>
      <c r="N414" s="48"/>
      <c r="O414" s="43"/>
    </row>
    <row r="415" customFormat="false" ht="12.75" hidden="false" customHeight="true" outlineLevel="0" collapsed="false">
      <c r="A415" s="36"/>
      <c r="B415" s="37"/>
      <c r="C415" s="37"/>
      <c r="D415" s="44"/>
      <c r="E415" s="44"/>
      <c r="F415" s="45" t="str">
        <f aca="false">IF(ISBLANK(B415),"",IF(I415="L","Baixa",IF(I415="A","Média",IF(I415="","","Alta"))))</f>
        <v/>
      </c>
      <c r="G415" s="44" t="str">
        <f aca="false">CONCATENATE(B415,I415)</f>
        <v/>
      </c>
      <c r="H415" s="39" t="str">
        <f aca="false">IF(ISBLANK(B415),"",IF(B415="ALI",IF(I415="L",7,IF(I415="A",10,15)),IF(B415="AIE",IF(I415="L",5,IF(I415="A",7,10)),IF(B415="SE",IF(I415="L",4,IF(I415="A",5,7)),IF(OR(B415="EE",B415="CE"),IF(I415="L",3,IF(I415="A",4,6)),0)))))</f>
        <v/>
      </c>
      <c r="I415" s="46" t="str">
        <f aca="false">IF(OR(ISBLANK(D415),ISBLANK(E415)),IF(OR(B415="ALI",B415="AIE"),"L",IF(OR(B415="EE",B415="SE",B415="CE"),"A","")),IF(B415="EE",IF(E415&gt;=3,IF(D415&gt;=5,"H","A"),IF(E415&gt;=2,IF(D415&gt;=16,"H",IF(D415&lt;=4,"L","A")),IF(D415&lt;=15,"L","A"))),IF(OR(B415="SE",B415="CE"),IF(E415&gt;=4,IF(D415&gt;=6,"H","A"),IF(E415&gt;=2,IF(D415&gt;=20,"H",IF(D415&lt;=5,"L","A")),IF(D415&lt;=19,"L","A"))),IF(OR(B415="ALI",B415="AIE"),IF(E415&gt;=6,IF(D415&gt;=20,"H","A"),IF(E415&gt;=2,IF(D415&gt;=51,"H",IF(D415&lt;=19,"L","A")),IF(D415&lt;=50,"L","A"))),""))))</f>
        <v/>
      </c>
      <c r="J415" s="44" t="str">
        <f aca="false">CONCATENATE(B415,C415)</f>
        <v/>
      </c>
      <c r="K415" s="47" t="str">
        <f aca="false">IF(OR(H415="",H415=0),L415,H415)</f>
        <v/>
      </c>
      <c r="L415" s="47" t="str">
        <f aca="false">IF(NOT(ISERROR(VLOOKUP(B415,Deflatores!G$42:H$64,2,FALSE()))),VLOOKUP(B415,Deflatores!G$42:H$64,2,FALSE()),IF(OR(ISBLANK(C415),ISBLANK(B415)),"",VLOOKUP(C415,Deflatores!G$4:H$38,2,FALSE())*H415+VLOOKUP(C415,Deflatores!G$4:I$38,3,FALSE())))</f>
        <v/>
      </c>
      <c r="M415" s="48"/>
      <c r="N415" s="48"/>
      <c r="O415" s="43"/>
    </row>
    <row r="416" customFormat="false" ht="12.75" hidden="false" customHeight="true" outlineLevel="0" collapsed="false">
      <c r="A416" s="36"/>
      <c r="B416" s="37"/>
      <c r="C416" s="37"/>
      <c r="D416" s="44"/>
      <c r="E416" s="44"/>
      <c r="F416" s="45" t="str">
        <f aca="false">IF(ISBLANK(B416),"",IF(I416="L","Baixa",IF(I416="A","Média",IF(I416="","","Alta"))))</f>
        <v/>
      </c>
      <c r="G416" s="44" t="str">
        <f aca="false">CONCATENATE(B416,I416)</f>
        <v/>
      </c>
      <c r="H416" s="39" t="str">
        <f aca="false">IF(ISBLANK(B416),"",IF(B416="ALI",IF(I416="L",7,IF(I416="A",10,15)),IF(B416="AIE",IF(I416="L",5,IF(I416="A",7,10)),IF(B416="SE",IF(I416="L",4,IF(I416="A",5,7)),IF(OR(B416="EE",B416="CE"),IF(I416="L",3,IF(I416="A",4,6)),0)))))</f>
        <v/>
      </c>
      <c r="I416" s="46" t="str">
        <f aca="false">IF(OR(ISBLANK(D416),ISBLANK(E416)),IF(OR(B416="ALI",B416="AIE"),"L",IF(OR(B416="EE",B416="SE",B416="CE"),"A","")),IF(B416="EE",IF(E416&gt;=3,IF(D416&gt;=5,"H","A"),IF(E416&gt;=2,IF(D416&gt;=16,"H",IF(D416&lt;=4,"L","A")),IF(D416&lt;=15,"L","A"))),IF(OR(B416="SE",B416="CE"),IF(E416&gt;=4,IF(D416&gt;=6,"H","A"),IF(E416&gt;=2,IF(D416&gt;=20,"H",IF(D416&lt;=5,"L","A")),IF(D416&lt;=19,"L","A"))),IF(OR(B416="ALI",B416="AIE"),IF(E416&gt;=6,IF(D416&gt;=20,"H","A"),IF(E416&gt;=2,IF(D416&gt;=51,"H",IF(D416&lt;=19,"L","A")),IF(D416&lt;=50,"L","A"))),""))))</f>
        <v/>
      </c>
      <c r="J416" s="44" t="str">
        <f aca="false">CONCATENATE(B416,C416)</f>
        <v/>
      </c>
      <c r="K416" s="47" t="str">
        <f aca="false">IF(OR(H416="",H416=0),L416,H416)</f>
        <v/>
      </c>
      <c r="L416" s="47" t="str">
        <f aca="false">IF(NOT(ISERROR(VLOOKUP(B416,Deflatores!G$42:H$64,2,FALSE()))),VLOOKUP(B416,Deflatores!G$42:H$64,2,FALSE()),IF(OR(ISBLANK(C416),ISBLANK(B416)),"",VLOOKUP(C416,Deflatores!G$4:H$38,2,FALSE())*H416+VLOOKUP(C416,Deflatores!G$4:I$38,3,FALSE())))</f>
        <v/>
      </c>
      <c r="M416" s="48"/>
      <c r="N416" s="48"/>
      <c r="O416" s="43"/>
    </row>
    <row r="417" customFormat="false" ht="12.75" hidden="false" customHeight="true" outlineLevel="0" collapsed="false">
      <c r="A417" s="36"/>
      <c r="B417" s="37"/>
      <c r="C417" s="37"/>
      <c r="D417" s="44"/>
      <c r="E417" s="44"/>
      <c r="F417" s="45" t="str">
        <f aca="false">IF(ISBLANK(B417),"",IF(I417="L","Baixa",IF(I417="A","Média",IF(I417="","","Alta"))))</f>
        <v/>
      </c>
      <c r="G417" s="44" t="str">
        <f aca="false">CONCATENATE(B417,I417)</f>
        <v/>
      </c>
      <c r="H417" s="39" t="str">
        <f aca="false">IF(ISBLANK(B417),"",IF(B417="ALI",IF(I417="L",7,IF(I417="A",10,15)),IF(B417="AIE",IF(I417="L",5,IF(I417="A",7,10)),IF(B417="SE",IF(I417="L",4,IF(I417="A",5,7)),IF(OR(B417="EE",B417="CE"),IF(I417="L",3,IF(I417="A",4,6)),0)))))</f>
        <v/>
      </c>
      <c r="I417" s="46" t="str">
        <f aca="false">IF(OR(ISBLANK(D417),ISBLANK(E417)),IF(OR(B417="ALI",B417="AIE"),"L",IF(OR(B417="EE",B417="SE",B417="CE"),"A","")),IF(B417="EE",IF(E417&gt;=3,IF(D417&gt;=5,"H","A"),IF(E417&gt;=2,IF(D417&gt;=16,"H",IF(D417&lt;=4,"L","A")),IF(D417&lt;=15,"L","A"))),IF(OR(B417="SE",B417="CE"),IF(E417&gt;=4,IF(D417&gt;=6,"H","A"),IF(E417&gt;=2,IF(D417&gt;=20,"H",IF(D417&lt;=5,"L","A")),IF(D417&lt;=19,"L","A"))),IF(OR(B417="ALI",B417="AIE"),IF(E417&gt;=6,IF(D417&gt;=20,"H","A"),IF(E417&gt;=2,IF(D417&gt;=51,"H",IF(D417&lt;=19,"L","A")),IF(D417&lt;=50,"L","A"))),""))))</f>
        <v/>
      </c>
      <c r="J417" s="44" t="str">
        <f aca="false">CONCATENATE(B417,C417)</f>
        <v/>
      </c>
      <c r="K417" s="47" t="str">
        <f aca="false">IF(OR(H417="",H417=0),L417,H417)</f>
        <v/>
      </c>
      <c r="L417" s="47" t="str">
        <f aca="false">IF(NOT(ISERROR(VLOOKUP(B417,Deflatores!G$42:H$64,2,FALSE()))),VLOOKUP(B417,Deflatores!G$42:H$64,2,FALSE()),IF(OR(ISBLANK(C417),ISBLANK(B417)),"",VLOOKUP(C417,Deflatores!G$4:H$38,2,FALSE())*H417+VLOOKUP(C417,Deflatores!G$4:I$38,3,FALSE())))</f>
        <v/>
      </c>
      <c r="M417" s="48"/>
      <c r="N417" s="48"/>
      <c r="O417" s="43"/>
    </row>
    <row r="418" customFormat="false" ht="12.75" hidden="false" customHeight="true" outlineLevel="0" collapsed="false">
      <c r="A418" s="36"/>
      <c r="B418" s="37"/>
      <c r="C418" s="37"/>
      <c r="D418" s="44"/>
      <c r="E418" s="44"/>
      <c r="F418" s="45" t="str">
        <f aca="false">IF(ISBLANK(B418),"",IF(I418="L","Baixa",IF(I418="A","Média",IF(I418="","","Alta"))))</f>
        <v/>
      </c>
      <c r="G418" s="44" t="str">
        <f aca="false">CONCATENATE(B418,I418)</f>
        <v/>
      </c>
      <c r="H418" s="39" t="str">
        <f aca="false">IF(ISBLANK(B418),"",IF(B418="ALI",IF(I418="L",7,IF(I418="A",10,15)),IF(B418="AIE",IF(I418="L",5,IF(I418="A",7,10)),IF(B418="SE",IF(I418="L",4,IF(I418="A",5,7)),IF(OR(B418="EE",B418="CE"),IF(I418="L",3,IF(I418="A",4,6)),0)))))</f>
        <v/>
      </c>
      <c r="I418" s="46" t="str">
        <f aca="false">IF(OR(ISBLANK(D418),ISBLANK(E418)),IF(OR(B418="ALI",B418="AIE"),"L",IF(OR(B418="EE",B418="SE",B418="CE"),"A","")),IF(B418="EE",IF(E418&gt;=3,IF(D418&gt;=5,"H","A"),IF(E418&gt;=2,IF(D418&gt;=16,"H",IF(D418&lt;=4,"L","A")),IF(D418&lt;=15,"L","A"))),IF(OR(B418="SE",B418="CE"),IF(E418&gt;=4,IF(D418&gt;=6,"H","A"),IF(E418&gt;=2,IF(D418&gt;=20,"H",IF(D418&lt;=5,"L","A")),IF(D418&lt;=19,"L","A"))),IF(OR(B418="ALI",B418="AIE"),IF(E418&gt;=6,IF(D418&gt;=20,"H","A"),IF(E418&gt;=2,IF(D418&gt;=51,"H",IF(D418&lt;=19,"L","A")),IF(D418&lt;=50,"L","A"))),""))))</f>
        <v/>
      </c>
      <c r="J418" s="44" t="str">
        <f aca="false">CONCATENATE(B418,C418)</f>
        <v/>
      </c>
      <c r="K418" s="47" t="str">
        <f aca="false">IF(OR(H418="",H418=0),L418,H418)</f>
        <v/>
      </c>
      <c r="L418" s="47" t="str">
        <f aca="false">IF(NOT(ISERROR(VLOOKUP(B418,Deflatores!G$42:H$64,2,FALSE()))),VLOOKUP(B418,Deflatores!G$42:H$64,2,FALSE()),IF(OR(ISBLANK(C418),ISBLANK(B418)),"",VLOOKUP(C418,Deflatores!G$4:H$38,2,FALSE())*H418+VLOOKUP(C418,Deflatores!G$4:I$38,3,FALSE())))</f>
        <v/>
      </c>
      <c r="M418" s="48"/>
      <c r="N418" s="48"/>
      <c r="O418" s="43"/>
    </row>
    <row r="419" customFormat="false" ht="12.75" hidden="false" customHeight="true" outlineLevel="0" collapsed="false">
      <c r="A419" s="36"/>
      <c r="B419" s="37"/>
      <c r="C419" s="37"/>
      <c r="D419" s="44"/>
      <c r="E419" s="44"/>
      <c r="F419" s="45" t="str">
        <f aca="false">IF(ISBLANK(B419),"",IF(I419="L","Baixa",IF(I419="A","Média",IF(I419="","","Alta"))))</f>
        <v/>
      </c>
      <c r="G419" s="44" t="str">
        <f aca="false">CONCATENATE(B419,I419)</f>
        <v/>
      </c>
      <c r="H419" s="39" t="str">
        <f aca="false">IF(ISBLANK(B419),"",IF(B419="ALI",IF(I419="L",7,IF(I419="A",10,15)),IF(B419="AIE",IF(I419="L",5,IF(I419="A",7,10)),IF(B419="SE",IF(I419="L",4,IF(I419="A",5,7)),IF(OR(B419="EE",B419="CE"),IF(I419="L",3,IF(I419="A",4,6)),0)))))</f>
        <v/>
      </c>
      <c r="I419" s="46" t="str">
        <f aca="false">IF(OR(ISBLANK(D419),ISBLANK(E419)),IF(OR(B419="ALI",B419="AIE"),"L",IF(OR(B419="EE",B419="SE",B419="CE"),"A","")),IF(B419="EE",IF(E419&gt;=3,IF(D419&gt;=5,"H","A"),IF(E419&gt;=2,IF(D419&gt;=16,"H",IF(D419&lt;=4,"L","A")),IF(D419&lt;=15,"L","A"))),IF(OR(B419="SE",B419="CE"),IF(E419&gt;=4,IF(D419&gt;=6,"H","A"),IF(E419&gt;=2,IF(D419&gt;=20,"H",IF(D419&lt;=5,"L","A")),IF(D419&lt;=19,"L","A"))),IF(OR(B419="ALI",B419="AIE"),IF(E419&gt;=6,IF(D419&gt;=20,"H","A"),IF(E419&gt;=2,IF(D419&gt;=51,"H",IF(D419&lt;=19,"L","A")),IF(D419&lt;=50,"L","A"))),""))))</f>
        <v/>
      </c>
      <c r="J419" s="44" t="str">
        <f aca="false">CONCATENATE(B419,C419)</f>
        <v/>
      </c>
      <c r="K419" s="47" t="str">
        <f aca="false">IF(OR(H419="",H419=0),L419,H419)</f>
        <v/>
      </c>
      <c r="L419" s="47" t="str">
        <f aca="false">IF(NOT(ISERROR(VLOOKUP(B419,Deflatores!G$42:H$64,2,FALSE()))),VLOOKUP(B419,Deflatores!G$42:H$64,2,FALSE()),IF(OR(ISBLANK(C419),ISBLANK(B419)),"",VLOOKUP(C419,Deflatores!G$4:H$38,2,FALSE())*H419+VLOOKUP(C419,Deflatores!G$4:I$38,3,FALSE())))</f>
        <v/>
      </c>
      <c r="M419" s="48"/>
      <c r="N419" s="48"/>
      <c r="O419" s="43"/>
    </row>
    <row r="420" customFormat="false" ht="12.75" hidden="false" customHeight="true" outlineLevel="0" collapsed="false">
      <c r="A420" s="36"/>
      <c r="B420" s="37"/>
      <c r="C420" s="37"/>
      <c r="D420" s="44"/>
      <c r="E420" s="44"/>
      <c r="F420" s="45" t="str">
        <f aca="false">IF(ISBLANK(B420),"",IF(I420="L","Baixa",IF(I420="A","Média",IF(I420="","","Alta"))))</f>
        <v/>
      </c>
      <c r="G420" s="44" t="str">
        <f aca="false">CONCATENATE(B420,I420)</f>
        <v/>
      </c>
      <c r="H420" s="39" t="str">
        <f aca="false">IF(ISBLANK(B420),"",IF(B420="ALI",IF(I420="L",7,IF(I420="A",10,15)),IF(B420="AIE",IF(I420="L",5,IF(I420="A",7,10)),IF(B420="SE",IF(I420="L",4,IF(I420="A",5,7)),IF(OR(B420="EE",B420="CE"),IF(I420="L",3,IF(I420="A",4,6)),0)))))</f>
        <v/>
      </c>
      <c r="I420" s="46" t="str">
        <f aca="false">IF(OR(ISBLANK(D420),ISBLANK(E420)),IF(OR(B420="ALI",B420="AIE"),"L",IF(OR(B420="EE",B420="SE",B420="CE"),"A","")),IF(B420="EE",IF(E420&gt;=3,IF(D420&gt;=5,"H","A"),IF(E420&gt;=2,IF(D420&gt;=16,"H",IF(D420&lt;=4,"L","A")),IF(D420&lt;=15,"L","A"))),IF(OR(B420="SE",B420="CE"),IF(E420&gt;=4,IF(D420&gt;=6,"H","A"),IF(E420&gt;=2,IF(D420&gt;=20,"H",IF(D420&lt;=5,"L","A")),IF(D420&lt;=19,"L","A"))),IF(OR(B420="ALI",B420="AIE"),IF(E420&gt;=6,IF(D420&gt;=20,"H","A"),IF(E420&gt;=2,IF(D420&gt;=51,"H",IF(D420&lt;=19,"L","A")),IF(D420&lt;=50,"L","A"))),""))))</f>
        <v/>
      </c>
      <c r="J420" s="44" t="str">
        <f aca="false">CONCATENATE(B420,C420)</f>
        <v/>
      </c>
      <c r="K420" s="47" t="str">
        <f aca="false">IF(OR(H420="",H420=0),L420,H420)</f>
        <v/>
      </c>
      <c r="L420" s="47" t="str">
        <f aca="false">IF(NOT(ISERROR(VLOOKUP(B420,Deflatores!G$42:H$64,2,FALSE()))),VLOOKUP(B420,Deflatores!G$42:H$64,2,FALSE()),IF(OR(ISBLANK(C420),ISBLANK(B420)),"",VLOOKUP(C420,Deflatores!G$4:H$38,2,FALSE())*H420+VLOOKUP(C420,Deflatores!G$4:I$38,3,FALSE())))</f>
        <v/>
      </c>
      <c r="M420" s="48"/>
      <c r="N420" s="48"/>
      <c r="O420" s="43"/>
    </row>
    <row r="421" customFormat="false" ht="12.75" hidden="false" customHeight="true" outlineLevel="0" collapsed="false">
      <c r="A421" s="36"/>
      <c r="B421" s="37"/>
      <c r="C421" s="37"/>
      <c r="D421" s="44"/>
      <c r="E421" s="44"/>
      <c r="F421" s="45" t="str">
        <f aca="false">IF(ISBLANK(B421),"",IF(I421="L","Baixa",IF(I421="A","Média",IF(I421="","","Alta"))))</f>
        <v/>
      </c>
      <c r="G421" s="44" t="str">
        <f aca="false">CONCATENATE(B421,I421)</f>
        <v/>
      </c>
      <c r="H421" s="39" t="str">
        <f aca="false">IF(ISBLANK(B421),"",IF(B421="ALI",IF(I421="L",7,IF(I421="A",10,15)),IF(B421="AIE",IF(I421="L",5,IF(I421="A",7,10)),IF(B421="SE",IF(I421="L",4,IF(I421="A",5,7)),IF(OR(B421="EE",B421="CE"),IF(I421="L",3,IF(I421="A",4,6)),0)))))</f>
        <v/>
      </c>
      <c r="I421" s="46" t="str">
        <f aca="false">IF(OR(ISBLANK(D421),ISBLANK(E421)),IF(OR(B421="ALI",B421="AIE"),"L",IF(OR(B421="EE",B421="SE",B421="CE"),"A","")),IF(B421="EE",IF(E421&gt;=3,IF(D421&gt;=5,"H","A"),IF(E421&gt;=2,IF(D421&gt;=16,"H",IF(D421&lt;=4,"L","A")),IF(D421&lt;=15,"L","A"))),IF(OR(B421="SE",B421="CE"),IF(E421&gt;=4,IF(D421&gt;=6,"H","A"),IF(E421&gt;=2,IF(D421&gt;=20,"H",IF(D421&lt;=5,"L","A")),IF(D421&lt;=19,"L","A"))),IF(OR(B421="ALI",B421="AIE"),IF(E421&gt;=6,IF(D421&gt;=20,"H","A"),IF(E421&gt;=2,IF(D421&gt;=51,"H",IF(D421&lt;=19,"L","A")),IF(D421&lt;=50,"L","A"))),""))))</f>
        <v/>
      </c>
      <c r="J421" s="44" t="str">
        <f aca="false">CONCATENATE(B421,C421)</f>
        <v/>
      </c>
      <c r="K421" s="47" t="str">
        <f aca="false">IF(OR(H421="",H421=0),L421,H421)</f>
        <v/>
      </c>
      <c r="L421" s="47" t="str">
        <f aca="false">IF(NOT(ISERROR(VLOOKUP(B421,Deflatores!G$42:H$64,2,FALSE()))),VLOOKUP(B421,Deflatores!G$42:H$64,2,FALSE()),IF(OR(ISBLANK(C421),ISBLANK(B421)),"",VLOOKUP(C421,Deflatores!G$4:H$38,2,FALSE())*H421+VLOOKUP(C421,Deflatores!G$4:I$38,3,FALSE())))</f>
        <v/>
      </c>
      <c r="M421" s="48"/>
      <c r="N421" s="48"/>
      <c r="O421" s="43"/>
    </row>
    <row r="422" customFormat="false" ht="12.75" hidden="false" customHeight="true" outlineLevel="0" collapsed="false">
      <c r="A422" s="36"/>
      <c r="B422" s="37"/>
      <c r="C422" s="37"/>
      <c r="D422" s="44"/>
      <c r="E422" s="44"/>
      <c r="F422" s="45" t="str">
        <f aca="false">IF(ISBLANK(B422),"",IF(I422="L","Baixa",IF(I422="A","Média",IF(I422="","","Alta"))))</f>
        <v/>
      </c>
      <c r="G422" s="44" t="str">
        <f aca="false">CONCATENATE(B422,I422)</f>
        <v/>
      </c>
      <c r="H422" s="39" t="str">
        <f aca="false">IF(ISBLANK(B422),"",IF(B422="ALI",IF(I422="L",7,IF(I422="A",10,15)),IF(B422="AIE",IF(I422="L",5,IF(I422="A",7,10)),IF(B422="SE",IF(I422="L",4,IF(I422="A",5,7)),IF(OR(B422="EE",B422="CE"),IF(I422="L",3,IF(I422="A",4,6)),0)))))</f>
        <v/>
      </c>
      <c r="I422" s="46" t="str">
        <f aca="false">IF(OR(ISBLANK(D422),ISBLANK(E422)),IF(OR(B422="ALI",B422="AIE"),"L",IF(OR(B422="EE",B422="SE",B422="CE"),"A","")),IF(B422="EE",IF(E422&gt;=3,IF(D422&gt;=5,"H","A"),IF(E422&gt;=2,IF(D422&gt;=16,"H",IF(D422&lt;=4,"L","A")),IF(D422&lt;=15,"L","A"))),IF(OR(B422="SE",B422="CE"),IF(E422&gt;=4,IF(D422&gt;=6,"H","A"),IF(E422&gt;=2,IF(D422&gt;=20,"H",IF(D422&lt;=5,"L","A")),IF(D422&lt;=19,"L","A"))),IF(OR(B422="ALI",B422="AIE"),IF(E422&gt;=6,IF(D422&gt;=20,"H","A"),IF(E422&gt;=2,IF(D422&gt;=51,"H",IF(D422&lt;=19,"L","A")),IF(D422&lt;=50,"L","A"))),""))))</f>
        <v/>
      </c>
      <c r="J422" s="44" t="str">
        <f aca="false">CONCATENATE(B422,C422)</f>
        <v/>
      </c>
      <c r="K422" s="47" t="str">
        <f aca="false">IF(OR(H422="",H422=0),L422,H422)</f>
        <v/>
      </c>
      <c r="L422" s="47" t="str">
        <f aca="false">IF(NOT(ISERROR(VLOOKUP(B422,Deflatores!G$42:H$64,2,FALSE()))),VLOOKUP(B422,Deflatores!G$42:H$64,2,FALSE()),IF(OR(ISBLANK(C422),ISBLANK(B422)),"",VLOOKUP(C422,Deflatores!G$4:H$38,2,FALSE())*H422+VLOOKUP(C422,Deflatores!G$4:I$38,3,FALSE())))</f>
        <v/>
      </c>
      <c r="M422" s="48"/>
      <c r="N422" s="48"/>
      <c r="O422" s="43"/>
    </row>
    <row r="423" customFormat="false" ht="12.75" hidden="false" customHeight="true" outlineLevel="0" collapsed="false">
      <c r="A423" s="36"/>
      <c r="B423" s="37"/>
      <c r="C423" s="37"/>
      <c r="D423" s="44"/>
      <c r="E423" s="44"/>
      <c r="F423" s="45" t="str">
        <f aca="false">IF(ISBLANK(B423),"",IF(I423="L","Baixa",IF(I423="A","Média",IF(I423="","","Alta"))))</f>
        <v/>
      </c>
      <c r="G423" s="44" t="str">
        <f aca="false">CONCATENATE(B423,I423)</f>
        <v/>
      </c>
      <c r="H423" s="39" t="str">
        <f aca="false">IF(ISBLANK(B423),"",IF(B423="ALI",IF(I423="L",7,IF(I423="A",10,15)),IF(B423="AIE",IF(I423="L",5,IF(I423="A",7,10)),IF(B423="SE",IF(I423="L",4,IF(I423="A",5,7)),IF(OR(B423="EE",B423="CE"),IF(I423="L",3,IF(I423="A",4,6)),0)))))</f>
        <v/>
      </c>
      <c r="I423" s="46" t="str">
        <f aca="false">IF(OR(ISBLANK(D423),ISBLANK(E423)),IF(OR(B423="ALI",B423="AIE"),"L",IF(OR(B423="EE",B423="SE",B423="CE"),"A","")),IF(B423="EE",IF(E423&gt;=3,IF(D423&gt;=5,"H","A"),IF(E423&gt;=2,IF(D423&gt;=16,"H",IF(D423&lt;=4,"L","A")),IF(D423&lt;=15,"L","A"))),IF(OR(B423="SE",B423="CE"),IF(E423&gt;=4,IF(D423&gt;=6,"H","A"),IF(E423&gt;=2,IF(D423&gt;=20,"H",IF(D423&lt;=5,"L","A")),IF(D423&lt;=19,"L","A"))),IF(OR(B423="ALI",B423="AIE"),IF(E423&gt;=6,IF(D423&gt;=20,"H","A"),IF(E423&gt;=2,IF(D423&gt;=51,"H",IF(D423&lt;=19,"L","A")),IF(D423&lt;=50,"L","A"))),""))))</f>
        <v/>
      </c>
      <c r="J423" s="44" t="str">
        <f aca="false">CONCATENATE(B423,C423)</f>
        <v/>
      </c>
      <c r="K423" s="47" t="str">
        <f aca="false">IF(OR(H423="",H423=0),L423,H423)</f>
        <v/>
      </c>
      <c r="L423" s="47" t="str">
        <f aca="false">IF(NOT(ISERROR(VLOOKUP(B423,Deflatores!G$42:H$64,2,FALSE()))),VLOOKUP(B423,Deflatores!G$42:H$64,2,FALSE()),IF(OR(ISBLANK(C423),ISBLANK(B423)),"",VLOOKUP(C423,Deflatores!G$4:H$38,2,FALSE())*H423+VLOOKUP(C423,Deflatores!G$4:I$38,3,FALSE())))</f>
        <v/>
      </c>
      <c r="M423" s="48"/>
      <c r="N423" s="48"/>
      <c r="O423" s="43"/>
    </row>
    <row r="424" customFormat="false" ht="12.75" hidden="false" customHeight="true" outlineLevel="0" collapsed="false">
      <c r="A424" s="36"/>
      <c r="B424" s="37"/>
      <c r="C424" s="37"/>
      <c r="D424" s="44"/>
      <c r="E424" s="44"/>
      <c r="F424" s="45" t="str">
        <f aca="false">IF(ISBLANK(B424),"",IF(I424="L","Baixa",IF(I424="A","Média",IF(I424="","","Alta"))))</f>
        <v/>
      </c>
      <c r="G424" s="44" t="str">
        <f aca="false">CONCATENATE(B424,I424)</f>
        <v/>
      </c>
      <c r="H424" s="39" t="str">
        <f aca="false">IF(ISBLANK(B424),"",IF(B424="ALI",IF(I424="L",7,IF(I424="A",10,15)),IF(B424="AIE",IF(I424="L",5,IF(I424="A",7,10)),IF(B424="SE",IF(I424="L",4,IF(I424="A",5,7)),IF(OR(B424="EE",B424="CE"),IF(I424="L",3,IF(I424="A",4,6)),0)))))</f>
        <v/>
      </c>
      <c r="I424" s="46" t="str">
        <f aca="false">IF(OR(ISBLANK(D424),ISBLANK(E424)),IF(OR(B424="ALI",B424="AIE"),"L",IF(OR(B424="EE",B424="SE",B424="CE"),"A","")),IF(B424="EE",IF(E424&gt;=3,IF(D424&gt;=5,"H","A"),IF(E424&gt;=2,IF(D424&gt;=16,"H",IF(D424&lt;=4,"L","A")),IF(D424&lt;=15,"L","A"))),IF(OR(B424="SE",B424="CE"),IF(E424&gt;=4,IF(D424&gt;=6,"H","A"),IF(E424&gt;=2,IF(D424&gt;=20,"H",IF(D424&lt;=5,"L","A")),IF(D424&lt;=19,"L","A"))),IF(OR(B424="ALI",B424="AIE"),IF(E424&gt;=6,IF(D424&gt;=20,"H","A"),IF(E424&gt;=2,IF(D424&gt;=51,"H",IF(D424&lt;=19,"L","A")),IF(D424&lt;=50,"L","A"))),""))))</f>
        <v/>
      </c>
      <c r="J424" s="44" t="str">
        <f aca="false">CONCATENATE(B424,C424)</f>
        <v/>
      </c>
      <c r="K424" s="47" t="str">
        <f aca="false">IF(OR(H424="",H424=0),L424,H424)</f>
        <v/>
      </c>
      <c r="L424" s="47" t="str">
        <f aca="false">IF(NOT(ISERROR(VLOOKUP(B424,Deflatores!G$42:H$64,2,FALSE()))),VLOOKUP(B424,Deflatores!G$42:H$64,2,FALSE()),IF(OR(ISBLANK(C424),ISBLANK(B424)),"",VLOOKUP(C424,Deflatores!G$4:H$38,2,FALSE())*H424+VLOOKUP(C424,Deflatores!G$4:I$38,3,FALSE())))</f>
        <v/>
      </c>
      <c r="M424" s="48"/>
      <c r="N424" s="48"/>
      <c r="O424" s="43"/>
    </row>
    <row r="425" customFormat="false" ht="12.75" hidden="false" customHeight="true" outlineLevel="0" collapsed="false">
      <c r="A425" s="36"/>
      <c r="B425" s="37"/>
      <c r="C425" s="37"/>
      <c r="D425" s="44"/>
      <c r="E425" s="44"/>
      <c r="F425" s="45" t="str">
        <f aca="false">IF(ISBLANK(B425),"",IF(I425="L","Baixa",IF(I425="A","Média",IF(I425="","","Alta"))))</f>
        <v/>
      </c>
      <c r="G425" s="44" t="str">
        <f aca="false">CONCATENATE(B425,I425)</f>
        <v/>
      </c>
      <c r="H425" s="39" t="str">
        <f aca="false">IF(ISBLANK(B425),"",IF(B425="ALI",IF(I425="L",7,IF(I425="A",10,15)),IF(B425="AIE",IF(I425="L",5,IF(I425="A",7,10)),IF(B425="SE",IF(I425="L",4,IF(I425="A",5,7)),IF(OR(B425="EE",B425="CE"),IF(I425="L",3,IF(I425="A",4,6)),0)))))</f>
        <v/>
      </c>
      <c r="I425" s="46" t="str">
        <f aca="false">IF(OR(ISBLANK(D425),ISBLANK(E425)),IF(OR(B425="ALI",B425="AIE"),"L",IF(OR(B425="EE",B425="SE",B425="CE"),"A","")),IF(B425="EE",IF(E425&gt;=3,IF(D425&gt;=5,"H","A"),IF(E425&gt;=2,IF(D425&gt;=16,"H",IF(D425&lt;=4,"L","A")),IF(D425&lt;=15,"L","A"))),IF(OR(B425="SE",B425="CE"),IF(E425&gt;=4,IF(D425&gt;=6,"H","A"),IF(E425&gt;=2,IF(D425&gt;=20,"H",IF(D425&lt;=5,"L","A")),IF(D425&lt;=19,"L","A"))),IF(OR(B425="ALI",B425="AIE"),IF(E425&gt;=6,IF(D425&gt;=20,"H","A"),IF(E425&gt;=2,IF(D425&gt;=51,"H",IF(D425&lt;=19,"L","A")),IF(D425&lt;=50,"L","A"))),""))))</f>
        <v/>
      </c>
      <c r="J425" s="44" t="str">
        <f aca="false">CONCATENATE(B425,C425)</f>
        <v/>
      </c>
      <c r="K425" s="47" t="str">
        <f aca="false">IF(OR(H425="",H425=0),L425,H425)</f>
        <v/>
      </c>
      <c r="L425" s="47" t="str">
        <f aca="false">IF(NOT(ISERROR(VLOOKUP(B425,Deflatores!G$42:H$64,2,FALSE()))),VLOOKUP(B425,Deflatores!G$42:H$64,2,FALSE()),IF(OR(ISBLANK(C425),ISBLANK(B425)),"",VLOOKUP(C425,Deflatores!G$4:H$38,2,FALSE())*H425+VLOOKUP(C425,Deflatores!G$4:I$38,3,FALSE())))</f>
        <v/>
      </c>
      <c r="M425" s="48"/>
      <c r="N425" s="48"/>
      <c r="O425" s="43"/>
    </row>
    <row r="426" customFormat="false" ht="12.75" hidden="false" customHeight="true" outlineLevel="0" collapsed="false">
      <c r="A426" s="36"/>
      <c r="B426" s="37"/>
      <c r="C426" s="37"/>
      <c r="D426" s="44"/>
      <c r="E426" s="44"/>
      <c r="F426" s="45" t="str">
        <f aca="false">IF(ISBLANK(B426),"",IF(I426="L","Baixa",IF(I426="A","Média",IF(I426="","","Alta"))))</f>
        <v/>
      </c>
      <c r="G426" s="44" t="str">
        <f aca="false">CONCATENATE(B426,I426)</f>
        <v/>
      </c>
      <c r="H426" s="39" t="str">
        <f aca="false">IF(ISBLANK(B426),"",IF(B426="ALI",IF(I426="L",7,IF(I426="A",10,15)),IF(B426="AIE",IF(I426="L",5,IF(I426="A",7,10)),IF(B426="SE",IF(I426="L",4,IF(I426="A",5,7)),IF(OR(B426="EE",B426="CE"),IF(I426="L",3,IF(I426="A",4,6)),0)))))</f>
        <v/>
      </c>
      <c r="I426" s="46" t="str">
        <f aca="false">IF(OR(ISBLANK(D426),ISBLANK(E426)),IF(OR(B426="ALI",B426="AIE"),"L",IF(OR(B426="EE",B426="SE",B426="CE"),"A","")),IF(B426="EE",IF(E426&gt;=3,IF(D426&gt;=5,"H","A"),IF(E426&gt;=2,IF(D426&gt;=16,"H",IF(D426&lt;=4,"L","A")),IF(D426&lt;=15,"L","A"))),IF(OR(B426="SE",B426="CE"),IF(E426&gt;=4,IF(D426&gt;=6,"H","A"),IF(E426&gt;=2,IF(D426&gt;=20,"H",IF(D426&lt;=5,"L","A")),IF(D426&lt;=19,"L","A"))),IF(OR(B426="ALI",B426="AIE"),IF(E426&gt;=6,IF(D426&gt;=20,"H","A"),IF(E426&gt;=2,IF(D426&gt;=51,"H",IF(D426&lt;=19,"L","A")),IF(D426&lt;=50,"L","A"))),""))))</f>
        <v/>
      </c>
      <c r="J426" s="44" t="str">
        <f aca="false">CONCATENATE(B426,C426)</f>
        <v/>
      </c>
      <c r="K426" s="47" t="str">
        <f aca="false">IF(OR(H426="",H426=0),L426,H426)</f>
        <v/>
      </c>
      <c r="L426" s="47" t="str">
        <f aca="false">IF(NOT(ISERROR(VLOOKUP(B426,Deflatores!G$42:H$64,2,FALSE()))),VLOOKUP(B426,Deflatores!G$42:H$64,2,FALSE()),IF(OR(ISBLANK(C426),ISBLANK(B426)),"",VLOOKUP(C426,Deflatores!G$4:H$38,2,FALSE())*H426+VLOOKUP(C426,Deflatores!G$4:I$38,3,FALSE())))</f>
        <v/>
      </c>
      <c r="M426" s="48"/>
      <c r="N426" s="48"/>
      <c r="O426" s="43"/>
    </row>
    <row r="427" customFormat="false" ht="12.75" hidden="false" customHeight="true" outlineLevel="0" collapsed="false">
      <c r="A427" s="36"/>
      <c r="B427" s="37"/>
      <c r="C427" s="37"/>
      <c r="D427" s="44"/>
      <c r="E427" s="44"/>
      <c r="F427" s="45" t="str">
        <f aca="false">IF(ISBLANK(B427),"",IF(I427="L","Baixa",IF(I427="A","Média",IF(I427="","","Alta"))))</f>
        <v/>
      </c>
      <c r="G427" s="44" t="str">
        <f aca="false">CONCATENATE(B427,I427)</f>
        <v/>
      </c>
      <c r="H427" s="39" t="str">
        <f aca="false">IF(ISBLANK(B427),"",IF(B427="ALI",IF(I427="L",7,IF(I427="A",10,15)),IF(B427="AIE",IF(I427="L",5,IF(I427="A",7,10)),IF(B427="SE",IF(I427="L",4,IF(I427="A",5,7)),IF(OR(B427="EE",B427="CE"),IF(I427="L",3,IF(I427="A",4,6)),0)))))</f>
        <v/>
      </c>
      <c r="I427" s="46" t="str">
        <f aca="false">IF(OR(ISBLANK(D427),ISBLANK(E427)),IF(OR(B427="ALI",B427="AIE"),"L",IF(OR(B427="EE",B427="SE",B427="CE"),"A","")),IF(B427="EE",IF(E427&gt;=3,IF(D427&gt;=5,"H","A"),IF(E427&gt;=2,IF(D427&gt;=16,"H",IF(D427&lt;=4,"L","A")),IF(D427&lt;=15,"L","A"))),IF(OR(B427="SE",B427="CE"),IF(E427&gt;=4,IF(D427&gt;=6,"H","A"),IF(E427&gt;=2,IF(D427&gt;=20,"H",IF(D427&lt;=5,"L","A")),IF(D427&lt;=19,"L","A"))),IF(OR(B427="ALI",B427="AIE"),IF(E427&gt;=6,IF(D427&gt;=20,"H","A"),IF(E427&gt;=2,IF(D427&gt;=51,"H",IF(D427&lt;=19,"L","A")),IF(D427&lt;=50,"L","A"))),""))))</f>
        <v/>
      </c>
      <c r="J427" s="44" t="str">
        <f aca="false">CONCATENATE(B427,C427)</f>
        <v/>
      </c>
      <c r="K427" s="47" t="str">
        <f aca="false">IF(OR(H427="",H427=0),L427,H427)</f>
        <v/>
      </c>
      <c r="L427" s="47" t="str">
        <f aca="false">IF(NOT(ISERROR(VLOOKUP(B427,Deflatores!G$42:H$64,2,FALSE()))),VLOOKUP(B427,Deflatores!G$42:H$64,2,FALSE()),IF(OR(ISBLANK(C427),ISBLANK(B427)),"",VLOOKUP(C427,Deflatores!G$4:H$38,2,FALSE())*H427+VLOOKUP(C427,Deflatores!G$4:I$38,3,FALSE())))</f>
        <v/>
      </c>
      <c r="M427" s="48"/>
      <c r="N427" s="48"/>
      <c r="O427" s="43"/>
    </row>
    <row r="428" customFormat="false" ht="12.75" hidden="false" customHeight="true" outlineLevel="0" collapsed="false">
      <c r="A428" s="36"/>
      <c r="B428" s="37"/>
      <c r="C428" s="37"/>
      <c r="D428" s="44"/>
      <c r="E428" s="44"/>
      <c r="F428" s="45" t="str">
        <f aca="false">IF(ISBLANK(B428),"",IF(I428="L","Baixa",IF(I428="A","Média",IF(I428="","","Alta"))))</f>
        <v/>
      </c>
      <c r="G428" s="44" t="str">
        <f aca="false">CONCATENATE(B428,I428)</f>
        <v/>
      </c>
      <c r="H428" s="39" t="str">
        <f aca="false">IF(ISBLANK(B428),"",IF(B428="ALI",IF(I428="L",7,IF(I428="A",10,15)),IF(B428="AIE",IF(I428="L",5,IF(I428="A",7,10)),IF(B428="SE",IF(I428="L",4,IF(I428="A",5,7)),IF(OR(B428="EE",B428="CE"),IF(I428="L",3,IF(I428="A",4,6)),0)))))</f>
        <v/>
      </c>
      <c r="I428" s="46" t="str">
        <f aca="false">IF(OR(ISBLANK(D428),ISBLANK(E428)),IF(OR(B428="ALI",B428="AIE"),"L",IF(OR(B428="EE",B428="SE",B428="CE"),"A","")),IF(B428="EE",IF(E428&gt;=3,IF(D428&gt;=5,"H","A"),IF(E428&gt;=2,IF(D428&gt;=16,"H",IF(D428&lt;=4,"L","A")),IF(D428&lt;=15,"L","A"))),IF(OR(B428="SE",B428="CE"),IF(E428&gt;=4,IF(D428&gt;=6,"H","A"),IF(E428&gt;=2,IF(D428&gt;=20,"H",IF(D428&lt;=5,"L","A")),IF(D428&lt;=19,"L","A"))),IF(OR(B428="ALI",B428="AIE"),IF(E428&gt;=6,IF(D428&gt;=20,"H","A"),IF(E428&gt;=2,IF(D428&gt;=51,"H",IF(D428&lt;=19,"L","A")),IF(D428&lt;=50,"L","A"))),""))))</f>
        <v/>
      </c>
      <c r="J428" s="44" t="str">
        <f aca="false">CONCATENATE(B428,C428)</f>
        <v/>
      </c>
      <c r="K428" s="47" t="str">
        <f aca="false">IF(OR(H428="",H428=0),L428,H428)</f>
        <v/>
      </c>
      <c r="L428" s="47" t="str">
        <f aca="false">IF(NOT(ISERROR(VLOOKUP(B428,Deflatores!G$42:H$64,2,FALSE()))),VLOOKUP(B428,Deflatores!G$42:H$64,2,FALSE()),IF(OR(ISBLANK(C428),ISBLANK(B428)),"",VLOOKUP(C428,Deflatores!G$4:H$38,2,FALSE())*H428+VLOOKUP(C428,Deflatores!G$4:I$38,3,FALSE())))</f>
        <v/>
      </c>
      <c r="M428" s="48"/>
      <c r="N428" s="48"/>
      <c r="O428" s="43"/>
    </row>
    <row r="429" customFormat="false" ht="12.75" hidden="false" customHeight="true" outlineLevel="0" collapsed="false">
      <c r="A429" s="36"/>
      <c r="B429" s="37"/>
      <c r="C429" s="37"/>
      <c r="D429" s="44"/>
      <c r="E429" s="44"/>
      <c r="F429" s="45" t="str">
        <f aca="false">IF(ISBLANK(B429),"",IF(I429="L","Baixa",IF(I429="A","Média",IF(I429="","","Alta"))))</f>
        <v/>
      </c>
      <c r="G429" s="44" t="str">
        <f aca="false">CONCATENATE(B429,I429)</f>
        <v/>
      </c>
      <c r="H429" s="39" t="str">
        <f aca="false">IF(ISBLANK(B429),"",IF(B429="ALI",IF(I429="L",7,IF(I429="A",10,15)),IF(B429="AIE",IF(I429="L",5,IF(I429="A",7,10)),IF(B429="SE",IF(I429="L",4,IF(I429="A",5,7)),IF(OR(B429="EE",B429="CE"),IF(I429="L",3,IF(I429="A",4,6)),0)))))</f>
        <v/>
      </c>
      <c r="I429" s="46" t="str">
        <f aca="false">IF(OR(ISBLANK(D429),ISBLANK(E429)),IF(OR(B429="ALI",B429="AIE"),"L",IF(OR(B429="EE",B429="SE",B429="CE"),"A","")),IF(B429="EE",IF(E429&gt;=3,IF(D429&gt;=5,"H","A"),IF(E429&gt;=2,IF(D429&gt;=16,"H",IF(D429&lt;=4,"L","A")),IF(D429&lt;=15,"L","A"))),IF(OR(B429="SE",B429="CE"),IF(E429&gt;=4,IF(D429&gt;=6,"H","A"),IF(E429&gt;=2,IF(D429&gt;=20,"H",IF(D429&lt;=5,"L","A")),IF(D429&lt;=19,"L","A"))),IF(OR(B429="ALI",B429="AIE"),IF(E429&gt;=6,IF(D429&gt;=20,"H","A"),IF(E429&gt;=2,IF(D429&gt;=51,"H",IF(D429&lt;=19,"L","A")),IF(D429&lt;=50,"L","A"))),""))))</f>
        <v/>
      </c>
      <c r="J429" s="44" t="str">
        <f aca="false">CONCATENATE(B429,C429)</f>
        <v/>
      </c>
      <c r="K429" s="47" t="str">
        <f aca="false">IF(OR(H429="",H429=0),L429,H429)</f>
        <v/>
      </c>
      <c r="L429" s="47" t="str">
        <f aca="false">IF(NOT(ISERROR(VLOOKUP(B429,Deflatores!G$42:H$64,2,FALSE()))),VLOOKUP(B429,Deflatores!G$42:H$64,2,FALSE()),IF(OR(ISBLANK(C429),ISBLANK(B429)),"",VLOOKUP(C429,Deflatores!G$4:H$38,2,FALSE())*H429+VLOOKUP(C429,Deflatores!G$4:I$38,3,FALSE())))</f>
        <v/>
      </c>
      <c r="M429" s="48"/>
      <c r="N429" s="48"/>
      <c r="O429" s="43"/>
    </row>
    <row r="430" customFormat="false" ht="12.75" hidden="false" customHeight="true" outlineLevel="0" collapsed="false">
      <c r="A430" s="36"/>
      <c r="B430" s="37"/>
      <c r="C430" s="37"/>
      <c r="D430" s="44"/>
      <c r="E430" s="44"/>
      <c r="F430" s="45" t="str">
        <f aca="false">IF(ISBLANK(B430),"",IF(I430="L","Baixa",IF(I430="A","Média",IF(I430="","","Alta"))))</f>
        <v/>
      </c>
      <c r="G430" s="44" t="str">
        <f aca="false">CONCATENATE(B430,I430)</f>
        <v/>
      </c>
      <c r="H430" s="39" t="str">
        <f aca="false">IF(ISBLANK(B430),"",IF(B430="ALI",IF(I430="L",7,IF(I430="A",10,15)),IF(B430="AIE",IF(I430="L",5,IF(I430="A",7,10)),IF(B430="SE",IF(I430="L",4,IF(I430="A",5,7)),IF(OR(B430="EE",B430="CE"),IF(I430="L",3,IF(I430="A",4,6)),0)))))</f>
        <v/>
      </c>
      <c r="I430" s="46" t="str">
        <f aca="false">IF(OR(ISBLANK(D430),ISBLANK(E430)),IF(OR(B430="ALI",B430="AIE"),"L",IF(OR(B430="EE",B430="SE",B430="CE"),"A","")),IF(B430="EE",IF(E430&gt;=3,IF(D430&gt;=5,"H","A"),IF(E430&gt;=2,IF(D430&gt;=16,"H",IF(D430&lt;=4,"L","A")),IF(D430&lt;=15,"L","A"))),IF(OR(B430="SE",B430="CE"),IF(E430&gt;=4,IF(D430&gt;=6,"H","A"),IF(E430&gt;=2,IF(D430&gt;=20,"H",IF(D430&lt;=5,"L","A")),IF(D430&lt;=19,"L","A"))),IF(OR(B430="ALI",B430="AIE"),IF(E430&gt;=6,IF(D430&gt;=20,"H","A"),IF(E430&gt;=2,IF(D430&gt;=51,"H",IF(D430&lt;=19,"L","A")),IF(D430&lt;=50,"L","A"))),""))))</f>
        <v/>
      </c>
      <c r="J430" s="44" t="str">
        <f aca="false">CONCATENATE(B430,C430)</f>
        <v/>
      </c>
      <c r="K430" s="47" t="str">
        <f aca="false">IF(OR(H430="",H430=0),L430,H430)</f>
        <v/>
      </c>
      <c r="L430" s="47" t="str">
        <f aca="false">IF(NOT(ISERROR(VLOOKUP(B430,Deflatores!G$42:H$64,2,FALSE()))),VLOOKUP(B430,Deflatores!G$42:H$64,2,FALSE()),IF(OR(ISBLANK(C430),ISBLANK(B430)),"",VLOOKUP(C430,Deflatores!G$4:H$38,2,FALSE())*H430+VLOOKUP(C430,Deflatores!G$4:I$38,3,FALSE())))</f>
        <v/>
      </c>
      <c r="M430" s="48"/>
      <c r="N430" s="48"/>
      <c r="O430" s="43"/>
    </row>
    <row r="431" customFormat="false" ht="12.75" hidden="false" customHeight="true" outlineLevel="0" collapsed="false">
      <c r="A431" s="36"/>
      <c r="B431" s="37"/>
      <c r="C431" s="37"/>
      <c r="D431" s="44"/>
      <c r="E431" s="44"/>
      <c r="F431" s="45" t="str">
        <f aca="false">IF(ISBLANK(B431),"",IF(I431="L","Baixa",IF(I431="A","Média",IF(I431="","","Alta"))))</f>
        <v/>
      </c>
      <c r="G431" s="44" t="str">
        <f aca="false">CONCATENATE(B431,I431)</f>
        <v/>
      </c>
      <c r="H431" s="39" t="str">
        <f aca="false">IF(ISBLANK(B431),"",IF(B431="ALI",IF(I431="L",7,IF(I431="A",10,15)),IF(B431="AIE",IF(I431="L",5,IF(I431="A",7,10)),IF(B431="SE",IF(I431="L",4,IF(I431="A",5,7)),IF(OR(B431="EE",B431="CE"),IF(I431="L",3,IF(I431="A",4,6)),0)))))</f>
        <v/>
      </c>
      <c r="I431" s="46" t="str">
        <f aca="false">IF(OR(ISBLANK(D431),ISBLANK(E431)),IF(OR(B431="ALI",B431="AIE"),"L",IF(OR(B431="EE",B431="SE",B431="CE"),"A","")),IF(B431="EE",IF(E431&gt;=3,IF(D431&gt;=5,"H","A"),IF(E431&gt;=2,IF(D431&gt;=16,"H",IF(D431&lt;=4,"L","A")),IF(D431&lt;=15,"L","A"))),IF(OR(B431="SE",B431="CE"),IF(E431&gt;=4,IF(D431&gt;=6,"H","A"),IF(E431&gt;=2,IF(D431&gt;=20,"H",IF(D431&lt;=5,"L","A")),IF(D431&lt;=19,"L","A"))),IF(OR(B431="ALI",B431="AIE"),IF(E431&gt;=6,IF(D431&gt;=20,"H","A"),IF(E431&gt;=2,IF(D431&gt;=51,"H",IF(D431&lt;=19,"L","A")),IF(D431&lt;=50,"L","A"))),""))))</f>
        <v/>
      </c>
      <c r="J431" s="44" t="str">
        <f aca="false">CONCATENATE(B431,C431)</f>
        <v/>
      </c>
      <c r="K431" s="47" t="str">
        <f aca="false">IF(OR(H431="",H431=0),L431,H431)</f>
        <v/>
      </c>
      <c r="L431" s="47" t="str">
        <f aca="false">IF(NOT(ISERROR(VLOOKUP(B431,Deflatores!G$42:H$64,2,FALSE()))),VLOOKUP(B431,Deflatores!G$42:H$64,2,FALSE()),IF(OR(ISBLANK(C431),ISBLANK(B431)),"",VLOOKUP(C431,Deflatores!G$4:H$38,2,FALSE())*H431+VLOOKUP(C431,Deflatores!G$4:I$38,3,FALSE())))</f>
        <v/>
      </c>
      <c r="M431" s="48"/>
      <c r="N431" s="48"/>
      <c r="O431" s="43"/>
    </row>
    <row r="432" customFormat="false" ht="12.75" hidden="false" customHeight="true" outlineLevel="0" collapsed="false">
      <c r="A432" s="36"/>
      <c r="B432" s="37"/>
      <c r="C432" s="37"/>
      <c r="D432" s="44"/>
      <c r="E432" s="44"/>
      <c r="F432" s="45" t="str">
        <f aca="false">IF(ISBLANK(B432),"",IF(I432="L","Baixa",IF(I432="A","Média",IF(I432="","","Alta"))))</f>
        <v/>
      </c>
      <c r="G432" s="44" t="str">
        <f aca="false">CONCATENATE(B432,I432)</f>
        <v/>
      </c>
      <c r="H432" s="39" t="str">
        <f aca="false">IF(ISBLANK(B432),"",IF(B432="ALI",IF(I432="L",7,IF(I432="A",10,15)),IF(B432="AIE",IF(I432="L",5,IF(I432="A",7,10)),IF(B432="SE",IF(I432="L",4,IF(I432="A",5,7)),IF(OR(B432="EE",B432="CE"),IF(I432="L",3,IF(I432="A",4,6)),0)))))</f>
        <v/>
      </c>
      <c r="I432" s="46" t="str">
        <f aca="false">IF(OR(ISBLANK(D432),ISBLANK(E432)),IF(OR(B432="ALI",B432="AIE"),"L",IF(OR(B432="EE",B432="SE",B432="CE"),"A","")),IF(B432="EE",IF(E432&gt;=3,IF(D432&gt;=5,"H","A"),IF(E432&gt;=2,IF(D432&gt;=16,"H",IF(D432&lt;=4,"L","A")),IF(D432&lt;=15,"L","A"))),IF(OR(B432="SE",B432="CE"),IF(E432&gt;=4,IF(D432&gt;=6,"H","A"),IF(E432&gt;=2,IF(D432&gt;=20,"H",IF(D432&lt;=5,"L","A")),IF(D432&lt;=19,"L","A"))),IF(OR(B432="ALI",B432="AIE"),IF(E432&gt;=6,IF(D432&gt;=20,"H","A"),IF(E432&gt;=2,IF(D432&gt;=51,"H",IF(D432&lt;=19,"L","A")),IF(D432&lt;=50,"L","A"))),""))))</f>
        <v/>
      </c>
      <c r="J432" s="44" t="str">
        <f aca="false">CONCATENATE(B432,C432)</f>
        <v/>
      </c>
      <c r="K432" s="47" t="str">
        <f aca="false">IF(OR(H432="",H432=0),L432,H432)</f>
        <v/>
      </c>
      <c r="L432" s="47" t="str">
        <f aca="false">IF(NOT(ISERROR(VLOOKUP(B432,Deflatores!G$42:H$64,2,FALSE()))),VLOOKUP(B432,Deflatores!G$42:H$64,2,FALSE()),IF(OR(ISBLANK(C432),ISBLANK(B432)),"",VLOOKUP(C432,Deflatores!G$4:H$38,2,FALSE())*H432+VLOOKUP(C432,Deflatores!G$4:I$38,3,FALSE())))</f>
        <v/>
      </c>
      <c r="M432" s="48"/>
      <c r="N432" s="48"/>
      <c r="O432" s="43"/>
    </row>
    <row r="433" customFormat="false" ht="12.75" hidden="false" customHeight="true" outlineLevel="0" collapsed="false">
      <c r="A433" s="36"/>
      <c r="B433" s="37"/>
      <c r="C433" s="37"/>
      <c r="D433" s="44"/>
      <c r="E433" s="44"/>
      <c r="F433" s="45" t="str">
        <f aca="false">IF(ISBLANK(B433),"",IF(I433="L","Baixa",IF(I433="A","Média",IF(I433="","","Alta"))))</f>
        <v/>
      </c>
      <c r="G433" s="44" t="str">
        <f aca="false">CONCATENATE(B433,I433)</f>
        <v/>
      </c>
      <c r="H433" s="39" t="str">
        <f aca="false">IF(ISBLANK(B433),"",IF(B433="ALI",IF(I433="L",7,IF(I433="A",10,15)),IF(B433="AIE",IF(I433="L",5,IF(I433="A",7,10)),IF(B433="SE",IF(I433="L",4,IF(I433="A",5,7)),IF(OR(B433="EE",B433="CE"),IF(I433="L",3,IF(I433="A",4,6)),0)))))</f>
        <v/>
      </c>
      <c r="I433" s="46" t="str">
        <f aca="false">IF(OR(ISBLANK(D433),ISBLANK(E433)),IF(OR(B433="ALI",B433="AIE"),"L",IF(OR(B433="EE",B433="SE",B433="CE"),"A","")),IF(B433="EE",IF(E433&gt;=3,IF(D433&gt;=5,"H","A"),IF(E433&gt;=2,IF(D433&gt;=16,"H",IF(D433&lt;=4,"L","A")),IF(D433&lt;=15,"L","A"))),IF(OR(B433="SE",B433="CE"),IF(E433&gt;=4,IF(D433&gt;=6,"H","A"),IF(E433&gt;=2,IF(D433&gt;=20,"H",IF(D433&lt;=5,"L","A")),IF(D433&lt;=19,"L","A"))),IF(OR(B433="ALI",B433="AIE"),IF(E433&gt;=6,IF(D433&gt;=20,"H","A"),IF(E433&gt;=2,IF(D433&gt;=51,"H",IF(D433&lt;=19,"L","A")),IF(D433&lt;=50,"L","A"))),""))))</f>
        <v/>
      </c>
      <c r="J433" s="44" t="str">
        <f aca="false">CONCATENATE(B433,C433)</f>
        <v/>
      </c>
      <c r="K433" s="47" t="str">
        <f aca="false">IF(OR(H433="",H433=0),L433,H433)</f>
        <v/>
      </c>
      <c r="L433" s="47" t="str">
        <f aca="false">IF(NOT(ISERROR(VLOOKUP(B433,Deflatores!G$42:H$64,2,FALSE()))),VLOOKUP(B433,Deflatores!G$42:H$64,2,FALSE()),IF(OR(ISBLANK(C433),ISBLANK(B433)),"",VLOOKUP(C433,Deflatores!G$4:H$38,2,FALSE())*H433+VLOOKUP(C433,Deflatores!G$4:I$38,3,FALSE())))</f>
        <v/>
      </c>
      <c r="M433" s="48"/>
      <c r="N433" s="48"/>
      <c r="O433" s="43"/>
    </row>
    <row r="434" customFormat="false" ht="12.75" hidden="false" customHeight="true" outlineLevel="0" collapsed="false">
      <c r="A434" s="36"/>
      <c r="B434" s="37"/>
      <c r="C434" s="37"/>
      <c r="D434" s="44"/>
      <c r="E434" s="44"/>
      <c r="F434" s="45" t="str">
        <f aca="false">IF(ISBLANK(B434),"",IF(I434="L","Baixa",IF(I434="A","Média",IF(I434="","","Alta"))))</f>
        <v/>
      </c>
      <c r="G434" s="44" t="str">
        <f aca="false">CONCATENATE(B434,I434)</f>
        <v/>
      </c>
      <c r="H434" s="39" t="str">
        <f aca="false">IF(ISBLANK(B434),"",IF(B434="ALI",IF(I434="L",7,IF(I434="A",10,15)),IF(B434="AIE",IF(I434="L",5,IF(I434="A",7,10)),IF(B434="SE",IF(I434="L",4,IF(I434="A",5,7)),IF(OR(B434="EE",B434="CE"),IF(I434="L",3,IF(I434="A",4,6)),0)))))</f>
        <v/>
      </c>
      <c r="I434" s="46" t="str">
        <f aca="false">IF(OR(ISBLANK(D434),ISBLANK(E434)),IF(OR(B434="ALI",B434="AIE"),"L",IF(OR(B434="EE",B434="SE",B434="CE"),"A","")),IF(B434="EE",IF(E434&gt;=3,IF(D434&gt;=5,"H","A"),IF(E434&gt;=2,IF(D434&gt;=16,"H",IF(D434&lt;=4,"L","A")),IF(D434&lt;=15,"L","A"))),IF(OR(B434="SE",B434="CE"),IF(E434&gt;=4,IF(D434&gt;=6,"H","A"),IF(E434&gt;=2,IF(D434&gt;=20,"H",IF(D434&lt;=5,"L","A")),IF(D434&lt;=19,"L","A"))),IF(OR(B434="ALI",B434="AIE"),IF(E434&gt;=6,IF(D434&gt;=20,"H","A"),IF(E434&gt;=2,IF(D434&gt;=51,"H",IF(D434&lt;=19,"L","A")),IF(D434&lt;=50,"L","A"))),""))))</f>
        <v/>
      </c>
      <c r="J434" s="44" t="str">
        <f aca="false">CONCATENATE(B434,C434)</f>
        <v/>
      </c>
      <c r="K434" s="47" t="str">
        <f aca="false">IF(OR(H434="",H434=0),L434,H434)</f>
        <v/>
      </c>
      <c r="L434" s="47" t="str">
        <f aca="false">IF(NOT(ISERROR(VLOOKUP(B434,Deflatores!G$42:H$64,2,FALSE()))),VLOOKUP(B434,Deflatores!G$42:H$64,2,FALSE()),IF(OR(ISBLANK(C434),ISBLANK(B434)),"",VLOOKUP(C434,Deflatores!G$4:H$38,2,FALSE())*H434+VLOOKUP(C434,Deflatores!G$4:I$38,3,FALSE())))</f>
        <v/>
      </c>
      <c r="M434" s="48"/>
      <c r="N434" s="48"/>
      <c r="O434" s="43"/>
    </row>
    <row r="435" customFormat="false" ht="12.75" hidden="false" customHeight="true" outlineLevel="0" collapsed="false">
      <c r="A435" s="36"/>
      <c r="B435" s="37"/>
      <c r="C435" s="37"/>
      <c r="D435" s="44"/>
      <c r="E435" s="44"/>
      <c r="F435" s="45" t="str">
        <f aca="false">IF(ISBLANK(B435),"",IF(I435="L","Baixa",IF(I435="A","Média",IF(I435="","","Alta"))))</f>
        <v/>
      </c>
      <c r="G435" s="44" t="str">
        <f aca="false">CONCATENATE(B435,I435)</f>
        <v/>
      </c>
      <c r="H435" s="39" t="str">
        <f aca="false">IF(ISBLANK(B435),"",IF(B435="ALI",IF(I435="L",7,IF(I435="A",10,15)),IF(B435="AIE",IF(I435="L",5,IF(I435="A",7,10)),IF(B435="SE",IF(I435="L",4,IF(I435="A",5,7)),IF(OR(B435="EE",B435="CE"),IF(I435="L",3,IF(I435="A",4,6)),0)))))</f>
        <v/>
      </c>
      <c r="I435" s="46" t="str">
        <f aca="false">IF(OR(ISBLANK(D435),ISBLANK(E435)),IF(OR(B435="ALI",B435="AIE"),"L",IF(OR(B435="EE",B435="SE",B435="CE"),"A","")),IF(B435="EE",IF(E435&gt;=3,IF(D435&gt;=5,"H","A"),IF(E435&gt;=2,IF(D435&gt;=16,"H",IF(D435&lt;=4,"L","A")),IF(D435&lt;=15,"L","A"))),IF(OR(B435="SE",B435="CE"),IF(E435&gt;=4,IF(D435&gt;=6,"H","A"),IF(E435&gt;=2,IF(D435&gt;=20,"H",IF(D435&lt;=5,"L","A")),IF(D435&lt;=19,"L","A"))),IF(OR(B435="ALI",B435="AIE"),IF(E435&gt;=6,IF(D435&gt;=20,"H","A"),IF(E435&gt;=2,IF(D435&gt;=51,"H",IF(D435&lt;=19,"L","A")),IF(D435&lt;=50,"L","A"))),""))))</f>
        <v/>
      </c>
      <c r="J435" s="44" t="str">
        <f aca="false">CONCATENATE(B435,C435)</f>
        <v/>
      </c>
      <c r="K435" s="47" t="str">
        <f aca="false">IF(OR(H435="",H435=0),L435,H435)</f>
        <v/>
      </c>
      <c r="L435" s="47" t="str">
        <f aca="false">IF(NOT(ISERROR(VLOOKUP(B435,Deflatores!G$42:H$64,2,FALSE()))),VLOOKUP(B435,Deflatores!G$42:H$64,2,FALSE()),IF(OR(ISBLANK(C435),ISBLANK(B435)),"",VLOOKUP(C435,Deflatores!G$4:H$38,2,FALSE())*H435+VLOOKUP(C435,Deflatores!G$4:I$38,3,FALSE())))</f>
        <v/>
      </c>
      <c r="M435" s="48"/>
      <c r="N435" s="48"/>
      <c r="O435" s="43"/>
    </row>
    <row r="436" customFormat="false" ht="12.75" hidden="false" customHeight="true" outlineLevel="0" collapsed="false">
      <c r="A436" s="36"/>
      <c r="B436" s="37"/>
      <c r="C436" s="37"/>
      <c r="D436" s="44"/>
      <c r="E436" s="44"/>
      <c r="F436" s="45" t="str">
        <f aca="false">IF(ISBLANK(B436),"",IF(I436="L","Baixa",IF(I436="A","Média",IF(I436="","","Alta"))))</f>
        <v/>
      </c>
      <c r="G436" s="44" t="str">
        <f aca="false">CONCATENATE(B436,I436)</f>
        <v/>
      </c>
      <c r="H436" s="39" t="str">
        <f aca="false">IF(ISBLANK(B436),"",IF(B436="ALI",IF(I436="L",7,IF(I436="A",10,15)),IF(B436="AIE",IF(I436="L",5,IF(I436="A",7,10)),IF(B436="SE",IF(I436="L",4,IF(I436="A",5,7)),IF(OR(B436="EE",B436="CE"),IF(I436="L",3,IF(I436="A",4,6)),0)))))</f>
        <v/>
      </c>
      <c r="I436" s="46" t="str">
        <f aca="false">IF(OR(ISBLANK(D436),ISBLANK(E436)),IF(OR(B436="ALI",B436="AIE"),"L",IF(OR(B436="EE",B436="SE",B436="CE"),"A","")),IF(B436="EE",IF(E436&gt;=3,IF(D436&gt;=5,"H","A"),IF(E436&gt;=2,IF(D436&gt;=16,"H",IF(D436&lt;=4,"L","A")),IF(D436&lt;=15,"L","A"))),IF(OR(B436="SE",B436="CE"),IF(E436&gt;=4,IF(D436&gt;=6,"H","A"),IF(E436&gt;=2,IF(D436&gt;=20,"H",IF(D436&lt;=5,"L","A")),IF(D436&lt;=19,"L","A"))),IF(OR(B436="ALI",B436="AIE"),IF(E436&gt;=6,IF(D436&gt;=20,"H","A"),IF(E436&gt;=2,IF(D436&gt;=51,"H",IF(D436&lt;=19,"L","A")),IF(D436&lt;=50,"L","A"))),""))))</f>
        <v/>
      </c>
      <c r="J436" s="44" t="str">
        <f aca="false">CONCATENATE(B436,C436)</f>
        <v/>
      </c>
      <c r="K436" s="47" t="str">
        <f aca="false">IF(OR(H436="",H436=0),L436,H436)</f>
        <v/>
      </c>
      <c r="L436" s="47" t="str">
        <f aca="false">IF(NOT(ISERROR(VLOOKUP(B436,Deflatores!G$42:H$64,2,FALSE()))),VLOOKUP(B436,Deflatores!G$42:H$64,2,FALSE()),IF(OR(ISBLANK(C436),ISBLANK(B436)),"",VLOOKUP(C436,Deflatores!G$4:H$38,2,FALSE())*H436+VLOOKUP(C436,Deflatores!G$4:I$38,3,FALSE())))</f>
        <v/>
      </c>
      <c r="M436" s="48"/>
      <c r="N436" s="48"/>
      <c r="O436" s="43"/>
    </row>
    <row r="437" customFormat="false" ht="12.75" hidden="false" customHeight="true" outlineLevel="0" collapsed="false">
      <c r="A437" s="36"/>
      <c r="B437" s="37"/>
      <c r="C437" s="37"/>
      <c r="D437" s="44"/>
      <c r="E437" s="44"/>
      <c r="F437" s="45" t="str">
        <f aca="false">IF(ISBLANK(B437),"",IF(I437="L","Baixa",IF(I437="A","Média",IF(I437="","","Alta"))))</f>
        <v/>
      </c>
      <c r="G437" s="44" t="str">
        <f aca="false">CONCATENATE(B437,I437)</f>
        <v/>
      </c>
      <c r="H437" s="39" t="str">
        <f aca="false">IF(ISBLANK(B437),"",IF(B437="ALI",IF(I437="L",7,IF(I437="A",10,15)),IF(B437="AIE",IF(I437="L",5,IF(I437="A",7,10)),IF(B437="SE",IF(I437="L",4,IF(I437="A",5,7)),IF(OR(B437="EE",B437="CE"),IF(I437="L",3,IF(I437="A",4,6)),0)))))</f>
        <v/>
      </c>
      <c r="I437" s="46" t="str">
        <f aca="false">IF(OR(ISBLANK(D437),ISBLANK(E437)),IF(OR(B437="ALI",B437="AIE"),"L",IF(OR(B437="EE",B437="SE",B437="CE"),"A","")),IF(B437="EE",IF(E437&gt;=3,IF(D437&gt;=5,"H","A"),IF(E437&gt;=2,IF(D437&gt;=16,"H",IF(D437&lt;=4,"L","A")),IF(D437&lt;=15,"L","A"))),IF(OR(B437="SE",B437="CE"),IF(E437&gt;=4,IF(D437&gt;=6,"H","A"),IF(E437&gt;=2,IF(D437&gt;=20,"H",IF(D437&lt;=5,"L","A")),IF(D437&lt;=19,"L","A"))),IF(OR(B437="ALI",B437="AIE"),IF(E437&gt;=6,IF(D437&gt;=20,"H","A"),IF(E437&gt;=2,IF(D437&gt;=51,"H",IF(D437&lt;=19,"L","A")),IF(D437&lt;=50,"L","A"))),""))))</f>
        <v/>
      </c>
      <c r="J437" s="44" t="str">
        <f aca="false">CONCATENATE(B437,C437)</f>
        <v/>
      </c>
      <c r="K437" s="47" t="str">
        <f aca="false">IF(OR(H437="",H437=0),L437,H437)</f>
        <v/>
      </c>
      <c r="L437" s="47" t="str">
        <f aca="false">IF(NOT(ISERROR(VLOOKUP(B437,Deflatores!G$42:H$64,2,FALSE()))),VLOOKUP(B437,Deflatores!G$42:H$64,2,FALSE()),IF(OR(ISBLANK(C437),ISBLANK(B437)),"",VLOOKUP(C437,Deflatores!G$4:H$38,2,FALSE())*H437+VLOOKUP(C437,Deflatores!G$4:I$38,3,FALSE())))</f>
        <v/>
      </c>
      <c r="M437" s="48"/>
      <c r="N437" s="48"/>
      <c r="O437" s="43"/>
    </row>
    <row r="438" customFormat="false" ht="12.75" hidden="false" customHeight="true" outlineLevel="0" collapsed="false">
      <c r="A438" s="36"/>
      <c r="B438" s="37"/>
      <c r="C438" s="37"/>
      <c r="D438" s="44"/>
      <c r="E438" s="44"/>
      <c r="F438" s="45" t="str">
        <f aca="false">IF(ISBLANK(B438),"",IF(I438="L","Baixa",IF(I438="A","Média",IF(I438="","","Alta"))))</f>
        <v/>
      </c>
      <c r="G438" s="44" t="str">
        <f aca="false">CONCATENATE(B438,I438)</f>
        <v/>
      </c>
      <c r="H438" s="39" t="str">
        <f aca="false">IF(ISBLANK(B438),"",IF(B438="ALI",IF(I438="L",7,IF(I438="A",10,15)),IF(B438="AIE",IF(I438="L",5,IF(I438="A",7,10)),IF(B438="SE",IF(I438="L",4,IF(I438="A",5,7)),IF(OR(B438="EE",B438="CE"),IF(I438="L",3,IF(I438="A",4,6)),0)))))</f>
        <v/>
      </c>
      <c r="I438" s="46" t="str">
        <f aca="false">IF(OR(ISBLANK(D438),ISBLANK(E438)),IF(OR(B438="ALI",B438="AIE"),"L",IF(OR(B438="EE",B438="SE",B438="CE"),"A","")),IF(B438="EE",IF(E438&gt;=3,IF(D438&gt;=5,"H","A"),IF(E438&gt;=2,IF(D438&gt;=16,"H",IF(D438&lt;=4,"L","A")),IF(D438&lt;=15,"L","A"))),IF(OR(B438="SE",B438="CE"),IF(E438&gt;=4,IF(D438&gt;=6,"H","A"),IF(E438&gt;=2,IF(D438&gt;=20,"H",IF(D438&lt;=5,"L","A")),IF(D438&lt;=19,"L","A"))),IF(OR(B438="ALI",B438="AIE"),IF(E438&gt;=6,IF(D438&gt;=20,"H","A"),IF(E438&gt;=2,IF(D438&gt;=51,"H",IF(D438&lt;=19,"L","A")),IF(D438&lt;=50,"L","A"))),""))))</f>
        <v/>
      </c>
      <c r="J438" s="44" t="str">
        <f aca="false">CONCATENATE(B438,C438)</f>
        <v/>
      </c>
      <c r="K438" s="47" t="str">
        <f aca="false">IF(OR(H438="",H438=0),L438,H438)</f>
        <v/>
      </c>
      <c r="L438" s="47" t="str">
        <f aca="false">IF(NOT(ISERROR(VLOOKUP(B438,Deflatores!G$42:H$64,2,FALSE()))),VLOOKUP(B438,Deflatores!G$42:H$64,2,FALSE()),IF(OR(ISBLANK(C438),ISBLANK(B438)),"",VLOOKUP(C438,Deflatores!G$4:H$38,2,FALSE())*H438+VLOOKUP(C438,Deflatores!G$4:I$38,3,FALSE())))</f>
        <v/>
      </c>
      <c r="M438" s="48"/>
      <c r="N438" s="48"/>
      <c r="O438" s="43"/>
    </row>
    <row r="439" customFormat="false" ht="12.75" hidden="false" customHeight="true" outlineLevel="0" collapsed="false">
      <c r="A439" s="36"/>
      <c r="B439" s="37"/>
      <c r="C439" s="37"/>
      <c r="D439" s="44"/>
      <c r="E439" s="44"/>
      <c r="F439" s="45" t="str">
        <f aca="false">IF(ISBLANK(B439),"",IF(I439="L","Baixa",IF(I439="A","Média",IF(I439="","","Alta"))))</f>
        <v/>
      </c>
      <c r="G439" s="44" t="str">
        <f aca="false">CONCATENATE(B439,I439)</f>
        <v/>
      </c>
      <c r="H439" s="39" t="str">
        <f aca="false">IF(ISBLANK(B439),"",IF(B439="ALI",IF(I439="L",7,IF(I439="A",10,15)),IF(B439="AIE",IF(I439="L",5,IF(I439="A",7,10)),IF(B439="SE",IF(I439="L",4,IF(I439="A",5,7)),IF(OR(B439="EE",B439="CE"),IF(I439="L",3,IF(I439="A",4,6)),0)))))</f>
        <v/>
      </c>
      <c r="I439" s="46" t="str">
        <f aca="false">IF(OR(ISBLANK(D439),ISBLANK(E439)),IF(OR(B439="ALI",B439="AIE"),"L",IF(OR(B439="EE",B439="SE",B439="CE"),"A","")),IF(B439="EE",IF(E439&gt;=3,IF(D439&gt;=5,"H","A"),IF(E439&gt;=2,IF(D439&gt;=16,"H",IF(D439&lt;=4,"L","A")),IF(D439&lt;=15,"L","A"))),IF(OR(B439="SE",B439="CE"),IF(E439&gt;=4,IF(D439&gt;=6,"H","A"),IF(E439&gt;=2,IF(D439&gt;=20,"H",IF(D439&lt;=5,"L","A")),IF(D439&lt;=19,"L","A"))),IF(OR(B439="ALI",B439="AIE"),IF(E439&gt;=6,IF(D439&gt;=20,"H","A"),IF(E439&gt;=2,IF(D439&gt;=51,"H",IF(D439&lt;=19,"L","A")),IF(D439&lt;=50,"L","A"))),""))))</f>
        <v/>
      </c>
      <c r="J439" s="44" t="str">
        <f aca="false">CONCATENATE(B439,C439)</f>
        <v/>
      </c>
      <c r="K439" s="47" t="str">
        <f aca="false">IF(OR(H439="",H439=0),L439,H439)</f>
        <v/>
      </c>
      <c r="L439" s="47" t="str">
        <f aca="false">IF(NOT(ISERROR(VLOOKUP(B439,Deflatores!G$42:H$64,2,FALSE()))),VLOOKUP(B439,Deflatores!G$42:H$64,2,FALSE()),IF(OR(ISBLANK(C439),ISBLANK(B439)),"",VLOOKUP(C439,Deflatores!G$4:H$38,2,FALSE())*H439+VLOOKUP(C439,Deflatores!G$4:I$38,3,FALSE())))</f>
        <v/>
      </c>
      <c r="M439" s="48"/>
      <c r="N439" s="48"/>
      <c r="O439" s="43"/>
    </row>
    <row r="440" customFormat="false" ht="12.75" hidden="false" customHeight="true" outlineLevel="0" collapsed="false">
      <c r="A440" s="36"/>
      <c r="B440" s="37"/>
      <c r="C440" s="37"/>
      <c r="D440" s="44"/>
      <c r="E440" s="44"/>
      <c r="F440" s="45" t="str">
        <f aca="false">IF(ISBLANK(B440),"",IF(I440="L","Baixa",IF(I440="A","Média",IF(I440="","","Alta"))))</f>
        <v/>
      </c>
      <c r="G440" s="44" t="str">
        <f aca="false">CONCATENATE(B440,I440)</f>
        <v/>
      </c>
      <c r="H440" s="39" t="str">
        <f aca="false">IF(ISBLANK(B440),"",IF(B440="ALI",IF(I440="L",7,IF(I440="A",10,15)),IF(B440="AIE",IF(I440="L",5,IF(I440="A",7,10)),IF(B440="SE",IF(I440="L",4,IF(I440="A",5,7)),IF(OR(B440="EE",B440="CE"),IF(I440="L",3,IF(I440="A",4,6)),0)))))</f>
        <v/>
      </c>
      <c r="I440" s="46" t="str">
        <f aca="false">IF(OR(ISBLANK(D440),ISBLANK(E440)),IF(OR(B440="ALI",B440="AIE"),"L",IF(OR(B440="EE",B440="SE",B440="CE"),"A","")),IF(B440="EE",IF(E440&gt;=3,IF(D440&gt;=5,"H","A"),IF(E440&gt;=2,IF(D440&gt;=16,"H",IF(D440&lt;=4,"L","A")),IF(D440&lt;=15,"L","A"))),IF(OR(B440="SE",B440="CE"),IF(E440&gt;=4,IF(D440&gt;=6,"H","A"),IF(E440&gt;=2,IF(D440&gt;=20,"H",IF(D440&lt;=5,"L","A")),IF(D440&lt;=19,"L","A"))),IF(OR(B440="ALI",B440="AIE"),IF(E440&gt;=6,IF(D440&gt;=20,"H","A"),IF(E440&gt;=2,IF(D440&gt;=51,"H",IF(D440&lt;=19,"L","A")),IF(D440&lt;=50,"L","A"))),""))))</f>
        <v/>
      </c>
      <c r="J440" s="44" t="str">
        <f aca="false">CONCATENATE(B440,C440)</f>
        <v/>
      </c>
      <c r="K440" s="47" t="str">
        <f aca="false">IF(OR(H440="",H440=0),L440,H440)</f>
        <v/>
      </c>
      <c r="L440" s="47" t="str">
        <f aca="false">IF(NOT(ISERROR(VLOOKUP(B440,Deflatores!G$42:H$64,2,FALSE()))),VLOOKUP(B440,Deflatores!G$42:H$64,2,FALSE()),IF(OR(ISBLANK(C440),ISBLANK(B440)),"",VLOOKUP(C440,Deflatores!G$4:H$38,2,FALSE())*H440+VLOOKUP(C440,Deflatores!G$4:I$38,3,FALSE())))</f>
        <v/>
      </c>
      <c r="M440" s="48"/>
      <c r="N440" s="48"/>
      <c r="O440" s="43"/>
    </row>
    <row r="441" customFormat="false" ht="12.75" hidden="false" customHeight="true" outlineLevel="0" collapsed="false">
      <c r="A441" s="36"/>
      <c r="B441" s="37"/>
      <c r="C441" s="37"/>
      <c r="D441" s="44"/>
      <c r="E441" s="44"/>
      <c r="F441" s="45" t="str">
        <f aca="false">IF(ISBLANK(B441),"",IF(I441="L","Baixa",IF(I441="A","Média",IF(I441="","","Alta"))))</f>
        <v/>
      </c>
      <c r="G441" s="44" t="str">
        <f aca="false">CONCATENATE(B441,I441)</f>
        <v/>
      </c>
      <c r="H441" s="39" t="str">
        <f aca="false">IF(ISBLANK(B441),"",IF(B441="ALI",IF(I441="L",7,IF(I441="A",10,15)),IF(B441="AIE",IF(I441="L",5,IF(I441="A",7,10)),IF(B441="SE",IF(I441="L",4,IF(I441="A",5,7)),IF(OR(B441="EE",B441="CE"),IF(I441="L",3,IF(I441="A",4,6)),0)))))</f>
        <v/>
      </c>
      <c r="I441" s="46" t="str">
        <f aca="false">IF(OR(ISBLANK(D441),ISBLANK(E441)),IF(OR(B441="ALI",B441="AIE"),"L",IF(OR(B441="EE",B441="SE",B441="CE"),"A","")),IF(B441="EE",IF(E441&gt;=3,IF(D441&gt;=5,"H","A"),IF(E441&gt;=2,IF(D441&gt;=16,"H",IF(D441&lt;=4,"L","A")),IF(D441&lt;=15,"L","A"))),IF(OR(B441="SE",B441="CE"),IF(E441&gt;=4,IF(D441&gt;=6,"H","A"),IF(E441&gt;=2,IF(D441&gt;=20,"H",IF(D441&lt;=5,"L","A")),IF(D441&lt;=19,"L","A"))),IF(OR(B441="ALI",B441="AIE"),IF(E441&gt;=6,IF(D441&gt;=20,"H","A"),IF(E441&gt;=2,IF(D441&gt;=51,"H",IF(D441&lt;=19,"L","A")),IF(D441&lt;=50,"L","A"))),""))))</f>
        <v/>
      </c>
      <c r="J441" s="44" t="str">
        <f aca="false">CONCATENATE(B441,C441)</f>
        <v/>
      </c>
      <c r="K441" s="47" t="str">
        <f aca="false">IF(OR(H441="",H441=0),L441,H441)</f>
        <v/>
      </c>
      <c r="L441" s="47" t="str">
        <f aca="false">IF(NOT(ISERROR(VLOOKUP(B441,Deflatores!G$42:H$64,2,FALSE()))),VLOOKUP(B441,Deflatores!G$42:H$64,2,FALSE()),IF(OR(ISBLANK(C441),ISBLANK(B441)),"",VLOOKUP(C441,Deflatores!G$4:H$38,2,FALSE())*H441+VLOOKUP(C441,Deflatores!G$4:I$38,3,FALSE())))</f>
        <v/>
      </c>
      <c r="M441" s="48"/>
      <c r="N441" s="48"/>
      <c r="O441" s="43"/>
    </row>
    <row r="442" customFormat="false" ht="12.75" hidden="false" customHeight="true" outlineLevel="0" collapsed="false">
      <c r="A442" s="36"/>
      <c r="B442" s="37"/>
      <c r="C442" s="37"/>
      <c r="D442" s="44"/>
      <c r="E442" s="44"/>
      <c r="F442" s="45" t="str">
        <f aca="false">IF(ISBLANK(B442),"",IF(I442="L","Baixa",IF(I442="A","Média",IF(I442="","","Alta"))))</f>
        <v/>
      </c>
      <c r="G442" s="44" t="str">
        <f aca="false">CONCATENATE(B442,I442)</f>
        <v/>
      </c>
      <c r="H442" s="39" t="str">
        <f aca="false">IF(ISBLANK(B442),"",IF(B442="ALI",IF(I442="L",7,IF(I442="A",10,15)),IF(B442="AIE",IF(I442="L",5,IF(I442="A",7,10)),IF(B442="SE",IF(I442="L",4,IF(I442="A",5,7)),IF(OR(B442="EE",B442="CE"),IF(I442="L",3,IF(I442="A",4,6)),0)))))</f>
        <v/>
      </c>
      <c r="I442" s="46" t="str">
        <f aca="false">IF(OR(ISBLANK(D442),ISBLANK(E442)),IF(OR(B442="ALI",B442="AIE"),"L",IF(OR(B442="EE",B442="SE",B442="CE"),"A","")),IF(B442="EE",IF(E442&gt;=3,IF(D442&gt;=5,"H","A"),IF(E442&gt;=2,IF(D442&gt;=16,"H",IF(D442&lt;=4,"L","A")),IF(D442&lt;=15,"L","A"))),IF(OR(B442="SE",B442="CE"),IF(E442&gt;=4,IF(D442&gt;=6,"H","A"),IF(E442&gt;=2,IF(D442&gt;=20,"H",IF(D442&lt;=5,"L","A")),IF(D442&lt;=19,"L","A"))),IF(OR(B442="ALI",B442="AIE"),IF(E442&gt;=6,IF(D442&gt;=20,"H","A"),IF(E442&gt;=2,IF(D442&gt;=51,"H",IF(D442&lt;=19,"L","A")),IF(D442&lt;=50,"L","A"))),""))))</f>
        <v/>
      </c>
      <c r="J442" s="44" t="str">
        <f aca="false">CONCATENATE(B442,C442)</f>
        <v/>
      </c>
      <c r="K442" s="47" t="str">
        <f aca="false">IF(OR(H442="",H442=0),L442,H442)</f>
        <v/>
      </c>
      <c r="L442" s="47" t="str">
        <f aca="false">IF(NOT(ISERROR(VLOOKUP(B442,Deflatores!G$42:H$64,2,FALSE()))),VLOOKUP(B442,Deflatores!G$42:H$64,2,FALSE()),IF(OR(ISBLANK(C442),ISBLANK(B442)),"",VLOOKUP(C442,Deflatores!G$4:H$38,2,FALSE())*H442+VLOOKUP(C442,Deflatores!G$4:I$38,3,FALSE())))</f>
        <v/>
      </c>
      <c r="M442" s="48"/>
      <c r="N442" s="48"/>
      <c r="O442" s="43"/>
    </row>
    <row r="443" customFormat="false" ht="12.75" hidden="false" customHeight="true" outlineLevel="0" collapsed="false">
      <c r="A443" s="36"/>
      <c r="B443" s="37"/>
      <c r="C443" s="37"/>
      <c r="D443" s="44"/>
      <c r="E443" s="44"/>
      <c r="F443" s="45" t="str">
        <f aca="false">IF(ISBLANK(B443),"",IF(I443="L","Baixa",IF(I443="A","Média",IF(I443="","","Alta"))))</f>
        <v/>
      </c>
      <c r="G443" s="44" t="str">
        <f aca="false">CONCATENATE(B443,I443)</f>
        <v/>
      </c>
      <c r="H443" s="39" t="str">
        <f aca="false">IF(ISBLANK(B443),"",IF(B443="ALI",IF(I443="L",7,IF(I443="A",10,15)),IF(B443="AIE",IF(I443="L",5,IF(I443="A",7,10)),IF(B443="SE",IF(I443="L",4,IF(I443="A",5,7)),IF(OR(B443="EE",B443="CE"),IF(I443="L",3,IF(I443="A",4,6)),0)))))</f>
        <v/>
      </c>
      <c r="I443" s="46" t="str">
        <f aca="false">IF(OR(ISBLANK(D443),ISBLANK(E443)),IF(OR(B443="ALI",B443="AIE"),"L",IF(OR(B443="EE",B443="SE",B443="CE"),"A","")),IF(B443="EE",IF(E443&gt;=3,IF(D443&gt;=5,"H","A"),IF(E443&gt;=2,IF(D443&gt;=16,"H",IF(D443&lt;=4,"L","A")),IF(D443&lt;=15,"L","A"))),IF(OR(B443="SE",B443="CE"),IF(E443&gt;=4,IF(D443&gt;=6,"H","A"),IF(E443&gt;=2,IF(D443&gt;=20,"H",IF(D443&lt;=5,"L","A")),IF(D443&lt;=19,"L","A"))),IF(OR(B443="ALI",B443="AIE"),IF(E443&gt;=6,IF(D443&gt;=20,"H","A"),IF(E443&gt;=2,IF(D443&gt;=51,"H",IF(D443&lt;=19,"L","A")),IF(D443&lt;=50,"L","A"))),""))))</f>
        <v/>
      </c>
      <c r="J443" s="44" t="str">
        <f aca="false">CONCATENATE(B443,C443)</f>
        <v/>
      </c>
      <c r="K443" s="47" t="str">
        <f aca="false">IF(OR(H443="",H443=0),L443,H443)</f>
        <v/>
      </c>
      <c r="L443" s="47" t="str">
        <f aca="false">IF(NOT(ISERROR(VLOOKUP(B443,Deflatores!G$42:H$64,2,FALSE()))),VLOOKUP(B443,Deflatores!G$42:H$64,2,FALSE()),IF(OR(ISBLANK(C443),ISBLANK(B443)),"",VLOOKUP(C443,Deflatores!G$4:H$38,2,FALSE())*H443+VLOOKUP(C443,Deflatores!G$4:I$38,3,FALSE())))</f>
        <v/>
      </c>
      <c r="M443" s="48"/>
      <c r="N443" s="48"/>
      <c r="O443" s="43"/>
    </row>
    <row r="444" customFormat="false" ht="12.75" hidden="false" customHeight="true" outlineLevel="0" collapsed="false">
      <c r="A444" s="36"/>
      <c r="B444" s="37"/>
      <c r="C444" s="37"/>
      <c r="D444" s="44"/>
      <c r="E444" s="44"/>
      <c r="F444" s="45" t="str">
        <f aca="false">IF(ISBLANK(B444),"",IF(I444="L","Baixa",IF(I444="A","Média",IF(I444="","","Alta"))))</f>
        <v/>
      </c>
      <c r="G444" s="44" t="str">
        <f aca="false">CONCATENATE(B444,I444)</f>
        <v/>
      </c>
      <c r="H444" s="39" t="str">
        <f aca="false">IF(ISBLANK(B444),"",IF(B444="ALI",IF(I444="L",7,IF(I444="A",10,15)),IF(B444="AIE",IF(I444="L",5,IF(I444="A",7,10)),IF(B444="SE",IF(I444="L",4,IF(I444="A",5,7)),IF(OR(B444="EE",B444="CE"),IF(I444="L",3,IF(I444="A",4,6)),0)))))</f>
        <v/>
      </c>
      <c r="I444" s="46" t="str">
        <f aca="false">IF(OR(ISBLANK(D444),ISBLANK(E444)),IF(OR(B444="ALI",B444="AIE"),"L",IF(OR(B444="EE",B444="SE",B444="CE"),"A","")),IF(B444="EE",IF(E444&gt;=3,IF(D444&gt;=5,"H","A"),IF(E444&gt;=2,IF(D444&gt;=16,"H",IF(D444&lt;=4,"L","A")),IF(D444&lt;=15,"L","A"))),IF(OR(B444="SE",B444="CE"),IF(E444&gt;=4,IF(D444&gt;=6,"H","A"),IF(E444&gt;=2,IF(D444&gt;=20,"H",IF(D444&lt;=5,"L","A")),IF(D444&lt;=19,"L","A"))),IF(OR(B444="ALI",B444="AIE"),IF(E444&gt;=6,IF(D444&gt;=20,"H","A"),IF(E444&gt;=2,IF(D444&gt;=51,"H",IF(D444&lt;=19,"L","A")),IF(D444&lt;=50,"L","A"))),""))))</f>
        <v/>
      </c>
      <c r="J444" s="44" t="str">
        <f aca="false">CONCATENATE(B444,C444)</f>
        <v/>
      </c>
      <c r="K444" s="47" t="str">
        <f aca="false">IF(OR(H444="",H444=0),L444,H444)</f>
        <v/>
      </c>
      <c r="L444" s="47" t="str">
        <f aca="false">IF(NOT(ISERROR(VLOOKUP(B444,Deflatores!G$42:H$64,2,FALSE()))),VLOOKUP(B444,Deflatores!G$42:H$64,2,FALSE()),IF(OR(ISBLANK(C444),ISBLANK(B444)),"",VLOOKUP(C444,Deflatores!G$4:H$38,2,FALSE())*H444+VLOOKUP(C444,Deflatores!G$4:I$38,3,FALSE())))</f>
        <v/>
      </c>
      <c r="M444" s="48"/>
      <c r="N444" s="48"/>
      <c r="O444" s="43"/>
    </row>
    <row r="445" customFormat="false" ht="12.75" hidden="false" customHeight="true" outlineLevel="0" collapsed="false">
      <c r="A445" s="36"/>
      <c r="B445" s="37"/>
      <c r="C445" s="37"/>
      <c r="D445" s="44"/>
      <c r="E445" s="44"/>
      <c r="F445" s="45" t="str">
        <f aca="false">IF(ISBLANK(B445),"",IF(I445="L","Baixa",IF(I445="A","Média",IF(I445="","","Alta"))))</f>
        <v/>
      </c>
      <c r="G445" s="44" t="str">
        <f aca="false">CONCATENATE(B445,I445)</f>
        <v/>
      </c>
      <c r="H445" s="39" t="str">
        <f aca="false">IF(ISBLANK(B445),"",IF(B445="ALI",IF(I445="L",7,IF(I445="A",10,15)),IF(B445="AIE",IF(I445="L",5,IF(I445="A",7,10)),IF(B445="SE",IF(I445="L",4,IF(I445="A",5,7)),IF(OR(B445="EE",B445="CE"),IF(I445="L",3,IF(I445="A",4,6)),0)))))</f>
        <v/>
      </c>
      <c r="I445" s="46" t="str">
        <f aca="false">IF(OR(ISBLANK(D445),ISBLANK(E445)),IF(OR(B445="ALI",B445="AIE"),"L",IF(OR(B445="EE",B445="SE",B445="CE"),"A","")),IF(B445="EE",IF(E445&gt;=3,IF(D445&gt;=5,"H","A"),IF(E445&gt;=2,IF(D445&gt;=16,"H",IF(D445&lt;=4,"L","A")),IF(D445&lt;=15,"L","A"))),IF(OR(B445="SE",B445="CE"),IF(E445&gt;=4,IF(D445&gt;=6,"H","A"),IF(E445&gt;=2,IF(D445&gt;=20,"H",IF(D445&lt;=5,"L","A")),IF(D445&lt;=19,"L","A"))),IF(OR(B445="ALI",B445="AIE"),IF(E445&gt;=6,IF(D445&gt;=20,"H","A"),IF(E445&gt;=2,IF(D445&gt;=51,"H",IF(D445&lt;=19,"L","A")),IF(D445&lt;=50,"L","A"))),""))))</f>
        <v/>
      </c>
      <c r="J445" s="44" t="str">
        <f aca="false">CONCATENATE(B445,C445)</f>
        <v/>
      </c>
      <c r="K445" s="47" t="str">
        <f aca="false">IF(OR(H445="",H445=0),L445,H445)</f>
        <v/>
      </c>
      <c r="L445" s="47" t="str">
        <f aca="false">IF(NOT(ISERROR(VLOOKUP(B445,Deflatores!G$42:H$64,2,FALSE()))),VLOOKUP(B445,Deflatores!G$42:H$64,2,FALSE()),IF(OR(ISBLANK(C445),ISBLANK(B445)),"",VLOOKUP(C445,Deflatores!G$4:H$38,2,FALSE())*H445+VLOOKUP(C445,Deflatores!G$4:I$38,3,FALSE())))</f>
        <v/>
      </c>
      <c r="M445" s="48"/>
      <c r="N445" s="48"/>
      <c r="O445" s="43"/>
    </row>
    <row r="446" customFormat="false" ht="12.75" hidden="false" customHeight="true" outlineLevel="0" collapsed="false">
      <c r="A446" s="36"/>
      <c r="B446" s="37"/>
      <c r="C446" s="37"/>
      <c r="D446" s="44"/>
      <c r="E446" s="44"/>
      <c r="F446" s="45" t="str">
        <f aca="false">IF(ISBLANK(B446),"",IF(I446="L","Baixa",IF(I446="A","Média",IF(I446="","","Alta"))))</f>
        <v/>
      </c>
      <c r="G446" s="44" t="str">
        <f aca="false">CONCATENATE(B446,I446)</f>
        <v/>
      </c>
      <c r="H446" s="39" t="str">
        <f aca="false">IF(ISBLANK(B446),"",IF(B446="ALI",IF(I446="L",7,IF(I446="A",10,15)),IF(B446="AIE",IF(I446="L",5,IF(I446="A",7,10)),IF(B446="SE",IF(I446="L",4,IF(I446="A",5,7)),IF(OR(B446="EE",B446="CE"),IF(I446="L",3,IF(I446="A",4,6)),0)))))</f>
        <v/>
      </c>
      <c r="I446" s="46" t="str">
        <f aca="false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44" t="str">
        <f aca="false">CONCATENATE(B446,C446)</f>
        <v/>
      </c>
      <c r="K446" s="47" t="str">
        <f aca="false">IF(OR(H446="",H446=0),L446,H446)</f>
        <v/>
      </c>
      <c r="L446" s="47" t="str">
        <f aca="false">IF(NOT(ISERROR(VLOOKUP(B446,Deflatores!G$42:H$64,2,FALSE()))),VLOOKUP(B446,Deflatores!G$42:H$64,2,FALSE()),IF(OR(ISBLANK(C446),ISBLANK(B446)),"",VLOOKUP(C446,Deflatores!G$4:H$38,2,FALSE())*H446+VLOOKUP(C446,Deflatores!G$4:I$38,3,FALSE())))</f>
        <v/>
      </c>
      <c r="M446" s="48"/>
      <c r="N446" s="48"/>
      <c r="O446" s="43"/>
    </row>
    <row r="447" customFormat="false" ht="12.75" hidden="false" customHeight="true" outlineLevel="0" collapsed="false">
      <c r="A447" s="36"/>
      <c r="B447" s="37"/>
      <c r="C447" s="37"/>
      <c r="D447" s="44"/>
      <c r="E447" s="44"/>
      <c r="F447" s="45" t="str">
        <f aca="false">IF(ISBLANK(B447),"",IF(I447="L","Baixa",IF(I447="A","Média",IF(I447="","","Alta"))))</f>
        <v/>
      </c>
      <c r="G447" s="44" t="str">
        <f aca="false">CONCATENATE(B447,I447)</f>
        <v/>
      </c>
      <c r="H447" s="39" t="str">
        <f aca="false">IF(ISBLANK(B447),"",IF(B447="ALI",IF(I447="L",7,IF(I447="A",10,15)),IF(B447="AIE",IF(I447="L",5,IF(I447="A",7,10)),IF(B447="SE",IF(I447="L",4,IF(I447="A",5,7)),IF(OR(B447="EE",B447="CE"),IF(I447="L",3,IF(I447="A",4,6)),0)))))</f>
        <v/>
      </c>
      <c r="I447" s="46" t="str">
        <f aca="false">IF(OR(ISBLANK(D447),ISBLANK(E447)),IF(OR(B447="ALI",B447="AIE"),"L",IF(OR(B447="EE",B447="SE",B447="CE"),"A","")),IF(B447="EE",IF(E447&gt;=3,IF(D447&gt;=5,"H","A"),IF(E447&gt;=2,IF(D447&gt;=16,"H",IF(D447&lt;=4,"L","A")),IF(D447&lt;=15,"L","A"))),IF(OR(B447="SE",B447="CE"),IF(E447&gt;=4,IF(D447&gt;=6,"H","A"),IF(E447&gt;=2,IF(D447&gt;=20,"H",IF(D447&lt;=5,"L","A")),IF(D447&lt;=19,"L","A"))),IF(OR(B447="ALI",B447="AIE"),IF(E447&gt;=6,IF(D447&gt;=20,"H","A"),IF(E447&gt;=2,IF(D447&gt;=51,"H",IF(D447&lt;=19,"L","A")),IF(D447&lt;=50,"L","A"))),""))))</f>
        <v/>
      </c>
      <c r="J447" s="44" t="str">
        <f aca="false">CONCATENATE(B447,C447)</f>
        <v/>
      </c>
      <c r="K447" s="47" t="str">
        <f aca="false">IF(OR(H447="",H447=0),L447,H447)</f>
        <v/>
      </c>
      <c r="L447" s="47" t="str">
        <f aca="false">IF(NOT(ISERROR(VLOOKUP(B447,Deflatores!G$42:H$64,2,FALSE()))),VLOOKUP(B447,Deflatores!G$42:H$64,2,FALSE()),IF(OR(ISBLANK(C447),ISBLANK(B447)),"",VLOOKUP(C447,Deflatores!G$4:H$38,2,FALSE())*H447+VLOOKUP(C447,Deflatores!G$4:I$38,3,FALSE())))</f>
        <v/>
      </c>
      <c r="M447" s="48"/>
      <c r="N447" s="48"/>
      <c r="O447" s="43"/>
    </row>
    <row r="448" customFormat="false" ht="12.75" hidden="false" customHeight="true" outlineLevel="0" collapsed="false">
      <c r="A448" s="36"/>
      <c r="B448" s="37"/>
      <c r="C448" s="37"/>
      <c r="D448" s="44"/>
      <c r="E448" s="44"/>
      <c r="F448" s="45" t="str">
        <f aca="false">IF(ISBLANK(B448),"",IF(I448="L","Baixa",IF(I448="A","Média",IF(I448="","","Alta"))))</f>
        <v/>
      </c>
      <c r="G448" s="44" t="str">
        <f aca="false">CONCATENATE(B448,I448)</f>
        <v/>
      </c>
      <c r="H448" s="39" t="str">
        <f aca="false">IF(ISBLANK(B448),"",IF(B448="ALI",IF(I448="L",7,IF(I448="A",10,15)),IF(B448="AIE",IF(I448="L",5,IF(I448="A",7,10)),IF(B448="SE",IF(I448="L",4,IF(I448="A",5,7)),IF(OR(B448="EE",B448="CE"),IF(I448="L",3,IF(I448="A",4,6)),0)))))</f>
        <v/>
      </c>
      <c r="I448" s="46" t="str">
        <f aca="false">IF(OR(ISBLANK(D448),ISBLANK(E448)),IF(OR(B448="ALI",B448="AIE"),"L",IF(OR(B448="EE",B448="SE",B448="CE"),"A","")),IF(B448="EE",IF(E448&gt;=3,IF(D448&gt;=5,"H","A"),IF(E448&gt;=2,IF(D448&gt;=16,"H",IF(D448&lt;=4,"L","A")),IF(D448&lt;=15,"L","A"))),IF(OR(B448="SE",B448="CE"),IF(E448&gt;=4,IF(D448&gt;=6,"H","A"),IF(E448&gt;=2,IF(D448&gt;=20,"H",IF(D448&lt;=5,"L","A")),IF(D448&lt;=19,"L","A"))),IF(OR(B448="ALI",B448="AIE"),IF(E448&gt;=6,IF(D448&gt;=20,"H","A"),IF(E448&gt;=2,IF(D448&gt;=51,"H",IF(D448&lt;=19,"L","A")),IF(D448&lt;=50,"L","A"))),""))))</f>
        <v/>
      </c>
      <c r="J448" s="44" t="str">
        <f aca="false">CONCATENATE(B448,C448)</f>
        <v/>
      </c>
      <c r="K448" s="47" t="str">
        <f aca="false">IF(OR(H448="",H448=0),L448,H448)</f>
        <v/>
      </c>
      <c r="L448" s="47" t="str">
        <f aca="false">IF(NOT(ISERROR(VLOOKUP(B448,Deflatores!G$42:H$64,2,FALSE()))),VLOOKUP(B448,Deflatores!G$42:H$64,2,FALSE()),IF(OR(ISBLANK(C448),ISBLANK(B448)),"",VLOOKUP(C448,Deflatores!G$4:H$38,2,FALSE())*H448+VLOOKUP(C448,Deflatores!G$4:I$38,3,FALSE())))</f>
        <v/>
      </c>
      <c r="M448" s="48"/>
      <c r="N448" s="48"/>
      <c r="O448" s="43"/>
    </row>
    <row r="449" customFormat="false" ht="12.75" hidden="false" customHeight="true" outlineLevel="0" collapsed="false">
      <c r="A449" s="36"/>
      <c r="B449" s="37"/>
      <c r="C449" s="37"/>
      <c r="D449" s="44"/>
      <c r="E449" s="44"/>
      <c r="F449" s="45" t="str">
        <f aca="false">IF(ISBLANK(B449),"",IF(I449="L","Baixa",IF(I449="A","Média",IF(I449="","","Alta"))))</f>
        <v/>
      </c>
      <c r="G449" s="44" t="str">
        <f aca="false">CONCATENATE(B449,I449)</f>
        <v/>
      </c>
      <c r="H449" s="39" t="str">
        <f aca="false">IF(ISBLANK(B449),"",IF(B449="ALI",IF(I449="L",7,IF(I449="A",10,15)),IF(B449="AIE",IF(I449="L",5,IF(I449="A",7,10)),IF(B449="SE",IF(I449="L",4,IF(I449="A",5,7)),IF(OR(B449="EE",B449="CE"),IF(I449="L",3,IF(I449="A",4,6)),0)))))</f>
        <v/>
      </c>
      <c r="I449" s="46" t="str">
        <f aca="false">IF(OR(ISBLANK(D449),ISBLANK(E449)),IF(OR(B449="ALI",B449="AIE"),"L",IF(OR(B449="EE",B449="SE",B449="CE"),"A","")),IF(B449="EE",IF(E449&gt;=3,IF(D449&gt;=5,"H","A"),IF(E449&gt;=2,IF(D449&gt;=16,"H",IF(D449&lt;=4,"L","A")),IF(D449&lt;=15,"L","A"))),IF(OR(B449="SE",B449="CE"),IF(E449&gt;=4,IF(D449&gt;=6,"H","A"),IF(E449&gt;=2,IF(D449&gt;=20,"H",IF(D449&lt;=5,"L","A")),IF(D449&lt;=19,"L","A"))),IF(OR(B449="ALI",B449="AIE"),IF(E449&gt;=6,IF(D449&gt;=20,"H","A"),IF(E449&gt;=2,IF(D449&gt;=51,"H",IF(D449&lt;=19,"L","A")),IF(D449&lt;=50,"L","A"))),""))))</f>
        <v/>
      </c>
      <c r="J449" s="44" t="str">
        <f aca="false">CONCATENATE(B449,C449)</f>
        <v/>
      </c>
      <c r="K449" s="47" t="str">
        <f aca="false">IF(OR(H449="",H449=0),L449,H449)</f>
        <v/>
      </c>
      <c r="L449" s="47" t="str">
        <f aca="false">IF(NOT(ISERROR(VLOOKUP(B449,Deflatores!G$42:H$64,2,FALSE()))),VLOOKUP(B449,Deflatores!G$42:H$64,2,FALSE()),IF(OR(ISBLANK(C449),ISBLANK(B449)),"",VLOOKUP(C449,Deflatores!G$4:H$38,2,FALSE())*H449+VLOOKUP(C449,Deflatores!G$4:I$38,3,FALSE())))</f>
        <v/>
      </c>
      <c r="M449" s="48"/>
      <c r="N449" s="48"/>
      <c r="O449" s="43"/>
    </row>
    <row r="450" customFormat="false" ht="12.75" hidden="false" customHeight="true" outlineLevel="0" collapsed="false">
      <c r="A450" s="36"/>
      <c r="B450" s="37"/>
      <c r="C450" s="37"/>
      <c r="D450" s="44"/>
      <c r="E450" s="44"/>
      <c r="F450" s="45" t="str">
        <f aca="false">IF(ISBLANK(B450),"",IF(I450="L","Baixa",IF(I450="A","Média",IF(I450="","","Alta"))))</f>
        <v/>
      </c>
      <c r="G450" s="44" t="str">
        <f aca="false">CONCATENATE(B450,I450)</f>
        <v/>
      </c>
      <c r="H450" s="39" t="str">
        <f aca="false">IF(ISBLANK(B450),"",IF(B450="ALI",IF(I450="L",7,IF(I450="A",10,15)),IF(B450="AIE",IF(I450="L",5,IF(I450="A",7,10)),IF(B450="SE",IF(I450="L",4,IF(I450="A",5,7)),IF(OR(B450="EE",B450="CE"),IF(I450="L",3,IF(I450="A",4,6)),0)))))</f>
        <v/>
      </c>
      <c r="I450" s="46" t="str">
        <f aca="false">IF(OR(ISBLANK(D450),ISBLANK(E450)),IF(OR(B450="ALI",B450="AIE"),"L",IF(OR(B450="EE",B450="SE",B450="CE"),"A","")),IF(B450="EE",IF(E450&gt;=3,IF(D450&gt;=5,"H","A"),IF(E450&gt;=2,IF(D450&gt;=16,"H",IF(D450&lt;=4,"L","A")),IF(D450&lt;=15,"L","A"))),IF(OR(B450="SE",B450="CE"),IF(E450&gt;=4,IF(D450&gt;=6,"H","A"),IF(E450&gt;=2,IF(D450&gt;=20,"H",IF(D450&lt;=5,"L","A")),IF(D450&lt;=19,"L","A"))),IF(OR(B450="ALI",B450="AIE"),IF(E450&gt;=6,IF(D450&gt;=20,"H","A"),IF(E450&gt;=2,IF(D450&gt;=51,"H",IF(D450&lt;=19,"L","A")),IF(D450&lt;=50,"L","A"))),""))))</f>
        <v/>
      </c>
      <c r="J450" s="44" t="str">
        <f aca="false">CONCATENATE(B450,C450)</f>
        <v/>
      </c>
      <c r="K450" s="47" t="str">
        <f aca="false">IF(OR(H450="",H450=0),L450,H450)</f>
        <v/>
      </c>
      <c r="L450" s="47" t="str">
        <f aca="false">IF(NOT(ISERROR(VLOOKUP(B450,Deflatores!G$42:H$64,2,FALSE()))),VLOOKUP(B450,Deflatores!G$42:H$64,2,FALSE()),IF(OR(ISBLANK(C450),ISBLANK(B450)),"",VLOOKUP(C450,Deflatores!G$4:H$38,2,FALSE())*H450+VLOOKUP(C450,Deflatores!G$4:I$38,3,FALSE())))</f>
        <v/>
      </c>
      <c r="M450" s="48"/>
      <c r="N450" s="48"/>
      <c r="O450" s="43"/>
    </row>
    <row r="451" customFormat="false" ht="12.75" hidden="false" customHeight="true" outlineLevel="0" collapsed="false">
      <c r="A451" s="36"/>
      <c r="B451" s="37"/>
      <c r="C451" s="37"/>
      <c r="D451" s="44"/>
      <c r="E451" s="44"/>
      <c r="F451" s="45" t="str">
        <f aca="false">IF(ISBLANK(B451),"",IF(I451="L","Baixa",IF(I451="A","Média",IF(I451="","","Alta"))))</f>
        <v/>
      </c>
      <c r="G451" s="44" t="str">
        <f aca="false">CONCATENATE(B451,I451)</f>
        <v/>
      </c>
      <c r="H451" s="39" t="str">
        <f aca="false">IF(ISBLANK(B451),"",IF(B451="ALI",IF(I451="L",7,IF(I451="A",10,15)),IF(B451="AIE",IF(I451="L",5,IF(I451="A",7,10)),IF(B451="SE",IF(I451="L",4,IF(I451="A",5,7)),IF(OR(B451="EE",B451="CE"),IF(I451="L",3,IF(I451="A",4,6)),0)))))</f>
        <v/>
      </c>
      <c r="I451" s="46" t="str">
        <f aca="false">IF(OR(ISBLANK(D451),ISBLANK(E451)),IF(OR(B451="ALI",B451="AIE"),"L",IF(OR(B451="EE",B451="SE",B451="CE"),"A","")),IF(B451="EE",IF(E451&gt;=3,IF(D451&gt;=5,"H","A"),IF(E451&gt;=2,IF(D451&gt;=16,"H",IF(D451&lt;=4,"L","A")),IF(D451&lt;=15,"L","A"))),IF(OR(B451="SE",B451="CE"),IF(E451&gt;=4,IF(D451&gt;=6,"H","A"),IF(E451&gt;=2,IF(D451&gt;=20,"H",IF(D451&lt;=5,"L","A")),IF(D451&lt;=19,"L","A"))),IF(OR(B451="ALI",B451="AIE"),IF(E451&gt;=6,IF(D451&gt;=20,"H","A"),IF(E451&gt;=2,IF(D451&gt;=51,"H",IF(D451&lt;=19,"L","A")),IF(D451&lt;=50,"L","A"))),""))))</f>
        <v/>
      </c>
      <c r="J451" s="44" t="str">
        <f aca="false">CONCATENATE(B451,C451)</f>
        <v/>
      </c>
      <c r="K451" s="47" t="str">
        <f aca="false">IF(OR(H451="",H451=0),L451,H451)</f>
        <v/>
      </c>
      <c r="L451" s="47" t="str">
        <f aca="false">IF(NOT(ISERROR(VLOOKUP(B451,Deflatores!G$42:H$64,2,FALSE()))),VLOOKUP(B451,Deflatores!G$42:H$64,2,FALSE()),IF(OR(ISBLANK(C451),ISBLANK(B451)),"",VLOOKUP(C451,Deflatores!G$4:H$38,2,FALSE())*H451+VLOOKUP(C451,Deflatores!G$4:I$38,3,FALSE())))</f>
        <v/>
      </c>
      <c r="M451" s="48"/>
      <c r="N451" s="48"/>
      <c r="O451" s="43"/>
    </row>
    <row r="452" customFormat="false" ht="12.75" hidden="false" customHeight="true" outlineLevel="0" collapsed="false">
      <c r="A452" s="36"/>
      <c r="B452" s="37"/>
      <c r="C452" s="37"/>
      <c r="D452" s="44"/>
      <c r="E452" s="44"/>
      <c r="F452" s="45" t="str">
        <f aca="false">IF(ISBLANK(B452),"",IF(I452="L","Baixa",IF(I452="A","Média",IF(I452="","","Alta"))))</f>
        <v/>
      </c>
      <c r="G452" s="44" t="str">
        <f aca="false">CONCATENATE(B452,I452)</f>
        <v/>
      </c>
      <c r="H452" s="39" t="str">
        <f aca="false">IF(ISBLANK(B452),"",IF(B452="ALI",IF(I452="L",7,IF(I452="A",10,15)),IF(B452="AIE",IF(I452="L",5,IF(I452="A",7,10)),IF(B452="SE",IF(I452="L",4,IF(I452="A",5,7)),IF(OR(B452="EE",B452="CE"),IF(I452="L",3,IF(I452="A",4,6)),0)))))</f>
        <v/>
      </c>
      <c r="I452" s="46" t="str">
        <f aca="false">IF(OR(ISBLANK(D452),ISBLANK(E452)),IF(OR(B452="ALI",B452="AIE"),"L",IF(OR(B452="EE",B452="SE",B452="CE"),"A","")),IF(B452="EE",IF(E452&gt;=3,IF(D452&gt;=5,"H","A"),IF(E452&gt;=2,IF(D452&gt;=16,"H",IF(D452&lt;=4,"L","A")),IF(D452&lt;=15,"L","A"))),IF(OR(B452="SE",B452="CE"),IF(E452&gt;=4,IF(D452&gt;=6,"H","A"),IF(E452&gt;=2,IF(D452&gt;=20,"H",IF(D452&lt;=5,"L","A")),IF(D452&lt;=19,"L","A"))),IF(OR(B452="ALI",B452="AIE"),IF(E452&gt;=6,IF(D452&gt;=20,"H","A"),IF(E452&gt;=2,IF(D452&gt;=51,"H",IF(D452&lt;=19,"L","A")),IF(D452&lt;=50,"L","A"))),""))))</f>
        <v/>
      </c>
      <c r="J452" s="44" t="str">
        <f aca="false">CONCATENATE(B452,C452)</f>
        <v/>
      </c>
      <c r="K452" s="47" t="str">
        <f aca="false">IF(OR(H452="",H452=0),L452,H452)</f>
        <v/>
      </c>
      <c r="L452" s="47" t="str">
        <f aca="false">IF(NOT(ISERROR(VLOOKUP(B452,Deflatores!G$42:H$64,2,FALSE()))),VLOOKUP(B452,Deflatores!G$42:H$64,2,FALSE()),IF(OR(ISBLANK(C452),ISBLANK(B452)),"",VLOOKUP(C452,Deflatores!G$4:H$38,2,FALSE())*H452+VLOOKUP(C452,Deflatores!G$4:I$38,3,FALSE())))</f>
        <v/>
      </c>
      <c r="M452" s="48"/>
      <c r="N452" s="48"/>
      <c r="O452" s="43"/>
    </row>
    <row r="453" customFormat="false" ht="12.75" hidden="false" customHeight="true" outlineLevel="0" collapsed="false">
      <c r="A453" s="36"/>
      <c r="B453" s="37"/>
      <c r="C453" s="37"/>
      <c r="D453" s="44"/>
      <c r="E453" s="44"/>
      <c r="F453" s="45" t="str">
        <f aca="false">IF(ISBLANK(B453),"",IF(I453="L","Baixa",IF(I453="A","Média",IF(I453="","","Alta"))))</f>
        <v/>
      </c>
      <c r="G453" s="44" t="str">
        <f aca="false">CONCATENATE(B453,I453)</f>
        <v/>
      </c>
      <c r="H453" s="39" t="str">
        <f aca="false">IF(ISBLANK(B453),"",IF(B453="ALI",IF(I453="L",7,IF(I453="A",10,15)),IF(B453="AIE",IF(I453="L",5,IF(I453="A",7,10)),IF(B453="SE",IF(I453="L",4,IF(I453="A",5,7)),IF(OR(B453="EE",B453="CE"),IF(I453="L",3,IF(I453="A",4,6)),0)))))</f>
        <v/>
      </c>
      <c r="I453" s="46" t="str">
        <f aca="false">IF(OR(ISBLANK(D453),ISBLANK(E453)),IF(OR(B453="ALI",B453="AIE"),"L",IF(OR(B453="EE",B453="SE",B453="CE"),"A","")),IF(B453="EE",IF(E453&gt;=3,IF(D453&gt;=5,"H","A"),IF(E453&gt;=2,IF(D453&gt;=16,"H",IF(D453&lt;=4,"L","A")),IF(D453&lt;=15,"L","A"))),IF(OR(B453="SE",B453="CE"),IF(E453&gt;=4,IF(D453&gt;=6,"H","A"),IF(E453&gt;=2,IF(D453&gt;=20,"H",IF(D453&lt;=5,"L","A")),IF(D453&lt;=19,"L","A"))),IF(OR(B453="ALI",B453="AIE"),IF(E453&gt;=6,IF(D453&gt;=20,"H","A"),IF(E453&gt;=2,IF(D453&gt;=51,"H",IF(D453&lt;=19,"L","A")),IF(D453&lt;=50,"L","A"))),""))))</f>
        <v/>
      </c>
      <c r="J453" s="44" t="str">
        <f aca="false">CONCATENATE(B453,C453)</f>
        <v/>
      </c>
      <c r="K453" s="47" t="str">
        <f aca="false">IF(OR(H453="",H453=0),L453,H453)</f>
        <v/>
      </c>
      <c r="L453" s="47" t="str">
        <f aca="false">IF(NOT(ISERROR(VLOOKUP(B453,Deflatores!G$42:H$64,2,FALSE()))),VLOOKUP(B453,Deflatores!G$42:H$64,2,FALSE()),IF(OR(ISBLANK(C453),ISBLANK(B453)),"",VLOOKUP(C453,Deflatores!G$4:H$38,2,FALSE())*H453+VLOOKUP(C453,Deflatores!G$4:I$38,3,FALSE())))</f>
        <v/>
      </c>
      <c r="M453" s="48"/>
      <c r="N453" s="48"/>
      <c r="O453" s="43"/>
    </row>
    <row r="454" customFormat="false" ht="12.75" hidden="false" customHeight="true" outlineLevel="0" collapsed="false">
      <c r="A454" s="36"/>
      <c r="B454" s="37"/>
      <c r="C454" s="37"/>
      <c r="D454" s="44"/>
      <c r="E454" s="44"/>
      <c r="F454" s="45" t="str">
        <f aca="false">IF(ISBLANK(B454),"",IF(I454="L","Baixa",IF(I454="A","Média",IF(I454="","","Alta"))))</f>
        <v/>
      </c>
      <c r="G454" s="44" t="str">
        <f aca="false">CONCATENATE(B454,I454)</f>
        <v/>
      </c>
      <c r="H454" s="39" t="str">
        <f aca="false">IF(ISBLANK(B454),"",IF(B454="ALI",IF(I454="L",7,IF(I454="A",10,15)),IF(B454="AIE",IF(I454="L",5,IF(I454="A",7,10)),IF(B454="SE",IF(I454="L",4,IF(I454="A",5,7)),IF(OR(B454="EE",B454="CE"),IF(I454="L",3,IF(I454="A",4,6)),0)))))</f>
        <v/>
      </c>
      <c r="I454" s="46" t="str">
        <f aca="false">IF(OR(ISBLANK(D454),ISBLANK(E454)),IF(OR(B454="ALI",B454="AIE"),"L",IF(OR(B454="EE",B454="SE",B454="CE"),"A","")),IF(B454="EE",IF(E454&gt;=3,IF(D454&gt;=5,"H","A"),IF(E454&gt;=2,IF(D454&gt;=16,"H",IF(D454&lt;=4,"L","A")),IF(D454&lt;=15,"L","A"))),IF(OR(B454="SE",B454="CE"),IF(E454&gt;=4,IF(D454&gt;=6,"H","A"),IF(E454&gt;=2,IF(D454&gt;=20,"H",IF(D454&lt;=5,"L","A")),IF(D454&lt;=19,"L","A"))),IF(OR(B454="ALI",B454="AIE"),IF(E454&gt;=6,IF(D454&gt;=20,"H","A"),IF(E454&gt;=2,IF(D454&gt;=51,"H",IF(D454&lt;=19,"L","A")),IF(D454&lt;=50,"L","A"))),""))))</f>
        <v/>
      </c>
      <c r="J454" s="44" t="str">
        <f aca="false">CONCATENATE(B454,C454)</f>
        <v/>
      </c>
      <c r="K454" s="47" t="str">
        <f aca="false">IF(OR(H454="",H454=0),L454,H454)</f>
        <v/>
      </c>
      <c r="L454" s="47" t="str">
        <f aca="false">IF(NOT(ISERROR(VLOOKUP(B454,Deflatores!G$42:H$64,2,FALSE()))),VLOOKUP(B454,Deflatores!G$42:H$64,2,FALSE()),IF(OR(ISBLANK(C454),ISBLANK(B454)),"",VLOOKUP(C454,Deflatores!G$4:H$38,2,FALSE())*H454+VLOOKUP(C454,Deflatores!G$4:I$38,3,FALSE())))</f>
        <v/>
      </c>
      <c r="M454" s="48"/>
      <c r="N454" s="48"/>
      <c r="O454" s="43"/>
    </row>
    <row r="455" customFormat="false" ht="12.75" hidden="false" customHeight="true" outlineLevel="0" collapsed="false">
      <c r="A455" s="36"/>
      <c r="B455" s="37"/>
      <c r="C455" s="37"/>
      <c r="D455" s="44"/>
      <c r="E455" s="44"/>
      <c r="F455" s="45" t="str">
        <f aca="false">IF(ISBLANK(B455),"",IF(I455="L","Baixa",IF(I455="A","Média",IF(I455="","","Alta"))))</f>
        <v/>
      </c>
      <c r="G455" s="44" t="str">
        <f aca="false">CONCATENATE(B455,I455)</f>
        <v/>
      </c>
      <c r="H455" s="39" t="str">
        <f aca="false">IF(ISBLANK(B455),"",IF(B455="ALI",IF(I455="L",7,IF(I455="A",10,15)),IF(B455="AIE",IF(I455="L",5,IF(I455="A",7,10)),IF(B455="SE",IF(I455="L",4,IF(I455="A",5,7)),IF(OR(B455="EE",B455="CE"),IF(I455="L",3,IF(I455="A",4,6)),0)))))</f>
        <v/>
      </c>
      <c r="I455" s="46" t="str">
        <f aca="false">IF(OR(ISBLANK(D455),ISBLANK(E455)),IF(OR(B455="ALI",B455="AIE"),"L",IF(OR(B455="EE",B455="SE",B455="CE"),"A","")),IF(B455="EE",IF(E455&gt;=3,IF(D455&gt;=5,"H","A"),IF(E455&gt;=2,IF(D455&gt;=16,"H",IF(D455&lt;=4,"L","A")),IF(D455&lt;=15,"L","A"))),IF(OR(B455="SE",B455="CE"),IF(E455&gt;=4,IF(D455&gt;=6,"H","A"),IF(E455&gt;=2,IF(D455&gt;=20,"H",IF(D455&lt;=5,"L","A")),IF(D455&lt;=19,"L","A"))),IF(OR(B455="ALI",B455="AIE"),IF(E455&gt;=6,IF(D455&gt;=20,"H","A"),IF(E455&gt;=2,IF(D455&gt;=51,"H",IF(D455&lt;=19,"L","A")),IF(D455&lt;=50,"L","A"))),""))))</f>
        <v/>
      </c>
      <c r="J455" s="44" t="str">
        <f aca="false">CONCATENATE(B455,C455)</f>
        <v/>
      </c>
      <c r="K455" s="47" t="str">
        <f aca="false">IF(OR(H455="",H455=0),L455,H455)</f>
        <v/>
      </c>
      <c r="L455" s="47" t="str">
        <f aca="false">IF(NOT(ISERROR(VLOOKUP(B455,Deflatores!G$42:H$64,2,FALSE()))),VLOOKUP(B455,Deflatores!G$42:H$64,2,FALSE()),IF(OR(ISBLANK(C455),ISBLANK(B455)),"",VLOOKUP(C455,Deflatores!G$4:H$38,2,FALSE())*H455+VLOOKUP(C455,Deflatores!G$4:I$38,3,FALSE())))</f>
        <v/>
      </c>
      <c r="M455" s="48"/>
      <c r="N455" s="48"/>
      <c r="O455" s="43"/>
    </row>
    <row r="456" customFormat="false" ht="12.75" hidden="false" customHeight="true" outlineLevel="0" collapsed="false">
      <c r="A456" s="36"/>
      <c r="B456" s="37"/>
      <c r="C456" s="37"/>
      <c r="D456" s="44"/>
      <c r="E456" s="44"/>
      <c r="F456" s="45" t="str">
        <f aca="false">IF(ISBLANK(B456),"",IF(I456="L","Baixa",IF(I456="A","Média",IF(I456="","","Alta"))))</f>
        <v/>
      </c>
      <c r="G456" s="44" t="str">
        <f aca="false">CONCATENATE(B456,I456)</f>
        <v/>
      </c>
      <c r="H456" s="39" t="str">
        <f aca="false">IF(ISBLANK(B456),"",IF(B456="ALI",IF(I456="L",7,IF(I456="A",10,15)),IF(B456="AIE",IF(I456="L",5,IF(I456="A",7,10)),IF(B456="SE",IF(I456="L",4,IF(I456="A",5,7)),IF(OR(B456="EE",B456="CE"),IF(I456="L",3,IF(I456="A",4,6)),0)))))</f>
        <v/>
      </c>
      <c r="I456" s="46" t="str">
        <f aca="false">IF(OR(ISBLANK(D456),ISBLANK(E456)),IF(OR(B456="ALI",B456="AIE"),"L",IF(OR(B456="EE",B456="SE",B456="CE"),"A","")),IF(B456="EE",IF(E456&gt;=3,IF(D456&gt;=5,"H","A"),IF(E456&gt;=2,IF(D456&gt;=16,"H",IF(D456&lt;=4,"L","A")),IF(D456&lt;=15,"L","A"))),IF(OR(B456="SE",B456="CE"),IF(E456&gt;=4,IF(D456&gt;=6,"H","A"),IF(E456&gt;=2,IF(D456&gt;=20,"H",IF(D456&lt;=5,"L","A")),IF(D456&lt;=19,"L","A"))),IF(OR(B456="ALI",B456="AIE"),IF(E456&gt;=6,IF(D456&gt;=20,"H","A"),IF(E456&gt;=2,IF(D456&gt;=51,"H",IF(D456&lt;=19,"L","A")),IF(D456&lt;=50,"L","A"))),""))))</f>
        <v/>
      </c>
      <c r="J456" s="44" t="str">
        <f aca="false">CONCATENATE(B456,C456)</f>
        <v/>
      </c>
      <c r="K456" s="47" t="str">
        <f aca="false">IF(OR(H456="",H456=0),L456,H456)</f>
        <v/>
      </c>
      <c r="L456" s="47" t="str">
        <f aca="false">IF(NOT(ISERROR(VLOOKUP(B456,Deflatores!G$42:H$64,2,FALSE()))),VLOOKUP(B456,Deflatores!G$42:H$64,2,FALSE()),IF(OR(ISBLANK(C456),ISBLANK(B456)),"",VLOOKUP(C456,Deflatores!G$4:H$38,2,FALSE())*H456+VLOOKUP(C456,Deflatores!G$4:I$38,3,FALSE())))</f>
        <v/>
      </c>
      <c r="M456" s="48"/>
      <c r="N456" s="48"/>
      <c r="O456" s="43"/>
    </row>
    <row r="457" customFormat="false" ht="12.75" hidden="false" customHeight="true" outlineLevel="0" collapsed="false">
      <c r="A457" s="36"/>
      <c r="B457" s="37"/>
      <c r="C457" s="37"/>
      <c r="D457" s="44"/>
      <c r="E457" s="44"/>
      <c r="F457" s="45" t="str">
        <f aca="false">IF(ISBLANK(B457),"",IF(I457="L","Baixa",IF(I457="A","Média",IF(I457="","","Alta"))))</f>
        <v/>
      </c>
      <c r="G457" s="44" t="str">
        <f aca="false">CONCATENATE(B457,I457)</f>
        <v/>
      </c>
      <c r="H457" s="39" t="str">
        <f aca="false">IF(ISBLANK(B457),"",IF(B457="ALI",IF(I457="L",7,IF(I457="A",10,15)),IF(B457="AIE",IF(I457="L",5,IF(I457="A",7,10)),IF(B457="SE",IF(I457="L",4,IF(I457="A",5,7)),IF(OR(B457="EE",B457="CE"),IF(I457="L",3,IF(I457="A",4,6)),0)))))</f>
        <v/>
      </c>
      <c r="I457" s="46" t="str">
        <f aca="false">IF(OR(ISBLANK(D457),ISBLANK(E457)),IF(OR(B457="ALI",B457="AIE"),"L",IF(OR(B457="EE",B457="SE",B457="CE"),"A","")),IF(B457="EE",IF(E457&gt;=3,IF(D457&gt;=5,"H","A"),IF(E457&gt;=2,IF(D457&gt;=16,"H",IF(D457&lt;=4,"L","A")),IF(D457&lt;=15,"L","A"))),IF(OR(B457="SE",B457="CE"),IF(E457&gt;=4,IF(D457&gt;=6,"H","A"),IF(E457&gt;=2,IF(D457&gt;=20,"H",IF(D457&lt;=5,"L","A")),IF(D457&lt;=19,"L","A"))),IF(OR(B457="ALI",B457="AIE"),IF(E457&gt;=6,IF(D457&gt;=20,"H","A"),IF(E457&gt;=2,IF(D457&gt;=51,"H",IF(D457&lt;=19,"L","A")),IF(D457&lt;=50,"L","A"))),""))))</f>
        <v/>
      </c>
      <c r="J457" s="44" t="str">
        <f aca="false">CONCATENATE(B457,C457)</f>
        <v/>
      </c>
      <c r="K457" s="47" t="str">
        <f aca="false">IF(OR(H457="",H457=0),L457,H457)</f>
        <v/>
      </c>
      <c r="L457" s="47" t="str">
        <f aca="false">IF(NOT(ISERROR(VLOOKUP(B457,Deflatores!G$42:H$64,2,FALSE()))),VLOOKUP(B457,Deflatores!G$42:H$64,2,FALSE()),IF(OR(ISBLANK(C457),ISBLANK(B457)),"",VLOOKUP(C457,Deflatores!G$4:H$38,2,FALSE())*H457+VLOOKUP(C457,Deflatores!G$4:I$38,3,FALSE())))</f>
        <v/>
      </c>
      <c r="M457" s="48"/>
      <c r="N457" s="48"/>
      <c r="O457" s="43"/>
    </row>
    <row r="458" customFormat="false" ht="12.75" hidden="false" customHeight="true" outlineLevel="0" collapsed="false">
      <c r="A458" s="36"/>
      <c r="B458" s="37"/>
      <c r="C458" s="37"/>
      <c r="D458" s="44"/>
      <c r="E458" s="44"/>
      <c r="F458" s="45" t="str">
        <f aca="false">IF(ISBLANK(B458),"",IF(I458="L","Baixa",IF(I458="A","Média",IF(I458="","","Alta"))))</f>
        <v/>
      </c>
      <c r="G458" s="44" t="str">
        <f aca="false">CONCATENATE(B458,I458)</f>
        <v/>
      </c>
      <c r="H458" s="39" t="str">
        <f aca="false">IF(ISBLANK(B458),"",IF(B458="ALI",IF(I458="L",7,IF(I458="A",10,15)),IF(B458="AIE",IF(I458="L",5,IF(I458="A",7,10)),IF(B458="SE",IF(I458="L",4,IF(I458="A",5,7)),IF(OR(B458="EE",B458="CE"),IF(I458="L",3,IF(I458="A",4,6)),0)))))</f>
        <v/>
      </c>
      <c r="I458" s="46" t="str">
        <f aca="false">IF(OR(ISBLANK(D458),ISBLANK(E458)),IF(OR(B458="ALI",B458="AIE"),"L",IF(OR(B458="EE",B458="SE",B458="CE"),"A","")),IF(B458="EE",IF(E458&gt;=3,IF(D458&gt;=5,"H","A"),IF(E458&gt;=2,IF(D458&gt;=16,"H",IF(D458&lt;=4,"L","A")),IF(D458&lt;=15,"L","A"))),IF(OR(B458="SE",B458="CE"),IF(E458&gt;=4,IF(D458&gt;=6,"H","A"),IF(E458&gt;=2,IF(D458&gt;=20,"H",IF(D458&lt;=5,"L","A")),IF(D458&lt;=19,"L","A"))),IF(OR(B458="ALI",B458="AIE"),IF(E458&gt;=6,IF(D458&gt;=20,"H","A"),IF(E458&gt;=2,IF(D458&gt;=51,"H",IF(D458&lt;=19,"L","A")),IF(D458&lt;=50,"L","A"))),""))))</f>
        <v/>
      </c>
      <c r="J458" s="44" t="str">
        <f aca="false">CONCATENATE(B458,C458)</f>
        <v/>
      </c>
      <c r="K458" s="47" t="str">
        <f aca="false">IF(OR(H458="",H458=0),L458,H458)</f>
        <v/>
      </c>
      <c r="L458" s="47" t="str">
        <f aca="false">IF(NOT(ISERROR(VLOOKUP(B458,Deflatores!G$42:H$64,2,FALSE()))),VLOOKUP(B458,Deflatores!G$42:H$64,2,FALSE()),IF(OR(ISBLANK(C458),ISBLANK(B458)),"",VLOOKUP(C458,Deflatores!G$4:H$38,2,FALSE())*H458+VLOOKUP(C458,Deflatores!G$4:I$38,3,FALSE())))</f>
        <v/>
      </c>
      <c r="M458" s="48"/>
      <c r="N458" s="48"/>
      <c r="O458" s="43"/>
    </row>
    <row r="459" customFormat="false" ht="12.75" hidden="false" customHeight="true" outlineLevel="0" collapsed="false">
      <c r="A459" s="36"/>
      <c r="B459" s="37"/>
      <c r="C459" s="37"/>
      <c r="D459" s="44"/>
      <c r="E459" s="44"/>
      <c r="F459" s="45" t="str">
        <f aca="false">IF(ISBLANK(B459),"",IF(I459="L","Baixa",IF(I459="A","Média",IF(I459="","","Alta"))))</f>
        <v/>
      </c>
      <c r="G459" s="44" t="str">
        <f aca="false">CONCATENATE(B459,I459)</f>
        <v/>
      </c>
      <c r="H459" s="39" t="str">
        <f aca="false">IF(ISBLANK(B459),"",IF(B459="ALI",IF(I459="L",7,IF(I459="A",10,15)),IF(B459="AIE",IF(I459="L",5,IF(I459="A",7,10)),IF(B459="SE",IF(I459="L",4,IF(I459="A",5,7)),IF(OR(B459="EE",B459="CE"),IF(I459="L",3,IF(I459="A",4,6)),0)))))</f>
        <v/>
      </c>
      <c r="I459" s="46" t="str">
        <f aca="false">IF(OR(ISBLANK(D459),ISBLANK(E459)),IF(OR(B459="ALI",B459="AIE"),"L",IF(OR(B459="EE",B459="SE",B459="CE"),"A","")),IF(B459="EE",IF(E459&gt;=3,IF(D459&gt;=5,"H","A"),IF(E459&gt;=2,IF(D459&gt;=16,"H",IF(D459&lt;=4,"L","A")),IF(D459&lt;=15,"L","A"))),IF(OR(B459="SE",B459="CE"),IF(E459&gt;=4,IF(D459&gt;=6,"H","A"),IF(E459&gt;=2,IF(D459&gt;=20,"H",IF(D459&lt;=5,"L","A")),IF(D459&lt;=19,"L","A"))),IF(OR(B459="ALI",B459="AIE"),IF(E459&gt;=6,IF(D459&gt;=20,"H","A"),IF(E459&gt;=2,IF(D459&gt;=51,"H",IF(D459&lt;=19,"L","A")),IF(D459&lt;=50,"L","A"))),""))))</f>
        <v/>
      </c>
      <c r="J459" s="44" t="str">
        <f aca="false">CONCATENATE(B459,C459)</f>
        <v/>
      </c>
      <c r="K459" s="47" t="str">
        <f aca="false">IF(OR(H459="",H459=0),L459,H459)</f>
        <v/>
      </c>
      <c r="L459" s="47" t="str">
        <f aca="false">IF(NOT(ISERROR(VLOOKUP(B459,Deflatores!G$42:H$64,2,FALSE()))),VLOOKUP(B459,Deflatores!G$42:H$64,2,FALSE()),IF(OR(ISBLANK(C459),ISBLANK(B459)),"",VLOOKUP(C459,Deflatores!G$4:H$38,2,FALSE())*H459+VLOOKUP(C459,Deflatores!G$4:I$38,3,FALSE())))</f>
        <v/>
      </c>
      <c r="M459" s="48"/>
      <c r="N459" s="48"/>
      <c r="O459" s="43"/>
    </row>
    <row r="460" customFormat="false" ht="12.75" hidden="false" customHeight="true" outlineLevel="0" collapsed="false">
      <c r="A460" s="36"/>
      <c r="B460" s="37"/>
      <c r="C460" s="37"/>
      <c r="D460" s="44"/>
      <c r="E460" s="44"/>
      <c r="F460" s="45" t="str">
        <f aca="false">IF(ISBLANK(B460),"",IF(I460="L","Baixa",IF(I460="A","Média",IF(I460="","","Alta"))))</f>
        <v/>
      </c>
      <c r="G460" s="44" t="str">
        <f aca="false">CONCATENATE(B460,I460)</f>
        <v/>
      </c>
      <c r="H460" s="39" t="str">
        <f aca="false">IF(ISBLANK(B460),"",IF(B460="ALI",IF(I460="L",7,IF(I460="A",10,15)),IF(B460="AIE",IF(I460="L",5,IF(I460="A",7,10)),IF(B460="SE",IF(I460="L",4,IF(I460="A",5,7)),IF(OR(B460="EE",B460="CE"),IF(I460="L",3,IF(I460="A",4,6)),0)))))</f>
        <v/>
      </c>
      <c r="I460" s="46" t="str">
        <f aca="false">IF(OR(ISBLANK(D460),ISBLANK(E460)),IF(OR(B460="ALI",B460="AIE"),"L",IF(OR(B460="EE",B460="SE",B460="CE"),"A","")),IF(B460="EE",IF(E460&gt;=3,IF(D460&gt;=5,"H","A"),IF(E460&gt;=2,IF(D460&gt;=16,"H",IF(D460&lt;=4,"L","A")),IF(D460&lt;=15,"L","A"))),IF(OR(B460="SE",B460="CE"),IF(E460&gt;=4,IF(D460&gt;=6,"H","A"),IF(E460&gt;=2,IF(D460&gt;=20,"H",IF(D460&lt;=5,"L","A")),IF(D460&lt;=19,"L","A"))),IF(OR(B460="ALI",B460="AIE"),IF(E460&gt;=6,IF(D460&gt;=20,"H","A"),IF(E460&gt;=2,IF(D460&gt;=51,"H",IF(D460&lt;=19,"L","A")),IF(D460&lt;=50,"L","A"))),""))))</f>
        <v/>
      </c>
      <c r="J460" s="44" t="str">
        <f aca="false">CONCATENATE(B460,C460)</f>
        <v/>
      </c>
      <c r="K460" s="47" t="str">
        <f aca="false">IF(OR(H460="",H460=0),L460,H460)</f>
        <v/>
      </c>
      <c r="L460" s="47" t="str">
        <f aca="false">IF(NOT(ISERROR(VLOOKUP(B460,Deflatores!G$42:H$64,2,FALSE()))),VLOOKUP(B460,Deflatores!G$42:H$64,2,FALSE()),IF(OR(ISBLANK(C460),ISBLANK(B460)),"",VLOOKUP(C460,Deflatores!G$4:H$38,2,FALSE())*H460+VLOOKUP(C460,Deflatores!G$4:I$38,3,FALSE())))</f>
        <v/>
      </c>
      <c r="M460" s="48"/>
      <c r="N460" s="48"/>
      <c r="O460" s="43"/>
    </row>
    <row r="461" customFormat="false" ht="12.75" hidden="false" customHeight="true" outlineLevel="0" collapsed="false">
      <c r="A461" s="36"/>
      <c r="B461" s="37"/>
      <c r="C461" s="37"/>
      <c r="D461" s="44"/>
      <c r="E461" s="44"/>
      <c r="F461" s="45" t="str">
        <f aca="false">IF(ISBLANK(B461),"",IF(I461="L","Baixa",IF(I461="A","Média",IF(I461="","","Alta"))))</f>
        <v/>
      </c>
      <c r="G461" s="44" t="str">
        <f aca="false">CONCATENATE(B461,I461)</f>
        <v/>
      </c>
      <c r="H461" s="39" t="str">
        <f aca="false">IF(ISBLANK(B461),"",IF(B461="ALI",IF(I461="L",7,IF(I461="A",10,15)),IF(B461="AIE",IF(I461="L",5,IF(I461="A",7,10)),IF(B461="SE",IF(I461="L",4,IF(I461="A",5,7)),IF(OR(B461="EE",B461="CE"),IF(I461="L",3,IF(I461="A",4,6)),0)))))</f>
        <v/>
      </c>
      <c r="I461" s="46" t="str">
        <f aca="false">IF(OR(ISBLANK(D461),ISBLANK(E461)),IF(OR(B461="ALI",B461="AIE"),"L",IF(OR(B461="EE",B461="SE",B461="CE"),"A","")),IF(B461="EE",IF(E461&gt;=3,IF(D461&gt;=5,"H","A"),IF(E461&gt;=2,IF(D461&gt;=16,"H",IF(D461&lt;=4,"L","A")),IF(D461&lt;=15,"L","A"))),IF(OR(B461="SE",B461="CE"),IF(E461&gt;=4,IF(D461&gt;=6,"H","A"),IF(E461&gt;=2,IF(D461&gt;=20,"H",IF(D461&lt;=5,"L","A")),IF(D461&lt;=19,"L","A"))),IF(OR(B461="ALI",B461="AIE"),IF(E461&gt;=6,IF(D461&gt;=20,"H","A"),IF(E461&gt;=2,IF(D461&gt;=51,"H",IF(D461&lt;=19,"L","A")),IF(D461&lt;=50,"L","A"))),""))))</f>
        <v/>
      </c>
      <c r="J461" s="44" t="str">
        <f aca="false">CONCATENATE(B461,C461)</f>
        <v/>
      </c>
      <c r="K461" s="47" t="str">
        <f aca="false">IF(OR(H461="",H461=0),L461,H461)</f>
        <v/>
      </c>
      <c r="L461" s="47" t="str">
        <f aca="false">IF(NOT(ISERROR(VLOOKUP(B461,Deflatores!G$42:H$64,2,FALSE()))),VLOOKUP(B461,Deflatores!G$42:H$64,2,FALSE()),IF(OR(ISBLANK(C461),ISBLANK(B461)),"",VLOOKUP(C461,Deflatores!G$4:H$38,2,FALSE())*H461+VLOOKUP(C461,Deflatores!G$4:I$38,3,FALSE())))</f>
        <v/>
      </c>
      <c r="M461" s="48"/>
      <c r="N461" s="48"/>
      <c r="O461" s="43"/>
    </row>
    <row r="462" customFormat="false" ht="12.75" hidden="false" customHeight="true" outlineLevel="0" collapsed="false">
      <c r="A462" s="36"/>
      <c r="B462" s="37"/>
      <c r="C462" s="37"/>
      <c r="D462" s="44"/>
      <c r="E462" s="44"/>
      <c r="F462" s="45" t="str">
        <f aca="false">IF(ISBLANK(B462),"",IF(I462="L","Baixa",IF(I462="A","Média",IF(I462="","","Alta"))))</f>
        <v/>
      </c>
      <c r="G462" s="44" t="str">
        <f aca="false">CONCATENATE(B462,I462)</f>
        <v/>
      </c>
      <c r="H462" s="39" t="str">
        <f aca="false">IF(ISBLANK(B462),"",IF(B462="ALI",IF(I462="L",7,IF(I462="A",10,15)),IF(B462="AIE",IF(I462="L",5,IF(I462="A",7,10)),IF(B462="SE",IF(I462="L",4,IF(I462="A",5,7)),IF(OR(B462="EE",B462="CE"),IF(I462="L",3,IF(I462="A",4,6)),0)))))</f>
        <v/>
      </c>
      <c r="I462" s="46" t="str">
        <f aca="false">IF(OR(ISBLANK(D462),ISBLANK(E462)),IF(OR(B462="ALI",B462="AIE"),"L",IF(OR(B462="EE",B462="SE",B462="CE"),"A","")),IF(B462="EE",IF(E462&gt;=3,IF(D462&gt;=5,"H","A"),IF(E462&gt;=2,IF(D462&gt;=16,"H",IF(D462&lt;=4,"L","A")),IF(D462&lt;=15,"L","A"))),IF(OR(B462="SE",B462="CE"),IF(E462&gt;=4,IF(D462&gt;=6,"H","A"),IF(E462&gt;=2,IF(D462&gt;=20,"H",IF(D462&lt;=5,"L","A")),IF(D462&lt;=19,"L","A"))),IF(OR(B462="ALI",B462="AIE"),IF(E462&gt;=6,IF(D462&gt;=20,"H","A"),IF(E462&gt;=2,IF(D462&gt;=51,"H",IF(D462&lt;=19,"L","A")),IF(D462&lt;=50,"L","A"))),""))))</f>
        <v/>
      </c>
      <c r="J462" s="44" t="str">
        <f aca="false">CONCATENATE(B462,C462)</f>
        <v/>
      </c>
      <c r="K462" s="47" t="str">
        <f aca="false">IF(OR(H462="",H462=0),L462,H462)</f>
        <v/>
      </c>
      <c r="L462" s="47" t="str">
        <f aca="false">IF(NOT(ISERROR(VLOOKUP(B462,Deflatores!G$42:H$64,2,FALSE()))),VLOOKUP(B462,Deflatores!G$42:H$64,2,FALSE()),IF(OR(ISBLANK(C462),ISBLANK(B462)),"",VLOOKUP(C462,Deflatores!G$4:H$38,2,FALSE())*H462+VLOOKUP(C462,Deflatores!G$4:I$38,3,FALSE())))</f>
        <v/>
      </c>
      <c r="M462" s="48"/>
      <c r="N462" s="48"/>
      <c r="O462" s="43"/>
    </row>
    <row r="463" customFormat="false" ht="12.75" hidden="false" customHeight="true" outlineLevel="0" collapsed="false">
      <c r="A463" s="36"/>
      <c r="B463" s="37"/>
      <c r="C463" s="37"/>
      <c r="D463" s="44"/>
      <c r="E463" s="44"/>
      <c r="F463" s="45" t="str">
        <f aca="false">IF(ISBLANK(B463),"",IF(I463="L","Baixa",IF(I463="A","Média",IF(I463="","","Alta"))))</f>
        <v/>
      </c>
      <c r="G463" s="44" t="str">
        <f aca="false">CONCATENATE(B463,I463)</f>
        <v/>
      </c>
      <c r="H463" s="39" t="str">
        <f aca="false">IF(ISBLANK(B463),"",IF(B463="ALI",IF(I463="L",7,IF(I463="A",10,15)),IF(B463="AIE",IF(I463="L",5,IF(I463="A",7,10)),IF(B463="SE",IF(I463="L",4,IF(I463="A",5,7)),IF(OR(B463="EE",B463="CE"),IF(I463="L",3,IF(I463="A",4,6)),0)))))</f>
        <v/>
      </c>
      <c r="I463" s="46" t="str">
        <f aca="false">IF(OR(ISBLANK(D463),ISBLANK(E463)),IF(OR(B463="ALI",B463="AIE"),"L",IF(OR(B463="EE",B463="SE",B463="CE"),"A","")),IF(B463="EE",IF(E463&gt;=3,IF(D463&gt;=5,"H","A"),IF(E463&gt;=2,IF(D463&gt;=16,"H",IF(D463&lt;=4,"L","A")),IF(D463&lt;=15,"L","A"))),IF(OR(B463="SE",B463="CE"),IF(E463&gt;=4,IF(D463&gt;=6,"H","A"),IF(E463&gt;=2,IF(D463&gt;=20,"H",IF(D463&lt;=5,"L","A")),IF(D463&lt;=19,"L","A"))),IF(OR(B463="ALI",B463="AIE"),IF(E463&gt;=6,IF(D463&gt;=20,"H","A"),IF(E463&gt;=2,IF(D463&gt;=51,"H",IF(D463&lt;=19,"L","A")),IF(D463&lt;=50,"L","A"))),""))))</f>
        <v/>
      </c>
      <c r="J463" s="44" t="str">
        <f aca="false">CONCATENATE(B463,C463)</f>
        <v/>
      </c>
      <c r="K463" s="47" t="str">
        <f aca="false">IF(OR(H463="",H463=0),L463,H463)</f>
        <v/>
      </c>
      <c r="L463" s="47" t="str">
        <f aca="false">IF(NOT(ISERROR(VLOOKUP(B463,Deflatores!G$42:H$64,2,FALSE()))),VLOOKUP(B463,Deflatores!G$42:H$64,2,FALSE()),IF(OR(ISBLANK(C463),ISBLANK(B463)),"",VLOOKUP(C463,Deflatores!G$4:H$38,2,FALSE())*H463+VLOOKUP(C463,Deflatores!G$4:I$38,3,FALSE())))</f>
        <v/>
      </c>
      <c r="M463" s="48"/>
      <c r="N463" s="48"/>
      <c r="O463" s="43"/>
    </row>
    <row r="464" customFormat="false" ht="12.75" hidden="false" customHeight="true" outlineLevel="0" collapsed="false">
      <c r="A464" s="36"/>
      <c r="B464" s="37"/>
      <c r="C464" s="37"/>
      <c r="D464" s="44"/>
      <c r="E464" s="44"/>
      <c r="F464" s="45" t="str">
        <f aca="false">IF(ISBLANK(B464),"",IF(I464="L","Baixa",IF(I464="A","Média",IF(I464="","","Alta"))))</f>
        <v/>
      </c>
      <c r="G464" s="44" t="str">
        <f aca="false">CONCATENATE(B464,I464)</f>
        <v/>
      </c>
      <c r="H464" s="39" t="str">
        <f aca="false">IF(ISBLANK(B464),"",IF(B464="ALI",IF(I464="L",7,IF(I464="A",10,15)),IF(B464="AIE",IF(I464="L",5,IF(I464="A",7,10)),IF(B464="SE",IF(I464="L",4,IF(I464="A",5,7)),IF(OR(B464="EE",B464="CE"),IF(I464="L",3,IF(I464="A",4,6)),0)))))</f>
        <v/>
      </c>
      <c r="I464" s="46" t="str">
        <f aca="false">IF(OR(ISBLANK(D464),ISBLANK(E464)),IF(OR(B464="ALI",B464="AIE"),"L",IF(OR(B464="EE",B464="SE",B464="CE"),"A","")),IF(B464="EE",IF(E464&gt;=3,IF(D464&gt;=5,"H","A"),IF(E464&gt;=2,IF(D464&gt;=16,"H",IF(D464&lt;=4,"L","A")),IF(D464&lt;=15,"L","A"))),IF(OR(B464="SE",B464="CE"),IF(E464&gt;=4,IF(D464&gt;=6,"H","A"),IF(E464&gt;=2,IF(D464&gt;=20,"H",IF(D464&lt;=5,"L","A")),IF(D464&lt;=19,"L","A"))),IF(OR(B464="ALI",B464="AIE"),IF(E464&gt;=6,IF(D464&gt;=20,"H","A"),IF(E464&gt;=2,IF(D464&gt;=51,"H",IF(D464&lt;=19,"L","A")),IF(D464&lt;=50,"L","A"))),""))))</f>
        <v/>
      </c>
      <c r="J464" s="44" t="str">
        <f aca="false">CONCATENATE(B464,C464)</f>
        <v/>
      </c>
      <c r="K464" s="47" t="str">
        <f aca="false">IF(OR(H464="",H464=0),L464,H464)</f>
        <v/>
      </c>
      <c r="L464" s="47" t="str">
        <f aca="false">IF(NOT(ISERROR(VLOOKUP(B464,Deflatores!G$42:H$64,2,FALSE()))),VLOOKUP(B464,Deflatores!G$42:H$64,2,FALSE()),IF(OR(ISBLANK(C464),ISBLANK(B464)),"",VLOOKUP(C464,Deflatores!G$4:H$38,2,FALSE())*H464+VLOOKUP(C464,Deflatores!G$4:I$38,3,FALSE())))</f>
        <v/>
      </c>
      <c r="M464" s="48"/>
      <c r="N464" s="48"/>
      <c r="O464" s="43"/>
    </row>
    <row r="465" customFormat="false" ht="12.75" hidden="false" customHeight="true" outlineLevel="0" collapsed="false">
      <c r="A465" s="36"/>
      <c r="B465" s="37"/>
      <c r="C465" s="37"/>
      <c r="D465" s="44"/>
      <c r="E465" s="44"/>
      <c r="F465" s="45" t="str">
        <f aca="false">IF(ISBLANK(B465),"",IF(I465="L","Baixa",IF(I465="A","Média",IF(I465="","","Alta"))))</f>
        <v/>
      </c>
      <c r="G465" s="44" t="str">
        <f aca="false">CONCATENATE(B465,I465)</f>
        <v/>
      </c>
      <c r="H465" s="39" t="str">
        <f aca="false">IF(ISBLANK(B465),"",IF(B465="ALI",IF(I465="L",7,IF(I465="A",10,15)),IF(B465="AIE",IF(I465="L",5,IF(I465="A",7,10)),IF(B465="SE",IF(I465="L",4,IF(I465="A",5,7)),IF(OR(B465="EE",B465="CE"),IF(I465="L",3,IF(I465="A",4,6)),0)))))</f>
        <v/>
      </c>
      <c r="I465" s="46" t="str">
        <f aca="false">IF(OR(ISBLANK(D465),ISBLANK(E465)),IF(OR(B465="ALI",B465="AIE"),"L",IF(OR(B465="EE",B465="SE",B465="CE"),"A","")),IF(B465="EE",IF(E465&gt;=3,IF(D465&gt;=5,"H","A"),IF(E465&gt;=2,IF(D465&gt;=16,"H",IF(D465&lt;=4,"L","A")),IF(D465&lt;=15,"L","A"))),IF(OR(B465="SE",B465="CE"),IF(E465&gt;=4,IF(D465&gt;=6,"H","A"),IF(E465&gt;=2,IF(D465&gt;=20,"H",IF(D465&lt;=5,"L","A")),IF(D465&lt;=19,"L","A"))),IF(OR(B465="ALI",B465="AIE"),IF(E465&gt;=6,IF(D465&gt;=20,"H","A"),IF(E465&gt;=2,IF(D465&gt;=51,"H",IF(D465&lt;=19,"L","A")),IF(D465&lt;=50,"L","A"))),""))))</f>
        <v/>
      </c>
      <c r="J465" s="44" t="str">
        <f aca="false">CONCATENATE(B465,C465)</f>
        <v/>
      </c>
      <c r="K465" s="47" t="str">
        <f aca="false">IF(OR(H465="",H465=0),L465,H465)</f>
        <v/>
      </c>
      <c r="L465" s="47" t="str">
        <f aca="false">IF(NOT(ISERROR(VLOOKUP(B465,Deflatores!G$42:H$64,2,FALSE()))),VLOOKUP(B465,Deflatores!G$42:H$64,2,FALSE()),IF(OR(ISBLANK(C465),ISBLANK(B465)),"",VLOOKUP(C465,Deflatores!G$4:H$38,2,FALSE())*H465+VLOOKUP(C465,Deflatores!G$4:I$38,3,FALSE())))</f>
        <v/>
      </c>
      <c r="M465" s="48"/>
      <c r="N465" s="48"/>
      <c r="O465" s="43"/>
    </row>
    <row r="466" customFormat="false" ht="12.75" hidden="false" customHeight="true" outlineLevel="0" collapsed="false">
      <c r="A466" s="36"/>
      <c r="B466" s="37"/>
      <c r="C466" s="37"/>
      <c r="D466" s="44"/>
      <c r="E466" s="44"/>
      <c r="F466" s="45" t="str">
        <f aca="false">IF(ISBLANK(B466),"",IF(I466="L","Baixa",IF(I466="A","Média",IF(I466="","","Alta"))))</f>
        <v/>
      </c>
      <c r="G466" s="44" t="str">
        <f aca="false">CONCATENATE(B466,I466)</f>
        <v/>
      </c>
      <c r="H466" s="39" t="str">
        <f aca="false">IF(ISBLANK(B466),"",IF(B466="ALI",IF(I466="L",7,IF(I466="A",10,15)),IF(B466="AIE",IF(I466="L",5,IF(I466="A",7,10)),IF(B466="SE",IF(I466="L",4,IF(I466="A",5,7)),IF(OR(B466="EE",B466="CE"),IF(I466="L",3,IF(I466="A",4,6)),0)))))</f>
        <v/>
      </c>
      <c r="I466" s="46" t="str">
        <f aca="false">IF(OR(ISBLANK(D466),ISBLANK(E466)),IF(OR(B466="ALI",B466="AIE"),"L",IF(OR(B466="EE",B466="SE",B466="CE"),"A","")),IF(B466="EE",IF(E466&gt;=3,IF(D466&gt;=5,"H","A"),IF(E466&gt;=2,IF(D466&gt;=16,"H",IF(D466&lt;=4,"L","A")),IF(D466&lt;=15,"L","A"))),IF(OR(B466="SE",B466="CE"),IF(E466&gt;=4,IF(D466&gt;=6,"H","A"),IF(E466&gt;=2,IF(D466&gt;=20,"H",IF(D466&lt;=5,"L","A")),IF(D466&lt;=19,"L","A"))),IF(OR(B466="ALI",B466="AIE"),IF(E466&gt;=6,IF(D466&gt;=20,"H","A"),IF(E466&gt;=2,IF(D466&gt;=51,"H",IF(D466&lt;=19,"L","A")),IF(D466&lt;=50,"L","A"))),""))))</f>
        <v/>
      </c>
      <c r="J466" s="44" t="str">
        <f aca="false">CONCATENATE(B466,C466)</f>
        <v/>
      </c>
      <c r="K466" s="47" t="str">
        <f aca="false">IF(OR(H466="",H466=0),L466,H466)</f>
        <v/>
      </c>
      <c r="L466" s="47" t="str">
        <f aca="false">IF(NOT(ISERROR(VLOOKUP(B466,Deflatores!G$42:H$64,2,FALSE()))),VLOOKUP(B466,Deflatores!G$42:H$64,2,FALSE()),IF(OR(ISBLANK(C466),ISBLANK(B466)),"",VLOOKUP(C466,Deflatores!G$4:H$38,2,FALSE())*H466+VLOOKUP(C466,Deflatores!G$4:I$38,3,FALSE())))</f>
        <v/>
      </c>
      <c r="M466" s="48"/>
      <c r="N466" s="48"/>
      <c r="O466" s="43"/>
    </row>
    <row r="467" customFormat="false" ht="12.75" hidden="false" customHeight="true" outlineLevel="0" collapsed="false">
      <c r="A467" s="36"/>
      <c r="B467" s="37"/>
      <c r="C467" s="37"/>
      <c r="D467" s="44"/>
      <c r="E467" s="44"/>
      <c r="F467" s="45" t="str">
        <f aca="false">IF(ISBLANK(B467),"",IF(I467="L","Baixa",IF(I467="A","Média",IF(I467="","","Alta"))))</f>
        <v/>
      </c>
      <c r="G467" s="44" t="str">
        <f aca="false">CONCATENATE(B467,I467)</f>
        <v/>
      </c>
      <c r="H467" s="39" t="str">
        <f aca="false">IF(ISBLANK(B467),"",IF(B467="ALI",IF(I467="L",7,IF(I467="A",10,15)),IF(B467="AIE",IF(I467="L",5,IF(I467="A",7,10)),IF(B467="SE",IF(I467="L",4,IF(I467="A",5,7)),IF(OR(B467="EE",B467="CE"),IF(I467="L",3,IF(I467="A",4,6)),0)))))</f>
        <v/>
      </c>
      <c r="I467" s="46" t="str">
        <f aca="false">IF(OR(ISBLANK(D467),ISBLANK(E467)),IF(OR(B467="ALI",B467="AIE"),"L",IF(OR(B467="EE",B467="SE",B467="CE"),"A","")),IF(B467="EE",IF(E467&gt;=3,IF(D467&gt;=5,"H","A"),IF(E467&gt;=2,IF(D467&gt;=16,"H",IF(D467&lt;=4,"L","A")),IF(D467&lt;=15,"L","A"))),IF(OR(B467="SE",B467="CE"),IF(E467&gt;=4,IF(D467&gt;=6,"H","A"),IF(E467&gt;=2,IF(D467&gt;=20,"H",IF(D467&lt;=5,"L","A")),IF(D467&lt;=19,"L","A"))),IF(OR(B467="ALI",B467="AIE"),IF(E467&gt;=6,IF(D467&gt;=20,"H","A"),IF(E467&gt;=2,IF(D467&gt;=51,"H",IF(D467&lt;=19,"L","A")),IF(D467&lt;=50,"L","A"))),""))))</f>
        <v/>
      </c>
      <c r="J467" s="44" t="str">
        <f aca="false">CONCATENATE(B467,C467)</f>
        <v/>
      </c>
      <c r="K467" s="47" t="str">
        <f aca="false">IF(OR(H467="",H467=0),L467,H467)</f>
        <v/>
      </c>
      <c r="L467" s="47" t="str">
        <f aca="false">IF(NOT(ISERROR(VLOOKUP(B467,Deflatores!G$42:H$64,2,FALSE()))),VLOOKUP(B467,Deflatores!G$42:H$64,2,FALSE()),IF(OR(ISBLANK(C467),ISBLANK(B467)),"",VLOOKUP(C467,Deflatores!G$4:H$38,2,FALSE())*H467+VLOOKUP(C467,Deflatores!G$4:I$38,3,FALSE())))</f>
        <v/>
      </c>
      <c r="M467" s="48"/>
      <c r="N467" s="48"/>
      <c r="O467" s="43"/>
    </row>
    <row r="468" customFormat="false" ht="12.75" hidden="false" customHeight="true" outlineLevel="0" collapsed="false">
      <c r="A468" s="36"/>
      <c r="B468" s="37"/>
      <c r="C468" s="37"/>
      <c r="D468" s="44"/>
      <c r="E468" s="44"/>
      <c r="F468" s="45" t="str">
        <f aca="false">IF(ISBLANK(B468),"",IF(I468="L","Baixa",IF(I468="A","Média",IF(I468="","","Alta"))))</f>
        <v/>
      </c>
      <c r="G468" s="44" t="str">
        <f aca="false">CONCATENATE(B468,I468)</f>
        <v/>
      </c>
      <c r="H468" s="39" t="str">
        <f aca="false">IF(ISBLANK(B468),"",IF(B468="ALI",IF(I468="L",7,IF(I468="A",10,15)),IF(B468="AIE",IF(I468="L",5,IF(I468="A",7,10)),IF(B468="SE",IF(I468="L",4,IF(I468="A",5,7)),IF(OR(B468="EE",B468="CE"),IF(I468="L",3,IF(I468="A",4,6)),0)))))</f>
        <v/>
      </c>
      <c r="I468" s="46" t="str">
        <f aca="false">IF(OR(ISBLANK(D468),ISBLANK(E468)),IF(OR(B468="ALI",B468="AIE"),"L",IF(OR(B468="EE",B468="SE",B468="CE"),"A","")),IF(B468="EE",IF(E468&gt;=3,IF(D468&gt;=5,"H","A"),IF(E468&gt;=2,IF(D468&gt;=16,"H",IF(D468&lt;=4,"L","A")),IF(D468&lt;=15,"L","A"))),IF(OR(B468="SE",B468="CE"),IF(E468&gt;=4,IF(D468&gt;=6,"H","A"),IF(E468&gt;=2,IF(D468&gt;=20,"H",IF(D468&lt;=5,"L","A")),IF(D468&lt;=19,"L","A"))),IF(OR(B468="ALI",B468="AIE"),IF(E468&gt;=6,IF(D468&gt;=20,"H","A"),IF(E468&gt;=2,IF(D468&gt;=51,"H",IF(D468&lt;=19,"L","A")),IF(D468&lt;=50,"L","A"))),""))))</f>
        <v/>
      </c>
      <c r="J468" s="44" t="str">
        <f aca="false">CONCATENATE(B468,C468)</f>
        <v/>
      </c>
      <c r="K468" s="47" t="str">
        <f aca="false">IF(OR(H468="",H468=0),L468,H468)</f>
        <v/>
      </c>
      <c r="L468" s="47" t="str">
        <f aca="false">IF(NOT(ISERROR(VLOOKUP(B468,Deflatores!G$42:H$64,2,FALSE()))),VLOOKUP(B468,Deflatores!G$42:H$64,2,FALSE()),IF(OR(ISBLANK(C468),ISBLANK(B468)),"",VLOOKUP(C468,Deflatores!G$4:H$38,2,FALSE())*H468+VLOOKUP(C468,Deflatores!G$4:I$38,3,FALSE())))</f>
        <v/>
      </c>
      <c r="M468" s="48"/>
      <c r="N468" s="48"/>
      <c r="O468" s="43"/>
    </row>
    <row r="469" customFormat="false" ht="12.75" hidden="false" customHeight="true" outlineLevel="0" collapsed="false">
      <c r="A469" s="36"/>
      <c r="B469" s="37"/>
      <c r="C469" s="37"/>
      <c r="D469" s="44"/>
      <c r="E469" s="44"/>
      <c r="F469" s="45" t="str">
        <f aca="false">IF(ISBLANK(B469),"",IF(I469="L","Baixa",IF(I469="A","Média",IF(I469="","","Alta"))))</f>
        <v/>
      </c>
      <c r="G469" s="44" t="str">
        <f aca="false">CONCATENATE(B469,I469)</f>
        <v/>
      </c>
      <c r="H469" s="39" t="str">
        <f aca="false">IF(ISBLANK(B469),"",IF(B469="ALI",IF(I469="L",7,IF(I469="A",10,15)),IF(B469="AIE",IF(I469="L",5,IF(I469="A",7,10)),IF(B469="SE",IF(I469="L",4,IF(I469="A",5,7)),IF(OR(B469="EE",B469="CE"),IF(I469="L",3,IF(I469="A",4,6)),0)))))</f>
        <v/>
      </c>
      <c r="I469" s="46" t="str">
        <f aca="false">IF(OR(ISBLANK(D469),ISBLANK(E469)),IF(OR(B469="ALI",B469="AIE"),"L",IF(OR(B469="EE",B469="SE",B469="CE"),"A","")),IF(B469="EE",IF(E469&gt;=3,IF(D469&gt;=5,"H","A"),IF(E469&gt;=2,IF(D469&gt;=16,"H",IF(D469&lt;=4,"L","A")),IF(D469&lt;=15,"L","A"))),IF(OR(B469="SE",B469="CE"),IF(E469&gt;=4,IF(D469&gt;=6,"H","A"),IF(E469&gt;=2,IF(D469&gt;=20,"H",IF(D469&lt;=5,"L","A")),IF(D469&lt;=19,"L","A"))),IF(OR(B469="ALI",B469="AIE"),IF(E469&gt;=6,IF(D469&gt;=20,"H","A"),IF(E469&gt;=2,IF(D469&gt;=51,"H",IF(D469&lt;=19,"L","A")),IF(D469&lt;=50,"L","A"))),""))))</f>
        <v/>
      </c>
      <c r="J469" s="44" t="str">
        <f aca="false">CONCATENATE(B469,C469)</f>
        <v/>
      </c>
      <c r="K469" s="47" t="str">
        <f aca="false">IF(OR(H469="",H469=0),L469,H469)</f>
        <v/>
      </c>
      <c r="L469" s="47" t="str">
        <f aca="false">IF(NOT(ISERROR(VLOOKUP(B469,Deflatores!G$42:H$64,2,FALSE()))),VLOOKUP(B469,Deflatores!G$42:H$64,2,FALSE()),IF(OR(ISBLANK(C469),ISBLANK(B469)),"",VLOOKUP(C469,Deflatores!G$4:H$38,2,FALSE())*H469+VLOOKUP(C469,Deflatores!G$4:I$38,3,FALSE())))</f>
        <v/>
      </c>
      <c r="M469" s="48"/>
      <c r="N469" s="48"/>
      <c r="O469" s="43"/>
    </row>
    <row r="470" customFormat="false" ht="12.75" hidden="false" customHeight="true" outlineLevel="0" collapsed="false">
      <c r="A470" s="36"/>
      <c r="B470" s="37"/>
      <c r="C470" s="37"/>
      <c r="D470" s="44"/>
      <c r="E470" s="44"/>
      <c r="F470" s="45" t="str">
        <f aca="false">IF(ISBLANK(B470),"",IF(I470="L","Baixa",IF(I470="A","Média",IF(I470="","","Alta"))))</f>
        <v/>
      </c>
      <c r="G470" s="44" t="str">
        <f aca="false">CONCATENATE(B470,I470)</f>
        <v/>
      </c>
      <c r="H470" s="39" t="str">
        <f aca="false">IF(ISBLANK(B470),"",IF(B470="ALI",IF(I470="L",7,IF(I470="A",10,15)),IF(B470="AIE",IF(I470="L",5,IF(I470="A",7,10)),IF(B470="SE",IF(I470="L",4,IF(I470="A",5,7)),IF(OR(B470="EE",B470="CE"),IF(I470="L",3,IF(I470="A",4,6)),0)))))</f>
        <v/>
      </c>
      <c r="I470" s="46" t="str">
        <f aca="false">IF(OR(ISBLANK(D470),ISBLANK(E470)),IF(OR(B470="ALI",B470="AIE"),"L",IF(OR(B470="EE",B470="SE",B470="CE"),"A","")),IF(B470="EE",IF(E470&gt;=3,IF(D470&gt;=5,"H","A"),IF(E470&gt;=2,IF(D470&gt;=16,"H",IF(D470&lt;=4,"L","A")),IF(D470&lt;=15,"L","A"))),IF(OR(B470="SE",B470="CE"),IF(E470&gt;=4,IF(D470&gt;=6,"H","A"),IF(E470&gt;=2,IF(D470&gt;=20,"H",IF(D470&lt;=5,"L","A")),IF(D470&lt;=19,"L","A"))),IF(OR(B470="ALI",B470="AIE"),IF(E470&gt;=6,IF(D470&gt;=20,"H","A"),IF(E470&gt;=2,IF(D470&gt;=51,"H",IF(D470&lt;=19,"L","A")),IF(D470&lt;=50,"L","A"))),""))))</f>
        <v/>
      </c>
      <c r="J470" s="44" t="str">
        <f aca="false">CONCATENATE(B470,C470)</f>
        <v/>
      </c>
      <c r="K470" s="47" t="str">
        <f aca="false">IF(OR(H470="",H470=0),L470,H470)</f>
        <v/>
      </c>
      <c r="L470" s="47" t="str">
        <f aca="false">IF(NOT(ISERROR(VLOOKUP(B470,Deflatores!G$42:H$64,2,FALSE()))),VLOOKUP(B470,Deflatores!G$42:H$64,2,FALSE()),IF(OR(ISBLANK(C470),ISBLANK(B470)),"",VLOOKUP(C470,Deflatores!G$4:H$38,2,FALSE())*H470+VLOOKUP(C470,Deflatores!G$4:I$38,3,FALSE())))</f>
        <v/>
      </c>
      <c r="M470" s="48"/>
      <c r="N470" s="48"/>
      <c r="O470" s="43"/>
    </row>
    <row r="471" customFormat="false" ht="12.75" hidden="false" customHeight="true" outlineLevel="0" collapsed="false">
      <c r="A471" s="36"/>
      <c r="B471" s="37"/>
      <c r="C471" s="37"/>
      <c r="D471" s="44"/>
      <c r="E471" s="44"/>
      <c r="F471" s="45" t="str">
        <f aca="false">IF(ISBLANK(B471),"",IF(I471="L","Baixa",IF(I471="A","Média",IF(I471="","","Alta"))))</f>
        <v/>
      </c>
      <c r="G471" s="44" t="str">
        <f aca="false">CONCATENATE(B471,I471)</f>
        <v/>
      </c>
      <c r="H471" s="39" t="str">
        <f aca="false">IF(ISBLANK(B471),"",IF(B471="ALI",IF(I471="L",7,IF(I471="A",10,15)),IF(B471="AIE",IF(I471="L",5,IF(I471="A",7,10)),IF(B471="SE",IF(I471="L",4,IF(I471="A",5,7)),IF(OR(B471="EE",B471="CE"),IF(I471="L",3,IF(I471="A",4,6)),0)))))</f>
        <v/>
      </c>
      <c r="I471" s="46" t="str">
        <f aca="false">IF(OR(ISBLANK(D471),ISBLANK(E471)),IF(OR(B471="ALI",B471="AIE"),"L",IF(OR(B471="EE",B471="SE",B471="CE"),"A","")),IF(B471="EE",IF(E471&gt;=3,IF(D471&gt;=5,"H","A"),IF(E471&gt;=2,IF(D471&gt;=16,"H",IF(D471&lt;=4,"L","A")),IF(D471&lt;=15,"L","A"))),IF(OR(B471="SE",B471="CE"),IF(E471&gt;=4,IF(D471&gt;=6,"H","A"),IF(E471&gt;=2,IF(D471&gt;=20,"H",IF(D471&lt;=5,"L","A")),IF(D471&lt;=19,"L","A"))),IF(OR(B471="ALI",B471="AIE"),IF(E471&gt;=6,IF(D471&gt;=20,"H","A"),IF(E471&gt;=2,IF(D471&gt;=51,"H",IF(D471&lt;=19,"L","A")),IF(D471&lt;=50,"L","A"))),""))))</f>
        <v/>
      </c>
      <c r="J471" s="44" t="str">
        <f aca="false">CONCATENATE(B471,C471)</f>
        <v/>
      </c>
      <c r="K471" s="47" t="str">
        <f aca="false">IF(OR(H471="",H471=0),L471,H471)</f>
        <v/>
      </c>
      <c r="L471" s="47" t="str">
        <f aca="false">IF(NOT(ISERROR(VLOOKUP(B471,Deflatores!G$42:H$64,2,FALSE()))),VLOOKUP(B471,Deflatores!G$42:H$64,2,FALSE()),IF(OR(ISBLANK(C471),ISBLANK(B471)),"",VLOOKUP(C471,Deflatores!G$4:H$38,2,FALSE())*H471+VLOOKUP(C471,Deflatores!G$4:I$38,3,FALSE())))</f>
        <v/>
      </c>
      <c r="M471" s="48"/>
      <c r="N471" s="48"/>
      <c r="O471" s="43"/>
    </row>
    <row r="472" customFormat="false" ht="12.75" hidden="false" customHeight="true" outlineLevel="0" collapsed="false">
      <c r="A472" s="36"/>
      <c r="B472" s="37"/>
      <c r="C472" s="37"/>
      <c r="D472" s="44"/>
      <c r="E472" s="44"/>
      <c r="F472" s="45" t="str">
        <f aca="false">IF(ISBLANK(B472),"",IF(I472="L","Baixa",IF(I472="A","Média",IF(I472="","","Alta"))))</f>
        <v/>
      </c>
      <c r="G472" s="44" t="str">
        <f aca="false">CONCATENATE(B472,I472)</f>
        <v/>
      </c>
      <c r="H472" s="39" t="str">
        <f aca="false">IF(ISBLANK(B472),"",IF(B472="ALI",IF(I472="L",7,IF(I472="A",10,15)),IF(B472="AIE",IF(I472="L",5,IF(I472="A",7,10)),IF(B472="SE",IF(I472="L",4,IF(I472="A",5,7)),IF(OR(B472="EE",B472="CE"),IF(I472="L",3,IF(I472="A",4,6)),0)))))</f>
        <v/>
      </c>
      <c r="I472" s="46" t="str">
        <f aca="false">IF(OR(ISBLANK(D472),ISBLANK(E472)),IF(OR(B472="ALI",B472="AIE"),"L",IF(OR(B472="EE",B472="SE",B472="CE"),"A","")),IF(B472="EE",IF(E472&gt;=3,IF(D472&gt;=5,"H","A"),IF(E472&gt;=2,IF(D472&gt;=16,"H",IF(D472&lt;=4,"L","A")),IF(D472&lt;=15,"L","A"))),IF(OR(B472="SE",B472="CE"),IF(E472&gt;=4,IF(D472&gt;=6,"H","A"),IF(E472&gt;=2,IF(D472&gt;=20,"H",IF(D472&lt;=5,"L","A")),IF(D472&lt;=19,"L","A"))),IF(OR(B472="ALI",B472="AIE"),IF(E472&gt;=6,IF(D472&gt;=20,"H","A"),IF(E472&gt;=2,IF(D472&gt;=51,"H",IF(D472&lt;=19,"L","A")),IF(D472&lt;=50,"L","A"))),""))))</f>
        <v/>
      </c>
      <c r="J472" s="44" t="str">
        <f aca="false">CONCATENATE(B472,C472)</f>
        <v/>
      </c>
      <c r="K472" s="47" t="str">
        <f aca="false">IF(OR(H472="",H472=0),L472,H472)</f>
        <v/>
      </c>
      <c r="L472" s="47" t="str">
        <f aca="false">IF(NOT(ISERROR(VLOOKUP(B472,Deflatores!G$42:H$64,2,FALSE()))),VLOOKUP(B472,Deflatores!G$42:H$64,2,FALSE()),IF(OR(ISBLANK(C472),ISBLANK(B472)),"",VLOOKUP(C472,Deflatores!G$4:H$38,2,FALSE())*H472+VLOOKUP(C472,Deflatores!G$4:I$38,3,FALSE())))</f>
        <v/>
      </c>
      <c r="M472" s="48"/>
      <c r="N472" s="48"/>
      <c r="O472" s="43"/>
    </row>
    <row r="473" customFormat="false" ht="12.75" hidden="false" customHeight="true" outlineLevel="0" collapsed="false">
      <c r="A473" s="36"/>
      <c r="B473" s="37"/>
      <c r="C473" s="37"/>
      <c r="D473" s="44"/>
      <c r="E473" s="44"/>
      <c r="F473" s="45" t="str">
        <f aca="false">IF(ISBLANK(B473),"",IF(I473="L","Baixa",IF(I473="A","Média",IF(I473="","","Alta"))))</f>
        <v/>
      </c>
      <c r="G473" s="44" t="str">
        <f aca="false">CONCATENATE(B473,I473)</f>
        <v/>
      </c>
      <c r="H473" s="39" t="str">
        <f aca="false">IF(ISBLANK(B473),"",IF(B473="ALI",IF(I473="L",7,IF(I473="A",10,15)),IF(B473="AIE",IF(I473="L",5,IF(I473="A",7,10)),IF(B473="SE",IF(I473="L",4,IF(I473="A",5,7)),IF(OR(B473="EE",B473="CE"),IF(I473="L",3,IF(I473="A",4,6)),0)))))</f>
        <v/>
      </c>
      <c r="I473" s="46" t="str">
        <f aca="false">IF(OR(ISBLANK(D473),ISBLANK(E473)),IF(OR(B473="ALI",B473="AIE"),"L",IF(OR(B473="EE",B473="SE",B473="CE"),"A","")),IF(B473="EE",IF(E473&gt;=3,IF(D473&gt;=5,"H","A"),IF(E473&gt;=2,IF(D473&gt;=16,"H",IF(D473&lt;=4,"L","A")),IF(D473&lt;=15,"L","A"))),IF(OR(B473="SE",B473="CE"),IF(E473&gt;=4,IF(D473&gt;=6,"H","A"),IF(E473&gt;=2,IF(D473&gt;=20,"H",IF(D473&lt;=5,"L","A")),IF(D473&lt;=19,"L","A"))),IF(OR(B473="ALI",B473="AIE"),IF(E473&gt;=6,IF(D473&gt;=20,"H","A"),IF(E473&gt;=2,IF(D473&gt;=51,"H",IF(D473&lt;=19,"L","A")),IF(D473&lt;=50,"L","A"))),""))))</f>
        <v/>
      </c>
      <c r="J473" s="44" t="str">
        <f aca="false">CONCATENATE(B473,C473)</f>
        <v/>
      </c>
      <c r="K473" s="47" t="str">
        <f aca="false">IF(OR(H473="",H473=0),L473,H473)</f>
        <v/>
      </c>
      <c r="L473" s="47" t="str">
        <f aca="false">IF(NOT(ISERROR(VLOOKUP(B473,Deflatores!G$42:H$64,2,FALSE()))),VLOOKUP(B473,Deflatores!G$42:H$64,2,FALSE()),IF(OR(ISBLANK(C473),ISBLANK(B473)),"",VLOOKUP(C473,Deflatores!G$4:H$38,2,FALSE())*H473+VLOOKUP(C473,Deflatores!G$4:I$38,3,FALSE())))</f>
        <v/>
      </c>
      <c r="M473" s="48"/>
      <c r="N473" s="48"/>
      <c r="O473" s="43"/>
    </row>
    <row r="474" customFormat="false" ht="12.75" hidden="false" customHeight="true" outlineLevel="0" collapsed="false">
      <c r="A474" s="36"/>
      <c r="B474" s="37"/>
      <c r="C474" s="37"/>
      <c r="D474" s="44"/>
      <c r="E474" s="44"/>
      <c r="F474" s="45" t="str">
        <f aca="false">IF(ISBLANK(B474),"",IF(I474="L","Baixa",IF(I474="A","Média",IF(I474="","","Alta"))))</f>
        <v/>
      </c>
      <c r="G474" s="44" t="str">
        <f aca="false">CONCATENATE(B474,I474)</f>
        <v/>
      </c>
      <c r="H474" s="39" t="str">
        <f aca="false">IF(ISBLANK(B474),"",IF(B474="ALI",IF(I474="L",7,IF(I474="A",10,15)),IF(B474="AIE",IF(I474="L",5,IF(I474="A",7,10)),IF(B474="SE",IF(I474="L",4,IF(I474="A",5,7)),IF(OR(B474="EE",B474="CE"),IF(I474="L",3,IF(I474="A",4,6)),0)))))</f>
        <v/>
      </c>
      <c r="I474" s="46" t="str">
        <f aca="false">IF(OR(ISBLANK(D474),ISBLANK(E474)),IF(OR(B474="ALI",B474="AIE"),"L",IF(OR(B474="EE",B474="SE",B474="CE"),"A","")),IF(B474="EE",IF(E474&gt;=3,IF(D474&gt;=5,"H","A"),IF(E474&gt;=2,IF(D474&gt;=16,"H",IF(D474&lt;=4,"L","A")),IF(D474&lt;=15,"L","A"))),IF(OR(B474="SE",B474="CE"),IF(E474&gt;=4,IF(D474&gt;=6,"H","A"),IF(E474&gt;=2,IF(D474&gt;=20,"H",IF(D474&lt;=5,"L","A")),IF(D474&lt;=19,"L","A"))),IF(OR(B474="ALI",B474="AIE"),IF(E474&gt;=6,IF(D474&gt;=20,"H","A"),IF(E474&gt;=2,IF(D474&gt;=51,"H",IF(D474&lt;=19,"L","A")),IF(D474&lt;=50,"L","A"))),""))))</f>
        <v/>
      </c>
      <c r="J474" s="44" t="str">
        <f aca="false">CONCATENATE(B474,C474)</f>
        <v/>
      </c>
      <c r="K474" s="47" t="str">
        <f aca="false">IF(OR(H474="",H474=0),L474,H474)</f>
        <v/>
      </c>
      <c r="L474" s="47" t="str">
        <f aca="false">IF(NOT(ISERROR(VLOOKUP(B474,Deflatores!G$42:H$64,2,FALSE()))),VLOOKUP(B474,Deflatores!G$42:H$64,2,FALSE()),IF(OR(ISBLANK(C474),ISBLANK(B474)),"",VLOOKUP(C474,Deflatores!G$4:H$38,2,FALSE())*H474+VLOOKUP(C474,Deflatores!G$4:I$38,3,FALSE())))</f>
        <v/>
      </c>
      <c r="M474" s="48"/>
      <c r="N474" s="48"/>
      <c r="O474" s="43"/>
    </row>
    <row r="475" customFormat="false" ht="12.75" hidden="false" customHeight="true" outlineLevel="0" collapsed="false">
      <c r="A475" s="36"/>
      <c r="B475" s="37"/>
      <c r="C475" s="37"/>
      <c r="D475" s="44"/>
      <c r="E475" s="44"/>
      <c r="F475" s="45" t="str">
        <f aca="false">IF(ISBLANK(B475),"",IF(I475="L","Baixa",IF(I475="A","Média",IF(I475="","","Alta"))))</f>
        <v/>
      </c>
      <c r="G475" s="44" t="str">
        <f aca="false">CONCATENATE(B475,I475)</f>
        <v/>
      </c>
      <c r="H475" s="39" t="str">
        <f aca="false">IF(ISBLANK(B475),"",IF(B475="ALI",IF(I475="L",7,IF(I475="A",10,15)),IF(B475="AIE",IF(I475="L",5,IF(I475="A",7,10)),IF(B475="SE",IF(I475="L",4,IF(I475="A",5,7)),IF(OR(B475="EE",B475="CE"),IF(I475="L",3,IF(I475="A",4,6)),0)))))</f>
        <v/>
      </c>
      <c r="I475" s="46" t="str">
        <f aca="false">IF(OR(ISBLANK(D475),ISBLANK(E475)),IF(OR(B475="ALI",B475="AIE"),"L",IF(OR(B475="EE",B475="SE",B475="CE"),"A","")),IF(B475="EE",IF(E475&gt;=3,IF(D475&gt;=5,"H","A"),IF(E475&gt;=2,IF(D475&gt;=16,"H",IF(D475&lt;=4,"L","A")),IF(D475&lt;=15,"L","A"))),IF(OR(B475="SE",B475="CE"),IF(E475&gt;=4,IF(D475&gt;=6,"H","A"),IF(E475&gt;=2,IF(D475&gt;=20,"H",IF(D475&lt;=5,"L","A")),IF(D475&lt;=19,"L","A"))),IF(OR(B475="ALI",B475="AIE"),IF(E475&gt;=6,IF(D475&gt;=20,"H","A"),IF(E475&gt;=2,IF(D475&gt;=51,"H",IF(D475&lt;=19,"L","A")),IF(D475&lt;=50,"L","A"))),""))))</f>
        <v/>
      </c>
      <c r="J475" s="44" t="str">
        <f aca="false">CONCATENATE(B475,C475)</f>
        <v/>
      </c>
      <c r="K475" s="47" t="str">
        <f aca="false">IF(OR(H475="",H475=0),L475,H475)</f>
        <v/>
      </c>
      <c r="L475" s="47" t="str">
        <f aca="false">IF(NOT(ISERROR(VLOOKUP(B475,Deflatores!G$42:H$64,2,FALSE()))),VLOOKUP(B475,Deflatores!G$42:H$64,2,FALSE()),IF(OR(ISBLANK(C475),ISBLANK(B475)),"",VLOOKUP(C475,Deflatores!G$4:H$38,2,FALSE())*H475+VLOOKUP(C475,Deflatores!G$4:I$38,3,FALSE())))</f>
        <v/>
      </c>
      <c r="M475" s="48"/>
      <c r="N475" s="48"/>
      <c r="O475" s="43"/>
    </row>
    <row r="476" customFormat="false" ht="12.75" hidden="false" customHeight="true" outlineLevel="0" collapsed="false">
      <c r="A476" s="36"/>
      <c r="B476" s="37"/>
      <c r="C476" s="37"/>
      <c r="D476" s="44"/>
      <c r="E476" s="44"/>
      <c r="F476" s="45" t="str">
        <f aca="false">IF(ISBLANK(B476),"",IF(I476="L","Baixa",IF(I476="A","Média",IF(I476="","","Alta"))))</f>
        <v/>
      </c>
      <c r="G476" s="44" t="str">
        <f aca="false">CONCATENATE(B476,I476)</f>
        <v/>
      </c>
      <c r="H476" s="39" t="str">
        <f aca="false">IF(ISBLANK(B476),"",IF(B476="ALI",IF(I476="L",7,IF(I476="A",10,15)),IF(B476="AIE",IF(I476="L",5,IF(I476="A",7,10)),IF(B476="SE",IF(I476="L",4,IF(I476="A",5,7)),IF(OR(B476="EE",B476="CE"),IF(I476="L",3,IF(I476="A",4,6)),0)))))</f>
        <v/>
      </c>
      <c r="I476" s="46" t="str">
        <f aca="false">IF(OR(ISBLANK(D476),ISBLANK(E476)),IF(OR(B476="ALI",B476="AIE"),"L",IF(OR(B476="EE",B476="SE",B476="CE"),"A","")),IF(B476="EE",IF(E476&gt;=3,IF(D476&gt;=5,"H","A"),IF(E476&gt;=2,IF(D476&gt;=16,"H",IF(D476&lt;=4,"L","A")),IF(D476&lt;=15,"L","A"))),IF(OR(B476="SE",B476="CE"),IF(E476&gt;=4,IF(D476&gt;=6,"H","A"),IF(E476&gt;=2,IF(D476&gt;=20,"H",IF(D476&lt;=5,"L","A")),IF(D476&lt;=19,"L","A"))),IF(OR(B476="ALI",B476="AIE"),IF(E476&gt;=6,IF(D476&gt;=20,"H","A"),IF(E476&gt;=2,IF(D476&gt;=51,"H",IF(D476&lt;=19,"L","A")),IF(D476&lt;=50,"L","A"))),""))))</f>
        <v/>
      </c>
      <c r="J476" s="44" t="str">
        <f aca="false">CONCATENATE(B476,C476)</f>
        <v/>
      </c>
      <c r="K476" s="47" t="str">
        <f aca="false">IF(OR(H476="",H476=0),L476,H476)</f>
        <v/>
      </c>
      <c r="L476" s="47" t="str">
        <f aca="false">IF(NOT(ISERROR(VLOOKUP(B476,Deflatores!G$42:H$64,2,FALSE()))),VLOOKUP(B476,Deflatores!G$42:H$64,2,FALSE()),IF(OR(ISBLANK(C476),ISBLANK(B476)),"",VLOOKUP(C476,Deflatores!G$4:H$38,2,FALSE())*H476+VLOOKUP(C476,Deflatores!G$4:I$38,3,FALSE())))</f>
        <v/>
      </c>
      <c r="M476" s="48"/>
      <c r="N476" s="48"/>
      <c r="O476" s="43"/>
    </row>
    <row r="477" customFormat="false" ht="12.75" hidden="false" customHeight="true" outlineLevel="0" collapsed="false">
      <c r="A477" s="36"/>
      <c r="B477" s="37"/>
      <c r="C477" s="37"/>
      <c r="D477" s="44"/>
      <c r="E477" s="44"/>
      <c r="F477" s="45" t="str">
        <f aca="false">IF(ISBLANK(B477),"",IF(I477="L","Baixa",IF(I477="A","Média",IF(I477="","","Alta"))))</f>
        <v/>
      </c>
      <c r="G477" s="44" t="str">
        <f aca="false">CONCATENATE(B477,I477)</f>
        <v/>
      </c>
      <c r="H477" s="39" t="str">
        <f aca="false">IF(ISBLANK(B477),"",IF(B477="ALI",IF(I477="L",7,IF(I477="A",10,15)),IF(B477="AIE",IF(I477="L",5,IF(I477="A",7,10)),IF(B477="SE",IF(I477="L",4,IF(I477="A",5,7)),IF(OR(B477="EE",B477="CE"),IF(I477="L",3,IF(I477="A",4,6)),0)))))</f>
        <v/>
      </c>
      <c r="I477" s="46" t="str">
        <f aca="false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44" t="str">
        <f aca="false">CONCATENATE(B477,C477)</f>
        <v/>
      </c>
      <c r="K477" s="47" t="str">
        <f aca="false">IF(OR(H477="",H477=0),L477,H477)</f>
        <v/>
      </c>
      <c r="L477" s="47" t="str">
        <f aca="false">IF(NOT(ISERROR(VLOOKUP(B477,Deflatores!G$42:H$64,2,FALSE()))),VLOOKUP(B477,Deflatores!G$42:H$64,2,FALSE()),IF(OR(ISBLANK(C477),ISBLANK(B477)),"",VLOOKUP(C477,Deflatores!G$4:H$38,2,FALSE())*H477+VLOOKUP(C477,Deflatores!G$4:I$38,3,FALSE())))</f>
        <v/>
      </c>
      <c r="M477" s="48"/>
      <c r="N477" s="48"/>
      <c r="O477" s="43"/>
    </row>
    <row r="478" customFormat="false" ht="12.75" hidden="false" customHeight="true" outlineLevel="0" collapsed="false">
      <c r="A478" s="36"/>
      <c r="B478" s="37"/>
      <c r="C478" s="37"/>
      <c r="D478" s="44"/>
      <c r="E478" s="44"/>
      <c r="F478" s="45" t="str">
        <f aca="false">IF(ISBLANK(B478),"",IF(I478="L","Baixa",IF(I478="A","Média",IF(I478="","","Alta"))))</f>
        <v/>
      </c>
      <c r="G478" s="44" t="str">
        <f aca="false">CONCATENATE(B478,I478)</f>
        <v/>
      </c>
      <c r="H478" s="39" t="str">
        <f aca="false">IF(ISBLANK(B478),"",IF(B478="ALI",IF(I478="L",7,IF(I478="A",10,15)),IF(B478="AIE",IF(I478="L",5,IF(I478="A",7,10)),IF(B478="SE",IF(I478="L",4,IF(I478="A",5,7)),IF(OR(B478="EE",B478="CE"),IF(I478="L",3,IF(I478="A",4,6)),0)))))</f>
        <v/>
      </c>
      <c r="I478" s="46" t="str">
        <f aca="false">IF(OR(ISBLANK(D478),ISBLANK(E478)),IF(OR(B478="ALI",B478="AIE"),"L",IF(OR(B478="EE",B478="SE",B478="CE"),"A","")),IF(B478="EE",IF(E478&gt;=3,IF(D478&gt;=5,"H","A"),IF(E478&gt;=2,IF(D478&gt;=16,"H",IF(D478&lt;=4,"L","A")),IF(D478&lt;=15,"L","A"))),IF(OR(B478="SE",B478="CE"),IF(E478&gt;=4,IF(D478&gt;=6,"H","A"),IF(E478&gt;=2,IF(D478&gt;=20,"H",IF(D478&lt;=5,"L","A")),IF(D478&lt;=19,"L","A"))),IF(OR(B478="ALI",B478="AIE"),IF(E478&gt;=6,IF(D478&gt;=20,"H","A"),IF(E478&gt;=2,IF(D478&gt;=51,"H",IF(D478&lt;=19,"L","A")),IF(D478&lt;=50,"L","A"))),""))))</f>
        <v/>
      </c>
      <c r="J478" s="44" t="str">
        <f aca="false">CONCATENATE(B478,C478)</f>
        <v/>
      </c>
      <c r="K478" s="47" t="str">
        <f aca="false">IF(OR(H478="",H478=0),L478,H478)</f>
        <v/>
      </c>
      <c r="L478" s="47" t="str">
        <f aca="false">IF(NOT(ISERROR(VLOOKUP(B478,Deflatores!G$42:H$64,2,FALSE()))),VLOOKUP(B478,Deflatores!G$42:H$64,2,FALSE()),IF(OR(ISBLANK(C478),ISBLANK(B478)),"",VLOOKUP(C478,Deflatores!G$4:H$38,2,FALSE())*H478+VLOOKUP(C478,Deflatores!G$4:I$38,3,FALSE())))</f>
        <v/>
      </c>
      <c r="M478" s="48"/>
      <c r="N478" s="48"/>
      <c r="O478" s="43"/>
    </row>
    <row r="479" customFormat="false" ht="12.75" hidden="false" customHeight="true" outlineLevel="0" collapsed="false">
      <c r="A479" s="36"/>
      <c r="B479" s="37"/>
      <c r="C479" s="37"/>
      <c r="D479" s="44"/>
      <c r="E479" s="44"/>
      <c r="F479" s="45" t="str">
        <f aca="false">IF(ISBLANK(B479),"",IF(I479="L","Baixa",IF(I479="A","Média",IF(I479="","","Alta"))))</f>
        <v/>
      </c>
      <c r="G479" s="44" t="str">
        <f aca="false">CONCATENATE(B479,I479)</f>
        <v/>
      </c>
      <c r="H479" s="39" t="str">
        <f aca="false">IF(ISBLANK(B479),"",IF(B479="ALI",IF(I479="L",7,IF(I479="A",10,15)),IF(B479="AIE",IF(I479="L",5,IF(I479="A",7,10)),IF(B479="SE",IF(I479="L",4,IF(I479="A",5,7)),IF(OR(B479="EE",B479="CE"),IF(I479="L",3,IF(I479="A",4,6)),0)))))</f>
        <v/>
      </c>
      <c r="I479" s="46" t="str">
        <f aca="false">IF(OR(ISBLANK(D479),ISBLANK(E479)),IF(OR(B479="ALI",B479="AIE"),"L",IF(OR(B479="EE",B479="SE",B479="CE"),"A","")),IF(B479="EE",IF(E479&gt;=3,IF(D479&gt;=5,"H","A"),IF(E479&gt;=2,IF(D479&gt;=16,"H",IF(D479&lt;=4,"L","A")),IF(D479&lt;=15,"L","A"))),IF(OR(B479="SE",B479="CE"),IF(E479&gt;=4,IF(D479&gt;=6,"H","A"),IF(E479&gt;=2,IF(D479&gt;=20,"H",IF(D479&lt;=5,"L","A")),IF(D479&lt;=19,"L","A"))),IF(OR(B479="ALI",B479="AIE"),IF(E479&gt;=6,IF(D479&gt;=20,"H","A"),IF(E479&gt;=2,IF(D479&gt;=51,"H",IF(D479&lt;=19,"L","A")),IF(D479&lt;=50,"L","A"))),""))))</f>
        <v/>
      </c>
      <c r="J479" s="44" t="str">
        <f aca="false">CONCATENATE(B479,C479)</f>
        <v/>
      </c>
      <c r="K479" s="47" t="str">
        <f aca="false">IF(OR(H479="",H479=0),L479,H479)</f>
        <v/>
      </c>
      <c r="L479" s="47" t="str">
        <f aca="false">IF(NOT(ISERROR(VLOOKUP(B479,Deflatores!G$42:H$64,2,FALSE()))),VLOOKUP(B479,Deflatores!G$42:H$64,2,FALSE()),IF(OR(ISBLANK(C479),ISBLANK(B479)),"",VLOOKUP(C479,Deflatores!G$4:H$38,2,FALSE())*H479+VLOOKUP(C479,Deflatores!G$4:I$38,3,FALSE())))</f>
        <v/>
      </c>
      <c r="M479" s="48"/>
      <c r="N479" s="48"/>
      <c r="O479" s="43"/>
    </row>
    <row r="480" customFormat="false" ht="12.75" hidden="false" customHeight="true" outlineLevel="0" collapsed="false">
      <c r="A480" s="36"/>
      <c r="B480" s="37"/>
      <c r="C480" s="37"/>
      <c r="D480" s="44"/>
      <c r="E480" s="44"/>
      <c r="F480" s="45" t="str">
        <f aca="false">IF(ISBLANK(B480),"",IF(I480="L","Baixa",IF(I480="A","Média",IF(I480="","","Alta"))))</f>
        <v/>
      </c>
      <c r="G480" s="44" t="str">
        <f aca="false">CONCATENATE(B480,I480)</f>
        <v/>
      </c>
      <c r="H480" s="39" t="str">
        <f aca="false">IF(ISBLANK(B480),"",IF(B480="ALI",IF(I480="L",7,IF(I480="A",10,15)),IF(B480="AIE",IF(I480="L",5,IF(I480="A",7,10)),IF(B480="SE",IF(I480="L",4,IF(I480="A",5,7)),IF(OR(B480="EE",B480="CE"),IF(I480="L",3,IF(I480="A",4,6)),0)))))</f>
        <v/>
      </c>
      <c r="I480" s="46" t="str">
        <f aca="false">IF(OR(ISBLANK(D480),ISBLANK(E480)),IF(OR(B480="ALI",B480="AIE"),"L",IF(OR(B480="EE",B480="SE",B480="CE"),"A","")),IF(B480="EE",IF(E480&gt;=3,IF(D480&gt;=5,"H","A"),IF(E480&gt;=2,IF(D480&gt;=16,"H",IF(D480&lt;=4,"L","A")),IF(D480&lt;=15,"L","A"))),IF(OR(B480="SE",B480="CE"),IF(E480&gt;=4,IF(D480&gt;=6,"H","A"),IF(E480&gt;=2,IF(D480&gt;=20,"H",IF(D480&lt;=5,"L","A")),IF(D480&lt;=19,"L","A"))),IF(OR(B480="ALI",B480="AIE"),IF(E480&gt;=6,IF(D480&gt;=20,"H","A"),IF(E480&gt;=2,IF(D480&gt;=51,"H",IF(D480&lt;=19,"L","A")),IF(D480&lt;=50,"L","A"))),""))))</f>
        <v/>
      </c>
      <c r="J480" s="44" t="str">
        <f aca="false">CONCATENATE(B480,C480)</f>
        <v/>
      </c>
      <c r="K480" s="47" t="str">
        <f aca="false">IF(OR(H480="",H480=0),L480,H480)</f>
        <v/>
      </c>
      <c r="L480" s="47" t="str">
        <f aca="false">IF(NOT(ISERROR(VLOOKUP(B480,Deflatores!G$42:H$64,2,FALSE()))),VLOOKUP(B480,Deflatores!G$42:H$64,2,FALSE()),IF(OR(ISBLANK(C480),ISBLANK(B480)),"",VLOOKUP(C480,Deflatores!G$4:H$38,2,FALSE())*H480+VLOOKUP(C480,Deflatores!G$4:I$38,3,FALSE())))</f>
        <v/>
      </c>
      <c r="M480" s="48"/>
      <c r="N480" s="48"/>
      <c r="O480" s="43"/>
    </row>
    <row r="481" customFormat="false" ht="12.75" hidden="false" customHeight="true" outlineLevel="0" collapsed="false">
      <c r="A481" s="36"/>
      <c r="B481" s="37"/>
      <c r="C481" s="37"/>
      <c r="D481" s="44"/>
      <c r="E481" s="44"/>
      <c r="F481" s="45" t="str">
        <f aca="false">IF(ISBLANK(B481),"",IF(I481="L","Baixa",IF(I481="A","Média",IF(I481="","","Alta"))))</f>
        <v/>
      </c>
      <c r="G481" s="44" t="str">
        <f aca="false">CONCATENATE(B481,I481)</f>
        <v/>
      </c>
      <c r="H481" s="39" t="str">
        <f aca="false">IF(ISBLANK(B481),"",IF(B481="ALI",IF(I481="L",7,IF(I481="A",10,15)),IF(B481="AIE",IF(I481="L",5,IF(I481="A",7,10)),IF(B481="SE",IF(I481="L",4,IF(I481="A",5,7)),IF(OR(B481="EE",B481="CE"),IF(I481="L",3,IF(I481="A",4,6)),0)))))</f>
        <v/>
      </c>
      <c r="I481" s="46" t="str">
        <f aca="false">IF(OR(ISBLANK(D481),ISBLANK(E481)),IF(OR(B481="ALI",B481="AIE"),"L",IF(OR(B481="EE",B481="SE",B481="CE"),"A","")),IF(B481="EE",IF(E481&gt;=3,IF(D481&gt;=5,"H","A"),IF(E481&gt;=2,IF(D481&gt;=16,"H",IF(D481&lt;=4,"L","A")),IF(D481&lt;=15,"L","A"))),IF(OR(B481="SE",B481="CE"),IF(E481&gt;=4,IF(D481&gt;=6,"H","A"),IF(E481&gt;=2,IF(D481&gt;=20,"H",IF(D481&lt;=5,"L","A")),IF(D481&lt;=19,"L","A"))),IF(OR(B481="ALI",B481="AIE"),IF(E481&gt;=6,IF(D481&gt;=20,"H","A"),IF(E481&gt;=2,IF(D481&gt;=51,"H",IF(D481&lt;=19,"L","A")),IF(D481&lt;=50,"L","A"))),""))))</f>
        <v/>
      </c>
      <c r="J481" s="44" t="str">
        <f aca="false">CONCATENATE(B481,C481)</f>
        <v/>
      </c>
      <c r="K481" s="47" t="str">
        <f aca="false">IF(OR(H481="",H481=0),L481,H481)</f>
        <v/>
      </c>
      <c r="L481" s="47" t="str">
        <f aca="false">IF(NOT(ISERROR(VLOOKUP(B481,Deflatores!G$42:H$64,2,FALSE()))),VLOOKUP(B481,Deflatores!G$42:H$64,2,FALSE()),IF(OR(ISBLANK(C481),ISBLANK(B481)),"",VLOOKUP(C481,Deflatores!G$4:H$38,2,FALSE())*H481+VLOOKUP(C481,Deflatores!G$4:I$38,3,FALSE())))</f>
        <v/>
      </c>
      <c r="M481" s="48"/>
      <c r="N481" s="48"/>
      <c r="O481" s="43"/>
    </row>
    <row r="482" customFormat="false" ht="12.75" hidden="false" customHeight="true" outlineLevel="0" collapsed="false">
      <c r="A482" s="36"/>
      <c r="B482" s="37"/>
      <c r="C482" s="37"/>
      <c r="D482" s="44"/>
      <c r="E482" s="44"/>
      <c r="F482" s="45" t="str">
        <f aca="false">IF(ISBLANK(B482),"",IF(I482="L","Baixa",IF(I482="A","Média",IF(I482="","","Alta"))))</f>
        <v/>
      </c>
      <c r="G482" s="44" t="str">
        <f aca="false">CONCATENATE(B482,I482)</f>
        <v/>
      </c>
      <c r="H482" s="39" t="str">
        <f aca="false">IF(ISBLANK(B482),"",IF(B482="ALI",IF(I482="L",7,IF(I482="A",10,15)),IF(B482="AIE",IF(I482="L",5,IF(I482="A",7,10)),IF(B482="SE",IF(I482="L",4,IF(I482="A",5,7)),IF(OR(B482="EE",B482="CE"),IF(I482="L",3,IF(I482="A",4,6)),0)))))</f>
        <v/>
      </c>
      <c r="I482" s="46" t="str">
        <f aca="false">IF(OR(ISBLANK(D482),ISBLANK(E482)),IF(OR(B482="ALI",B482="AIE"),"L",IF(OR(B482="EE",B482="SE",B482="CE"),"A","")),IF(B482="EE",IF(E482&gt;=3,IF(D482&gt;=5,"H","A"),IF(E482&gt;=2,IF(D482&gt;=16,"H",IF(D482&lt;=4,"L","A")),IF(D482&lt;=15,"L","A"))),IF(OR(B482="SE",B482="CE"),IF(E482&gt;=4,IF(D482&gt;=6,"H","A"),IF(E482&gt;=2,IF(D482&gt;=20,"H",IF(D482&lt;=5,"L","A")),IF(D482&lt;=19,"L","A"))),IF(OR(B482="ALI",B482="AIE"),IF(E482&gt;=6,IF(D482&gt;=20,"H","A"),IF(E482&gt;=2,IF(D482&gt;=51,"H",IF(D482&lt;=19,"L","A")),IF(D482&lt;=50,"L","A"))),""))))</f>
        <v/>
      </c>
      <c r="J482" s="44" t="str">
        <f aca="false">CONCATENATE(B482,C482)</f>
        <v/>
      </c>
      <c r="K482" s="47" t="str">
        <f aca="false">IF(OR(H482="",H482=0),L482,H482)</f>
        <v/>
      </c>
      <c r="L482" s="47" t="str">
        <f aca="false">IF(NOT(ISERROR(VLOOKUP(B482,Deflatores!G$42:H$64,2,FALSE()))),VLOOKUP(B482,Deflatores!G$42:H$64,2,FALSE()),IF(OR(ISBLANK(C482),ISBLANK(B482)),"",VLOOKUP(C482,Deflatores!G$4:H$38,2,FALSE())*H482+VLOOKUP(C482,Deflatores!G$4:I$38,3,FALSE())))</f>
        <v/>
      </c>
      <c r="M482" s="48"/>
      <c r="N482" s="48"/>
      <c r="O482" s="43"/>
    </row>
    <row r="483" customFormat="false" ht="12.75" hidden="false" customHeight="true" outlineLevel="0" collapsed="false">
      <c r="A483" s="36"/>
      <c r="B483" s="37"/>
      <c r="C483" s="37"/>
      <c r="D483" s="44"/>
      <c r="E483" s="44"/>
      <c r="F483" s="45" t="str">
        <f aca="false">IF(ISBLANK(B483),"",IF(I483="L","Baixa",IF(I483="A","Média",IF(I483="","","Alta"))))</f>
        <v/>
      </c>
      <c r="G483" s="44" t="str">
        <f aca="false">CONCATENATE(B483,I483)</f>
        <v/>
      </c>
      <c r="H483" s="39" t="str">
        <f aca="false">IF(ISBLANK(B483),"",IF(B483="ALI",IF(I483="L",7,IF(I483="A",10,15)),IF(B483="AIE",IF(I483="L",5,IF(I483="A",7,10)),IF(B483="SE",IF(I483="L",4,IF(I483="A",5,7)),IF(OR(B483="EE",B483="CE"),IF(I483="L",3,IF(I483="A",4,6)),0)))))</f>
        <v/>
      </c>
      <c r="I483" s="46" t="str">
        <f aca="false">IF(OR(ISBLANK(D483),ISBLANK(E483)),IF(OR(B483="ALI",B483="AIE"),"L",IF(OR(B483="EE",B483="SE",B483="CE"),"A","")),IF(B483="EE",IF(E483&gt;=3,IF(D483&gt;=5,"H","A"),IF(E483&gt;=2,IF(D483&gt;=16,"H",IF(D483&lt;=4,"L","A")),IF(D483&lt;=15,"L","A"))),IF(OR(B483="SE",B483="CE"),IF(E483&gt;=4,IF(D483&gt;=6,"H","A"),IF(E483&gt;=2,IF(D483&gt;=20,"H",IF(D483&lt;=5,"L","A")),IF(D483&lt;=19,"L","A"))),IF(OR(B483="ALI",B483="AIE"),IF(E483&gt;=6,IF(D483&gt;=20,"H","A"),IF(E483&gt;=2,IF(D483&gt;=51,"H",IF(D483&lt;=19,"L","A")),IF(D483&lt;=50,"L","A"))),""))))</f>
        <v/>
      </c>
      <c r="J483" s="44" t="str">
        <f aca="false">CONCATENATE(B483,C483)</f>
        <v/>
      </c>
      <c r="K483" s="47" t="str">
        <f aca="false">IF(OR(H483="",H483=0),L483,H483)</f>
        <v/>
      </c>
      <c r="L483" s="47" t="str">
        <f aca="false">IF(NOT(ISERROR(VLOOKUP(B483,Deflatores!G$42:H$64,2,FALSE()))),VLOOKUP(B483,Deflatores!G$42:H$64,2,FALSE()),IF(OR(ISBLANK(C483),ISBLANK(B483)),"",VLOOKUP(C483,Deflatores!G$4:H$38,2,FALSE())*H483+VLOOKUP(C483,Deflatores!G$4:I$38,3,FALSE())))</f>
        <v/>
      </c>
      <c r="M483" s="48"/>
      <c r="N483" s="48"/>
      <c r="O483" s="43"/>
    </row>
    <row r="484" customFormat="false" ht="12.75" hidden="false" customHeight="true" outlineLevel="0" collapsed="false">
      <c r="A484" s="36"/>
      <c r="B484" s="37"/>
      <c r="C484" s="37"/>
      <c r="D484" s="44"/>
      <c r="E484" s="44"/>
      <c r="F484" s="45" t="str">
        <f aca="false">IF(ISBLANK(B484),"",IF(I484="L","Baixa",IF(I484="A","Média",IF(I484="","","Alta"))))</f>
        <v/>
      </c>
      <c r="G484" s="44" t="str">
        <f aca="false">CONCATENATE(B484,I484)</f>
        <v/>
      </c>
      <c r="H484" s="39" t="str">
        <f aca="false">IF(ISBLANK(B484),"",IF(B484="ALI",IF(I484="L",7,IF(I484="A",10,15)),IF(B484="AIE",IF(I484="L",5,IF(I484="A",7,10)),IF(B484="SE",IF(I484="L",4,IF(I484="A",5,7)),IF(OR(B484="EE",B484="CE"),IF(I484="L",3,IF(I484="A",4,6)),0)))))</f>
        <v/>
      </c>
      <c r="I484" s="46" t="str">
        <f aca="false">IF(OR(ISBLANK(D484),ISBLANK(E484)),IF(OR(B484="ALI",B484="AIE"),"L",IF(OR(B484="EE",B484="SE",B484="CE"),"A","")),IF(B484="EE",IF(E484&gt;=3,IF(D484&gt;=5,"H","A"),IF(E484&gt;=2,IF(D484&gt;=16,"H",IF(D484&lt;=4,"L","A")),IF(D484&lt;=15,"L","A"))),IF(OR(B484="SE",B484="CE"),IF(E484&gt;=4,IF(D484&gt;=6,"H","A"),IF(E484&gt;=2,IF(D484&gt;=20,"H",IF(D484&lt;=5,"L","A")),IF(D484&lt;=19,"L","A"))),IF(OR(B484="ALI",B484="AIE"),IF(E484&gt;=6,IF(D484&gt;=20,"H","A"),IF(E484&gt;=2,IF(D484&gt;=51,"H",IF(D484&lt;=19,"L","A")),IF(D484&lt;=50,"L","A"))),""))))</f>
        <v/>
      </c>
      <c r="J484" s="44" t="str">
        <f aca="false">CONCATENATE(B484,C484)</f>
        <v/>
      </c>
      <c r="K484" s="47" t="str">
        <f aca="false">IF(OR(H484="",H484=0),L484,H484)</f>
        <v/>
      </c>
      <c r="L484" s="47" t="str">
        <f aca="false">IF(NOT(ISERROR(VLOOKUP(B484,Deflatores!G$42:H$64,2,FALSE()))),VLOOKUP(B484,Deflatores!G$42:H$64,2,FALSE()),IF(OR(ISBLANK(C484),ISBLANK(B484)),"",VLOOKUP(C484,Deflatores!G$4:H$38,2,FALSE())*H484+VLOOKUP(C484,Deflatores!G$4:I$38,3,FALSE())))</f>
        <v/>
      </c>
      <c r="M484" s="48"/>
      <c r="N484" s="48"/>
      <c r="O484" s="43"/>
    </row>
    <row r="485" customFormat="false" ht="12.75" hidden="false" customHeight="true" outlineLevel="0" collapsed="false">
      <c r="A485" s="36"/>
      <c r="B485" s="37"/>
      <c r="C485" s="37"/>
      <c r="D485" s="44"/>
      <c r="E485" s="44"/>
      <c r="F485" s="45" t="str">
        <f aca="false">IF(ISBLANK(B485),"",IF(I485="L","Baixa",IF(I485="A","Média",IF(I485="","","Alta"))))</f>
        <v/>
      </c>
      <c r="G485" s="44" t="str">
        <f aca="false">CONCATENATE(B485,I485)</f>
        <v/>
      </c>
      <c r="H485" s="39" t="str">
        <f aca="false">IF(ISBLANK(B485),"",IF(B485="ALI",IF(I485="L",7,IF(I485="A",10,15)),IF(B485="AIE",IF(I485="L",5,IF(I485="A",7,10)),IF(B485="SE",IF(I485="L",4,IF(I485="A",5,7)),IF(OR(B485="EE",B485="CE"),IF(I485="L",3,IF(I485="A",4,6)),0)))))</f>
        <v/>
      </c>
      <c r="I485" s="46" t="str">
        <f aca="false">IF(OR(ISBLANK(D485),ISBLANK(E485)),IF(OR(B485="ALI",B485="AIE"),"L",IF(OR(B485="EE",B485="SE",B485="CE"),"A","")),IF(B485="EE",IF(E485&gt;=3,IF(D485&gt;=5,"H","A"),IF(E485&gt;=2,IF(D485&gt;=16,"H",IF(D485&lt;=4,"L","A")),IF(D485&lt;=15,"L","A"))),IF(OR(B485="SE",B485="CE"),IF(E485&gt;=4,IF(D485&gt;=6,"H","A"),IF(E485&gt;=2,IF(D485&gt;=20,"H",IF(D485&lt;=5,"L","A")),IF(D485&lt;=19,"L","A"))),IF(OR(B485="ALI",B485="AIE"),IF(E485&gt;=6,IF(D485&gt;=20,"H","A"),IF(E485&gt;=2,IF(D485&gt;=51,"H",IF(D485&lt;=19,"L","A")),IF(D485&lt;=50,"L","A"))),""))))</f>
        <v/>
      </c>
      <c r="J485" s="44" t="str">
        <f aca="false">CONCATENATE(B485,C485)</f>
        <v/>
      </c>
      <c r="K485" s="47" t="str">
        <f aca="false">IF(OR(H485="",H485=0),L485,H485)</f>
        <v/>
      </c>
      <c r="L485" s="47" t="str">
        <f aca="false">IF(NOT(ISERROR(VLOOKUP(B485,Deflatores!G$42:H$64,2,FALSE()))),VLOOKUP(B485,Deflatores!G$42:H$64,2,FALSE()),IF(OR(ISBLANK(C485),ISBLANK(B485)),"",VLOOKUP(C485,Deflatores!G$4:H$38,2,FALSE())*H485+VLOOKUP(C485,Deflatores!G$4:I$38,3,FALSE())))</f>
        <v/>
      </c>
      <c r="M485" s="48"/>
      <c r="N485" s="48"/>
      <c r="O485" s="43"/>
    </row>
    <row r="486" customFormat="false" ht="12.75" hidden="false" customHeight="true" outlineLevel="0" collapsed="false">
      <c r="A486" s="36"/>
      <c r="B486" s="37"/>
      <c r="C486" s="37"/>
      <c r="D486" s="44"/>
      <c r="E486" s="44"/>
      <c r="F486" s="45" t="str">
        <f aca="false">IF(ISBLANK(B486),"",IF(I486="L","Baixa",IF(I486="A","Média",IF(I486="","","Alta"))))</f>
        <v/>
      </c>
      <c r="G486" s="44" t="str">
        <f aca="false">CONCATENATE(B486,I486)</f>
        <v/>
      </c>
      <c r="H486" s="39" t="str">
        <f aca="false">IF(ISBLANK(B486),"",IF(B486="ALI",IF(I486="L",7,IF(I486="A",10,15)),IF(B486="AIE",IF(I486="L",5,IF(I486="A",7,10)),IF(B486="SE",IF(I486="L",4,IF(I486="A",5,7)),IF(OR(B486="EE",B486="CE"),IF(I486="L",3,IF(I486="A",4,6)),0)))))</f>
        <v/>
      </c>
      <c r="I486" s="46" t="str">
        <f aca="false">IF(OR(ISBLANK(D486),ISBLANK(E486)),IF(OR(B486="ALI",B486="AIE"),"L",IF(OR(B486="EE",B486="SE",B486="CE"),"A","")),IF(B486="EE",IF(E486&gt;=3,IF(D486&gt;=5,"H","A"),IF(E486&gt;=2,IF(D486&gt;=16,"H",IF(D486&lt;=4,"L","A")),IF(D486&lt;=15,"L","A"))),IF(OR(B486="SE",B486="CE"),IF(E486&gt;=4,IF(D486&gt;=6,"H","A"),IF(E486&gt;=2,IF(D486&gt;=20,"H",IF(D486&lt;=5,"L","A")),IF(D486&lt;=19,"L","A"))),IF(OR(B486="ALI",B486="AIE"),IF(E486&gt;=6,IF(D486&gt;=20,"H","A"),IF(E486&gt;=2,IF(D486&gt;=51,"H",IF(D486&lt;=19,"L","A")),IF(D486&lt;=50,"L","A"))),""))))</f>
        <v/>
      </c>
      <c r="J486" s="44" t="str">
        <f aca="false">CONCATENATE(B486,C486)</f>
        <v/>
      </c>
      <c r="K486" s="47" t="str">
        <f aca="false">IF(OR(H486="",H486=0),L486,H486)</f>
        <v/>
      </c>
      <c r="L486" s="47" t="str">
        <f aca="false">IF(NOT(ISERROR(VLOOKUP(B486,Deflatores!G$42:H$64,2,FALSE()))),VLOOKUP(B486,Deflatores!G$42:H$64,2,FALSE()),IF(OR(ISBLANK(C486),ISBLANK(B486)),"",VLOOKUP(C486,Deflatores!G$4:H$38,2,FALSE())*H486+VLOOKUP(C486,Deflatores!G$4:I$38,3,FALSE())))</f>
        <v/>
      </c>
      <c r="M486" s="48"/>
      <c r="N486" s="48"/>
      <c r="O486" s="43"/>
    </row>
    <row r="487" customFormat="false" ht="12.75" hidden="false" customHeight="true" outlineLevel="0" collapsed="false">
      <c r="A487" s="36"/>
      <c r="B487" s="37"/>
      <c r="C487" s="37"/>
      <c r="D487" s="44"/>
      <c r="E487" s="44"/>
      <c r="F487" s="45" t="str">
        <f aca="false">IF(ISBLANK(B487),"",IF(I487="L","Baixa",IF(I487="A","Média",IF(I487="","","Alta"))))</f>
        <v/>
      </c>
      <c r="G487" s="44" t="str">
        <f aca="false">CONCATENATE(B487,I487)</f>
        <v/>
      </c>
      <c r="H487" s="39" t="str">
        <f aca="false">IF(ISBLANK(B487),"",IF(B487="ALI",IF(I487="L",7,IF(I487="A",10,15)),IF(B487="AIE",IF(I487="L",5,IF(I487="A",7,10)),IF(B487="SE",IF(I487="L",4,IF(I487="A",5,7)),IF(OR(B487="EE",B487="CE"),IF(I487="L",3,IF(I487="A",4,6)),0)))))</f>
        <v/>
      </c>
      <c r="I487" s="46" t="str">
        <f aca="false">IF(OR(ISBLANK(D487),ISBLANK(E487)),IF(OR(B487="ALI",B487="AIE"),"L",IF(OR(B487="EE",B487="SE",B487="CE"),"A","")),IF(B487="EE",IF(E487&gt;=3,IF(D487&gt;=5,"H","A"),IF(E487&gt;=2,IF(D487&gt;=16,"H",IF(D487&lt;=4,"L","A")),IF(D487&lt;=15,"L","A"))),IF(OR(B487="SE",B487="CE"),IF(E487&gt;=4,IF(D487&gt;=6,"H","A"),IF(E487&gt;=2,IF(D487&gt;=20,"H",IF(D487&lt;=5,"L","A")),IF(D487&lt;=19,"L","A"))),IF(OR(B487="ALI",B487="AIE"),IF(E487&gt;=6,IF(D487&gt;=20,"H","A"),IF(E487&gt;=2,IF(D487&gt;=51,"H",IF(D487&lt;=19,"L","A")),IF(D487&lt;=50,"L","A"))),""))))</f>
        <v/>
      </c>
      <c r="J487" s="44" t="str">
        <f aca="false">CONCATENATE(B487,C487)</f>
        <v/>
      </c>
      <c r="K487" s="47" t="str">
        <f aca="false">IF(OR(H487="",H487=0),L487,H487)</f>
        <v/>
      </c>
      <c r="L487" s="47" t="str">
        <f aca="false">IF(NOT(ISERROR(VLOOKUP(B487,Deflatores!G$42:H$64,2,FALSE()))),VLOOKUP(B487,Deflatores!G$42:H$64,2,FALSE()),IF(OR(ISBLANK(C487),ISBLANK(B487)),"",VLOOKUP(C487,Deflatores!G$4:H$38,2,FALSE())*H487+VLOOKUP(C487,Deflatores!G$4:I$38,3,FALSE())))</f>
        <v/>
      </c>
      <c r="M487" s="48"/>
      <c r="N487" s="48"/>
      <c r="O487" s="43"/>
    </row>
    <row r="488" customFormat="false" ht="12.75" hidden="false" customHeight="true" outlineLevel="0" collapsed="false">
      <c r="A488" s="36"/>
      <c r="B488" s="37"/>
      <c r="C488" s="37"/>
      <c r="D488" s="44"/>
      <c r="E488" s="44"/>
      <c r="F488" s="45" t="str">
        <f aca="false">IF(ISBLANK(B488),"",IF(I488="L","Baixa",IF(I488="A","Média",IF(I488="","","Alta"))))</f>
        <v/>
      </c>
      <c r="G488" s="44" t="str">
        <f aca="false">CONCATENATE(B488,I488)</f>
        <v/>
      </c>
      <c r="H488" s="39" t="str">
        <f aca="false">IF(ISBLANK(B488),"",IF(B488="ALI",IF(I488="L",7,IF(I488="A",10,15)),IF(B488="AIE",IF(I488="L",5,IF(I488="A",7,10)),IF(B488="SE",IF(I488="L",4,IF(I488="A",5,7)),IF(OR(B488="EE",B488="CE"),IF(I488="L",3,IF(I488="A",4,6)),0)))))</f>
        <v/>
      </c>
      <c r="I488" s="46" t="str">
        <f aca="false">IF(OR(ISBLANK(D488),ISBLANK(E488)),IF(OR(B488="ALI",B488="AIE"),"L",IF(OR(B488="EE",B488="SE",B488="CE"),"A","")),IF(B488="EE",IF(E488&gt;=3,IF(D488&gt;=5,"H","A"),IF(E488&gt;=2,IF(D488&gt;=16,"H",IF(D488&lt;=4,"L","A")),IF(D488&lt;=15,"L","A"))),IF(OR(B488="SE",B488="CE"),IF(E488&gt;=4,IF(D488&gt;=6,"H","A"),IF(E488&gt;=2,IF(D488&gt;=20,"H",IF(D488&lt;=5,"L","A")),IF(D488&lt;=19,"L","A"))),IF(OR(B488="ALI",B488="AIE"),IF(E488&gt;=6,IF(D488&gt;=20,"H","A"),IF(E488&gt;=2,IF(D488&gt;=51,"H",IF(D488&lt;=19,"L","A")),IF(D488&lt;=50,"L","A"))),""))))</f>
        <v/>
      </c>
      <c r="J488" s="44" t="str">
        <f aca="false">CONCATENATE(B488,C488)</f>
        <v/>
      </c>
      <c r="K488" s="47" t="str">
        <f aca="false">IF(OR(H488="",H488=0),L488,H488)</f>
        <v/>
      </c>
      <c r="L488" s="47" t="str">
        <f aca="false">IF(NOT(ISERROR(VLOOKUP(B488,Deflatores!G$42:H$64,2,FALSE()))),VLOOKUP(B488,Deflatores!G$42:H$64,2,FALSE()),IF(OR(ISBLANK(C488),ISBLANK(B488)),"",VLOOKUP(C488,Deflatores!G$4:H$38,2,FALSE())*H488+VLOOKUP(C488,Deflatores!G$4:I$38,3,FALSE())))</f>
        <v/>
      </c>
      <c r="M488" s="48"/>
      <c r="N488" s="48"/>
      <c r="O488" s="43"/>
    </row>
    <row r="489" customFormat="false" ht="12.75" hidden="false" customHeight="true" outlineLevel="0" collapsed="false">
      <c r="A489" s="36"/>
      <c r="B489" s="37"/>
      <c r="C489" s="37"/>
      <c r="D489" s="44"/>
      <c r="E489" s="44"/>
      <c r="F489" s="45" t="str">
        <f aca="false">IF(ISBLANK(B489),"",IF(I489="L","Baixa",IF(I489="A","Média",IF(I489="","","Alta"))))</f>
        <v/>
      </c>
      <c r="G489" s="44" t="str">
        <f aca="false">CONCATENATE(B489,I489)</f>
        <v/>
      </c>
      <c r="H489" s="39" t="str">
        <f aca="false">IF(ISBLANK(B489),"",IF(B489="ALI",IF(I489="L",7,IF(I489="A",10,15)),IF(B489="AIE",IF(I489="L",5,IF(I489="A",7,10)),IF(B489="SE",IF(I489="L",4,IF(I489="A",5,7)),IF(OR(B489="EE",B489="CE"),IF(I489="L",3,IF(I489="A",4,6)),0)))))</f>
        <v/>
      </c>
      <c r="I489" s="46" t="str">
        <f aca="false">IF(OR(ISBLANK(D489),ISBLANK(E489)),IF(OR(B489="ALI",B489="AIE"),"L",IF(OR(B489="EE",B489="SE",B489="CE"),"A","")),IF(B489="EE",IF(E489&gt;=3,IF(D489&gt;=5,"H","A"),IF(E489&gt;=2,IF(D489&gt;=16,"H",IF(D489&lt;=4,"L","A")),IF(D489&lt;=15,"L","A"))),IF(OR(B489="SE",B489="CE"),IF(E489&gt;=4,IF(D489&gt;=6,"H","A"),IF(E489&gt;=2,IF(D489&gt;=20,"H",IF(D489&lt;=5,"L","A")),IF(D489&lt;=19,"L","A"))),IF(OR(B489="ALI",B489="AIE"),IF(E489&gt;=6,IF(D489&gt;=20,"H","A"),IF(E489&gt;=2,IF(D489&gt;=51,"H",IF(D489&lt;=19,"L","A")),IF(D489&lt;=50,"L","A"))),""))))</f>
        <v/>
      </c>
      <c r="J489" s="44" t="str">
        <f aca="false">CONCATENATE(B489,C489)</f>
        <v/>
      </c>
      <c r="K489" s="47" t="str">
        <f aca="false">IF(OR(H489="",H489=0),L489,H489)</f>
        <v/>
      </c>
      <c r="L489" s="47" t="str">
        <f aca="false">IF(NOT(ISERROR(VLOOKUP(B489,Deflatores!G$42:H$64,2,FALSE()))),VLOOKUP(B489,Deflatores!G$42:H$64,2,FALSE()),IF(OR(ISBLANK(C489),ISBLANK(B489)),"",VLOOKUP(C489,Deflatores!G$4:H$38,2,FALSE())*H489+VLOOKUP(C489,Deflatores!G$4:I$38,3,FALSE())))</f>
        <v/>
      </c>
      <c r="M489" s="48"/>
      <c r="N489" s="48"/>
      <c r="O489" s="43"/>
    </row>
    <row r="490" customFormat="false" ht="12.75" hidden="false" customHeight="true" outlineLevel="0" collapsed="false">
      <c r="A490" s="36"/>
      <c r="B490" s="37"/>
      <c r="C490" s="37"/>
      <c r="D490" s="44"/>
      <c r="E490" s="44"/>
      <c r="F490" s="45" t="str">
        <f aca="false">IF(ISBLANK(B490),"",IF(I490="L","Baixa",IF(I490="A","Média",IF(I490="","","Alta"))))</f>
        <v/>
      </c>
      <c r="G490" s="44" t="str">
        <f aca="false">CONCATENATE(B490,I490)</f>
        <v/>
      </c>
      <c r="H490" s="39" t="str">
        <f aca="false">IF(ISBLANK(B490),"",IF(B490="ALI",IF(I490="L",7,IF(I490="A",10,15)),IF(B490="AIE",IF(I490="L",5,IF(I490="A",7,10)),IF(B490="SE",IF(I490="L",4,IF(I490="A",5,7)),IF(OR(B490="EE",B490="CE"),IF(I490="L",3,IF(I490="A",4,6)),0)))))</f>
        <v/>
      </c>
      <c r="I490" s="46" t="str">
        <f aca="false">IF(OR(ISBLANK(D490),ISBLANK(E490)),IF(OR(B490="ALI",B490="AIE"),"L",IF(OR(B490="EE",B490="SE",B490="CE"),"A","")),IF(B490="EE",IF(E490&gt;=3,IF(D490&gt;=5,"H","A"),IF(E490&gt;=2,IF(D490&gt;=16,"H",IF(D490&lt;=4,"L","A")),IF(D490&lt;=15,"L","A"))),IF(OR(B490="SE",B490="CE"),IF(E490&gt;=4,IF(D490&gt;=6,"H","A"),IF(E490&gt;=2,IF(D490&gt;=20,"H",IF(D490&lt;=5,"L","A")),IF(D490&lt;=19,"L","A"))),IF(OR(B490="ALI",B490="AIE"),IF(E490&gt;=6,IF(D490&gt;=20,"H","A"),IF(E490&gt;=2,IF(D490&gt;=51,"H",IF(D490&lt;=19,"L","A")),IF(D490&lt;=50,"L","A"))),""))))</f>
        <v/>
      </c>
      <c r="J490" s="44" t="str">
        <f aca="false">CONCATENATE(B490,C490)</f>
        <v/>
      </c>
      <c r="K490" s="47" t="str">
        <f aca="false">IF(OR(H490="",H490=0),L490,H490)</f>
        <v/>
      </c>
      <c r="L490" s="47" t="str">
        <f aca="false">IF(NOT(ISERROR(VLOOKUP(B490,Deflatores!G$42:H$64,2,FALSE()))),VLOOKUP(B490,Deflatores!G$42:H$64,2,FALSE()),IF(OR(ISBLANK(C490),ISBLANK(B490)),"",VLOOKUP(C490,Deflatores!G$4:H$38,2,FALSE())*H490+VLOOKUP(C490,Deflatores!G$4:I$38,3,FALSE())))</f>
        <v/>
      </c>
      <c r="M490" s="48"/>
      <c r="N490" s="48"/>
      <c r="O490" s="43"/>
    </row>
    <row r="491" customFormat="false" ht="12.75" hidden="false" customHeight="true" outlineLevel="0" collapsed="false">
      <c r="A491" s="36"/>
      <c r="B491" s="37"/>
      <c r="C491" s="37"/>
      <c r="D491" s="44"/>
      <c r="E491" s="44"/>
      <c r="F491" s="45" t="str">
        <f aca="false">IF(ISBLANK(B491),"",IF(I491="L","Baixa",IF(I491="A","Média",IF(I491="","","Alta"))))</f>
        <v/>
      </c>
      <c r="G491" s="44" t="str">
        <f aca="false">CONCATENATE(B491,I491)</f>
        <v/>
      </c>
      <c r="H491" s="39" t="str">
        <f aca="false">IF(ISBLANK(B491),"",IF(B491="ALI",IF(I491="L",7,IF(I491="A",10,15)),IF(B491="AIE",IF(I491="L",5,IF(I491="A",7,10)),IF(B491="SE",IF(I491="L",4,IF(I491="A",5,7)),IF(OR(B491="EE",B491="CE"),IF(I491="L",3,IF(I491="A",4,6)),0)))))</f>
        <v/>
      </c>
      <c r="I491" s="46" t="str">
        <f aca="false">IF(OR(ISBLANK(D491),ISBLANK(E491)),IF(OR(B491="ALI",B491="AIE"),"L",IF(OR(B491="EE",B491="SE",B491="CE"),"A","")),IF(B491="EE",IF(E491&gt;=3,IF(D491&gt;=5,"H","A"),IF(E491&gt;=2,IF(D491&gt;=16,"H",IF(D491&lt;=4,"L","A")),IF(D491&lt;=15,"L","A"))),IF(OR(B491="SE",B491="CE"),IF(E491&gt;=4,IF(D491&gt;=6,"H","A"),IF(E491&gt;=2,IF(D491&gt;=20,"H",IF(D491&lt;=5,"L","A")),IF(D491&lt;=19,"L","A"))),IF(OR(B491="ALI",B491="AIE"),IF(E491&gt;=6,IF(D491&gt;=20,"H","A"),IF(E491&gt;=2,IF(D491&gt;=51,"H",IF(D491&lt;=19,"L","A")),IF(D491&lt;=50,"L","A"))),""))))</f>
        <v/>
      </c>
      <c r="J491" s="44" t="str">
        <f aca="false">CONCATENATE(B491,C491)</f>
        <v/>
      </c>
      <c r="K491" s="47" t="str">
        <f aca="false">IF(OR(H491="",H491=0),L491,H491)</f>
        <v/>
      </c>
      <c r="L491" s="47" t="str">
        <f aca="false">IF(NOT(ISERROR(VLOOKUP(B491,Deflatores!G$42:H$64,2,FALSE()))),VLOOKUP(B491,Deflatores!G$42:H$64,2,FALSE()),IF(OR(ISBLANK(C491),ISBLANK(B491)),"",VLOOKUP(C491,Deflatores!G$4:H$38,2,FALSE())*H491+VLOOKUP(C491,Deflatores!G$4:I$38,3,FALSE())))</f>
        <v/>
      </c>
      <c r="M491" s="48"/>
      <c r="N491" s="48"/>
      <c r="O491" s="43"/>
    </row>
    <row r="492" customFormat="false" ht="12.75" hidden="false" customHeight="true" outlineLevel="0" collapsed="false">
      <c r="A492" s="36"/>
      <c r="B492" s="37"/>
      <c r="C492" s="37"/>
      <c r="D492" s="44"/>
      <c r="E492" s="44"/>
      <c r="F492" s="45" t="str">
        <f aca="false">IF(ISBLANK(B492),"",IF(I492="L","Baixa",IF(I492="A","Média",IF(I492="","","Alta"))))</f>
        <v/>
      </c>
      <c r="G492" s="44" t="str">
        <f aca="false">CONCATENATE(B492,I492)</f>
        <v/>
      </c>
      <c r="H492" s="39" t="str">
        <f aca="false">IF(ISBLANK(B492),"",IF(B492="ALI",IF(I492="L",7,IF(I492="A",10,15)),IF(B492="AIE",IF(I492="L",5,IF(I492="A",7,10)),IF(B492="SE",IF(I492="L",4,IF(I492="A",5,7)),IF(OR(B492="EE",B492="CE"),IF(I492="L",3,IF(I492="A",4,6)),0)))))</f>
        <v/>
      </c>
      <c r="I492" s="46" t="str">
        <f aca="false">IF(OR(ISBLANK(D492),ISBLANK(E492)),IF(OR(B492="ALI",B492="AIE"),"L",IF(OR(B492="EE",B492="SE",B492="CE"),"A","")),IF(B492="EE",IF(E492&gt;=3,IF(D492&gt;=5,"H","A"),IF(E492&gt;=2,IF(D492&gt;=16,"H",IF(D492&lt;=4,"L","A")),IF(D492&lt;=15,"L","A"))),IF(OR(B492="SE",B492="CE"),IF(E492&gt;=4,IF(D492&gt;=6,"H","A"),IF(E492&gt;=2,IF(D492&gt;=20,"H",IF(D492&lt;=5,"L","A")),IF(D492&lt;=19,"L","A"))),IF(OR(B492="ALI",B492="AIE"),IF(E492&gt;=6,IF(D492&gt;=20,"H","A"),IF(E492&gt;=2,IF(D492&gt;=51,"H",IF(D492&lt;=19,"L","A")),IF(D492&lt;=50,"L","A"))),""))))</f>
        <v/>
      </c>
      <c r="J492" s="44" t="str">
        <f aca="false">CONCATENATE(B492,C492)</f>
        <v/>
      </c>
      <c r="K492" s="47" t="str">
        <f aca="false">IF(OR(H492="",H492=0),L492,H492)</f>
        <v/>
      </c>
      <c r="L492" s="47" t="str">
        <f aca="false">IF(NOT(ISERROR(VLOOKUP(B492,Deflatores!G$42:H$64,2,FALSE()))),VLOOKUP(B492,Deflatores!G$42:H$64,2,FALSE()),IF(OR(ISBLANK(C492),ISBLANK(B492)),"",VLOOKUP(C492,Deflatores!G$4:H$38,2,FALSE())*H492+VLOOKUP(C492,Deflatores!G$4:I$38,3,FALSE())))</f>
        <v/>
      </c>
      <c r="M492" s="48"/>
      <c r="N492" s="48"/>
      <c r="O492" s="43"/>
    </row>
    <row r="493" customFormat="false" ht="12.75" hidden="false" customHeight="true" outlineLevel="0" collapsed="false">
      <c r="A493" s="36"/>
      <c r="B493" s="37"/>
      <c r="C493" s="37"/>
      <c r="D493" s="44"/>
      <c r="E493" s="44"/>
      <c r="F493" s="45" t="str">
        <f aca="false">IF(ISBLANK(B493),"",IF(I493="L","Baixa",IF(I493="A","Média",IF(I493="","","Alta"))))</f>
        <v/>
      </c>
      <c r="G493" s="44" t="str">
        <f aca="false">CONCATENATE(B493,I493)</f>
        <v/>
      </c>
      <c r="H493" s="39" t="str">
        <f aca="false">IF(ISBLANK(B493),"",IF(B493="ALI",IF(I493="L",7,IF(I493="A",10,15)),IF(B493="AIE",IF(I493="L",5,IF(I493="A",7,10)),IF(B493="SE",IF(I493="L",4,IF(I493="A",5,7)),IF(OR(B493="EE",B493="CE"),IF(I493="L",3,IF(I493="A",4,6)),0)))))</f>
        <v/>
      </c>
      <c r="I493" s="46" t="str">
        <f aca="false">IF(OR(ISBLANK(D493),ISBLANK(E493)),IF(OR(B493="ALI",B493="AIE"),"L",IF(OR(B493="EE",B493="SE",B493="CE"),"A","")),IF(B493="EE",IF(E493&gt;=3,IF(D493&gt;=5,"H","A"),IF(E493&gt;=2,IF(D493&gt;=16,"H",IF(D493&lt;=4,"L","A")),IF(D493&lt;=15,"L","A"))),IF(OR(B493="SE",B493="CE"),IF(E493&gt;=4,IF(D493&gt;=6,"H","A"),IF(E493&gt;=2,IF(D493&gt;=20,"H",IF(D493&lt;=5,"L","A")),IF(D493&lt;=19,"L","A"))),IF(OR(B493="ALI",B493="AIE"),IF(E493&gt;=6,IF(D493&gt;=20,"H","A"),IF(E493&gt;=2,IF(D493&gt;=51,"H",IF(D493&lt;=19,"L","A")),IF(D493&lt;=50,"L","A"))),""))))</f>
        <v/>
      </c>
      <c r="J493" s="44" t="str">
        <f aca="false">CONCATENATE(B493,C493)</f>
        <v/>
      </c>
      <c r="K493" s="47" t="str">
        <f aca="false">IF(OR(H493="",H493=0),L493,H493)</f>
        <v/>
      </c>
      <c r="L493" s="47" t="str">
        <f aca="false">IF(NOT(ISERROR(VLOOKUP(B493,Deflatores!G$42:H$64,2,FALSE()))),VLOOKUP(B493,Deflatores!G$42:H$64,2,FALSE()),IF(OR(ISBLANK(C493),ISBLANK(B493)),"",VLOOKUP(C493,Deflatores!G$4:H$38,2,FALSE())*H493+VLOOKUP(C493,Deflatores!G$4:I$38,3,FALSE())))</f>
        <v/>
      </c>
      <c r="M493" s="48"/>
      <c r="N493" s="48"/>
      <c r="O493" s="43"/>
    </row>
    <row r="494" customFormat="false" ht="12.75" hidden="false" customHeight="true" outlineLevel="0" collapsed="false">
      <c r="A494" s="36"/>
      <c r="B494" s="37"/>
      <c r="C494" s="37"/>
      <c r="D494" s="44"/>
      <c r="E494" s="44"/>
      <c r="F494" s="45" t="str">
        <f aca="false">IF(ISBLANK(B494),"",IF(I494="L","Baixa",IF(I494="A","Média",IF(I494="","","Alta"))))</f>
        <v/>
      </c>
      <c r="G494" s="44" t="str">
        <f aca="false">CONCATENATE(B494,I494)</f>
        <v/>
      </c>
      <c r="H494" s="39" t="str">
        <f aca="false">IF(ISBLANK(B494),"",IF(B494="ALI",IF(I494="L",7,IF(I494="A",10,15)),IF(B494="AIE",IF(I494="L",5,IF(I494="A",7,10)),IF(B494="SE",IF(I494="L",4,IF(I494="A",5,7)),IF(OR(B494="EE",B494="CE"),IF(I494="L",3,IF(I494="A",4,6)),0)))))</f>
        <v/>
      </c>
      <c r="I494" s="46" t="str">
        <f aca="false">IF(OR(ISBLANK(D494),ISBLANK(E494)),IF(OR(B494="ALI",B494="AIE"),"L",IF(OR(B494="EE",B494="SE",B494="CE"),"A","")),IF(B494="EE",IF(E494&gt;=3,IF(D494&gt;=5,"H","A"),IF(E494&gt;=2,IF(D494&gt;=16,"H",IF(D494&lt;=4,"L","A")),IF(D494&lt;=15,"L","A"))),IF(OR(B494="SE",B494="CE"),IF(E494&gt;=4,IF(D494&gt;=6,"H","A"),IF(E494&gt;=2,IF(D494&gt;=20,"H",IF(D494&lt;=5,"L","A")),IF(D494&lt;=19,"L","A"))),IF(OR(B494="ALI",B494="AIE"),IF(E494&gt;=6,IF(D494&gt;=20,"H","A"),IF(E494&gt;=2,IF(D494&gt;=51,"H",IF(D494&lt;=19,"L","A")),IF(D494&lt;=50,"L","A"))),""))))</f>
        <v/>
      </c>
      <c r="J494" s="44" t="str">
        <f aca="false">CONCATENATE(B494,C494)</f>
        <v/>
      </c>
      <c r="K494" s="47" t="str">
        <f aca="false">IF(OR(H494="",H494=0),L494,H494)</f>
        <v/>
      </c>
      <c r="L494" s="47" t="str">
        <f aca="false">IF(NOT(ISERROR(VLOOKUP(B494,Deflatores!G$42:H$64,2,FALSE()))),VLOOKUP(B494,Deflatores!G$42:H$64,2,FALSE()),IF(OR(ISBLANK(C494),ISBLANK(B494)),"",VLOOKUP(C494,Deflatores!G$4:H$38,2,FALSE())*H494+VLOOKUP(C494,Deflatores!G$4:I$38,3,FALSE())))</f>
        <v/>
      </c>
      <c r="M494" s="48"/>
      <c r="N494" s="48"/>
      <c r="O494" s="43"/>
    </row>
    <row r="495" customFormat="false" ht="12.75" hidden="false" customHeight="true" outlineLevel="0" collapsed="false">
      <c r="A495" s="36"/>
      <c r="B495" s="37"/>
      <c r="C495" s="37"/>
      <c r="D495" s="44"/>
      <c r="E495" s="44"/>
      <c r="F495" s="45" t="str">
        <f aca="false">IF(ISBLANK(B495),"",IF(I495="L","Baixa",IF(I495="A","Média",IF(I495="","","Alta"))))</f>
        <v/>
      </c>
      <c r="G495" s="44" t="str">
        <f aca="false">CONCATENATE(B495,I495)</f>
        <v/>
      </c>
      <c r="H495" s="39" t="str">
        <f aca="false">IF(ISBLANK(B495),"",IF(B495="ALI",IF(I495="L",7,IF(I495="A",10,15)),IF(B495="AIE",IF(I495="L",5,IF(I495="A",7,10)),IF(B495="SE",IF(I495="L",4,IF(I495="A",5,7)),IF(OR(B495="EE",B495="CE"),IF(I495="L",3,IF(I495="A",4,6)),0)))))</f>
        <v/>
      </c>
      <c r="I495" s="46" t="str">
        <f aca="false">IF(OR(ISBLANK(D495),ISBLANK(E495)),IF(OR(B495="ALI",B495="AIE"),"L",IF(OR(B495="EE",B495="SE",B495="CE"),"A","")),IF(B495="EE",IF(E495&gt;=3,IF(D495&gt;=5,"H","A"),IF(E495&gt;=2,IF(D495&gt;=16,"H",IF(D495&lt;=4,"L","A")),IF(D495&lt;=15,"L","A"))),IF(OR(B495="SE",B495="CE"),IF(E495&gt;=4,IF(D495&gt;=6,"H","A"),IF(E495&gt;=2,IF(D495&gt;=20,"H",IF(D495&lt;=5,"L","A")),IF(D495&lt;=19,"L","A"))),IF(OR(B495="ALI",B495="AIE"),IF(E495&gt;=6,IF(D495&gt;=20,"H","A"),IF(E495&gt;=2,IF(D495&gt;=51,"H",IF(D495&lt;=19,"L","A")),IF(D495&lt;=50,"L","A"))),""))))</f>
        <v/>
      </c>
      <c r="J495" s="44" t="str">
        <f aca="false">CONCATENATE(B495,C495)</f>
        <v/>
      </c>
      <c r="K495" s="47" t="str">
        <f aca="false">IF(OR(H495="",H495=0),L495,H495)</f>
        <v/>
      </c>
      <c r="L495" s="47" t="str">
        <f aca="false">IF(NOT(ISERROR(VLOOKUP(B495,Deflatores!G$42:H$64,2,FALSE()))),VLOOKUP(B495,Deflatores!G$42:H$64,2,FALSE()),IF(OR(ISBLANK(C495),ISBLANK(B495)),"",VLOOKUP(C495,Deflatores!G$4:H$38,2,FALSE())*H495+VLOOKUP(C495,Deflatores!G$4:I$38,3,FALSE())))</f>
        <v/>
      </c>
      <c r="M495" s="48"/>
      <c r="N495" s="48"/>
      <c r="O495" s="43"/>
    </row>
    <row r="496" customFormat="false" ht="12.75" hidden="false" customHeight="true" outlineLevel="0" collapsed="false">
      <c r="A496" s="36"/>
      <c r="B496" s="37"/>
      <c r="C496" s="37"/>
      <c r="D496" s="44"/>
      <c r="E496" s="44"/>
      <c r="F496" s="45" t="str">
        <f aca="false">IF(ISBLANK(B496),"",IF(I496="L","Baixa",IF(I496="A","Média",IF(I496="","","Alta"))))</f>
        <v/>
      </c>
      <c r="G496" s="44" t="str">
        <f aca="false">CONCATENATE(B496,I496)</f>
        <v/>
      </c>
      <c r="H496" s="39" t="str">
        <f aca="false">IF(ISBLANK(B496),"",IF(B496="ALI",IF(I496="L",7,IF(I496="A",10,15)),IF(B496="AIE",IF(I496="L",5,IF(I496="A",7,10)),IF(B496="SE",IF(I496="L",4,IF(I496="A",5,7)),IF(OR(B496="EE",B496="CE"),IF(I496="L",3,IF(I496="A",4,6)),0)))))</f>
        <v/>
      </c>
      <c r="I496" s="46" t="str">
        <f aca="false">IF(OR(ISBLANK(D496),ISBLANK(E496)),IF(OR(B496="ALI",B496="AIE"),"L",IF(OR(B496="EE",B496="SE",B496="CE"),"A","")),IF(B496="EE",IF(E496&gt;=3,IF(D496&gt;=5,"H","A"),IF(E496&gt;=2,IF(D496&gt;=16,"H",IF(D496&lt;=4,"L","A")),IF(D496&lt;=15,"L","A"))),IF(OR(B496="SE",B496="CE"),IF(E496&gt;=4,IF(D496&gt;=6,"H","A"),IF(E496&gt;=2,IF(D496&gt;=20,"H",IF(D496&lt;=5,"L","A")),IF(D496&lt;=19,"L","A"))),IF(OR(B496="ALI",B496="AIE"),IF(E496&gt;=6,IF(D496&gt;=20,"H","A"),IF(E496&gt;=2,IF(D496&gt;=51,"H",IF(D496&lt;=19,"L","A")),IF(D496&lt;=50,"L","A"))),""))))</f>
        <v/>
      </c>
      <c r="J496" s="44" t="str">
        <f aca="false">CONCATENATE(B496,C496)</f>
        <v/>
      </c>
      <c r="K496" s="47" t="str">
        <f aca="false">IF(OR(H496="",H496=0),L496,H496)</f>
        <v/>
      </c>
      <c r="L496" s="47" t="str">
        <f aca="false">IF(NOT(ISERROR(VLOOKUP(B496,Deflatores!G$42:H$64,2,FALSE()))),VLOOKUP(B496,Deflatores!G$42:H$64,2,FALSE()),IF(OR(ISBLANK(C496),ISBLANK(B496)),"",VLOOKUP(C496,Deflatores!G$4:H$38,2,FALSE())*H496+VLOOKUP(C496,Deflatores!G$4:I$38,3,FALSE())))</f>
        <v/>
      </c>
      <c r="M496" s="48"/>
      <c r="N496" s="48"/>
      <c r="O496" s="43"/>
    </row>
    <row r="497" customFormat="false" ht="12.75" hidden="false" customHeight="true" outlineLevel="0" collapsed="false">
      <c r="A497" s="36"/>
      <c r="B497" s="37"/>
      <c r="C497" s="37"/>
      <c r="D497" s="44"/>
      <c r="E497" s="44"/>
      <c r="F497" s="45" t="str">
        <f aca="false">IF(ISBLANK(B497),"",IF(I497="L","Baixa",IF(I497="A","Média",IF(I497="","","Alta"))))</f>
        <v/>
      </c>
      <c r="G497" s="44" t="str">
        <f aca="false">CONCATENATE(B497,I497)</f>
        <v/>
      </c>
      <c r="H497" s="39" t="str">
        <f aca="false">IF(ISBLANK(B497),"",IF(B497="ALI",IF(I497="L",7,IF(I497="A",10,15)),IF(B497="AIE",IF(I497="L",5,IF(I497="A",7,10)),IF(B497="SE",IF(I497="L",4,IF(I497="A",5,7)),IF(OR(B497="EE",B497="CE"),IF(I497="L",3,IF(I497="A",4,6)),0)))))</f>
        <v/>
      </c>
      <c r="I497" s="46" t="str">
        <f aca="false">IF(OR(ISBLANK(D497),ISBLANK(E497)),IF(OR(B497="ALI",B497="AIE"),"L",IF(OR(B497="EE",B497="SE",B497="CE"),"A","")),IF(B497="EE",IF(E497&gt;=3,IF(D497&gt;=5,"H","A"),IF(E497&gt;=2,IF(D497&gt;=16,"H",IF(D497&lt;=4,"L","A")),IF(D497&lt;=15,"L","A"))),IF(OR(B497="SE",B497="CE"),IF(E497&gt;=4,IF(D497&gt;=6,"H","A"),IF(E497&gt;=2,IF(D497&gt;=20,"H",IF(D497&lt;=5,"L","A")),IF(D497&lt;=19,"L","A"))),IF(OR(B497="ALI",B497="AIE"),IF(E497&gt;=6,IF(D497&gt;=20,"H","A"),IF(E497&gt;=2,IF(D497&gt;=51,"H",IF(D497&lt;=19,"L","A")),IF(D497&lt;=50,"L","A"))),""))))</f>
        <v/>
      </c>
      <c r="J497" s="44" t="str">
        <f aca="false">CONCATENATE(B497,C497)</f>
        <v/>
      </c>
      <c r="K497" s="47" t="str">
        <f aca="false">IF(OR(H497="",H497=0),L497,H497)</f>
        <v/>
      </c>
      <c r="L497" s="47" t="str">
        <f aca="false">IF(NOT(ISERROR(VLOOKUP(B497,Deflatores!G$42:H$64,2,FALSE()))),VLOOKUP(B497,Deflatores!G$42:H$64,2,FALSE()),IF(OR(ISBLANK(C497),ISBLANK(B497)),"",VLOOKUP(C497,Deflatores!G$4:H$38,2,FALSE())*H497+VLOOKUP(C497,Deflatores!G$4:I$38,3,FALSE())))</f>
        <v/>
      </c>
      <c r="M497" s="48"/>
      <c r="N497" s="48"/>
      <c r="O497" s="43"/>
    </row>
    <row r="498" customFormat="false" ht="12.75" hidden="false" customHeight="true" outlineLevel="0" collapsed="false">
      <c r="A498" s="36"/>
      <c r="B498" s="37"/>
      <c r="C498" s="37"/>
      <c r="D498" s="44"/>
      <c r="E498" s="44"/>
      <c r="F498" s="45" t="str">
        <f aca="false">IF(ISBLANK(B498),"",IF(I498="L","Baixa",IF(I498="A","Média",IF(I498="","","Alta"))))</f>
        <v/>
      </c>
      <c r="G498" s="44" t="str">
        <f aca="false">CONCATENATE(B498,I498)</f>
        <v/>
      </c>
      <c r="H498" s="39" t="str">
        <f aca="false">IF(ISBLANK(B498),"",IF(B498="ALI",IF(I498="L",7,IF(I498="A",10,15)),IF(B498="AIE",IF(I498="L",5,IF(I498="A",7,10)),IF(B498="SE",IF(I498="L",4,IF(I498="A",5,7)),IF(OR(B498="EE",B498="CE"),IF(I498="L",3,IF(I498="A",4,6)),0)))))</f>
        <v/>
      </c>
      <c r="I498" s="46" t="str">
        <f aca="false">IF(OR(ISBLANK(D498),ISBLANK(E498)),IF(OR(B498="ALI",B498="AIE"),"L",IF(OR(B498="EE",B498="SE",B498="CE"),"A","")),IF(B498="EE",IF(E498&gt;=3,IF(D498&gt;=5,"H","A"),IF(E498&gt;=2,IF(D498&gt;=16,"H",IF(D498&lt;=4,"L","A")),IF(D498&lt;=15,"L","A"))),IF(OR(B498="SE",B498="CE"),IF(E498&gt;=4,IF(D498&gt;=6,"H","A"),IF(E498&gt;=2,IF(D498&gt;=20,"H",IF(D498&lt;=5,"L","A")),IF(D498&lt;=19,"L","A"))),IF(OR(B498="ALI",B498="AIE"),IF(E498&gt;=6,IF(D498&gt;=20,"H","A"),IF(E498&gt;=2,IF(D498&gt;=51,"H",IF(D498&lt;=19,"L","A")),IF(D498&lt;=50,"L","A"))),""))))</f>
        <v/>
      </c>
      <c r="J498" s="44" t="str">
        <f aca="false">CONCATENATE(B498,C498)</f>
        <v/>
      </c>
      <c r="K498" s="47" t="str">
        <f aca="false">IF(OR(H498="",H498=0),L498,H498)</f>
        <v/>
      </c>
      <c r="L498" s="47" t="str">
        <f aca="false">IF(NOT(ISERROR(VLOOKUP(B498,Deflatores!G$42:H$64,2,FALSE()))),VLOOKUP(B498,Deflatores!G$42:H$64,2,FALSE()),IF(OR(ISBLANK(C498),ISBLANK(B498)),"",VLOOKUP(C498,Deflatores!G$4:H$38,2,FALSE())*H498+VLOOKUP(C498,Deflatores!G$4:I$38,3,FALSE())))</f>
        <v/>
      </c>
      <c r="M498" s="48"/>
      <c r="N498" s="48"/>
      <c r="O498" s="43"/>
    </row>
    <row r="499" customFormat="false" ht="12.75" hidden="false" customHeight="true" outlineLevel="0" collapsed="false">
      <c r="A499" s="36"/>
      <c r="B499" s="37"/>
      <c r="C499" s="37"/>
      <c r="D499" s="44"/>
      <c r="E499" s="44"/>
      <c r="F499" s="45" t="str">
        <f aca="false">IF(ISBLANK(B499),"",IF(I499="L","Baixa",IF(I499="A","Média",IF(I499="","","Alta"))))</f>
        <v/>
      </c>
      <c r="G499" s="44" t="str">
        <f aca="false">CONCATENATE(B499,I499)</f>
        <v/>
      </c>
      <c r="H499" s="39" t="str">
        <f aca="false">IF(ISBLANK(B499),"",IF(B499="ALI",IF(I499="L",7,IF(I499="A",10,15)),IF(B499="AIE",IF(I499="L",5,IF(I499="A",7,10)),IF(B499="SE",IF(I499="L",4,IF(I499="A",5,7)),IF(OR(B499="EE",B499="CE"),IF(I499="L",3,IF(I499="A",4,6)),0)))))</f>
        <v/>
      </c>
      <c r="I499" s="46" t="str">
        <f aca="false">IF(OR(ISBLANK(D499),ISBLANK(E499)),IF(OR(B499="ALI",B499="AIE"),"L",IF(OR(B499="EE",B499="SE",B499="CE"),"A","")),IF(B499="EE",IF(E499&gt;=3,IF(D499&gt;=5,"H","A"),IF(E499&gt;=2,IF(D499&gt;=16,"H",IF(D499&lt;=4,"L","A")),IF(D499&lt;=15,"L","A"))),IF(OR(B499="SE",B499="CE"),IF(E499&gt;=4,IF(D499&gt;=6,"H","A"),IF(E499&gt;=2,IF(D499&gt;=20,"H",IF(D499&lt;=5,"L","A")),IF(D499&lt;=19,"L","A"))),IF(OR(B499="ALI",B499="AIE"),IF(E499&gt;=6,IF(D499&gt;=20,"H","A"),IF(E499&gt;=2,IF(D499&gt;=51,"H",IF(D499&lt;=19,"L","A")),IF(D499&lt;=50,"L","A"))),""))))</f>
        <v/>
      </c>
      <c r="J499" s="44" t="str">
        <f aca="false">CONCATENATE(B499,C499)</f>
        <v/>
      </c>
      <c r="K499" s="47" t="str">
        <f aca="false">IF(OR(H499="",H499=0),L499,H499)</f>
        <v/>
      </c>
      <c r="L499" s="47" t="str">
        <f aca="false">IF(NOT(ISERROR(VLOOKUP(B499,Deflatores!G$42:H$64,2,FALSE()))),VLOOKUP(B499,Deflatores!G$42:H$64,2,FALSE()),IF(OR(ISBLANK(C499),ISBLANK(B499)),"",VLOOKUP(C499,Deflatores!G$4:H$38,2,FALSE())*H499+VLOOKUP(C499,Deflatores!G$4:I$38,3,FALSE())))</f>
        <v/>
      </c>
      <c r="M499" s="48"/>
      <c r="N499" s="48"/>
      <c r="O499" s="43"/>
    </row>
    <row r="500" customFormat="false" ht="12.75" hidden="false" customHeight="true" outlineLevel="0" collapsed="false">
      <c r="A500" s="36"/>
      <c r="B500" s="37"/>
      <c r="C500" s="37"/>
      <c r="D500" s="44"/>
      <c r="E500" s="44"/>
      <c r="F500" s="45" t="str">
        <f aca="false">IF(ISBLANK(B500),"",IF(I500="L","Baixa",IF(I500="A","Média",IF(I500="","","Alta"))))</f>
        <v/>
      </c>
      <c r="G500" s="44" t="str">
        <f aca="false">CONCATENATE(B500,I500)</f>
        <v/>
      </c>
      <c r="H500" s="39" t="str">
        <f aca="false">IF(ISBLANK(B500),"",IF(B500="ALI",IF(I500="L",7,IF(I500="A",10,15)),IF(B500="AIE",IF(I500="L",5,IF(I500="A",7,10)),IF(B500="SE",IF(I500="L",4,IF(I500="A",5,7)),IF(OR(B500="EE",B500="CE"),IF(I500="L",3,IF(I500="A",4,6)),0)))))</f>
        <v/>
      </c>
      <c r="I500" s="46" t="str">
        <f aca="false">IF(OR(ISBLANK(D500),ISBLANK(E500)),IF(OR(B500="ALI",B500="AIE"),"L",IF(OR(B500="EE",B500="SE",B500="CE"),"A","")),IF(B500="EE",IF(E500&gt;=3,IF(D500&gt;=5,"H","A"),IF(E500&gt;=2,IF(D500&gt;=16,"H",IF(D500&lt;=4,"L","A")),IF(D500&lt;=15,"L","A"))),IF(OR(B500="SE",B500="CE"),IF(E500&gt;=4,IF(D500&gt;=6,"H","A"),IF(E500&gt;=2,IF(D500&gt;=20,"H",IF(D500&lt;=5,"L","A")),IF(D500&lt;=19,"L","A"))),IF(OR(B500="ALI",B500="AIE"),IF(E500&gt;=6,IF(D500&gt;=20,"H","A"),IF(E500&gt;=2,IF(D500&gt;=51,"H",IF(D500&lt;=19,"L","A")),IF(D500&lt;=50,"L","A"))),""))))</f>
        <v/>
      </c>
      <c r="J500" s="44" t="str">
        <f aca="false">CONCATENATE(B500,C500)</f>
        <v/>
      </c>
      <c r="K500" s="47" t="str">
        <f aca="false">IF(OR(H500="",H500=0),L500,H500)</f>
        <v/>
      </c>
      <c r="L500" s="47" t="str">
        <f aca="false">IF(NOT(ISERROR(VLOOKUP(B500,Deflatores!G$42:H$64,2,FALSE()))),VLOOKUP(B500,Deflatores!G$42:H$64,2,FALSE()),IF(OR(ISBLANK(C500),ISBLANK(B500)),"",VLOOKUP(C500,Deflatores!G$4:H$38,2,FALSE())*H500+VLOOKUP(C500,Deflatores!G$4:I$38,3,FALSE())))</f>
        <v/>
      </c>
      <c r="M500" s="48"/>
      <c r="N500" s="48"/>
      <c r="O500" s="43"/>
    </row>
    <row r="501" customFormat="false" ht="12.75" hidden="false" customHeight="true" outlineLevel="0" collapsed="false">
      <c r="A501" s="36"/>
      <c r="B501" s="37"/>
      <c r="C501" s="37"/>
      <c r="D501" s="44"/>
      <c r="E501" s="44"/>
      <c r="F501" s="45" t="str">
        <f aca="false">IF(ISBLANK(B501),"",IF(I501="L","Baixa",IF(I501="A","Média",IF(I501="","","Alta"))))</f>
        <v/>
      </c>
      <c r="G501" s="44" t="str">
        <f aca="false">CONCATENATE(B501,I501)</f>
        <v/>
      </c>
      <c r="H501" s="39" t="str">
        <f aca="false">IF(ISBLANK(B501),"",IF(B501="ALI",IF(I501="L",7,IF(I501="A",10,15)),IF(B501="AIE",IF(I501="L",5,IF(I501="A",7,10)),IF(B501="SE",IF(I501="L",4,IF(I501="A",5,7)),IF(OR(B501="EE",B501="CE"),IF(I501="L",3,IF(I501="A",4,6)),0)))))</f>
        <v/>
      </c>
      <c r="I501" s="46" t="str">
        <f aca="false">IF(OR(ISBLANK(D501),ISBLANK(E501)),IF(OR(B501="ALI",B501="AIE"),"L",IF(OR(B501="EE",B501="SE",B501="CE"),"A","")),IF(B501="EE",IF(E501&gt;=3,IF(D501&gt;=5,"H","A"),IF(E501&gt;=2,IF(D501&gt;=16,"H",IF(D501&lt;=4,"L","A")),IF(D501&lt;=15,"L","A"))),IF(OR(B501="SE",B501="CE"),IF(E501&gt;=4,IF(D501&gt;=6,"H","A"),IF(E501&gt;=2,IF(D501&gt;=20,"H",IF(D501&lt;=5,"L","A")),IF(D501&lt;=19,"L","A"))),IF(OR(B501="ALI",B501="AIE"),IF(E501&gt;=6,IF(D501&gt;=20,"H","A"),IF(E501&gt;=2,IF(D501&gt;=51,"H",IF(D501&lt;=19,"L","A")),IF(D501&lt;=50,"L","A"))),""))))</f>
        <v/>
      </c>
      <c r="J501" s="44" t="str">
        <f aca="false">CONCATENATE(B501,C501)</f>
        <v/>
      </c>
      <c r="K501" s="47" t="str">
        <f aca="false">IF(OR(H501="",H501=0),L501,H501)</f>
        <v/>
      </c>
      <c r="L501" s="47" t="str">
        <f aca="false">IF(NOT(ISERROR(VLOOKUP(B501,Deflatores!G$42:H$64,2,FALSE()))),VLOOKUP(B501,Deflatores!G$42:H$64,2,FALSE()),IF(OR(ISBLANK(C501),ISBLANK(B501)),"",VLOOKUP(C501,Deflatores!G$4:H$38,2,FALSE())*H501+VLOOKUP(C501,Deflatores!G$4:I$38,3,FALSE())))</f>
        <v/>
      </c>
      <c r="M501" s="48"/>
      <c r="N501" s="48"/>
      <c r="O501" s="43"/>
    </row>
    <row r="502" customFormat="false" ht="12.75" hidden="false" customHeight="true" outlineLevel="0" collapsed="false">
      <c r="A502" s="36"/>
      <c r="B502" s="37"/>
      <c r="C502" s="37"/>
      <c r="D502" s="44"/>
      <c r="E502" s="44"/>
      <c r="F502" s="45" t="str">
        <f aca="false">IF(ISBLANK(B502),"",IF(I502="L","Baixa",IF(I502="A","Média",IF(I502="","","Alta"))))</f>
        <v/>
      </c>
      <c r="G502" s="44" t="str">
        <f aca="false">CONCATENATE(B502,I502)</f>
        <v/>
      </c>
      <c r="H502" s="39" t="str">
        <f aca="false">IF(ISBLANK(B502),"",IF(B502="ALI",IF(I502="L",7,IF(I502="A",10,15)),IF(B502="AIE",IF(I502="L",5,IF(I502="A",7,10)),IF(B502="SE",IF(I502="L",4,IF(I502="A",5,7)),IF(OR(B502="EE",B502="CE"),IF(I502="L",3,IF(I502="A",4,6)),0)))))</f>
        <v/>
      </c>
      <c r="I502" s="46" t="str">
        <f aca="false">IF(OR(ISBLANK(D502),ISBLANK(E502)),IF(OR(B502="ALI",B502="AIE"),"L",IF(OR(B502="EE",B502="SE",B502="CE"),"A","")),IF(B502="EE",IF(E502&gt;=3,IF(D502&gt;=5,"H","A"),IF(E502&gt;=2,IF(D502&gt;=16,"H",IF(D502&lt;=4,"L","A")),IF(D502&lt;=15,"L","A"))),IF(OR(B502="SE",B502="CE"),IF(E502&gt;=4,IF(D502&gt;=6,"H","A"),IF(E502&gt;=2,IF(D502&gt;=20,"H",IF(D502&lt;=5,"L","A")),IF(D502&lt;=19,"L","A"))),IF(OR(B502="ALI",B502="AIE"),IF(E502&gt;=6,IF(D502&gt;=20,"H","A"),IF(E502&gt;=2,IF(D502&gt;=51,"H",IF(D502&lt;=19,"L","A")),IF(D502&lt;=50,"L","A"))),""))))</f>
        <v/>
      </c>
      <c r="J502" s="44" t="str">
        <f aca="false">CONCATENATE(B502,C502)</f>
        <v/>
      </c>
      <c r="K502" s="47" t="str">
        <f aca="false">IF(OR(H502="",H502=0),L502,H502)</f>
        <v/>
      </c>
      <c r="L502" s="47" t="str">
        <f aca="false">IF(NOT(ISERROR(VLOOKUP(B502,Deflatores!G$42:H$64,2,FALSE()))),VLOOKUP(B502,Deflatores!G$42:H$64,2,FALSE()),IF(OR(ISBLANK(C502),ISBLANK(B502)),"",VLOOKUP(C502,Deflatores!G$4:H$38,2,FALSE())*H502+VLOOKUP(C502,Deflatores!G$4:I$38,3,FALSE())))</f>
        <v/>
      </c>
      <c r="M502" s="48"/>
      <c r="N502" s="48"/>
      <c r="O502" s="43"/>
    </row>
    <row r="503" customFormat="false" ht="12.75" hidden="false" customHeight="true" outlineLevel="0" collapsed="false">
      <c r="A503" s="36"/>
      <c r="B503" s="37"/>
      <c r="C503" s="37"/>
      <c r="D503" s="44"/>
      <c r="E503" s="44"/>
      <c r="F503" s="45" t="str">
        <f aca="false">IF(ISBLANK(B503),"",IF(I503="L","Baixa",IF(I503="A","Média",IF(I503="","","Alta"))))</f>
        <v/>
      </c>
      <c r="G503" s="44" t="str">
        <f aca="false">CONCATENATE(B503,I503)</f>
        <v/>
      </c>
      <c r="H503" s="39" t="str">
        <f aca="false">IF(ISBLANK(B503),"",IF(B503="ALI",IF(I503="L",7,IF(I503="A",10,15)),IF(B503="AIE",IF(I503="L",5,IF(I503="A",7,10)),IF(B503="SE",IF(I503="L",4,IF(I503="A",5,7)),IF(OR(B503="EE",B503="CE"),IF(I503="L",3,IF(I503="A",4,6)),0)))))</f>
        <v/>
      </c>
      <c r="I503" s="46" t="str">
        <f aca="false">IF(OR(ISBLANK(D503),ISBLANK(E503)),IF(OR(B503="ALI",B503="AIE"),"L",IF(OR(B503="EE",B503="SE",B503="CE"),"A","")),IF(B503="EE",IF(E503&gt;=3,IF(D503&gt;=5,"H","A"),IF(E503&gt;=2,IF(D503&gt;=16,"H",IF(D503&lt;=4,"L","A")),IF(D503&lt;=15,"L","A"))),IF(OR(B503="SE",B503="CE"),IF(E503&gt;=4,IF(D503&gt;=6,"H","A"),IF(E503&gt;=2,IF(D503&gt;=20,"H",IF(D503&lt;=5,"L","A")),IF(D503&lt;=19,"L","A"))),IF(OR(B503="ALI",B503="AIE"),IF(E503&gt;=6,IF(D503&gt;=20,"H","A"),IF(E503&gt;=2,IF(D503&gt;=51,"H",IF(D503&lt;=19,"L","A")),IF(D503&lt;=50,"L","A"))),""))))</f>
        <v/>
      </c>
      <c r="J503" s="44" t="str">
        <f aca="false">CONCATENATE(B503,C503)</f>
        <v/>
      </c>
      <c r="K503" s="47" t="str">
        <f aca="false">IF(OR(H503="",H503=0),L503,H503)</f>
        <v/>
      </c>
      <c r="L503" s="47" t="str">
        <f aca="false">IF(NOT(ISERROR(VLOOKUP(B503,Deflatores!G$42:H$64,2,FALSE()))),VLOOKUP(B503,Deflatores!G$42:H$64,2,FALSE()),IF(OR(ISBLANK(C503),ISBLANK(B503)),"",VLOOKUP(C503,Deflatores!G$4:H$38,2,FALSE())*H503+VLOOKUP(C503,Deflatores!G$4:I$38,3,FALSE())))</f>
        <v/>
      </c>
      <c r="M503" s="48"/>
      <c r="N503" s="48"/>
      <c r="O503" s="43"/>
    </row>
    <row r="504" customFormat="false" ht="12.75" hidden="false" customHeight="true" outlineLevel="0" collapsed="false">
      <c r="A504" s="36"/>
      <c r="B504" s="37"/>
      <c r="C504" s="37"/>
      <c r="D504" s="44"/>
      <c r="E504" s="44"/>
      <c r="F504" s="45" t="str">
        <f aca="false">IF(ISBLANK(B504),"",IF(I504="L","Baixa",IF(I504="A","Média",IF(I504="","","Alta"))))</f>
        <v/>
      </c>
      <c r="G504" s="44" t="str">
        <f aca="false">CONCATENATE(B504,I504)</f>
        <v/>
      </c>
      <c r="H504" s="39" t="str">
        <f aca="false">IF(ISBLANK(B504),"",IF(B504="ALI",IF(I504="L",7,IF(I504="A",10,15)),IF(B504="AIE",IF(I504="L",5,IF(I504="A",7,10)),IF(B504="SE",IF(I504="L",4,IF(I504="A",5,7)),IF(OR(B504="EE",B504="CE"),IF(I504="L",3,IF(I504="A",4,6)),0)))))</f>
        <v/>
      </c>
      <c r="I504" s="46" t="str">
        <f aca="false">IF(OR(ISBLANK(D504),ISBLANK(E504)),IF(OR(B504="ALI",B504="AIE"),"L",IF(OR(B504="EE",B504="SE",B504="CE"),"A","")),IF(B504="EE",IF(E504&gt;=3,IF(D504&gt;=5,"H","A"),IF(E504&gt;=2,IF(D504&gt;=16,"H",IF(D504&lt;=4,"L","A")),IF(D504&lt;=15,"L","A"))),IF(OR(B504="SE",B504="CE"),IF(E504&gt;=4,IF(D504&gt;=6,"H","A"),IF(E504&gt;=2,IF(D504&gt;=20,"H",IF(D504&lt;=5,"L","A")),IF(D504&lt;=19,"L","A"))),IF(OR(B504="ALI",B504="AIE"),IF(E504&gt;=6,IF(D504&gt;=20,"H","A"),IF(E504&gt;=2,IF(D504&gt;=51,"H",IF(D504&lt;=19,"L","A")),IF(D504&lt;=50,"L","A"))),""))))</f>
        <v/>
      </c>
      <c r="J504" s="44" t="str">
        <f aca="false">CONCATENATE(B504,C504)</f>
        <v/>
      </c>
      <c r="K504" s="47" t="str">
        <f aca="false">IF(OR(H504="",H504=0),L504,H504)</f>
        <v/>
      </c>
      <c r="L504" s="47" t="str">
        <f aca="false">IF(NOT(ISERROR(VLOOKUP(B504,Deflatores!G$42:H$64,2,FALSE()))),VLOOKUP(B504,Deflatores!G$42:H$64,2,FALSE()),IF(OR(ISBLANK(C504),ISBLANK(B504)),"",VLOOKUP(C504,Deflatores!G$4:H$38,2,FALSE())*H504+VLOOKUP(C504,Deflatores!G$4:I$38,3,FALSE())))</f>
        <v/>
      </c>
      <c r="M504" s="48"/>
      <c r="N504" s="48"/>
      <c r="O504" s="43"/>
    </row>
    <row r="505" customFormat="false" ht="12.75" hidden="false" customHeight="true" outlineLevel="0" collapsed="false">
      <c r="A505" s="36"/>
      <c r="B505" s="37"/>
      <c r="C505" s="37"/>
      <c r="D505" s="44"/>
      <c r="E505" s="44"/>
      <c r="F505" s="45" t="str">
        <f aca="false">IF(ISBLANK(B505),"",IF(I505="L","Baixa",IF(I505="A","Média",IF(I505="","","Alta"))))</f>
        <v/>
      </c>
      <c r="G505" s="44" t="str">
        <f aca="false">CONCATENATE(B505,I505)</f>
        <v/>
      </c>
      <c r="H505" s="39" t="str">
        <f aca="false">IF(ISBLANK(B505),"",IF(B505="ALI",IF(I505="L",7,IF(I505="A",10,15)),IF(B505="AIE",IF(I505="L",5,IF(I505="A",7,10)),IF(B505="SE",IF(I505="L",4,IF(I505="A",5,7)),IF(OR(B505="EE",B505="CE"),IF(I505="L",3,IF(I505="A",4,6)),0)))))</f>
        <v/>
      </c>
      <c r="I505" s="46" t="str">
        <f aca="false">IF(OR(ISBLANK(D505),ISBLANK(E505)),IF(OR(B505="ALI",B505="AIE"),"L",IF(OR(B505="EE",B505="SE",B505="CE"),"A","")),IF(B505="EE",IF(E505&gt;=3,IF(D505&gt;=5,"H","A"),IF(E505&gt;=2,IF(D505&gt;=16,"H",IF(D505&lt;=4,"L","A")),IF(D505&lt;=15,"L","A"))),IF(OR(B505="SE",B505="CE"),IF(E505&gt;=4,IF(D505&gt;=6,"H","A"),IF(E505&gt;=2,IF(D505&gt;=20,"H",IF(D505&lt;=5,"L","A")),IF(D505&lt;=19,"L","A"))),IF(OR(B505="ALI",B505="AIE"),IF(E505&gt;=6,IF(D505&gt;=20,"H","A"),IF(E505&gt;=2,IF(D505&gt;=51,"H",IF(D505&lt;=19,"L","A")),IF(D505&lt;=50,"L","A"))),""))))</f>
        <v/>
      </c>
      <c r="J505" s="44" t="str">
        <f aca="false">CONCATENATE(B505,C505)</f>
        <v/>
      </c>
      <c r="K505" s="47" t="str">
        <f aca="false">IF(OR(H505="",H505=0),L505,H505)</f>
        <v/>
      </c>
      <c r="L505" s="47" t="str">
        <f aca="false">IF(NOT(ISERROR(VLOOKUP(B505,Deflatores!G$42:H$64,2,FALSE()))),VLOOKUP(B505,Deflatores!G$42:H$64,2,FALSE()),IF(OR(ISBLANK(C505),ISBLANK(B505)),"",VLOOKUP(C505,Deflatores!G$4:H$38,2,FALSE())*H505+VLOOKUP(C505,Deflatores!G$4:I$38,3,FALSE())))</f>
        <v/>
      </c>
      <c r="M505" s="48"/>
      <c r="N505" s="48"/>
      <c r="O505" s="43"/>
    </row>
    <row r="506" customFormat="false" ht="12.75" hidden="false" customHeight="true" outlineLevel="0" collapsed="false">
      <c r="A506" s="36"/>
      <c r="B506" s="37"/>
      <c r="C506" s="37"/>
      <c r="D506" s="44"/>
      <c r="E506" s="44"/>
      <c r="F506" s="45" t="str">
        <f aca="false">IF(ISBLANK(B506),"",IF(I506="L","Baixa",IF(I506="A","Média",IF(I506="","","Alta"))))</f>
        <v/>
      </c>
      <c r="G506" s="44" t="str">
        <f aca="false">CONCATENATE(B506,I506)</f>
        <v/>
      </c>
      <c r="H506" s="39" t="str">
        <f aca="false">IF(ISBLANK(B506),"",IF(B506="ALI",IF(I506="L",7,IF(I506="A",10,15)),IF(B506="AIE",IF(I506="L",5,IF(I506="A",7,10)),IF(B506="SE",IF(I506="L",4,IF(I506="A",5,7)),IF(OR(B506="EE",B506="CE"),IF(I506="L",3,IF(I506="A",4,6)),0)))))</f>
        <v/>
      </c>
      <c r="I506" s="46" t="str">
        <f aca="false">IF(OR(ISBLANK(D506),ISBLANK(E506)),IF(OR(B506="ALI",B506="AIE"),"L",IF(OR(B506="EE",B506="SE",B506="CE"),"A","")),IF(B506="EE",IF(E506&gt;=3,IF(D506&gt;=5,"H","A"),IF(E506&gt;=2,IF(D506&gt;=16,"H",IF(D506&lt;=4,"L","A")),IF(D506&lt;=15,"L","A"))),IF(OR(B506="SE",B506="CE"),IF(E506&gt;=4,IF(D506&gt;=6,"H","A"),IF(E506&gt;=2,IF(D506&gt;=20,"H",IF(D506&lt;=5,"L","A")),IF(D506&lt;=19,"L","A"))),IF(OR(B506="ALI",B506="AIE"),IF(E506&gt;=6,IF(D506&gt;=20,"H","A"),IF(E506&gt;=2,IF(D506&gt;=51,"H",IF(D506&lt;=19,"L","A")),IF(D506&lt;=50,"L","A"))),""))))</f>
        <v/>
      </c>
      <c r="J506" s="44" t="str">
        <f aca="false">CONCATENATE(B506,C506)</f>
        <v/>
      </c>
      <c r="K506" s="47" t="str">
        <f aca="false">IF(OR(H506="",H506=0),L506,H506)</f>
        <v/>
      </c>
      <c r="L506" s="47" t="str">
        <f aca="false">IF(NOT(ISERROR(VLOOKUP(B506,Deflatores!G$42:H$64,2,FALSE()))),VLOOKUP(B506,Deflatores!G$42:H$64,2,FALSE()),IF(OR(ISBLANK(C506),ISBLANK(B506)),"",VLOOKUP(C506,Deflatores!G$4:H$38,2,FALSE())*H506+VLOOKUP(C506,Deflatores!G$4:I$38,3,FALSE())))</f>
        <v/>
      </c>
      <c r="M506" s="48"/>
      <c r="N506" s="48"/>
      <c r="O506" s="43"/>
    </row>
    <row r="507" customFormat="false" ht="12.75" hidden="false" customHeight="true" outlineLevel="0" collapsed="false">
      <c r="A507" s="36"/>
      <c r="B507" s="37"/>
      <c r="C507" s="37"/>
      <c r="D507" s="44"/>
      <c r="E507" s="44"/>
      <c r="F507" s="45" t="str">
        <f aca="false">IF(ISBLANK(B507),"",IF(I507="L","Baixa",IF(I507="A","Média",IF(I507="","","Alta"))))</f>
        <v/>
      </c>
      <c r="G507" s="44" t="str">
        <f aca="false">CONCATENATE(B507,I507)</f>
        <v/>
      </c>
      <c r="H507" s="39" t="str">
        <f aca="false">IF(ISBLANK(B507),"",IF(B507="ALI",IF(I507="L",7,IF(I507="A",10,15)),IF(B507="AIE",IF(I507="L",5,IF(I507="A",7,10)),IF(B507="SE",IF(I507="L",4,IF(I507="A",5,7)),IF(OR(B507="EE",B507="CE"),IF(I507="L",3,IF(I507="A",4,6)),0)))))</f>
        <v/>
      </c>
      <c r="I507" s="46" t="str">
        <f aca="false">IF(OR(ISBLANK(D507),ISBLANK(E507)),IF(OR(B507="ALI",B507="AIE"),"L",IF(OR(B507="EE",B507="SE",B507="CE"),"A","")),IF(B507="EE",IF(E507&gt;=3,IF(D507&gt;=5,"H","A"),IF(E507&gt;=2,IF(D507&gt;=16,"H",IF(D507&lt;=4,"L","A")),IF(D507&lt;=15,"L","A"))),IF(OR(B507="SE",B507="CE"),IF(E507&gt;=4,IF(D507&gt;=6,"H","A"),IF(E507&gt;=2,IF(D507&gt;=20,"H",IF(D507&lt;=5,"L","A")),IF(D507&lt;=19,"L","A"))),IF(OR(B507="ALI",B507="AIE"),IF(E507&gt;=6,IF(D507&gt;=20,"H","A"),IF(E507&gt;=2,IF(D507&gt;=51,"H",IF(D507&lt;=19,"L","A")),IF(D507&lt;=50,"L","A"))),""))))</f>
        <v/>
      </c>
      <c r="J507" s="44" t="str">
        <f aca="false">CONCATENATE(B507,C507)</f>
        <v/>
      </c>
      <c r="K507" s="47" t="str">
        <f aca="false">IF(OR(H507="",H507=0),L507,H507)</f>
        <v/>
      </c>
      <c r="L507" s="47" t="str">
        <f aca="false">IF(NOT(ISERROR(VLOOKUP(B507,Deflatores!G$42:H$64,2,FALSE()))),VLOOKUP(B507,Deflatores!G$42:H$64,2,FALSE()),IF(OR(ISBLANK(C507),ISBLANK(B507)),"",VLOOKUP(C507,Deflatores!G$4:H$38,2,FALSE())*H507+VLOOKUP(C507,Deflatores!G$4:I$38,3,FALSE())))</f>
        <v/>
      </c>
      <c r="M507" s="48"/>
      <c r="N507" s="48"/>
      <c r="O507" s="43"/>
    </row>
    <row r="508" customFormat="false" ht="12.75" hidden="false" customHeight="true" outlineLevel="0" collapsed="false">
      <c r="A508" s="36"/>
      <c r="B508" s="37"/>
      <c r="C508" s="37"/>
      <c r="D508" s="44"/>
      <c r="E508" s="44"/>
      <c r="F508" s="45" t="str">
        <f aca="false">IF(ISBLANK(B508),"",IF(I508="L","Baixa",IF(I508="A","Média",IF(I508="","","Alta"))))</f>
        <v/>
      </c>
      <c r="G508" s="44" t="str">
        <f aca="false">CONCATENATE(B508,I508)</f>
        <v/>
      </c>
      <c r="H508" s="39" t="str">
        <f aca="false">IF(ISBLANK(B508),"",IF(B508="ALI",IF(I508="L",7,IF(I508="A",10,15)),IF(B508="AIE",IF(I508="L",5,IF(I508="A",7,10)),IF(B508="SE",IF(I508="L",4,IF(I508="A",5,7)),IF(OR(B508="EE",B508="CE"),IF(I508="L",3,IF(I508="A",4,6)),0)))))</f>
        <v/>
      </c>
      <c r="I508" s="46" t="str">
        <f aca="false">IF(OR(ISBLANK(D508),ISBLANK(E508)),IF(OR(B508="ALI",B508="AIE"),"L",IF(OR(B508="EE",B508="SE",B508="CE"),"A","")),IF(B508="EE",IF(E508&gt;=3,IF(D508&gt;=5,"H","A"),IF(E508&gt;=2,IF(D508&gt;=16,"H",IF(D508&lt;=4,"L","A")),IF(D508&lt;=15,"L","A"))),IF(OR(B508="SE",B508="CE"),IF(E508&gt;=4,IF(D508&gt;=6,"H","A"),IF(E508&gt;=2,IF(D508&gt;=20,"H",IF(D508&lt;=5,"L","A")),IF(D508&lt;=19,"L","A"))),IF(OR(B508="ALI",B508="AIE"),IF(E508&gt;=6,IF(D508&gt;=20,"H","A"),IF(E508&gt;=2,IF(D508&gt;=51,"H",IF(D508&lt;=19,"L","A")),IF(D508&lt;=50,"L","A"))),""))))</f>
        <v/>
      </c>
      <c r="J508" s="44" t="str">
        <f aca="false">CONCATENATE(B508,C508)</f>
        <v/>
      </c>
      <c r="K508" s="47" t="str">
        <f aca="false">IF(OR(H508="",H508=0),L508,H508)</f>
        <v/>
      </c>
      <c r="L508" s="47" t="str">
        <f aca="false">IF(NOT(ISERROR(VLOOKUP(B508,Deflatores!G$42:H$64,2,FALSE()))),VLOOKUP(B508,Deflatores!G$42:H$64,2,FALSE()),IF(OR(ISBLANK(C508),ISBLANK(B508)),"",VLOOKUP(C508,Deflatores!G$4:H$38,2,FALSE())*H508+VLOOKUP(C508,Deflatores!G$4:I$38,3,FALSE())))</f>
        <v/>
      </c>
      <c r="M508" s="48"/>
      <c r="N508" s="48"/>
      <c r="O508" s="43"/>
    </row>
    <row r="509" customFormat="false" ht="12.75" hidden="false" customHeight="true" outlineLevel="0" collapsed="false">
      <c r="A509" s="36"/>
      <c r="B509" s="37"/>
      <c r="C509" s="37"/>
      <c r="D509" s="44"/>
      <c r="E509" s="44"/>
      <c r="F509" s="45" t="str">
        <f aca="false">IF(ISBLANK(B509),"",IF(I509="L","Baixa",IF(I509="A","Média",IF(I509="","","Alta"))))</f>
        <v/>
      </c>
      <c r="G509" s="44" t="str">
        <f aca="false">CONCATENATE(B509,I509)</f>
        <v/>
      </c>
      <c r="H509" s="39" t="str">
        <f aca="false">IF(ISBLANK(B509),"",IF(B509="ALI",IF(I509="L",7,IF(I509="A",10,15)),IF(B509="AIE",IF(I509="L",5,IF(I509="A",7,10)),IF(B509="SE",IF(I509="L",4,IF(I509="A",5,7)),IF(OR(B509="EE",B509="CE"),IF(I509="L",3,IF(I509="A",4,6)),0)))))</f>
        <v/>
      </c>
      <c r="I509" s="46" t="str">
        <f aca="false">IF(OR(ISBLANK(D509),ISBLANK(E509)),IF(OR(B509="ALI",B509="AIE"),"L",IF(OR(B509="EE",B509="SE",B509="CE"),"A","")),IF(B509="EE",IF(E509&gt;=3,IF(D509&gt;=5,"H","A"),IF(E509&gt;=2,IF(D509&gt;=16,"H",IF(D509&lt;=4,"L","A")),IF(D509&lt;=15,"L","A"))),IF(OR(B509="SE",B509="CE"),IF(E509&gt;=4,IF(D509&gt;=6,"H","A"),IF(E509&gt;=2,IF(D509&gt;=20,"H",IF(D509&lt;=5,"L","A")),IF(D509&lt;=19,"L","A"))),IF(OR(B509="ALI",B509="AIE"),IF(E509&gt;=6,IF(D509&gt;=20,"H","A"),IF(E509&gt;=2,IF(D509&gt;=51,"H",IF(D509&lt;=19,"L","A")),IF(D509&lt;=50,"L","A"))),""))))</f>
        <v/>
      </c>
      <c r="J509" s="44" t="str">
        <f aca="false">CONCATENATE(B509,C509)</f>
        <v/>
      </c>
      <c r="K509" s="47" t="str">
        <f aca="false">IF(OR(H509="",H509=0),L509,H509)</f>
        <v/>
      </c>
      <c r="L509" s="47" t="str">
        <f aca="false">IF(NOT(ISERROR(VLOOKUP(B509,Deflatores!G$42:H$64,2,FALSE()))),VLOOKUP(B509,Deflatores!G$42:H$64,2,FALSE()),IF(OR(ISBLANK(C509),ISBLANK(B509)),"",VLOOKUP(C509,Deflatores!G$4:H$38,2,FALSE())*H509+VLOOKUP(C509,Deflatores!G$4:I$38,3,FALSE())))</f>
        <v/>
      </c>
      <c r="M509" s="48"/>
      <c r="N509" s="48"/>
      <c r="O509" s="43"/>
    </row>
    <row r="510" customFormat="false" ht="12.75" hidden="false" customHeight="true" outlineLevel="0" collapsed="false">
      <c r="A510" s="36"/>
      <c r="B510" s="37"/>
      <c r="C510" s="37"/>
      <c r="D510" s="44"/>
      <c r="E510" s="44"/>
      <c r="F510" s="45" t="str">
        <f aca="false">IF(ISBLANK(B510),"",IF(I510="L","Baixa",IF(I510="A","Média",IF(I510="","","Alta"))))</f>
        <v/>
      </c>
      <c r="G510" s="44" t="str">
        <f aca="false">CONCATENATE(B510,I510)</f>
        <v/>
      </c>
      <c r="H510" s="39" t="str">
        <f aca="false">IF(ISBLANK(B510),"",IF(B510="ALI",IF(I510="L",7,IF(I510="A",10,15)),IF(B510="AIE",IF(I510="L",5,IF(I510="A",7,10)),IF(B510="SE",IF(I510="L",4,IF(I510="A",5,7)),IF(OR(B510="EE",B510="CE"),IF(I510="L",3,IF(I510="A",4,6)),0)))))</f>
        <v/>
      </c>
      <c r="I510" s="46" t="str">
        <f aca="false">IF(OR(ISBLANK(D510),ISBLANK(E510)),IF(OR(B510="ALI",B510="AIE"),"L",IF(OR(B510="EE",B510="SE",B510="CE"),"A","")),IF(B510="EE",IF(E510&gt;=3,IF(D510&gt;=5,"H","A"),IF(E510&gt;=2,IF(D510&gt;=16,"H",IF(D510&lt;=4,"L","A")),IF(D510&lt;=15,"L","A"))),IF(OR(B510="SE",B510="CE"),IF(E510&gt;=4,IF(D510&gt;=6,"H","A"),IF(E510&gt;=2,IF(D510&gt;=20,"H",IF(D510&lt;=5,"L","A")),IF(D510&lt;=19,"L","A"))),IF(OR(B510="ALI",B510="AIE"),IF(E510&gt;=6,IF(D510&gt;=20,"H","A"),IF(E510&gt;=2,IF(D510&gt;=51,"H",IF(D510&lt;=19,"L","A")),IF(D510&lt;=50,"L","A"))),""))))</f>
        <v/>
      </c>
      <c r="J510" s="44" t="str">
        <f aca="false">CONCATENATE(B510,C510)</f>
        <v/>
      </c>
      <c r="K510" s="47" t="str">
        <f aca="false">IF(OR(H510="",H510=0),L510,H510)</f>
        <v/>
      </c>
      <c r="L510" s="47" t="str">
        <f aca="false">IF(NOT(ISERROR(VLOOKUP(B510,Deflatores!G$42:H$64,2,FALSE()))),VLOOKUP(B510,Deflatores!G$42:H$64,2,FALSE()),IF(OR(ISBLANK(C510),ISBLANK(B510)),"",VLOOKUP(C510,Deflatores!G$4:H$38,2,FALSE())*H510+VLOOKUP(C510,Deflatores!G$4:I$38,3,FALSE())))</f>
        <v/>
      </c>
      <c r="M510" s="48"/>
      <c r="N510" s="48"/>
      <c r="O510" s="43"/>
    </row>
    <row r="511" customFormat="false" ht="12.75" hidden="false" customHeight="true" outlineLevel="0" collapsed="false">
      <c r="A511" s="36"/>
      <c r="B511" s="37"/>
      <c r="C511" s="37"/>
      <c r="D511" s="44"/>
      <c r="E511" s="44"/>
      <c r="F511" s="45" t="str">
        <f aca="false">IF(ISBLANK(B511),"",IF(I511="L","Baixa",IF(I511="A","Média",IF(I511="","","Alta"))))</f>
        <v/>
      </c>
      <c r="G511" s="44" t="str">
        <f aca="false">CONCATENATE(B511,I511)</f>
        <v/>
      </c>
      <c r="H511" s="39" t="str">
        <f aca="false">IF(ISBLANK(B511),"",IF(B511="ALI",IF(I511="L",7,IF(I511="A",10,15)),IF(B511="AIE",IF(I511="L",5,IF(I511="A",7,10)),IF(B511="SE",IF(I511="L",4,IF(I511="A",5,7)),IF(OR(B511="EE",B511="CE"),IF(I511="L",3,IF(I511="A",4,6)),0)))))</f>
        <v/>
      </c>
      <c r="I511" s="46" t="str">
        <f aca="false">IF(OR(ISBLANK(D511),ISBLANK(E511)),IF(OR(B511="ALI",B511="AIE"),"L",IF(OR(B511="EE",B511="SE",B511="CE"),"A","")),IF(B511="EE",IF(E511&gt;=3,IF(D511&gt;=5,"H","A"),IF(E511&gt;=2,IF(D511&gt;=16,"H",IF(D511&lt;=4,"L","A")),IF(D511&lt;=15,"L","A"))),IF(OR(B511="SE",B511="CE"),IF(E511&gt;=4,IF(D511&gt;=6,"H","A"),IF(E511&gt;=2,IF(D511&gt;=20,"H",IF(D511&lt;=5,"L","A")),IF(D511&lt;=19,"L","A"))),IF(OR(B511="ALI",B511="AIE"),IF(E511&gt;=6,IF(D511&gt;=20,"H","A"),IF(E511&gt;=2,IF(D511&gt;=51,"H",IF(D511&lt;=19,"L","A")),IF(D511&lt;=50,"L","A"))),""))))</f>
        <v/>
      </c>
      <c r="J511" s="44" t="str">
        <f aca="false">CONCATENATE(B511,C511)</f>
        <v/>
      </c>
      <c r="K511" s="47" t="str">
        <f aca="false">IF(OR(H511="",H511=0),L511,H511)</f>
        <v/>
      </c>
      <c r="L511" s="47" t="str">
        <f aca="false">IF(NOT(ISERROR(VLOOKUP(B511,Deflatores!G$42:H$64,2,FALSE()))),VLOOKUP(B511,Deflatores!G$42:H$64,2,FALSE()),IF(OR(ISBLANK(C511),ISBLANK(B511)),"",VLOOKUP(C511,Deflatores!G$4:H$38,2,FALSE())*H511+VLOOKUP(C511,Deflatores!G$4:I$38,3,FALSE())))</f>
        <v/>
      </c>
      <c r="M511" s="48"/>
      <c r="N511" s="48"/>
      <c r="O511" s="43"/>
    </row>
    <row r="512" customFormat="false" ht="12.75" hidden="false" customHeight="true" outlineLevel="0" collapsed="false">
      <c r="A512" s="36"/>
      <c r="B512" s="37"/>
      <c r="C512" s="37"/>
      <c r="D512" s="44"/>
      <c r="E512" s="44"/>
      <c r="F512" s="45" t="str">
        <f aca="false">IF(ISBLANK(B512),"",IF(I512="L","Baixa",IF(I512="A","Média",IF(I512="","","Alta"))))</f>
        <v/>
      </c>
      <c r="G512" s="44" t="str">
        <f aca="false">CONCATENATE(B512,I512)</f>
        <v/>
      </c>
      <c r="H512" s="39" t="str">
        <f aca="false">IF(ISBLANK(B512),"",IF(B512="ALI",IF(I512="L",7,IF(I512="A",10,15)),IF(B512="AIE",IF(I512="L",5,IF(I512="A",7,10)),IF(B512="SE",IF(I512="L",4,IF(I512="A",5,7)),IF(OR(B512="EE",B512="CE"),IF(I512="L",3,IF(I512="A",4,6)),0)))))</f>
        <v/>
      </c>
      <c r="I512" s="46" t="str">
        <f aca="false">IF(OR(ISBLANK(D512),ISBLANK(E512)),IF(OR(B512="ALI",B512="AIE"),"L",IF(OR(B512="EE",B512="SE",B512="CE"),"A","")),IF(B512="EE",IF(E512&gt;=3,IF(D512&gt;=5,"H","A"),IF(E512&gt;=2,IF(D512&gt;=16,"H",IF(D512&lt;=4,"L","A")),IF(D512&lt;=15,"L","A"))),IF(OR(B512="SE",B512="CE"),IF(E512&gt;=4,IF(D512&gt;=6,"H","A"),IF(E512&gt;=2,IF(D512&gt;=20,"H",IF(D512&lt;=5,"L","A")),IF(D512&lt;=19,"L","A"))),IF(OR(B512="ALI",B512="AIE"),IF(E512&gt;=6,IF(D512&gt;=20,"H","A"),IF(E512&gt;=2,IF(D512&gt;=51,"H",IF(D512&lt;=19,"L","A")),IF(D512&lt;=50,"L","A"))),""))))</f>
        <v/>
      </c>
      <c r="J512" s="44" t="str">
        <f aca="false">CONCATENATE(B512,C512)</f>
        <v/>
      </c>
      <c r="K512" s="47" t="str">
        <f aca="false">IF(OR(H512="",H512=0),L512,H512)</f>
        <v/>
      </c>
      <c r="L512" s="47" t="str">
        <f aca="false">IF(NOT(ISERROR(VLOOKUP(B512,Deflatores!G$42:H$64,2,FALSE()))),VLOOKUP(B512,Deflatores!G$42:H$64,2,FALSE()),IF(OR(ISBLANK(C512),ISBLANK(B512)),"",VLOOKUP(C512,Deflatores!G$4:H$38,2,FALSE())*H512+VLOOKUP(C512,Deflatores!G$4:I$38,3,FALSE())))</f>
        <v/>
      </c>
      <c r="M512" s="48"/>
      <c r="N512" s="48"/>
      <c r="O512" s="43"/>
    </row>
    <row r="513" customFormat="false" ht="12.75" hidden="false" customHeight="true" outlineLevel="0" collapsed="false">
      <c r="A513" s="36"/>
      <c r="B513" s="37"/>
      <c r="C513" s="37"/>
      <c r="D513" s="44"/>
      <c r="E513" s="44"/>
      <c r="F513" s="45" t="str">
        <f aca="false">IF(ISBLANK(B513),"",IF(I513="L","Baixa",IF(I513="A","Média",IF(I513="","","Alta"))))</f>
        <v/>
      </c>
      <c r="G513" s="44" t="str">
        <f aca="false">CONCATENATE(B513,I513)</f>
        <v/>
      </c>
      <c r="H513" s="39" t="str">
        <f aca="false">IF(ISBLANK(B513),"",IF(B513="ALI",IF(I513="L",7,IF(I513="A",10,15)),IF(B513="AIE",IF(I513="L",5,IF(I513="A",7,10)),IF(B513="SE",IF(I513="L",4,IF(I513="A",5,7)),IF(OR(B513="EE",B513="CE"),IF(I513="L",3,IF(I513="A",4,6)),0)))))</f>
        <v/>
      </c>
      <c r="I513" s="46" t="str">
        <f aca="false">IF(OR(ISBLANK(D513),ISBLANK(E513)),IF(OR(B513="ALI",B513="AIE"),"L",IF(OR(B513="EE",B513="SE",B513="CE"),"A","")),IF(B513="EE",IF(E513&gt;=3,IF(D513&gt;=5,"H","A"),IF(E513&gt;=2,IF(D513&gt;=16,"H",IF(D513&lt;=4,"L","A")),IF(D513&lt;=15,"L","A"))),IF(OR(B513="SE",B513="CE"),IF(E513&gt;=4,IF(D513&gt;=6,"H","A"),IF(E513&gt;=2,IF(D513&gt;=20,"H",IF(D513&lt;=5,"L","A")),IF(D513&lt;=19,"L","A"))),IF(OR(B513="ALI",B513="AIE"),IF(E513&gt;=6,IF(D513&gt;=20,"H","A"),IF(E513&gt;=2,IF(D513&gt;=51,"H",IF(D513&lt;=19,"L","A")),IF(D513&lt;=50,"L","A"))),""))))</f>
        <v/>
      </c>
      <c r="J513" s="44" t="str">
        <f aca="false">CONCATENATE(B513,C513)</f>
        <v/>
      </c>
      <c r="K513" s="47" t="str">
        <f aca="false">IF(OR(H513="",H513=0),L513,H513)</f>
        <v/>
      </c>
      <c r="L513" s="47" t="str">
        <f aca="false">IF(NOT(ISERROR(VLOOKUP(B513,Deflatores!G$42:H$64,2,FALSE()))),VLOOKUP(B513,Deflatores!G$42:H$64,2,FALSE()),IF(OR(ISBLANK(C513),ISBLANK(B513)),"",VLOOKUP(C513,Deflatores!G$4:H$38,2,FALSE())*H513+VLOOKUP(C513,Deflatores!G$4:I$38,3,FALSE())))</f>
        <v/>
      </c>
      <c r="M513" s="48"/>
      <c r="N513" s="48"/>
      <c r="O513" s="43"/>
    </row>
    <row r="514" customFormat="false" ht="12.75" hidden="false" customHeight="true" outlineLevel="0" collapsed="false">
      <c r="A514" s="36"/>
      <c r="B514" s="37"/>
      <c r="C514" s="37"/>
      <c r="D514" s="44"/>
      <c r="E514" s="44"/>
      <c r="F514" s="45" t="str">
        <f aca="false">IF(ISBLANK(B514),"",IF(I514="L","Baixa",IF(I514="A","Média",IF(I514="","","Alta"))))</f>
        <v/>
      </c>
      <c r="G514" s="44" t="str">
        <f aca="false">CONCATENATE(B514,I514)</f>
        <v/>
      </c>
      <c r="H514" s="39" t="str">
        <f aca="false">IF(ISBLANK(B514),"",IF(B514="ALI",IF(I514="L",7,IF(I514="A",10,15)),IF(B514="AIE",IF(I514="L",5,IF(I514="A",7,10)),IF(B514="SE",IF(I514="L",4,IF(I514="A",5,7)),IF(OR(B514="EE",B514="CE"),IF(I514="L",3,IF(I514="A",4,6)),0)))))</f>
        <v/>
      </c>
      <c r="I514" s="46" t="str">
        <f aca="false">IF(OR(ISBLANK(D514),ISBLANK(E514)),IF(OR(B514="ALI",B514="AIE"),"L",IF(OR(B514="EE",B514="SE",B514="CE"),"A","")),IF(B514="EE",IF(E514&gt;=3,IF(D514&gt;=5,"H","A"),IF(E514&gt;=2,IF(D514&gt;=16,"H",IF(D514&lt;=4,"L","A")),IF(D514&lt;=15,"L","A"))),IF(OR(B514="SE",B514="CE"),IF(E514&gt;=4,IF(D514&gt;=6,"H","A"),IF(E514&gt;=2,IF(D514&gt;=20,"H",IF(D514&lt;=5,"L","A")),IF(D514&lt;=19,"L","A"))),IF(OR(B514="ALI",B514="AIE"),IF(E514&gt;=6,IF(D514&gt;=20,"H","A"),IF(E514&gt;=2,IF(D514&gt;=51,"H",IF(D514&lt;=19,"L","A")),IF(D514&lt;=50,"L","A"))),""))))</f>
        <v/>
      </c>
      <c r="J514" s="44" t="str">
        <f aca="false">CONCATENATE(B514,C514)</f>
        <v/>
      </c>
      <c r="K514" s="47" t="str">
        <f aca="false">IF(OR(H514="",H514=0),L514,H514)</f>
        <v/>
      </c>
      <c r="L514" s="47" t="str">
        <f aca="false">IF(NOT(ISERROR(VLOOKUP(B514,Deflatores!G$42:H$64,2,FALSE()))),VLOOKUP(B514,Deflatores!G$42:H$64,2,FALSE()),IF(OR(ISBLANK(C514),ISBLANK(B514)),"",VLOOKUP(C514,Deflatores!G$4:H$38,2,FALSE())*H514+VLOOKUP(C514,Deflatores!G$4:I$38,3,FALSE())))</f>
        <v/>
      </c>
      <c r="M514" s="48"/>
      <c r="N514" s="48"/>
      <c r="O514" s="43"/>
    </row>
    <row r="515" customFormat="false" ht="12.75" hidden="false" customHeight="true" outlineLevel="0" collapsed="false">
      <c r="A515" s="36"/>
      <c r="B515" s="37"/>
      <c r="C515" s="37"/>
      <c r="D515" s="44"/>
      <c r="E515" s="44"/>
      <c r="F515" s="45" t="str">
        <f aca="false">IF(ISBLANK(B515),"",IF(I515="L","Baixa",IF(I515="A","Média",IF(I515="","","Alta"))))</f>
        <v/>
      </c>
      <c r="G515" s="44" t="str">
        <f aca="false">CONCATENATE(B515,I515)</f>
        <v/>
      </c>
      <c r="H515" s="39" t="str">
        <f aca="false">IF(ISBLANK(B515),"",IF(B515="ALI",IF(I515="L",7,IF(I515="A",10,15)),IF(B515="AIE",IF(I515="L",5,IF(I515="A",7,10)),IF(B515="SE",IF(I515="L",4,IF(I515="A",5,7)),IF(OR(B515="EE",B515="CE"),IF(I515="L",3,IF(I515="A",4,6)),0)))))</f>
        <v/>
      </c>
      <c r="I515" s="46" t="str">
        <f aca="false">IF(OR(ISBLANK(D515),ISBLANK(E515)),IF(OR(B515="ALI",B515="AIE"),"L",IF(OR(B515="EE",B515="SE",B515="CE"),"A","")),IF(B515="EE",IF(E515&gt;=3,IF(D515&gt;=5,"H","A"),IF(E515&gt;=2,IF(D515&gt;=16,"H",IF(D515&lt;=4,"L","A")),IF(D515&lt;=15,"L","A"))),IF(OR(B515="SE",B515="CE"),IF(E515&gt;=4,IF(D515&gt;=6,"H","A"),IF(E515&gt;=2,IF(D515&gt;=20,"H",IF(D515&lt;=5,"L","A")),IF(D515&lt;=19,"L","A"))),IF(OR(B515="ALI",B515="AIE"),IF(E515&gt;=6,IF(D515&gt;=20,"H","A"),IF(E515&gt;=2,IF(D515&gt;=51,"H",IF(D515&lt;=19,"L","A")),IF(D515&lt;=50,"L","A"))),""))))</f>
        <v/>
      </c>
      <c r="J515" s="44" t="str">
        <f aca="false">CONCATENATE(B515,C515)</f>
        <v/>
      </c>
      <c r="K515" s="47" t="str">
        <f aca="false">IF(OR(H515="",H515=0),L515,H515)</f>
        <v/>
      </c>
      <c r="L515" s="47" t="str">
        <f aca="false">IF(NOT(ISERROR(VLOOKUP(B515,Deflatores!G$42:H$64,2,FALSE()))),VLOOKUP(B515,Deflatores!G$42:H$64,2,FALSE()),IF(OR(ISBLANK(C515),ISBLANK(B515)),"",VLOOKUP(C515,Deflatores!G$4:H$38,2,FALSE())*H515+VLOOKUP(C515,Deflatores!G$4:I$38,3,FALSE())))</f>
        <v/>
      </c>
      <c r="M515" s="48"/>
      <c r="N515" s="48"/>
      <c r="O515" s="43"/>
    </row>
    <row r="516" customFormat="false" ht="12.75" hidden="false" customHeight="true" outlineLevel="0" collapsed="false">
      <c r="A516" s="36"/>
      <c r="B516" s="37"/>
      <c r="C516" s="37"/>
      <c r="D516" s="44"/>
      <c r="E516" s="44"/>
      <c r="F516" s="45" t="str">
        <f aca="false">IF(ISBLANK(B516),"",IF(I516="L","Baixa",IF(I516="A","Média",IF(I516="","","Alta"))))</f>
        <v/>
      </c>
      <c r="G516" s="44" t="str">
        <f aca="false">CONCATENATE(B516,I516)</f>
        <v/>
      </c>
      <c r="H516" s="39" t="str">
        <f aca="false">IF(ISBLANK(B516),"",IF(B516="ALI",IF(I516="L",7,IF(I516="A",10,15)),IF(B516="AIE",IF(I516="L",5,IF(I516="A",7,10)),IF(B516="SE",IF(I516="L",4,IF(I516="A",5,7)),IF(OR(B516="EE",B516="CE"),IF(I516="L",3,IF(I516="A",4,6)),0)))))</f>
        <v/>
      </c>
      <c r="I516" s="46" t="str">
        <f aca="false">IF(OR(ISBLANK(D516),ISBLANK(E516)),IF(OR(B516="ALI",B516="AIE"),"L",IF(OR(B516="EE",B516="SE",B516="CE"),"A","")),IF(B516="EE",IF(E516&gt;=3,IF(D516&gt;=5,"H","A"),IF(E516&gt;=2,IF(D516&gt;=16,"H",IF(D516&lt;=4,"L","A")),IF(D516&lt;=15,"L","A"))),IF(OR(B516="SE",B516="CE"),IF(E516&gt;=4,IF(D516&gt;=6,"H","A"),IF(E516&gt;=2,IF(D516&gt;=20,"H",IF(D516&lt;=5,"L","A")),IF(D516&lt;=19,"L","A"))),IF(OR(B516="ALI",B516="AIE"),IF(E516&gt;=6,IF(D516&gt;=20,"H","A"),IF(E516&gt;=2,IF(D516&gt;=51,"H",IF(D516&lt;=19,"L","A")),IF(D516&lt;=50,"L","A"))),""))))</f>
        <v/>
      </c>
      <c r="J516" s="44" t="str">
        <f aca="false">CONCATENATE(B516,C516)</f>
        <v/>
      </c>
      <c r="K516" s="47" t="str">
        <f aca="false">IF(OR(H516="",H516=0),L516,H516)</f>
        <v/>
      </c>
      <c r="L516" s="47" t="str">
        <f aca="false">IF(NOT(ISERROR(VLOOKUP(B516,Deflatores!G$42:H$64,2,FALSE()))),VLOOKUP(B516,Deflatores!G$42:H$64,2,FALSE()),IF(OR(ISBLANK(C516),ISBLANK(B516)),"",VLOOKUP(C516,Deflatores!G$4:H$38,2,FALSE())*H516+VLOOKUP(C516,Deflatores!G$4:I$38,3,FALSE())))</f>
        <v/>
      </c>
      <c r="M516" s="48"/>
      <c r="N516" s="48"/>
      <c r="O516" s="43"/>
    </row>
    <row r="517" customFormat="false" ht="12.75" hidden="false" customHeight="true" outlineLevel="0" collapsed="false">
      <c r="A517" s="36"/>
      <c r="B517" s="37"/>
      <c r="C517" s="37"/>
      <c r="D517" s="44"/>
      <c r="E517" s="44"/>
      <c r="F517" s="45" t="str">
        <f aca="false">IF(ISBLANK(B517),"",IF(I517="L","Baixa",IF(I517="A","Média",IF(I517="","","Alta"))))</f>
        <v/>
      </c>
      <c r="G517" s="44" t="str">
        <f aca="false">CONCATENATE(B517,I517)</f>
        <v/>
      </c>
      <c r="H517" s="39" t="str">
        <f aca="false">IF(ISBLANK(B517),"",IF(B517="ALI",IF(I517="L",7,IF(I517="A",10,15)),IF(B517="AIE",IF(I517="L",5,IF(I517="A",7,10)),IF(B517="SE",IF(I517="L",4,IF(I517="A",5,7)),IF(OR(B517="EE",B517="CE"),IF(I517="L",3,IF(I517="A",4,6)),0)))))</f>
        <v/>
      </c>
      <c r="I517" s="46" t="str">
        <f aca="false">IF(OR(ISBLANK(D517),ISBLANK(E517)),IF(OR(B517="ALI",B517="AIE"),"L",IF(OR(B517="EE",B517="SE",B517="CE"),"A","")),IF(B517="EE",IF(E517&gt;=3,IF(D517&gt;=5,"H","A"),IF(E517&gt;=2,IF(D517&gt;=16,"H",IF(D517&lt;=4,"L","A")),IF(D517&lt;=15,"L","A"))),IF(OR(B517="SE",B517="CE"),IF(E517&gt;=4,IF(D517&gt;=6,"H","A"),IF(E517&gt;=2,IF(D517&gt;=20,"H",IF(D517&lt;=5,"L","A")),IF(D517&lt;=19,"L","A"))),IF(OR(B517="ALI",B517="AIE"),IF(E517&gt;=6,IF(D517&gt;=20,"H","A"),IF(E517&gt;=2,IF(D517&gt;=51,"H",IF(D517&lt;=19,"L","A")),IF(D517&lt;=50,"L","A"))),""))))</f>
        <v/>
      </c>
      <c r="J517" s="44" t="str">
        <f aca="false">CONCATENATE(B517,C517)</f>
        <v/>
      </c>
      <c r="K517" s="47" t="str">
        <f aca="false">IF(OR(H517="",H517=0),L517,H517)</f>
        <v/>
      </c>
      <c r="L517" s="47" t="str">
        <f aca="false">IF(NOT(ISERROR(VLOOKUP(B517,Deflatores!G$42:H$64,2,FALSE()))),VLOOKUP(B517,Deflatores!G$42:H$64,2,FALSE()),IF(OR(ISBLANK(C517),ISBLANK(B517)),"",VLOOKUP(C517,Deflatores!G$4:H$38,2,FALSE())*H517+VLOOKUP(C517,Deflatores!G$4:I$38,3,FALSE())))</f>
        <v/>
      </c>
      <c r="M517" s="48"/>
      <c r="N517" s="48"/>
      <c r="O517" s="43"/>
    </row>
    <row r="518" customFormat="false" ht="12.75" hidden="false" customHeight="true" outlineLevel="0" collapsed="false">
      <c r="A518" s="36"/>
      <c r="B518" s="37"/>
      <c r="C518" s="37"/>
      <c r="D518" s="44"/>
      <c r="E518" s="44"/>
      <c r="F518" s="45" t="str">
        <f aca="false">IF(ISBLANK(B518),"",IF(I518="L","Baixa",IF(I518="A","Média",IF(I518="","","Alta"))))</f>
        <v/>
      </c>
      <c r="G518" s="44" t="str">
        <f aca="false">CONCATENATE(B518,I518)</f>
        <v/>
      </c>
      <c r="H518" s="39" t="str">
        <f aca="false">IF(ISBLANK(B518),"",IF(B518="ALI",IF(I518="L",7,IF(I518="A",10,15)),IF(B518="AIE",IF(I518="L",5,IF(I518="A",7,10)),IF(B518="SE",IF(I518="L",4,IF(I518="A",5,7)),IF(OR(B518="EE",B518="CE"),IF(I518="L",3,IF(I518="A",4,6)),0)))))</f>
        <v/>
      </c>
      <c r="I518" s="46" t="str">
        <f aca="false">IF(OR(ISBLANK(D518),ISBLANK(E518)),IF(OR(B518="ALI",B518="AIE"),"L",IF(OR(B518="EE",B518="SE",B518="CE"),"A","")),IF(B518="EE",IF(E518&gt;=3,IF(D518&gt;=5,"H","A"),IF(E518&gt;=2,IF(D518&gt;=16,"H",IF(D518&lt;=4,"L","A")),IF(D518&lt;=15,"L","A"))),IF(OR(B518="SE",B518="CE"),IF(E518&gt;=4,IF(D518&gt;=6,"H","A"),IF(E518&gt;=2,IF(D518&gt;=20,"H",IF(D518&lt;=5,"L","A")),IF(D518&lt;=19,"L","A"))),IF(OR(B518="ALI",B518="AIE"),IF(E518&gt;=6,IF(D518&gt;=20,"H","A"),IF(E518&gt;=2,IF(D518&gt;=51,"H",IF(D518&lt;=19,"L","A")),IF(D518&lt;=50,"L","A"))),""))))</f>
        <v/>
      </c>
      <c r="J518" s="44" t="str">
        <f aca="false">CONCATENATE(B518,C518)</f>
        <v/>
      </c>
      <c r="K518" s="47" t="str">
        <f aca="false">IF(OR(H518="",H518=0),L518,H518)</f>
        <v/>
      </c>
      <c r="L518" s="47" t="str">
        <f aca="false">IF(NOT(ISERROR(VLOOKUP(B518,Deflatores!G$42:H$64,2,FALSE()))),VLOOKUP(B518,Deflatores!G$42:H$64,2,FALSE()),IF(OR(ISBLANK(C518),ISBLANK(B518)),"",VLOOKUP(C518,Deflatores!G$4:H$38,2,FALSE())*H518+VLOOKUP(C518,Deflatores!G$4:I$38,3,FALSE())))</f>
        <v/>
      </c>
      <c r="M518" s="48"/>
      <c r="N518" s="48"/>
      <c r="O518" s="43"/>
    </row>
    <row r="519" customFormat="false" ht="12.75" hidden="false" customHeight="true" outlineLevel="0" collapsed="false">
      <c r="A519" s="36"/>
      <c r="B519" s="37"/>
      <c r="C519" s="37"/>
      <c r="D519" s="44"/>
      <c r="E519" s="44"/>
      <c r="F519" s="45" t="str">
        <f aca="false">IF(ISBLANK(B519),"",IF(I519="L","Baixa",IF(I519="A","Média",IF(I519="","","Alta"))))</f>
        <v/>
      </c>
      <c r="G519" s="44" t="str">
        <f aca="false">CONCATENATE(B519,I519)</f>
        <v/>
      </c>
      <c r="H519" s="39" t="str">
        <f aca="false">IF(ISBLANK(B519),"",IF(B519="ALI",IF(I519="L",7,IF(I519="A",10,15)),IF(B519="AIE",IF(I519="L",5,IF(I519="A",7,10)),IF(B519="SE",IF(I519="L",4,IF(I519="A",5,7)),IF(OR(B519="EE",B519="CE"),IF(I519="L",3,IF(I519="A",4,6)),0)))))</f>
        <v/>
      </c>
      <c r="I519" s="46" t="str">
        <f aca="false">IF(OR(ISBLANK(D519),ISBLANK(E519)),IF(OR(B519="ALI",B519="AIE"),"L",IF(OR(B519="EE",B519="SE",B519="CE"),"A","")),IF(B519="EE",IF(E519&gt;=3,IF(D519&gt;=5,"H","A"),IF(E519&gt;=2,IF(D519&gt;=16,"H",IF(D519&lt;=4,"L","A")),IF(D519&lt;=15,"L","A"))),IF(OR(B519="SE",B519="CE"),IF(E519&gt;=4,IF(D519&gt;=6,"H","A"),IF(E519&gt;=2,IF(D519&gt;=20,"H",IF(D519&lt;=5,"L","A")),IF(D519&lt;=19,"L","A"))),IF(OR(B519="ALI",B519="AIE"),IF(E519&gt;=6,IF(D519&gt;=20,"H","A"),IF(E519&gt;=2,IF(D519&gt;=51,"H",IF(D519&lt;=19,"L","A")),IF(D519&lt;=50,"L","A"))),""))))</f>
        <v/>
      </c>
      <c r="J519" s="44" t="str">
        <f aca="false">CONCATENATE(B519,C519)</f>
        <v/>
      </c>
      <c r="K519" s="47" t="str">
        <f aca="false">IF(OR(H519="",H519=0),L519,H519)</f>
        <v/>
      </c>
      <c r="L519" s="47" t="str">
        <f aca="false">IF(NOT(ISERROR(VLOOKUP(B519,Deflatores!G$42:H$64,2,FALSE()))),VLOOKUP(B519,Deflatores!G$42:H$64,2,FALSE()),IF(OR(ISBLANK(C519),ISBLANK(B519)),"",VLOOKUP(C519,Deflatores!G$4:H$38,2,FALSE())*H519+VLOOKUP(C519,Deflatores!G$4:I$38,3,FALSE())))</f>
        <v/>
      </c>
      <c r="M519" s="48"/>
      <c r="N519" s="48"/>
      <c r="O519" s="43"/>
    </row>
    <row r="520" customFormat="false" ht="12.75" hidden="false" customHeight="true" outlineLevel="0" collapsed="false">
      <c r="A520" s="36"/>
      <c r="B520" s="37"/>
      <c r="C520" s="37"/>
      <c r="D520" s="44"/>
      <c r="E520" s="44"/>
      <c r="F520" s="45" t="str">
        <f aca="false">IF(ISBLANK(B520),"",IF(I520="L","Baixa",IF(I520="A","Média",IF(I520="","","Alta"))))</f>
        <v/>
      </c>
      <c r="G520" s="44" t="str">
        <f aca="false">CONCATENATE(B520,I520)</f>
        <v/>
      </c>
      <c r="H520" s="39" t="str">
        <f aca="false">IF(ISBLANK(B520),"",IF(B520="ALI",IF(I520="L",7,IF(I520="A",10,15)),IF(B520="AIE",IF(I520="L",5,IF(I520="A",7,10)),IF(B520="SE",IF(I520="L",4,IF(I520="A",5,7)),IF(OR(B520="EE",B520="CE"),IF(I520="L",3,IF(I520="A",4,6)),0)))))</f>
        <v/>
      </c>
      <c r="I520" s="46" t="str">
        <f aca="false">IF(OR(ISBLANK(D520),ISBLANK(E520)),IF(OR(B520="ALI",B520="AIE"),"L",IF(OR(B520="EE",B520="SE",B520="CE"),"A","")),IF(B520="EE",IF(E520&gt;=3,IF(D520&gt;=5,"H","A"),IF(E520&gt;=2,IF(D520&gt;=16,"H",IF(D520&lt;=4,"L","A")),IF(D520&lt;=15,"L","A"))),IF(OR(B520="SE",B520="CE"),IF(E520&gt;=4,IF(D520&gt;=6,"H","A"),IF(E520&gt;=2,IF(D520&gt;=20,"H",IF(D520&lt;=5,"L","A")),IF(D520&lt;=19,"L","A"))),IF(OR(B520="ALI",B520="AIE"),IF(E520&gt;=6,IF(D520&gt;=20,"H","A"),IF(E520&gt;=2,IF(D520&gt;=51,"H",IF(D520&lt;=19,"L","A")),IF(D520&lt;=50,"L","A"))),""))))</f>
        <v/>
      </c>
      <c r="J520" s="44" t="str">
        <f aca="false">CONCATENATE(B520,C520)</f>
        <v/>
      </c>
      <c r="K520" s="47" t="str">
        <f aca="false">IF(OR(H520="",H520=0),L520,H520)</f>
        <v/>
      </c>
      <c r="L520" s="47" t="str">
        <f aca="false">IF(NOT(ISERROR(VLOOKUP(B520,Deflatores!G$42:H$64,2,FALSE()))),VLOOKUP(B520,Deflatores!G$42:H$64,2,FALSE()),IF(OR(ISBLANK(C520),ISBLANK(B520)),"",VLOOKUP(C520,Deflatores!G$4:H$38,2,FALSE())*H520+VLOOKUP(C520,Deflatores!G$4:I$38,3,FALSE())))</f>
        <v/>
      </c>
      <c r="M520" s="48"/>
      <c r="N520" s="48"/>
      <c r="O520" s="43"/>
    </row>
    <row r="521" customFormat="false" ht="12.75" hidden="false" customHeight="true" outlineLevel="0" collapsed="false">
      <c r="A521" s="36"/>
      <c r="B521" s="37"/>
      <c r="C521" s="37"/>
      <c r="D521" s="44"/>
      <c r="E521" s="44"/>
      <c r="F521" s="45" t="str">
        <f aca="false">IF(ISBLANK(B521),"",IF(I521="L","Baixa",IF(I521="A","Média",IF(I521="","","Alta"))))</f>
        <v/>
      </c>
      <c r="G521" s="44" t="str">
        <f aca="false">CONCATENATE(B521,I521)</f>
        <v/>
      </c>
      <c r="H521" s="39" t="str">
        <f aca="false">IF(ISBLANK(B521),"",IF(B521="ALI",IF(I521="L",7,IF(I521="A",10,15)),IF(B521="AIE",IF(I521="L",5,IF(I521="A",7,10)),IF(B521="SE",IF(I521="L",4,IF(I521="A",5,7)),IF(OR(B521="EE",B521="CE"),IF(I521="L",3,IF(I521="A",4,6)),0)))))</f>
        <v/>
      </c>
      <c r="I521" s="46" t="str">
        <f aca="false">IF(OR(ISBLANK(D521),ISBLANK(E521)),IF(OR(B521="ALI",B521="AIE"),"L",IF(OR(B521="EE",B521="SE",B521="CE"),"A","")),IF(B521="EE",IF(E521&gt;=3,IF(D521&gt;=5,"H","A"),IF(E521&gt;=2,IF(D521&gt;=16,"H",IF(D521&lt;=4,"L","A")),IF(D521&lt;=15,"L","A"))),IF(OR(B521="SE",B521="CE"),IF(E521&gt;=4,IF(D521&gt;=6,"H","A"),IF(E521&gt;=2,IF(D521&gt;=20,"H",IF(D521&lt;=5,"L","A")),IF(D521&lt;=19,"L","A"))),IF(OR(B521="ALI",B521="AIE"),IF(E521&gt;=6,IF(D521&gt;=20,"H","A"),IF(E521&gt;=2,IF(D521&gt;=51,"H",IF(D521&lt;=19,"L","A")),IF(D521&lt;=50,"L","A"))),""))))</f>
        <v/>
      </c>
      <c r="J521" s="44" t="str">
        <f aca="false">CONCATENATE(B521,C521)</f>
        <v/>
      </c>
      <c r="K521" s="47" t="str">
        <f aca="false">IF(OR(H521="",H521=0),L521,H521)</f>
        <v/>
      </c>
      <c r="L521" s="47" t="str">
        <f aca="false">IF(NOT(ISERROR(VLOOKUP(B521,Deflatores!G$42:H$64,2,FALSE()))),VLOOKUP(B521,Deflatores!G$42:H$64,2,FALSE()),IF(OR(ISBLANK(C521),ISBLANK(B521)),"",VLOOKUP(C521,Deflatores!G$4:H$38,2,FALSE())*H521+VLOOKUP(C521,Deflatores!G$4:I$38,3,FALSE())))</f>
        <v/>
      </c>
      <c r="M521" s="48"/>
      <c r="N521" s="48"/>
      <c r="O521" s="43"/>
    </row>
    <row r="522" customFormat="false" ht="12.75" hidden="false" customHeight="true" outlineLevel="0" collapsed="false">
      <c r="A522" s="36"/>
      <c r="B522" s="37"/>
      <c r="C522" s="37"/>
      <c r="D522" s="44"/>
      <c r="E522" s="44"/>
      <c r="F522" s="45" t="str">
        <f aca="false">IF(ISBLANK(B522),"",IF(I522="L","Baixa",IF(I522="A","Média",IF(I522="","","Alta"))))</f>
        <v/>
      </c>
      <c r="G522" s="44" t="str">
        <f aca="false">CONCATENATE(B522,I522)</f>
        <v/>
      </c>
      <c r="H522" s="39" t="str">
        <f aca="false">IF(ISBLANK(B522),"",IF(B522="ALI",IF(I522="L",7,IF(I522="A",10,15)),IF(B522="AIE",IF(I522="L",5,IF(I522="A",7,10)),IF(B522="SE",IF(I522="L",4,IF(I522="A",5,7)),IF(OR(B522="EE",B522="CE"),IF(I522="L",3,IF(I522="A",4,6)),0)))))</f>
        <v/>
      </c>
      <c r="I522" s="46" t="str">
        <f aca="false">IF(OR(ISBLANK(D522),ISBLANK(E522)),IF(OR(B522="ALI",B522="AIE"),"L",IF(OR(B522="EE",B522="SE",B522="CE"),"A","")),IF(B522="EE",IF(E522&gt;=3,IF(D522&gt;=5,"H","A"),IF(E522&gt;=2,IF(D522&gt;=16,"H",IF(D522&lt;=4,"L","A")),IF(D522&lt;=15,"L","A"))),IF(OR(B522="SE",B522="CE"),IF(E522&gt;=4,IF(D522&gt;=6,"H","A"),IF(E522&gt;=2,IF(D522&gt;=20,"H",IF(D522&lt;=5,"L","A")),IF(D522&lt;=19,"L","A"))),IF(OR(B522="ALI",B522="AIE"),IF(E522&gt;=6,IF(D522&gt;=20,"H","A"),IF(E522&gt;=2,IF(D522&gt;=51,"H",IF(D522&lt;=19,"L","A")),IF(D522&lt;=50,"L","A"))),""))))</f>
        <v/>
      </c>
      <c r="J522" s="44" t="str">
        <f aca="false">CONCATENATE(B522,C522)</f>
        <v/>
      </c>
      <c r="K522" s="47" t="str">
        <f aca="false">IF(OR(H522="",H522=0),L522,H522)</f>
        <v/>
      </c>
      <c r="L522" s="47" t="str">
        <f aca="false">IF(NOT(ISERROR(VLOOKUP(B522,Deflatores!G$42:H$64,2,FALSE()))),VLOOKUP(B522,Deflatores!G$42:H$64,2,FALSE()),IF(OR(ISBLANK(C522),ISBLANK(B522)),"",VLOOKUP(C522,Deflatores!G$4:H$38,2,FALSE())*H522+VLOOKUP(C522,Deflatores!G$4:I$38,3,FALSE())))</f>
        <v/>
      </c>
      <c r="M522" s="48"/>
      <c r="N522" s="48"/>
      <c r="O522" s="43"/>
    </row>
    <row r="523" customFormat="false" ht="12.75" hidden="false" customHeight="true" outlineLevel="0" collapsed="false">
      <c r="A523" s="36"/>
      <c r="B523" s="37"/>
      <c r="C523" s="37"/>
      <c r="D523" s="44"/>
      <c r="E523" s="44"/>
      <c r="F523" s="45" t="str">
        <f aca="false">IF(ISBLANK(B523),"",IF(I523="L","Baixa",IF(I523="A","Média",IF(I523="","","Alta"))))</f>
        <v/>
      </c>
      <c r="G523" s="44" t="str">
        <f aca="false">CONCATENATE(B523,I523)</f>
        <v/>
      </c>
      <c r="H523" s="39" t="str">
        <f aca="false">IF(ISBLANK(B523),"",IF(B523="ALI",IF(I523="L",7,IF(I523="A",10,15)),IF(B523="AIE",IF(I523="L",5,IF(I523="A",7,10)),IF(B523="SE",IF(I523="L",4,IF(I523="A",5,7)),IF(OR(B523="EE",B523="CE"),IF(I523="L",3,IF(I523="A",4,6)),0)))))</f>
        <v/>
      </c>
      <c r="I523" s="46" t="str">
        <f aca="false">IF(OR(ISBLANK(D523),ISBLANK(E523)),IF(OR(B523="ALI",B523="AIE"),"L",IF(OR(B523="EE",B523="SE",B523="CE"),"A","")),IF(B523="EE",IF(E523&gt;=3,IF(D523&gt;=5,"H","A"),IF(E523&gt;=2,IF(D523&gt;=16,"H",IF(D523&lt;=4,"L","A")),IF(D523&lt;=15,"L","A"))),IF(OR(B523="SE",B523="CE"),IF(E523&gt;=4,IF(D523&gt;=6,"H","A"),IF(E523&gt;=2,IF(D523&gt;=20,"H",IF(D523&lt;=5,"L","A")),IF(D523&lt;=19,"L","A"))),IF(OR(B523="ALI",B523="AIE"),IF(E523&gt;=6,IF(D523&gt;=20,"H","A"),IF(E523&gt;=2,IF(D523&gt;=51,"H",IF(D523&lt;=19,"L","A")),IF(D523&lt;=50,"L","A"))),""))))</f>
        <v/>
      </c>
      <c r="J523" s="44" t="str">
        <f aca="false">CONCATENATE(B523,C523)</f>
        <v/>
      </c>
      <c r="K523" s="47" t="str">
        <f aca="false">IF(OR(H523="",H523=0),L523,H523)</f>
        <v/>
      </c>
      <c r="L523" s="47" t="str">
        <f aca="false">IF(NOT(ISERROR(VLOOKUP(B523,Deflatores!G$42:H$64,2,FALSE()))),VLOOKUP(B523,Deflatores!G$42:H$64,2,FALSE()),IF(OR(ISBLANK(C523),ISBLANK(B523)),"",VLOOKUP(C523,Deflatores!G$4:H$38,2,FALSE())*H523+VLOOKUP(C523,Deflatores!G$4:I$38,3,FALSE())))</f>
        <v/>
      </c>
      <c r="M523" s="48"/>
      <c r="N523" s="48"/>
      <c r="O523" s="43"/>
    </row>
    <row r="524" customFormat="false" ht="12.75" hidden="false" customHeight="true" outlineLevel="0" collapsed="false">
      <c r="A524" s="36"/>
      <c r="B524" s="37"/>
      <c r="C524" s="37"/>
      <c r="D524" s="44"/>
      <c r="E524" s="44"/>
      <c r="F524" s="45" t="str">
        <f aca="false">IF(ISBLANK(B524),"",IF(I524="L","Baixa",IF(I524="A","Média",IF(I524="","","Alta"))))</f>
        <v/>
      </c>
      <c r="G524" s="44" t="str">
        <f aca="false">CONCATENATE(B524,I524)</f>
        <v/>
      </c>
      <c r="H524" s="39" t="str">
        <f aca="false">IF(ISBLANK(B524),"",IF(B524="ALI",IF(I524="L",7,IF(I524="A",10,15)),IF(B524="AIE",IF(I524="L",5,IF(I524="A",7,10)),IF(B524="SE",IF(I524="L",4,IF(I524="A",5,7)),IF(OR(B524="EE",B524="CE"),IF(I524="L",3,IF(I524="A",4,6)),0)))))</f>
        <v/>
      </c>
      <c r="I524" s="46" t="str">
        <f aca="false">IF(OR(ISBLANK(D524),ISBLANK(E524)),IF(OR(B524="ALI",B524="AIE"),"L",IF(OR(B524="EE",B524="SE",B524="CE"),"A","")),IF(B524="EE",IF(E524&gt;=3,IF(D524&gt;=5,"H","A"),IF(E524&gt;=2,IF(D524&gt;=16,"H",IF(D524&lt;=4,"L","A")),IF(D524&lt;=15,"L","A"))),IF(OR(B524="SE",B524="CE"),IF(E524&gt;=4,IF(D524&gt;=6,"H","A"),IF(E524&gt;=2,IF(D524&gt;=20,"H",IF(D524&lt;=5,"L","A")),IF(D524&lt;=19,"L","A"))),IF(OR(B524="ALI",B524="AIE"),IF(E524&gt;=6,IF(D524&gt;=20,"H","A"),IF(E524&gt;=2,IF(D524&gt;=51,"H",IF(D524&lt;=19,"L","A")),IF(D524&lt;=50,"L","A"))),""))))</f>
        <v/>
      </c>
      <c r="J524" s="44" t="str">
        <f aca="false">CONCATENATE(B524,C524)</f>
        <v/>
      </c>
      <c r="K524" s="47" t="str">
        <f aca="false">IF(OR(H524="",H524=0),L524,H524)</f>
        <v/>
      </c>
      <c r="L524" s="47" t="str">
        <f aca="false">IF(NOT(ISERROR(VLOOKUP(B524,Deflatores!G$42:H$64,2,FALSE()))),VLOOKUP(B524,Deflatores!G$42:H$64,2,FALSE()),IF(OR(ISBLANK(C524),ISBLANK(B524)),"",VLOOKUP(C524,Deflatores!G$4:H$38,2,FALSE())*H524+VLOOKUP(C524,Deflatores!G$4:I$38,3,FALSE())))</f>
        <v/>
      </c>
      <c r="M524" s="48"/>
      <c r="N524" s="48"/>
      <c r="O524" s="43"/>
    </row>
    <row r="525" customFormat="false" ht="12.75" hidden="false" customHeight="true" outlineLevel="0" collapsed="false">
      <c r="A525" s="36"/>
      <c r="B525" s="37"/>
      <c r="C525" s="37"/>
      <c r="D525" s="44"/>
      <c r="E525" s="44"/>
      <c r="F525" s="45" t="str">
        <f aca="false">IF(ISBLANK(B525),"",IF(I525="L","Baixa",IF(I525="A","Média",IF(I525="","","Alta"))))</f>
        <v/>
      </c>
      <c r="G525" s="44" t="str">
        <f aca="false">CONCATENATE(B525,I525)</f>
        <v/>
      </c>
      <c r="H525" s="39" t="str">
        <f aca="false">IF(ISBLANK(B525),"",IF(B525="ALI",IF(I525="L",7,IF(I525="A",10,15)),IF(B525="AIE",IF(I525="L",5,IF(I525="A",7,10)),IF(B525="SE",IF(I525="L",4,IF(I525="A",5,7)),IF(OR(B525="EE",B525="CE"),IF(I525="L",3,IF(I525="A",4,6)),0)))))</f>
        <v/>
      </c>
      <c r="I525" s="46" t="str">
        <f aca="false">IF(OR(ISBLANK(D525),ISBLANK(E525)),IF(OR(B525="ALI",B525="AIE"),"L",IF(OR(B525="EE",B525="SE",B525="CE"),"A","")),IF(B525="EE",IF(E525&gt;=3,IF(D525&gt;=5,"H","A"),IF(E525&gt;=2,IF(D525&gt;=16,"H",IF(D525&lt;=4,"L","A")),IF(D525&lt;=15,"L","A"))),IF(OR(B525="SE",B525="CE"),IF(E525&gt;=4,IF(D525&gt;=6,"H","A"),IF(E525&gt;=2,IF(D525&gt;=20,"H",IF(D525&lt;=5,"L","A")),IF(D525&lt;=19,"L","A"))),IF(OR(B525="ALI",B525="AIE"),IF(E525&gt;=6,IF(D525&gt;=20,"H","A"),IF(E525&gt;=2,IF(D525&gt;=51,"H",IF(D525&lt;=19,"L","A")),IF(D525&lt;=50,"L","A"))),""))))</f>
        <v/>
      </c>
      <c r="J525" s="44" t="str">
        <f aca="false">CONCATENATE(B525,C525)</f>
        <v/>
      </c>
      <c r="K525" s="47" t="str">
        <f aca="false">IF(OR(H525="",H525=0),L525,H525)</f>
        <v/>
      </c>
      <c r="L525" s="47" t="str">
        <f aca="false">IF(NOT(ISERROR(VLOOKUP(B525,Deflatores!G$42:H$64,2,FALSE()))),VLOOKUP(B525,Deflatores!G$42:H$64,2,FALSE()),IF(OR(ISBLANK(C525),ISBLANK(B525)),"",VLOOKUP(C525,Deflatores!G$4:H$38,2,FALSE())*H525+VLOOKUP(C525,Deflatores!G$4:I$38,3,FALSE())))</f>
        <v/>
      </c>
      <c r="M525" s="48"/>
      <c r="N525" s="48"/>
      <c r="O525" s="43"/>
    </row>
    <row r="526" customFormat="false" ht="12.75" hidden="false" customHeight="true" outlineLevel="0" collapsed="false">
      <c r="A526" s="36"/>
      <c r="B526" s="37"/>
      <c r="C526" s="37"/>
      <c r="D526" s="44"/>
      <c r="E526" s="44"/>
      <c r="F526" s="45" t="str">
        <f aca="false">IF(ISBLANK(B526),"",IF(I526="L","Baixa",IF(I526="A","Média",IF(I526="","","Alta"))))</f>
        <v/>
      </c>
      <c r="G526" s="44" t="str">
        <f aca="false">CONCATENATE(B526,I526)</f>
        <v/>
      </c>
      <c r="H526" s="39" t="str">
        <f aca="false">IF(ISBLANK(B526),"",IF(B526="ALI",IF(I526="L",7,IF(I526="A",10,15)),IF(B526="AIE",IF(I526="L",5,IF(I526="A",7,10)),IF(B526="SE",IF(I526="L",4,IF(I526="A",5,7)),IF(OR(B526="EE",B526="CE"),IF(I526="L",3,IF(I526="A",4,6)),0)))))</f>
        <v/>
      </c>
      <c r="I526" s="46" t="str">
        <f aca="false">IF(OR(ISBLANK(D526),ISBLANK(E526)),IF(OR(B526="ALI",B526="AIE"),"L",IF(OR(B526="EE",B526="SE",B526="CE"),"A","")),IF(B526="EE",IF(E526&gt;=3,IF(D526&gt;=5,"H","A"),IF(E526&gt;=2,IF(D526&gt;=16,"H",IF(D526&lt;=4,"L","A")),IF(D526&lt;=15,"L","A"))),IF(OR(B526="SE",B526="CE"),IF(E526&gt;=4,IF(D526&gt;=6,"H","A"),IF(E526&gt;=2,IF(D526&gt;=20,"H",IF(D526&lt;=5,"L","A")),IF(D526&lt;=19,"L","A"))),IF(OR(B526="ALI",B526="AIE"),IF(E526&gt;=6,IF(D526&gt;=20,"H","A"),IF(E526&gt;=2,IF(D526&gt;=51,"H",IF(D526&lt;=19,"L","A")),IF(D526&lt;=50,"L","A"))),""))))</f>
        <v/>
      </c>
      <c r="J526" s="44" t="str">
        <f aca="false">CONCATENATE(B526,C526)</f>
        <v/>
      </c>
      <c r="K526" s="47" t="str">
        <f aca="false">IF(OR(H526="",H526=0),L526,H526)</f>
        <v/>
      </c>
      <c r="L526" s="47" t="str">
        <f aca="false">IF(NOT(ISERROR(VLOOKUP(B526,Deflatores!G$42:H$64,2,FALSE()))),VLOOKUP(B526,Deflatores!G$42:H$64,2,FALSE()),IF(OR(ISBLANK(C526),ISBLANK(B526)),"",VLOOKUP(C526,Deflatores!G$4:H$38,2,FALSE())*H526+VLOOKUP(C526,Deflatores!G$4:I$38,3,FALSE())))</f>
        <v/>
      </c>
      <c r="M526" s="48"/>
      <c r="N526" s="48"/>
      <c r="O526" s="43"/>
    </row>
    <row r="527" customFormat="false" ht="12.75" hidden="false" customHeight="true" outlineLevel="0" collapsed="false">
      <c r="A527" s="36"/>
      <c r="B527" s="37"/>
      <c r="C527" s="37"/>
      <c r="D527" s="44"/>
      <c r="E527" s="44"/>
      <c r="F527" s="45" t="str">
        <f aca="false">IF(ISBLANK(B527),"",IF(I527="L","Baixa",IF(I527="A","Média",IF(I527="","","Alta"))))</f>
        <v/>
      </c>
      <c r="G527" s="44" t="str">
        <f aca="false">CONCATENATE(B527,I527)</f>
        <v/>
      </c>
      <c r="H527" s="39" t="str">
        <f aca="false">IF(ISBLANK(B527),"",IF(B527="ALI",IF(I527="L",7,IF(I527="A",10,15)),IF(B527="AIE",IF(I527="L",5,IF(I527="A",7,10)),IF(B527="SE",IF(I527="L",4,IF(I527="A",5,7)),IF(OR(B527="EE",B527="CE"),IF(I527="L",3,IF(I527="A",4,6)),0)))))</f>
        <v/>
      </c>
      <c r="I527" s="46" t="str">
        <f aca="false">IF(OR(ISBLANK(D527),ISBLANK(E527)),IF(OR(B527="ALI",B527="AIE"),"L",IF(OR(B527="EE",B527="SE",B527="CE"),"A","")),IF(B527="EE",IF(E527&gt;=3,IF(D527&gt;=5,"H","A"),IF(E527&gt;=2,IF(D527&gt;=16,"H",IF(D527&lt;=4,"L","A")),IF(D527&lt;=15,"L","A"))),IF(OR(B527="SE",B527="CE"),IF(E527&gt;=4,IF(D527&gt;=6,"H","A"),IF(E527&gt;=2,IF(D527&gt;=20,"H",IF(D527&lt;=5,"L","A")),IF(D527&lt;=19,"L","A"))),IF(OR(B527="ALI",B527="AIE"),IF(E527&gt;=6,IF(D527&gt;=20,"H","A"),IF(E527&gt;=2,IF(D527&gt;=51,"H",IF(D527&lt;=19,"L","A")),IF(D527&lt;=50,"L","A"))),""))))</f>
        <v/>
      </c>
      <c r="J527" s="44" t="str">
        <f aca="false">CONCATENATE(B527,C527)</f>
        <v/>
      </c>
      <c r="K527" s="47" t="str">
        <f aca="false">IF(OR(H527="",H527=0),L527,H527)</f>
        <v/>
      </c>
      <c r="L527" s="47" t="str">
        <f aca="false">IF(NOT(ISERROR(VLOOKUP(B527,Deflatores!G$42:H$64,2,FALSE()))),VLOOKUP(B527,Deflatores!G$42:H$64,2,FALSE()),IF(OR(ISBLANK(C527),ISBLANK(B527)),"",VLOOKUP(C527,Deflatores!G$4:H$38,2,FALSE())*H527+VLOOKUP(C527,Deflatores!G$4:I$38,3,FALSE())))</f>
        <v/>
      </c>
      <c r="M527" s="48"/>
      <c r="N527" s="48"/>
      <c r="O527" s="43"/>
    </row>
    <row r="528" customFormat="false" ht="12.75" hidden="false" customHeight="true" outlineLevel="0" collapsed="false">
      <c r="A528" s="36"/>
      <c r="B528" s="37"/>
      <c r="C528" s="37"/>
      <c r="D528" s="44"/>
      <c r="E528" s="44"/>
      <c r="F528" s="45" t="str">
        <f aca="false">IF(ISBLANK(B528),"",IF(I528="L","Baixa",IF(I528="A","Média",IF(I528="","","Alta"))))</f>
        <v/>
      </c>
      <c r="G528" s="44" t="str">
        <f aca="false">CONCATENATE(B528,I528)</f>
        <v/>
      </c>
      <c r="H528" s="39" t="str">
        <f aca="false">IF(ISBLANK(B528),"",IF(B528="ALI",IF(I528="L",7,IF(I528="A",10,15)),IF(B528="AIE",IF(I528="L",5,IF(I528="A",7,10)),IF(B528="SE",IF(I528="L",4,IF(I528="A",5,7)),IF(OR(B528="EE",B528="CE"),IF(I528="L",3,IF(I528="A",4,6)),0)))))</f>
        <v/>
      </c>
      <c r="I528" s="46" t="str">
        <f aca="false">IF(OR(ISBLANK(D528),ISBLANK(E528)),IF(OR(B528="ALI",B528="AIE"),"L",IF(OR(B528="EE",B528="SE",B528="CE"),"A","")),IF(B528="EE",IF(E528&gt;=3,IF(D528&gt;=5,"H","A"),IF(E528&gt;=2,IF(D528&gt;=16,"H",IF(D528&lt;=4,"L","A")),IF(D528&lt;=15,"L","A"))),IF(OR(B528="SE",B528="CE"),IF(E528&gt;=4,IF(D528&gt;=6,"H","A"),IF(E528&gt;=2,IF(D528&gt;=20,"H",IF(D528&lt;=5,"L","A")),IF(D528&lt;=19,"L","A"))),IF(OR(B528="ALI",B528="AIE"),IF(E528&gt;=6,IF(D528&gt;=20,"H","A"),IF(E528&gt;=2,IF(D528&gt;=51,"H",IF(D528&lt;=19,"L","A")),IF(D528&lt;=50,"L","A"))),""))))</f>
        <v/>
      </c>
      <c r="J528" s="44" t="str">
        <f aca="false">CONCATENATE(B528,C528)</f>
        <v/>
      </c>
      <c r="K528" s="47" t="str">
        <f aca="false">IF(OR(H528="",H528=0),L528,H528)</f>
        <v/>
      </c>
      <c r="L528" s="47" t="str">
        <f aca="false">IF(NOT(ISERROR(VLOOKUP(B528,Deflatores!G$42:H$64,2,FALSE()))),VLOOKUP(B528,Deflatores!G$42:H$64,2,FALSE()),IF(OR(ISBLANK(C528),ISBLANK(B528)),"",VLOOKUP(C528,Deflatores!G$4:H$38,2,FALSE())*H528+VLOOKUP(C528,Deflatores!G$4:I$38,3,FALSE())))</f>
        <v/>
      </c>
      <c r="M528" s="48"/>
      <c r="N528" s="48"/>
      <c r="O528" s="43"/>
    </row>
    <row r="529" customFormat="false" ht="12.75" hidden="false" customHeight="true" outlineLevel="0" collapsed="false">
      <c r="A529" s="36"/>
      <c r="B529" s="37"/>
      <c r="C529" s="37"/>
      <c r="D529" s="44"/>
      <c r="E529" s="44"/>
      <c r="F529" s="45" t="str">
        <f aca="false">IF(ISBLANK(B529),"",IF(I529="L","Baixa",IF(I529="A","Média",IF(I529="","","Alta"))))</f>
        <v/>
      </c>
      <c r="G529" s="44" t="str">
        <f aca="false">CONCATENATE(B529,I529)</f>
        <v/>
      </c>
      <c r="H529" s="39" t="str">
        <f aca="false">IF(ISBLANK(B529),"",IF(B529="ALI",IF(I529="L",7,IF(I529="A",10,15)),IF(B529="AIE",IF(I529="L",5,IF(I529="A",7,10)),IF(B529="SE",IF(I529="L",4,IF(I529="A",5,7)),IF(OR(B529="EE",B529="CE"),IF(I529="L",3,IF(I529="A",4,6)),0)))))</f>
        <v/>
      </c>
      <c r="I529" s="46" t="str">
        <f aca="false">IF(OR(ISBLANK(D529),ISBLANK(E529)),IF(OR(B529="ALI",B529="AIE"),"L",IF(OR(B529="EE",B529="SE",B529="CE"),"A","")),IF(B529="EE",IF(E529&gt;=3,IF(D529&gt;=5,"H","A"),IF(E529&gt;=2,IF(D529&gt;=16,"H",IF(D529&lt;=4,"L","A")),IF(D529&lt;=15,"L","A"))),IF(OR(B529="SE",B529="CE"),IF(E529&gt;=4,IF(D529&gt;=6,"H","A"),IF(E529&gt;=2,IF(D529&gt;=20,"H",IF(D529&lt;=5,"L","A")),IF(D529&lt;=19,"L","A"))),IF(OR(B529="ALI",B529="AIE"),IF(E529&gt;=6,IF(D529&gt;=20,"H","A"),IF(E529&gt;=2,IF(D529&gt;=51,"H",IF(D529&lt;=19,"L","A")),IF(D529&lt;=50,"L","A"))),""))))</f>
        <v/>
      </c>
      <c r="J529" s="44" t="str">
        <f aca="false">CONCATENATE(B529,C529)</f>
        <v/>
      </c>
      <c r="K529" s="47" t="str">
        <f aca="false">IF(OR(H529="",H529=0),L529,H529)</f>
        <v/>
      </c>
      <c r="L529" s="47" t="str">
        <f aca="false">IF(NOT(ISERROR(VLOOKUP(B529,Deflatores!G$42:H$64,2,FALSE()))),VLOOKUP(B529,Deflatores!G$42:H$64,2,FALSE()),IF(OR(ISBLANK(C529),ISBLANK(B529)),"",VLOOKUP(C529,Deflatores!G$4:H$38,2,FALSE())*H529+VLOOKUP(C529,Deflatores!G$4:I$38,3,FALSE())))</f>
        <v/>
      </c>
      <c r="M529" s="48"/>
      <c r="N529" s="48"/>
      <c r="O529" s="43"/>
    </row>
    <row r="530" customFormat="false" ht="12.75" hidden="false" customHeight="true" outlineLevel="0" collapsed="false">
      <c r="A530" s="36"/>
      <c r="B530" s="37"/>
      <c r="C530" s="37"/>
      <c r="D530" s="44"/>
      <c r="E530" s="44"/>
      <c r="F530" s="45" t="str">
        <f aca="false">IF(ISBLANK(B530),"",IF(I530="L","Baixa",IF(I530="A","Média",IF(I530="","","Alta"))))</f>
        <v/>
      </c>
      <c r="G530" s="44" t="str">
        <f aca="false">CONCATENATE(B530,I530)</f>
        <v/>
      </c>
      <c r="H530" s="39" t="str">
        <f aca="false">IF(ISBLANK(B530),"",IF(B530="ALI",IF(I530="L",7,IF(I530="A",10,15)),IF(B530="AIE",IF(I530="L",5,IF(I530="A",7,10)),IF(B530="SE",IF(I530="L",4,IF(I530="A",5,7)),IF(OR(B530="EE",B530="CE"),IF(I530="L",3,IF(I530="A",4,6)),0)))))</f>
        <v/>
      </c>
      <c r="I530" s="46" t="str">
        <f aca="false">IF(OR(ISBLANK(D530),ISBLANK(E530)),IF(OR(B530="ALI",B530="AIE"),"L",IF(OR(B530="EE",B530="SE",B530="CE"),"A","")),IF(B530="EE",IF(E530&gt;=3,IF(D530&gt;=5,"H","A"),IF(E530&gt;=2,IF(D530&gt;=16,"H",IF(D530&lt;=4,"L","A")),IF(D530&lt;=15,"L","A"))),IF(OR(B530="SE",B530="CE"),IF(E530&gt;=4,IF(D530&gt;=6,"H","A"),IF(E530&gt;=2,IF(D530&gt;=20,"H",IF(D530&lt;=5,"L","A")),IF(D530&lt;=19,"L","A"))),IF(OR(B530="ALI",B530="AIE"),IF(E530&gt;=6,IF(D530&gt;=20,"H","A"),IF(E530&gt;=2,IF(D530&gt;=51,"H",IF(D530&lt;=19,"L","A")),IF(D530&lt;=50,"L","A"))),""))))</f>
        <v/>
      </c>
      <c r="J530" s="44" t="str">
        <f aca="false">CONCATENATE(B530,C530)</f>
        <v/>
      </c>
      <c r="K530" s="47" t="str">
        <f aca="false">IF(OR(H530="",H530=0),L530,H530)</f>
        <v/>
      </c>
      <c r="L530" s="47" t="str">
        <f aca="false">IF(NOT(ISERROR(VLOOKUP(B530,Deflatores!G$42:H$64,2,FALSE()))),VLOOKUP(B530,Deflatores!G$42:H$64,2,FALSE()),IF(OR(ISBLANK(C530),ISBLANK(B530)),"",VLOOKUP(C530,Deflatores!G$4:H$38,2,FALSE())*H530+VLOOKUP(C530,Deflatores!G$4:I$38,3,FALSE())))</f>
        <v/>
      </c>
      <c r="M530" s="48"/>
      <c r="N530" s="48"/>
      <c r="O530" s="43"/>
    </row>
    <row r="531" customFormat="false" ht="12.75" hidden="false" customHeight="true" outlineLevel="0" collapsed="false">
      <c r="A531" s="36"/>
      <c r="B531" s="37"/>
      <c r="C531" s="37"/>
      <c r="D531" s="44"/>
      <c r="E531" s="44"/>
      <c r="F531" s="45" t="str">
        <f aca="false">IF(ISBLANK(B531),"",IF(I531="L","Baixa",IF(I531="A","Média",IF(I531="","","Alta"))))</f>
        <v/>
      </c>
      <c r="G531" s="44" t="str">
        <f aca="false">CONCATENATE(B531,I531)</f>
        <v/>
      </c>
      <c r="H531" s="39" t="str">
        <f aca="false">IF(ISBLANK(B531),"",IF(B531="ALI",IF(I531="L",7,IF(I531="A",10,15)),IF(B531="AIE",IF(I531="L",5,IF(I531="A",7,10)),IF(B531="SE",IF(I531="L",4,IF(I531="A",5,7)),IF(OR(B531="EE",B531="CE"),IF(I531="L",3,IF(I531="A",4,6)),0)))))</f>
        <v/>
      </c>
      <c r="I531" s="46" t="str">
        <f aca="false">IF(OR(ISBLANK(D531),ISBLANK(E531)),IF(OR(B531="ALI",B531="AIE"),"L",IF(OR(B531="EE",B531="SE",B531="CE"),"A","")),IF(B531="EE",IF(E531&gt;=3,IF(D531&gt;=5,"H","A"),IF(E531&gt;=2,IF(D531&gt;=16,"H",IF(D531&lt;=4,"L","A")),IF(D531&lt;=15,"L","A"))),IF(OR(B531="SE",B531="CE"),IF(E531&gt;=4,IF(D531&gt;=6,"H","A"),IF(E531&gt;=2,IF(D531&gt;=20,"H",IF(D531&lt;=5,"L","A")),IF(D531&lt;=19,"L","A"))),IF(OR(B531="ALI",B531="AIE"),IF(E531&gt;=6,IF(D531&gt;=20,"H","A"),IF(E531&gt;=2,IF(D531&gt;=51,"H",IF(D531&lt;=19,"L","A")),IF(D531&lt;=50,"L","A"))),""))))</f>
        <v/>
      </c>
      <c r="J531" s="44" t="str">
        <f aca="false">CONCATENATE(B531,C531)</f>
        <v/>
      </c>
      <c r="K531" s="47" t="str">
        <f aca="false">IF(OR(H531="",H531=0),L531,H531)</f>
        <v/>
      </c>
      <c r="L531" s="47" t="str">
        <f aca="false">IF(NOT(ISERROR(VLOOKUP(B531,Deflatores!G$42:H$64,2,FALSE()))),VLOOKUP(B531,Deflatores!G$42:H$64,2,FALSE()),IF(OR(ISBLANK(C531),ISBLANK(B531)),"",VLOOKUP(C531,Deflatores!G$4:H$38,2,FALSE())*H531+VLOOKUP(C531,Deflatores!G$4:I$38,3,FALSE())))</f>
        <v/>
      </c>
      <c r="M531" s="48"/>
      <c r="N531" s="48"/>
      <c r="O531" s="43"/>
    </row>
    <row r="532" customFormat="false" ht="12.75" hidden="false" customHeight="true" outlineLevel="0" collapsed="false">
      <c r="A532" s="36"/>
      <c r="B532" s="37"/>
      <c r="C532" s="37"/>
      <c r="D532" s="44"/>
      <c r="E532" s="44"/>
      <c r="F532" s="45" t="str">
        <f aca="false">IF(ISBLANK(B532),"",IF(I532="L","Baixa",IF(I532="A","Média",IF(I532="","","Alta"))))</f>
        <v/>
      </c>
      <c r="G532" s="44" t="str">
        <f aca="false">CONCATENATE(B532,I532)</f>
        <v/>
      </c>
      <c r="H532" s="39" t="str">
        <f aca="false">IF(ISBLANK(B532),"",IF(B532="ALI",IF(I532="L",7,IF(I532="A",10,15)),IF(B532="AIE",IF(I532="L",5,IF(I532="A",7,10)),IF(B532="SE",IF(I532="L",4,IF(I532="A",5,7)),IF(OR(B532="EE",B532="CE"),IF(I532="L",3,IF(I532="A",4,6)),0)))))</f>
        <v/>
      </c>
      <c r="I532" s="46" t="str">
        <f aca="false">IF(OR(ISBLANK(D532),ISBLANK(E532)),IF(OR(B532="ALI",B532="AIE"),"L",IF(OR(B532="EE",B532="SE",B532="CE"),"A","")),IF(B532="EE",IF(E532&gt;=3,IF(D532&gt;=5,"H","A"),IF(E532&gt;=2,IF(D532&gt;=16,"H",IF(D532&lt;=4,"L","A")),IF(D532&lt;=15,"L","A"))),IF(OR(B532="SE",B532="CE"),IF(E532&gt;=4,IF(D532&gt;=6,"H","A"),IF(E532&gt;=2,IF(D532&gt;=20,"H",IF(D532&lt;=5,"L","A")),IF(D532&lt;=19,"L","A"))),IF(OR(B532="ALI",B532="AIE"),IF(E532&gt;=6,IF(D532&gt;=20,"H","A"),IF(E532&gt;=2,IF(D532&gt;=51,"H",IF(D532&lt;=19,"L","A")),IF(D532&lt;=50,"L","A"))),""))))</f>
        <v/>
      </c>
      <c r="J532" s="44" t="str">
        <f aca="false">CONCATENATE(B532,C532)</f>
        <v/>
      </c>
      <c r="K532" s="47" t="str">
        <f aca="false">IF(OR(H532="",H532=0),L532,H532)</f>
        <v/>
      </c>
      <c r="L532" s="47" t="str">
        <f aca="false">IF(NOT(ISERROR(VLOOKUP(B532,Deflatores!G$42:H$64,2,FALSE()))),VLOOKUP(B532,Deflatores!G$42:H$64,2,FALSE()),IF(OR(ISBLANK(C532),ISBLANK(B532)),"",VLOOKUP(C532,Deflatores!G$4:H$38,2,FALSE())*H532+VLOOKUP(C532,Deflatores!G$4:I$38,3,FALSE())))</f>
        <v/>
      </c>
      <c r="M532" s="48"/>
      <c r="N532" s="48"/>
      <c r="O532" s="43"/>
    </row>
    <row r="533" customFormat="false" ht="12.75" hidden="false" customHeight="true" outlineLevel="0" collapsed="false">
      <c r="A533" s="36"/>
      <c r="B533" s="37"/>
      <c r="C533" s="37"/>
      <c r="D533" s="44"/>
      <c r="E533" s="44"/>
      <c r="F533" s="45" t="str">
        <f aca="false">IF(ISBLANK(B533),"",IF(I533="L","Baixa",IF(I533="A","Média",IF(I533="","","Alta"))))</f>
        <v/>
      </c>
      <c r="G533" s="44" t="str">
        <f aca="false">CONCATENATE(B533,I533)</f>
        <v/>
      </c>
      <c r="H533" s="39" t="str">
        <f aca="false">IF(ISBLANK(B533),"",IF(B533="ALI",IF(I533="L",7,IF(I533="A",10,15)),IF(B533="AIE",IF(I533="L",5,IF(I533="A",7,10)),IF(B533="SE",IF(I533="L",4,IF(I533="A",5,7)),IF(OR(B533="EE",B533="CE"),IF(I533="L",3,IF(I533="A",4,6)),0)))))</f>
        <v/>
      </c>
      <c r="I533" s="46" t="str">
        <f aca="false">IF(OR(ISBLANK(D533),ISBLANK(E533)),IF(OR(B533="ALI",B533="AIE"),"L",IF(OR(B533="EE",B533="SE",B533="CE"),"A","")),IF(B533="EE",IF(E533&gt;=3,IF(D533&gt;=5,"H","A"),IF(E533&gt;=2,IF(D533&gt;=16,"H",IF(D533&lt;=4,"L","A")),IF(D533&lt;=15,"L","A"))),IF(OR(B533="SE",B533="CE"),IF(E533&gt;=4,IF(D533&gt;=6,"H","A"),IF(E533&gt;=2,IF(D533&gt;=20,"H",IF(D533&lt;=5,"L","A")),IF(D533&lt;=19,"L","A"))),IF(OR(B533="ALI",B533="AIE"),IF(E533&gt;=6,IF(D533&gt;=20,"H","A"),IF(E533&gt;=2,IF(D533&gt;=51,"H",IF(D533&lt;=19,"L","A")),IF(D533&lt;=50,"L","A"))),""))))</f>
        <v/>
      </c>
      <c r="J533" s="44" t="str">
        <f aca="false">CONCATENATE(B533,C533)</f>
        <v/>
      </c>
      <c r="K533" s="47" t="str">
        <f aca="false">IF(OR(H533="",H533=0),L533,H533)</f>
        <v/>
      </c>
      <c r="L533" s="47" t="str">
        <f aca="false">IF(NOT(ISERROR(VLOOKUP(B533,Deflatores!G$42:H$64,2,FALSE()))),VLOOKUP(B533,Deflatores!G$42:H$64,2,FALSE()),IF(OR(ISBLANK(C533),ISBLANK(B533)),"",VLOOKUP(C533,Deflatores!G$4:H$38,2,FALSE())*H533+VLOOKUP(C533,Deflatores!G$4:I$38,3,FALSE())))</f>
        <v/>
      </c>
      <c r="M533" s="48"/>
      <c r="N533" s="48"/>
      <c r="O533" s="43"/>
    </row>
    <row r="534" customFormat="false" ht="12.75" hidden="false" customHeight="true" outlineLevel="0" collapsed="false">
      <c r="A534" s="36"/>
      <c r="B534" s="37"/>
      <c r="C534" s="37"/>
      <c r="D534" s="44"/>
      <c r="E534" s="44"/>
      <c r="F534" s="45" t="str">
        <f aca="false">IF(ISBLANK(B534),"",IF(I534="L","Baixa",IF(I534="A","Média",IF(I534="","","Alta"))))</f>
        <v/>
      </c>
      <c r="G534" s="44" t="str">
        <f aca="false">CONCATENATE(B534,I534)</f>
        <v/>
      </c>
      <c r="H534" s="39" t="str">
        <f aca="false">IF(ISBLANK(B534),"",IF(B534="ALI",IF(I534="L",7,IF(I534="A",10,15)),IF(B534="AIE",IF(I534="L",5,IF(I534="A",7,10)),IF(B534="SE",IF(I534="L",4,IF(I534="A",5,7)),IF(OR(B534="EE",B534="CE"),IF(I534="L",3,IF(I534="A",4,6)),0)))))</f>
        <v/>
      </c>
      <c r="I534" s="46" t="str">
        <f aca="false">IF(OR(ISBLANK(D534),ISBLANK(E534)),IF(OR(B534="ALI",B534="AIE"),"L",IF(OR(B534="EE",B534="SE",B534="CE"),"A","")),IF(B534="EE",IF(E534&gt;=3,IF(D534&gt;=5,"H","A"),IF(E534&gt;=2,IF(D534&gt;=16,"H",IF(D534&lt;=4,"L","A")),IF(D534&lt;=15,"L","A"))),IF(OR(B534="SE",B534="CE"),IF(E534&gt;=4,IF(D534&gt;=6,"H","A"),IF(E534&gt;=2,IF(D534&gt;=20,"H",IF(D534&lt;=5,"L","A")),IF(D534&lt;=19,"L","A"))),IF(OR(B534="ALI",B534="AIE"),IF(E534&gt;=6,IF(D534&gt;=20,"H","A"),IF(E534&gt;=2,IF(D534&gt;=51,"H",IF(D534&lt;=19,"L","A")),IF(D534&lt;=50,"L","A"))),""))))</f>
        <v/>
      </c>
      <c r="J534" s="44" t="str">
        <f aca="false">CONCATENATE(B534,C534)</f>
        <v/>
      </c>
      <c r="K534" s="47" t="str">
        <f aca="false">IF(OR(H534="",H534=0),L534,H534)</f>
        <v/>
      </c>
      <c r="L534" s="47" t="str">
        <f aca="false">IF(NOT(ISERROR(VLOOKUP(B534,Deflatores!G$42:H$64,2,FALSE()))),VLOOKUP(B534,Deflatores!G$42:H$64,2,FALSE()),IF(OR(ISBLANK(C534),ISBLANK(B534)),"",VLOOKUP(C534,Deflatores!G$4:H$38,2,FALSE())*H534+VLOOKUP(C534,Deflatores!G$4:I$38,3,FALSE())))</f>
        <v/>
      </c>
      <c r="M534" s="48"/>
      <c r="N534" s="48"/>
      <c r="O534" s="43"/>
    </row>
    <row r="535" customFormat="false" ht="12.75" hidden="false" customHeight="true" outlineLevel="0" collapsed="false">
      <c r="A535" s="36"/>
      <c r="B535" s="37"/>
      <c r="C535" s="37"/>
      <c r="D535" s="44"/>
      <c r="E535" s="44"/>
      <c r="F535" s="45" t="str">
        <f aca="false">IF(ISBLANK(B535),"",IF(I535="L","Baixa",IF(I535="A","Média",IF(I535="","","Alta"))))</f>
        <v/>
      </c>
      <c r="G535" s="44" t="str">
        <f aca="false">CONCATENATE(B535,I535)</f>
        <v/>
      </c>
      <c r="H535" s="39" t="str">
        <f aca="false">IF(ISBLANK(B535),"",IF(B535="ALI",IF(I535="L",7,IF(I535="A",10,15)),IF(B535="AIE",IF(I535="L",5,IF(I535="A",7,10)),IF(B535="SE",IF(I535="L",4,IF(I535="A",5,7)),IF(OR(B535="EE",B535="CE"),IF(I535="L",3,IF(I535="A",4,6)),0)))))</f>
        <v/>
      </c>
      <c r="I535" s="46" t="str">
        <f aca="false">IF(OR(ISBLANK(D535),ISBLANK(E535)),IF(OR(B535="ALI",B535="AIE"),"L",IF(OR(B535="EE",B535="SE",B535="CE"),"A","")),IF(B535="EE",IF(E535&gt;=3,IF(D535&gt;=5,"H","A"),IF(E535&gt;=2,IF(D535&gt;=16,"H",IF(D535&lt;=4,"L","A")),IF(D535&lt;=15,"L","A"))),IF(OR(B535="SE",B535="CE"),IF(E535&gt;=4,IF(D535&gt;=6,"H","A"),IF(E535&gt;=2,IF(D535&gt;=20,"H",IF(D535&lt;=5,"L","A")),IF(D535&lt;=19,"L","A"))),IF(OR(B535="ALI",B535="AIE"),IF(E535&gt;=6,IF(D535&gt;=20,"H","A"),IF(E535&gt;=2,IF(D535&gt;=51,"H",IF(D535&lt;=19,"L","A")),IF(D535&lt;=50,"L","A"))),""))))</f>
        <v/>
      </c>
      <c r="J535" s="44" t="str">
        <f aca="false">CONCATENATE(B535,C535)</f>
        <v/>
      </c>
      <c r="K535" s="47" t="str">
        <f aca="false">IF(OR(H535="",H535=0),L535,H535)</f>
        <v/>
      </c>
      <c r="L535" s="47" t="str">
        <f aca="false">IF(NOT(ISERROR(VLOOKUP(B535,Deflatores!G$42:H$64,2,FALSE()))),VLOOKUP(B535,Deflatores!G$42:H$64,2,FALSE()),IF(OR(ISBLANK(C535),ISBLANK(B535)),"",VLOOKUP(C535,Deflatores!G$4:H$38,2,FALSE())*H535+VLOOKUP(C535,Deflatores!G$4:I$38,3,FALSE())))</f>
        <v/>
      </c>
      <c r="M535" s="48"/>
      <c r="N535" s="48"/>
      <c r="O535" s="43"/>
    </row>
    <row r="536" customFormat="false" ht="12.75" hidden="false" customHeight="true" outlineLevel="0" collapsed="false">
      <c r="A536" s="36"/>
      <c r="B536" s="37"/>
      <c r="C536" s="37"/>
      <c r="D536" s="44"/>
      <c r="E536" s="44"/>
      <c r="F536" s="45" t="str">
        <f aca="false">IF(ISBLANK(B536),"",IF(I536="L","Baixa",IF(I536="A","Média",IF(I536="","","Alta"))))</f>
        <v/>
      </c>
      <c r="G536" s="44" t="str">
        <f aca="false">CONCATENATE(B536,I536)</f>
        <v/>
      </c>
      <c r="H536" s="39" t="str">
        <f aca="false">IF(ISBLANK(B536),"",IF(B536="ALI",IF(I536="L",7,IF(I536="A",10,15)),IF(B536="AIE",IF(I536="L",5,IF(I536="A",7,10)),IF(B536="SE",IF(I536="L",4,IF(I536="A",5,7)),IF(OR(B536="EE",B536="CE"),IF(I536="L",3,IF(I536="A",4,6)),0)))))</f>
        <v/>
      </c>
      <c r="I536" s="46" t="str">
        <f aca="false">IF(OR(ISBLANK(D536),ISBLANK(E536)),IF(OR(B536="ALI",B536="AIE"),"L",IF(OR(B536="EE",B536="SE",B536="CE"),"A","")),IF(B536="EE",IF(E536&gt;=3,IF(D536&gt;=5,"H","A"),IF(E536&gt;=2,IF(D536&gt;=16,"H",IF(D536&lt;=4,"L","A")),IF(D536&lt;=15,"L","A"))),IF(OR(B536="SE",B536="CE"),IF(E536&gt;=4,IF(D536&gt;=6,"H","A"),IF(E536&gt;=2,IF(D536&gt;=20,"H",IF(D536&lt;=5,"L","A")),IF(D536&lt;=19,"L","A"))),IF(OR(B536="ALI",B536="AIE"),IF(E536&gt;=6,IF(D536&gt;=20,"H","A"),IF(E536&gt;=2,IF(D536&gt;=51,"H",IF(D536&lt;=19,"L","A")),IF(D536&lt;=50,"L","A"))),""))))</f>
        <v/>
      </c>
      <c r="J536" s="44" t="str">
        <f aca="false">CONCATENATE(B536,C536)</f>
        <v/>
      </c>
      <c r="K536" s="47" t="str">
        <f aca="false">IF(OR(H536="",H536=0),L536,H536)</f>
        <v/>
      </c>
      <c r="L536" s="47" t="str">
        <f aca="false">IF(NOT(ISERROR(VLOOKUP(B536,Deflatores!G$42:H$64,2,FALSE()))),VLOOKUP(B536,Deflatores!G$42:H$64,2,FALSE()),IF(OR(ISBLANK(C536),ISBLANK(B536)),"",VLOOKUP(C536,Deflatores!G$4:H$38,2,FALSE())*H536+VLOOKUP(C536,Deflatores!G$4:I$38,3,FALSE())))</f>
        <v/>
      </c>
      <c r="M536" s="48"/>
      <c r="N536" s="48"/>
      <c r="O536" s="43"/>
    </row>
    <row r="537" customFormat="false" ht="12.75" hidden="false" customHeight="true" outlineLevel="0" collapsed="false">
      <c r="A537" s="36"/>
      <c r="B537" s="37"/>
      <c r="C537" s="37"/>
      <c r="D537" s="44"/>
      <c r="E537" s="44"/>
      <c r="F537" s="45" t="str">
        <f aca="false">IF(ISBLANK(B537),"",IF(I537="L","Baixa",IF(I537="A","Média",IF(I537="","","Alta"))))</f>
        <v/>
      </c>
      <c r="G537" s="44" t="str">
        <f aca="false">CONCATENATE(B537,I537)</f>
        <v/>
      </c>
      <c r="H537" s="39" t="str">
        <f aca="false">IF(ISBLANK(B537),"",IF(B537="ALI",IF(I537="L",7,IF(I537="A",10,15)),IF(B537="AIE",IF(I537="L",5,IF(I537="A",7,10)),IF(B537="SE",IF(I537="L",4,IF(I537="A",5,7)),IF(OR(B537="EE",B537="CE"),IF(I537="L",3,IF(I537="A",4,6)),0)))))</f>
        <v/>
      </c>
      <c r="I537" s="46" t="str">
        <f aca="false">IF(OR(ISBLANK(D537),ISBLANK(E537)),IF(OR(B537="ALI",B537="AIE"),"L",IF(OR(B537="EE",B537="SE",B537="CE"),"A","")),IF(B537="EE",IF(E537&gt;=3,IF(D537&gt;=5,"H","A"),IF(E537&gt;=2,IF(D537&gt;=16,"H",IF(D537&lt;=4,"L","A")),IF(D537&lt;=15,"L","A"))),IF(OR(B537="SE",B537="CE"),IF(E537&gt;=4,IF(D537&gt;=6,"H","A"),IF(E537&gt;=2,IF(D537&gt;=20,"H",IF(D537&lt;=5,"L","A")),IF(D537&lt;=19,"L","A"))),IF(OR(B537="ALI",B537="AIE"),IF(E537&gt;=6,IF(D537&gt;=20,"H","A"),IF(E537&gt;=2,IF(D537&gt;=51,"H",IF(D537&lt;=19,"L","A")),IF(D537&lt;=50,"L","A"))),""))))</f>
        <v/>
      </c>
      <c r="J537" s="44" t="str">
        <f aca="false">CONCATENATE(B537,C537)</f>
        <v/>
      </c>
      <c r="K537" s="47" t="str">
        <f aca="false">IF(OR(H537="",H537=0),L537,H537)</f>
        <v/>
      </c>
      <c r="L537" s="47" t="str">
        <f aca="false">IF(NOT(ISERROR(VLOOKUP(B537,Deflatores!G$42:H$64,2,FALSE()))),VLOOKUP(B537,Deflatores!G$42:H$64,2,FALSE()),IF(OR(ISBLANK(C537),ISBLANK(B537)),"",VLOOKUP(C537,Deflatores!G$4:H$38,2,FALSE())*H537+VLOOKUP(C537,Deflatores!G$4:I$38,3,FALSE())))</f>
        <v/>
      </c>
      <c r="M537" s="48"/>
      <c r="N537" s="48"/>
      <c r="O537" s="43"/>
    </row>
    <row r="538" customFormat="false" ht="12.75" hidden="false" customHeight="true" outlineLevel="0" collapsed="false">
      <c r="A538" s="36"/>
      <c r="B538" s="37"/>
      <c r="C538" s="37"/>
      <c r="D538" s="44"/>
      <c r="E538" s="44"/>
      <c r="F538" s="45" t="str">
        <f aca="false">IF(ISBLANK(B538),"",IF(I538="L","Baixa",IF(I538="A","Média",IF(I538="","","Alta"))))</f>
        <v/>
      </c>
      <c r="G538" s="44" t="str">
        <f aca="false">CONCATENATE(B538,I538)</f>
        <v/>
      </c>
      <c r="H538" s="39" t="str">
        <f aca="false">IF(ISBLANK(B538),"",IF(B538="ALI",IF(I538="L",7,IF(I538="A",10,15)),IF(B538="AIE",IF(I538="L",5,IF(I538="A",7,10)),IF(B538="SE",IF(I538="L",4,IF(I538="A",5,7)),IF(OR(B538="EE",B538="CE"),IF(I538="L",3,IF(I538="A",4,6)),0)))))</f>
        <v/>
      </c>
      <c r="I538" s="46" t="str">
        <f aca="false">IF(OR(ISBLANK(D538),ISBLANK(E538)),IF(OR(B538="ALI",B538="AIE"),"L",IF(OR(B538="EE",B538="SE",B538="CE"),"A","")),IF(B538="EE",IF(E538&gt;=3,IF(D538&gt;=5,"H","A"),IF(E538&gt;=2,IF(D538&gt;=16,"H",IF(D538&lt;=4,"L","A")),IF(D538&lt;=15,"L","A"))),IF(OR(B538="SE",B538="CE"),IF(E538&gt;=4,IF(D538&gt;=6,"H","A"),IF(E538&gt;=2,IF(D538&gt;=20,"H",IF(D538&lt;=5,"L","A")),IF(D538&lt;=19,"L","A"))),IF(OR(B538="ALI",B538="AIE"),IF(E538&gt;=6,IF(D538&gt;=20,"H","A"),IF(E538&gt;=2,IF(D538&gt;=51,"H",IF(D538&lt;=19,"L","A")),IF(D538&lt;=50,"L","A"))),""))))</f>
        <v/>
      </c>
      <c r="J538" s="44" t="str">
        <f aca="false">CONCATENATE(B538,C538)</f>
        <v/>
      </c>
      <c r="K538" s="47" t="str">
        <f aca="false">IF(OR(H538="",H538=0),L538,H538)</f>
        <v/>
      </c>
      <c r="L538" s="47" t="str">
        <f aca="false">IF(NOT(ISERROR(VLOOKUP(B538,Deflatores!G$42:H$64,2,FALSE()))),VLOOKUP(B538,Deflatores!G$42:H$64,2,FALSE()),IF(OR(ISBLANK(C538),ISBLANK(B538)),"",VLOOKUP(C538,Deflatores!G$4:H$38,2,FALSE())*H538+VLOOKUP(C538,Deflatores!G$4:I$38,3,FALSE())))</f>
        <v/>
      </c>
      <c r="M538" s="48"/>
      <c r="N538" s="48"/>
      <c r="O538" s="43"/>
    </row>
    <row r="539" customFormat="false" ht="12.75" hidden="false" customHeight="true" outlineLevel="0" collapsed="false">
      <c r="A539" s="36"/>
      <c r="B539" s="37"/>
      <c r="C539" s="37"/>
      <c r="D539" s="44"/>
      <c r="E539" s="44"/>
      <c r="F539" s="45" t="str">
        <f aca="false">IF(ISBLANK(B539),"",IF(I539="L","Baixa",IF(I539="A","Média",IF(I539="","","Alta"))))</f>
        <v/>
      </c>
      <c r="G539" s="44" t="str">
        <f aca="false">CONCATENATE(B539,I539)</f>
        <v/>
      </c>
      <c r="H539" s="39" t="str">
        <f aca="false">IF(ISBLANK(B539),"",IF(B539="ALI",IF(I539="L",7,IF(I539="A",10,15)),IF(B539="AIE",IF(I539="L",5,IF(I539="A",7,10)),IF(B539="SE",IF(I539="L",4,IF(I539="A",5,7)),IF(OR(B539="EE",B539="CE"),IF(I539="L",3,IF(I539="A",4,6)),0)))))</f>
        <v/>
      </c>
      <c r="I539" s="46" t="str">
        <f aca="false">IF(OR(ISBLANK(D539),ISBLANK(E539)),IF(OR(B539="ALI",B539="AIE"),"L",IF(OR(B539="EE",B539="SE",B539="CE"),"A","")),IF(B539="EE",IF(E539&gt;=3,IF(D539&gt;=5,"H","A"),IF(E539&gt;=2,IF(D539&gt;=16,"H",IF(D539&lt;=4,"L","A")),IF(D539&lt;=15,"L","A"))),IF(OR(B539="SE",B539="CE"),IF(E539&gt;=4,IF(D539&gt;=6,"H","A"),IF(E539&gt;=2,IF(D539&gt;=20,"H",IF(D539&lt;=5,"L","A")),IF(D539&lt;=19,"L","A"))),IF(OR(B539="ALI",B539="AIE"),IF(E539&gt;=6,IF(D539&gt;=20,"H","A"),IF(E539&gt;=2,IF(D539&gt;=51,"H",IF(D539&lt;=19,"L","A")),IF(D539&lt;=50,"L","A"))),""))))</f>
        <v/>
      </c>
      <c r="J539" s="44" t="str">
        <f aca="false">CONCATENATE(B539,C539)</f>
        <v/>
      </c>
      <c r="K539" s="47" t="str">
        <f aca="false">IF(OR(H539="",H539=0),L539,H539)</f>
        <v/>
      </c>
      <c r="L539" s="47" t="str">
        <f aca="false">IF(NOT(ISERROR(VLOOKUP(B539,Deflatores!G$42:H$64,2,FALSE()))),VLOOKUP(B539,Deflatores!G$42:H$64,2,FALSE()),IF(OR(ISBLANK(C539),ISBLANK(B539)),"",VLOOKUP(C539,Deflatores!G$4:H$38,2,FALSE())*H539+VLOOKUP(C539,Deflatores!G$4:I$38,3,FALSE())))</f>
        <v/>
      </c>
      <c r="M539" s="48"/>
      <c r="N539" s="48"/>
      <c r="O539" s="43"/>
    </row>
    <row r="540" customFormat="false" ht="12.75" hidden="false" customHeight="true" outlineLevel="0" collapsed="false">
      <c r="A540" s="36"/>
      <c r="B540" s="37"/>
      <c r="C540" s="37"/>
      <c r="D540" s="44"/>
      <c r="E540" s="44"/>
      <c r="F540" s="45" t="str">
        <f aca="false">IF(ISBLANK(B540),"",IF(I540="L","Baixa",IF(I540="A","Média",IF(I540="","","Alta"))))</f>
        <v/>
      </c>
      <c r="G540" s="44" t="str">
        <f aca="false">CONCATENATE(B540,I540)</f>
        <v/>
      </c>
      <c r="H540" s="39" t="str">
        <f aca="false">IF(ISBLANK(B540),"",IF(B540="ALI",IF(I540="L",7,IF(I540="A",10,15)),IF(B540="AIE",IF(I540="L",5,IF(I540="A",7,10)),IF(B540="SE",IF(I540="L",4,IF(I540="A",5,7)),IF(OR(B540="EE",B540="CE"),IF(I540="L",3,IF(I540="A",4,6)),0)))))</f>
        <v/>
      </c>
      <c r="I540" s="46" t="str">
        <f aca="false">IF(OR(ISBLANK(D540),ISBLANK(E540)),IF(OR(B540="ALI",B540="AIE"),"L",IF(OR(B540="EE",B540="SE",B540="CE"),"A","")),IF(B540="EE",IF(E540&gt;=3,IF(D540&gt;=5,"H","A"),IF(E540&gt;=2,IF(D540&gt;=16,"H",IF(D540&lt;=4,"L","A")),IF(D540&lt;=15,"L","A"))),IF(OR(B540="SE",B540="CE"),IF(E540&gt;=4,IF(D540&gt;=6,"H","A"),IF(E540&gt;=2,IF(D540&gt;=20,"H",IF(D540&lt;=5,"L","A")),IF(D540&lt;=19,"L","A"))),IF(OR(B540="ALI",B540="AIE"),IF(E540&gt;=6,IF(D540&gt;=20,"H","A"),IF(E540&gt;=2,IF(D540&gt;=51,"H",IF(D540&lt;=19,"L","A")),IF(D540&lt;=50,"L","A"))),""))))</f>
        <v/>
      </c>
      <c r="J540" s="44" t="str">
        <f aca="false">CONCATENATE(B540,C540)</f>
        <v/>
      </c>
      <c r="K540" s="47" t="str">
        <f aca="false">IF(OR(H540="",H540=0),L540,H540)</f>
        <v/>
      </c>
      <c r="L540" s="47" t="str">
        <f aca="false">IF(NOT(ISERROR(VLOOKUP(B540,Deflatores!G$42:H$64,2,FALSE()))),VLOOKUP(B540,Deflatores!G$42:H$64,2,FALSE()),IF(OR(ISBLANK(C540),ISBLANK(B540)),"",VLOOKUP(C540,Deflatores!G$4:H$38,2,FALSE())*H540+VLOOKUP(C540,Deflatores!G$4:I$38,3,FALSE())))</f>
        <v/>
      </c>
      <c r="M540" s="48"/>
      <c r="N540" s="48"/>
      <c r="O540" s="43"/>
    </row>
    <row r="541" customFormat="false" ht="12.75" hidden="false" customHeight="true" outlineLevel="0" collapsed="false">
      <c r="A541" s="36"/>
      <c r="B541" s="37"/>
      <c r="C541" s="37"/>
      <c r="D541" s="44"/>
      <c r="E541" s="44"/>
      <c r="F541" s="45" t="str">
        <f aca="false">IF(ISBLANK(B541),"",IF(I541="L","Baixa",IF(I541="A","Média",IF(I541="","","Alta"))))</f>
        <v/>
      </c>
      <c r="G541" s="44" t="str">
        <f aca="false">CONCATENATE(B541,I541)</f>
        <v/>
      </c>
      <c r="H541" s="39" t="str">
        <f aca="false">IF(ISBLANK(B541),"",IF(B541="ALI",IF(I541="L",7,IF(I541="A",10,15)),IF(B541="AIE",IF(I541="L",5,IF(I541="A",7,10)),IF(B541="SE",IF(I541="L",4,IF(I541="A",5,7)),IF(OR(B541="EE",B541="CE"),IF(I541="L",3,IF(I541="A",4,6)),0)))))</f>
        <v/>
      </c>
      <c r="I541" s="46" t="str">
        <f aca="false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44" t="str">
        <f aca="false">CONCATENATE(B541,C541)</f>
        <v/>
      </c>
      <c r="K541" s="47" t="str">
        <f aca="false">IF(OR(H541="",H541=0),L541,H541)</f>
        <v/>
      </c>
      <c r="L541" s="47" t="str">
        <f aca="false">IF(NOT(ISERROR(VLOOKUP(B541,Deflatores!G$42:H$64,2,FALSE()))),VLOOKUP(B541,Deflatores!G$42:H$64,2,FALSE()),IF(OR(ISBLANK(C541),ISBLANK(B541)),"",VLOOKUP(C541,Deflatores!G$4:H$38,2,FALSE())*H541+VLOOKUP(C541,Deflatores!G$4:I$38,3,FALSE())))</f>
        <v/>
      </c>
      <c r="M541" s="48"/>
      <c r="N541" s="48"/>
      <c r="O541" s="43"/>
    </row>
    <row r="542" customFormat="false" ht="12.75" hidden="false" customHeight="true" outlineLevel="0" collapsed="false">
      <c r="A542" s="36"/>
      <c r="B542" s="37"/>
      <c r="C542" s="37"/>
      <c r="D542" s="44"/>
      <c r="E542" s="44"/>
      <c r="F542" s="45" t="str">
        <f aca="false">IF(ISBLANK(B542),"",IF(I542="L","Baixa",IF(I542="A","Média",IF(I542="","","Alta"))))</f>
        <v/>
      </c>
      <c r="G542" s="44" t="str">
        <f aca="false">CONCATENATE(B542,I542)</f>
        <v/>
      </c>
      <c r="H542" s="39" t="str">
        <f aca="false">IF(ISBLANK(B542),"",IF(B542="ALI",IF(I542="L",7,IF(I542="A",10,15)),IF(B542="AIE",IF(I542="L",5,IF(I542="A",7,10)),IF(B542="SE",IF(I542="L",4,IF(I542="A",5,7)),IF(OR(B542="EE",B542="CE"),IF(I542="L",3,IF(I542="A",4,6)),0)))))</f>
        <v/>
      </c>
      <c r="I542" s="46" t="str">
        <f aca="false">IF(OR(ISBLANK(D542),ISBLANK(E542)),IF(OR(B542="ALI",B542="AIE"),"L",IF(OR(B542="EE",B542="SE",B542="CE"),"A","")),IF(B542="EE",IF(E542&gt;=3,IF(D542&gt;=5,"H","A"),IF(E542&gt;=2,IF(D542&gt;=16,"H",IF(D542&lt;=4,"L","A")),IF(D542&lt;=15,"L","A"))),IF(OR(B542="SE",B542="CE"),IF(E542&gt;=4,IF(D542&gt;=6,"H","A"),IF(E542&gt;=2,IF(D542&gt;=20,"H",IF(D542&lt;=5,"L","A")),IF(D542&lt;=19,"L","A"))),IF(OR(B542="ALI",B542="AIE"),IF(E542&gt;=6,IF(D542&gt;=20,"H","A"),IF(E542&gt;=2,IF(D542&gt;=51,"H",IF(D542&lt;=19,"L","A")),IF(D542&lt;=50,"L","A"))),""))))</f>
        <v/>
      </c>
      <c r="J542" s="44" t="str">
        <f aca="false">CONCATENATE(B542,C542)</f>
        <v/>
      </c>
      <c r="K542" s="47" t="str">
        <f aca="false">IF(OR(H542="",H542=0),L542,H542)</f>
        <v/>
      </c>
      <c r="L542" s="47" t="str">
        <f aca="false">IF(NOT(ISERROR(VLOOKUP(B542,Deflatores!G$42:H$64,2,FALSE()))),VLOOKUP(B542,Deflatores!G$42:H$64,2,FALSE()),IF(OR(ISBLANK(C542),ISBLANK(B542)),"",VLOOKUP(C542,Deflatores!G$4:H$38,2,FALSE())*H542+VLOOKUP(C542,Deflatores!G$4:I$38,3,FALSE())))</f>
        <v/>
      </c>
      <c r="M542" s="48"/>
      <c r="N542" s="48"/>
      <c r="O542" s="43"/>
    </row>
    <row r="543" customFormat="false" ht="12.75" hidden="false" customHeight="true" outlineLevel="0" collapsed="false">
      <c r="A543" s="36"/>
      <c r="B543" s="37"/>
      <c r="C543" s="37"/>
      <c r="D543" s="44"/>
      <c r="E543" s="44"/>
      <c r="F543" s="45" t="str">
        <f aca="false">IF(ISBLANK(B543),"",IF(I543="L","Baixa",IF(I543="A","Média",IF(I543="","","Alta"))))</f>
        <v/>
      </c>
      <c r="G543" s="44" t="str">
        <f aca="false">CONCATENATE(B543,I543)</f>
        <v/>
      </c>
      <c r="H543" s="39" t="str">
        <f aca="false">IF(ISBLANK(B543),"",IF(B543="ALI",IF(I543="L",7,IF(I543="A",10,15)),IF(B543="AIE",IF(I543="L",5,IF(I543="A",7,10)),IF(B543="SE",IF(I543="L",4,IF(I543="A",5,7)),IF(OR(B543="EE",B543="CE"),IF(I543="L",3,IF(I543="A",4,6)),0)))))</f>
        <v/>
      </c>
      <c r="I543" s="46" t="str">
        <f aca="false">IF(OR(ISBLANK(D543),ISBLANK(E543)),IF(OR(B543="ALI",B543="AIE"),"L",IF(OR(B543="EE",B543="SE",B543="CE"),"A","")),IF(B543="EE",IF(E543&gt;=3,IF(D543&gt;=5,"H","A"),IF(E543&gt;=2,IF(D543&gt;=16,"H",IF(D543&lt;=4,"L","A")),IF(D543&lt;=15,"L","A"))),IF(OR(B543="SE",B543="CE"),IF(E543&gt;=4,IF(D543&gt;=6,"H","A"),IF(E543&gt;=2,IF(D543&gt;=20,"H",IF(D543&lt;=5,"L","A")),IF(D543&lt;=19,"L","A"))),IF(OR(B543="ALI",B543="AIE"),IF(E543&gt;=6,IF(D543&gt;=20,"H","A"),IF(E543&gt;=2,IF(D543&gt;=51,"H",IF(D543&lt;=19,"L","A")),IF(D543&lt;=50,"L","A"))),""))))</f>
        <v/>
      </c>
      <c r="J543" s="44" t="str">
        <f aca="false">CONCATENATE(B543,C543)</f>
        <v/>
      </c>
      <c r="K543" s="47" t="str">
        <f aca="false">IF(OR(H543="",H543=0),L543,H543)</f>
        <v/>
      </c>
      <c r="L543" s="47" t="str">
        <f aca="false">IF(NOT(ISERROR(VLOOKUP(B543,Deflatores!G$42:H$64,2,FALSE()))),VLOOKUP(B543,Deflatores!G$42:H$64,2,FALSE()),IF(OR(ISBLANK(C543),ISBLANK(B543)),"",VLOOKUP(C543,Deflatores!G$4:H$38,2,FALSE())*H543+VLOOKUP(C543,Deflatores!G$4:I$38,3,FALSE())))</f>
        <v/>
      </c>
      <c r="M543" s="48"/>
      <c r="N543" s="48"/>
      <c r="O543" s="43"/>
    </row>
    <row r="544" customFormat="false" ht="12.75" hidden="false" customHeight="true" outlineLevel="0" collapsed="false">
      <c r="A544" s="36"/>
      <c r="B544" s="37"/>
      <c r="C544" s="37"/>
      <c r="D544" s="44"/>
      <c r="E544" s="44"/>
      <c r="F544" s="45" t="str">
        <f aca="false">IF(ISBLANK(B544),"",IF(I544="L","Baixa",IF(I544="A","Média",IF(I544="","","Alta"))))</f>
        <v/>
      </c>
      <c r="G544" s="44" t="str">
        <f aca="false">CONCATENATE(B544,I544)</f>
        <v/>
      </c>
      <c r="H544" s="39" t="str">
        <f aca="false">IF(ISBLANK(B544),"",IF(B544="ALI",IF(I544="L",7,IF(I544="A",10,15)),IF(B544="AIE",IF(I544="L",5,IF(I544="A",7,10)),IF(B544="SE",IF(I544="L",4,IF(I544="A",5,7)),IF(OR(B544="EE",B544="CE"),IF(I544="L",3,IF(I544="A",4,6)),0)))))</f>
        <v/>
      </c>
      <c r="I544" s="46" t="str">
        <f aca="false">IF(OR(ISBLANK(D544),ISBLANK(E544)),IF(OR(B544="ALI",B544="AIE"),"L",IF(OR(B544="EE",B544="SE",B544="CE"),"A","")),IF(B544="EE",IF(E544&gt;=3,IF(D544&gt;=5,"H","A"),IF(E544&gt;=2,IF(D544&gt;=16,"H",IF(D544&lt;=4,"L","A")),IF(D544&lt;=15,"L","A"))),IF(OR(B544="SE",B544="CE"),IF(E544&gt;=4,IF(D544&gt;=6,"H","A"),IF(E544&gt;=2,IF(D544&gt;=20,"H",IF(D544&lt;=5,"L","A")),IF(D544&lt;=19,"L","A"))),IF(OR(B544="ALI",B544="AIE"),IF(E544&gt;=6,IF(D544&gt;=20,"H","A"),IF(E544&gt;=2,IF(D544&gt;=51,"H",IF(D544&lt;=19,"L","A")),IF(D544&lt;=50,"L","A"))),""))))</f>
        <v/>
      </c>
      <c r="J544" s="44" t="str">
        <f aca="false">CONCATENATE(B544,C544)</f>
        <v/>
      </c>
      <c r="K544" s="47" t="str">
        <f aca="false">IF(OR(H544="",H544=0),L544,H544)</f>
        <v/>
      </c>
      <c r="L544" s="47" t="str">
        <f aca="false">IF(NOT(ISERROR(VLOOKUP(B544,Deflatores!G$42:H$64,2,FALSE()))),VLOOKUP(B544,Deflatores!G$42:H$64,2,FALSE()),IF(OR(ISBLANK(C544),ISBLANK(B544)),"",VLOOKUP(C544,Deflatores!G$4:H$38,2,FALSE())*H544+VLOOKUP(C544,Deflatores!G$4:I$38,3,FALSE())))</f>
        <v/>
      </c>
      <c r="M544" s="48"/>
      <c r="N544" s="48"/>
      <c r="O544" s="43"/>
    </row>
    <row r="545" customFormat="false" ht="12.75" hidden="false" customHeight="true" outlineLevel="0" collapsed="false">
      <c r="A545" s="36"/>
      <c r="B545" s="37"/>
      <c r="C545" s="37"/>
      <c r="D545" s="44"/>
      <c r="E545" s="44"/>
      <c r="F545" s="45" t="str">
        <f aca="false">IF(ISBLANK(B545),"",IF(I545="L","Baixa",IF(I545="A","Média",IF(I545="","","Alta"))))</f>
        <v/>
      </c>
      <c r="G545" s="44" t="str">
        <f aca="false">CONCATENATE(B545,I545)</f>
        <v/>
      </c>
      <c r="H545" s="39" t="str">
        <f aca="false">IF(ISBLANK(B545),"",IF(B545="ALI",IF(I545="L",7,IF(I545="A",10,15)),IF(B545="AIE",IF(I545="L",5,IF(I545="A",7,10)),IF(B545="SE",IF(I545="L",4,IF(I545="A",5,7)),IF(OR(B545="EE",B545="CE"),IF(I545="L",3,IF(I545="A",4,6)),0)))))</f>
        <v/>
      </c>
      <c r="I545" s="46" t="str">
        <f aca="false">IF(OR(ISBLANK(D545),ISBLANK(E545)),IF(OR(B545="ALI",B545="AIE"),"L",IF(OR(B545="EE",B545="SE",B545="CE"),"A","")),IF(B545="EE",IF(E545&gt;=3,IF(D545&gt;=5,"H","A"),IF(E545&gt;=2,IF(D545&gt;=16,"H",IF(D545&lt;=4,"L","A")),IF(D545&lt;=15,"L","A"))),IF(OR(B545="SE",B545="CE"),IF(E545&gt;=4,IF(D545&gt;=6,"H","A"),IF(E545&gt;=2,IF(D545&gt;=20,"H",IF(D545&lt;=5,"L","A")),IF(D545&lt;=19,"L","A"))),IF(OR(B545="ALI",B545="AIE"),IF(E545&gt;=6,IF(D545&gt;=20,"H","A"),IF(E545&gt;=2,IF(D545&gt;=51,"H",IF(D545&lt;=19,"L","A")),IF(D545&lt;=50,"L","A"))),""))))</f>
        <v/>
      </c>
      <c r="J545" s="44" t="str">
        <f aca="false">CONCATENATE(B545,C545)</f>
        <v/>
      </c>
      <c r="K545" s="47" t="str">
        <f aca="false">IF(OR(H545="",H545=0),L545,H545)</f>
        <v/>
      </c>
      <c r="L545" s="47" t="str">
        <f aca="false">IF(NOT(ISERROR(VLOOKUP(B545,Deflatores!G$42:H$64,2,FALSE()))),VLOOKUP(B545,Deflatores!G$42:H$64,2,FALSE()),IF(OR(ISBLANK(C545),ISBLANK(B545)),"",VLOOKUP(C545,Deflatores!G$4:H$38,2,FALSE())*H545+VLOOKUP(C545,Deflatores!G$4:I$38,3,FALSE())))</f>
        <v/>
      </c>
      <c r="M545" s="48"/>
      <c r="N545" s="48"/>
      <c r="O545" s="43"/>
    </row>
    <row r="546" customFormat="false" ht="12.75" hidden="false" customHeight="true" outlineLevel="0" collapsed="false">
      <c r="A546" s="36"/>
      <c r="B546" s="37"/>
      <c r="C546" s="37"/>
      <c r="D546" s="44"/>
      <c r="E546" s="44"/>
      <c r="F546" s="45" t="str">
        <f aca="false">IF(ISBLANK(B546),"",IF(I546="L","Baixa",IF(I546="A","Média",IF(I546="","","Alta"))))</f>
        <v/>
      </c>
      <c r="G546" s="44" t="str">
        <f aca="false">CONCATENATE(B546,I546)</f>
        <v/>
      </c>
      <c r="H546" s="39" t="str">
        <f aca="false">IF(ISBLANK(B546),"",IF(B546="ALI",IF(I546="L",7,IF(I546="A",10,15)),IF(B546="AIE",IF(I546="L",5,IF(I546="A",7,10)),IF(B546="SE",IF(I546="L",4,IF(I546="A",5,7)),IF(OR(B546="EE",B546="CE"),IF(I546="L",3,IF(I546="A",4,6)),0)))))</f>
        <v/>
      </c>
      <c r="I546" s="46" t="str">
        <f aca="false">IF(OR(ISBLANK(D546),ISBLANK(E546)),IF(OR(B546="ALI",B546="AIE"),"L",IF(OR(B546="EE",B546="SE",B546="CE"),"A","")),IF(B546="EE",IF(E546&gt;=3,IF(D546&gt;=5,"H","A"),IF(E546&gt;=2,IF(D546&gt;=16,"H",IF(D546&lt;=4,"L","A")),IF(D546&lt;=15,"L","A"))),IF(OR(B546="SE",B546="CE"),IF(E546&gt;=4,IF(D546&gt;=6,"H","A"),IF(E546&gt;=2,IF(D546&gt;=20,"H",IF(D546&lt;=5,"L","A")),IF(D546&lt;=19,"L","A"))),IF(OR(B546="ALI",B546="AIE"),IF(E546&gt;=6,IF(D546&gt;=20,"H","A"),IF(E546&gt;=2,IF(D546&gt;=51,"H",IF(D546&lt;=19,"L","A")),IF(D546&lt;=50,"L","A"))),""))))</f>
        <v/>
      </c>
      <c r="J546" s="44" t="str">
        <f aca="false">CONCATENATE(B546,C546)</f>
        <v/>
      </c>
      <c r="K546" s="47" t="str">
        <f aca="false">IF(OR(H546="",H546=0),L546,H546)</f>
        <v/>
      </c>
      <c r="L546" s="47" t="str">
        <f aca="false">IF(NOT(ISERROR(VLOOKUP(B546,Deflatores!G$42:H$64,2,FALSE()))),VLOOKUP(B546,Deflatores!G$42:H$64,2,FALSE()),IF(OR(ISBLANK(C546),ISBLANK(B546)),"",VLOOKUP(C546,Deflatores!G$4:H$38,2,FALSE())*H546+VLOOKUP(C546,Deflatores!G$4:I$38,3,FALSE())))</f>
        <v/>
      </c>
      <c r="M546" s="48"/>
      <c r="N546" s="48"/>
      <c r="O546" s="43"/>
    </row>
    <row r="547" customFormat="false" ht="12.75" hidden="false" customHeight="true" outlineLevel="0" collapsed="false">
      <c r="A547" s="36"/>
      <c r="B547" s="37"/>
      <c r="C547" s="37"/>
      <c r="D547" s="44"/>
      <c r="E547" s="44"/>
      <c r="F547" s="45" t="str">
        <f aca="false">IF(ISBLANK(B547),"",IF(I547="L","Baixa",IF(I547="A","Média",IF(I547="","","Alta"))))</f>
        <v/>
      </c>
      <c r="G547" s="44" t="str">
        <f aca="false">CONCATENATE(B547,I547)</f>
        <v/>
      </c>
      <c r="H547" s="39" t="str">
        <f aca="false">IF(ISBLANK(B547),"",IF(B547="ALI",IF(I547="L",7,IF(I547="A",10,15)),IF(B547="AIE",IF(I547="L",5,IF(I547="A",7,10)),IF(B547="SE",IF(I547="L",4,IF(I547="A",5,7)),IF(OR(B547="EE",B547="CE"),IF(I547="L",3,IF(I547="A",4,6)),0)))))</f>
        <v/>
      </c>
      <c r="I547" s="46" t="str">
        <f aca="false">IF(OR(ISBLANK(D547),ISBLANK(E547)),IF(OR(B547="ALI",B547="AIE"),"L",IF(OR(B547="EE",B547="SE",B547="CE"),"A","")),IF(B547="EE",IF(E547&gt;=3,IF(D547&gt;=5,"H","A"),IF(E547&gt;=2,IF(D547&gt;=16,"H",IF(D547&lt;=4,"L","A")),IF(D547&lt;=15,"L","A"))),IF(OR(B547="SE",B547="CE"),IF(E547&gt;=4,IF(D547&gt;=6,"H","A"),IF(E547&gt;=2,IF(D547&gt;=20,"H",IF(D547&lt;=5,"L","A")),IF(D547&lt;=19,"L","A"))),IF(OR(B547="ALI",B547="AIE"),IF(E547&gt;=6,IF(D547&gt;=20,"H","A"),IF(E547&gt;=2,IF(D547&gt;=51,"H",IF(D547&lt;=19,"L","A")),IF(D547&lt;=50,"L","A"))),""))))</f>
        <v/>
      </c>
      <c r="J547" s="44" t="str">
        <f aca="false">CONCATENATE(B547,C547)</f>
        <v/>
      </c>
      <c r="K547" s="47" t="str">
        <f aca="false">IF(OR(H547="",H547=0),L547,H547)</f>
        <v/>
      </c>
      <c r="L547" s="47" t="str">
        <f aca="false">IF(NOT(ISERROR(VLOOKUP(B547,Deflatores!G$42:H$64,2,FALSE()))),VLOOKUP(B547,Deflatores!G$42:H$64,2,FALSE()),IF(OR(ISBLANK(C547),ISBLANK(B547)),"",VLOOKUP(C547,Deflatores!G$4:H$38,2,FALSE())*H547+VLOOKUP(C547,Deflatores!G$4:I$38,3,FALSE())))</f>
        <v/>
      </c>
      <c r="M547" s="48"/>
      <c r="N547" s="48"/>
      <c r="O547" s="43"/>
    </row>
    <row r="548" customFormat="false" ht="12.75" hidden="false" customHeight="true" outlineLevel="0" collapsed="false">
      <c r="A548" s="36"/>
      <c r="B548" s="37"/>
      <c r="C548" s="37"/>
      <c r="D548" s="44"/>
      <c r="E548" s="44"/>
      <c r="F548" s="45" t="str">
        <f aca="false">IF(ISBLANK(B548),"",IF(I548="L","Baixa",IF(I548="A","Média",IF(I548="","","Alta"))))</f>
        <v/>
      </c>
      <c r="G548" s="44" t="str">
        <f aca="false">CONCATENATE(B548,I548)</f>
        <v/>
      </c>
      <c r="H548" s="39" t="str">
        <f aca="false">IF(ISBLANK(B548),"",IF(B548="ALI",IF(I548="L",7,IF(I548="A",10,15)),IF(B548="AIE",IF(I548="L",5,IF(I548="A",7,10)),IF(B548="SE",IF(I548="L",4,IF(I548="A",5,7)),IF(OR(B548="EE",B548="CE"),IF(I548="L",3,IF(I548="A",4,6)),0)))))</f>
        <v/>
      </c>
      <c r="I548" s="46" t="str">
        <f aca="false">IF(OR(ISBLANK(D548),ISBLANK(E548)),IF(OR(B548="ALI",B548="AIE"),"L",IF(OR(B548="EE",B548="SE",B548="CE"),"A","")),IF(B548="EE",IF(E548&gt;=3,IF(D548&gt;=5,"H","A"),IF(E548&gt;=2,IF(D548&gt;=16,"H",IF(D548&lt;=4,"L","A")),IF(D548&lt;=15,"L","A"))),IF(OR(B548="SE",B548="CE"),IF(E548&gt;=4,IF(D548&gt;=6,"H","A"),IF(E548&gt;=2,IF(D548&gt;=20,"H",IF(D548&lt;=5,"L","A")),IF(D548&lt;=19,"L","A"))),IF(OR(B548="ALI",B548="AIE"),IF(E548&gt;=6,IF(D548&gt;=20,"H","A"),IF(E548&gt;=2,IF(D548&gt;=51,"H",IF(D548&lt;=19,"L","A")),IF(D548&lt;=50,"L","A"))),""))))</f>
        <v/>
      </c>
      <c r="J548" s="44" t="str">
        <f aca="false">CONCATENATE(B548,C548)</f>
        <v/>
      </c>
      <c r="K548" s="47" t="str">
        <f aca="false">IF(OR(H548="",H548=0),L548,H548)</f>
        <v/>
      </c>
      <c r="L548" s="47" t="str">
        <f aca="false">IF(NOT(ISERROR(VLOOKUP(B548,Deflatores!G$42:H$64,2,FALSE()))),VLOOKUP(B548,Deflatores!G$42:H$64,2,FALSE()),IF(OR(ISBLANK(C548),ISBLANK(B548)),"",VLOOKUP(C548,Deflatores!G$4:H$38,2,FALSE())*H548+VLOOKUP(C548,Deflatores!G$4:I$38,3,FALSE())))</f>
        <v/>
      </c>
      <c r="M548" s="48"/>
      <c r="N548" s="48"/>
      <c r="O548" s="43"/>
    </row>
    <row r="549" customFormat="false" ht="12.75" hidden="false" customHeight="true" outlineLevel="0" collapsed="false">
      <c r="A549" s="36"/>
      <c r="B549" s="37"/>
      <c r="C549" s="37"/>
      <c r="D549" s="44"/>
      <c r="E549" s="44"/>
      <c r="F549" s="45" t="str">
        <f aca="false">IF(ISBLANK(B549),"",IF(I549="L","Baixa",IF(I549="A","Média",IF(I549="","","Alta"))))</f>
        <v/>
      </c>
      <c r="G549" s="44" t="str">
        <f aca="false">CONCATENATE(B549,I549)</f>
        <v/>
      </c>
      <c r="H549" s="39" t="str">
        <f aca="false">IF(ISBLANK(B549),"",IF(B549="ALI",IF(I549="L",7,IF(I549="A",10,15)),IF(B549="AIE",IF(I549="L",5,IF(I549="A",7,10)),IF(B549="SE",IF(I549="L",4,IF(I549="A",5,7)),IF(OR(B549="EE",B549="CE"),IF(I549="L",3,IF(I549="A",4,6)),0)))))</f>
        <v/>
      </c>
      <c r="I549" s="46" t="str">
        <f aca="false">IF(OR(ISBLANK(D549),ISBLANK(E549)),IF(OR(B549="ALI",B549="AIE"),"L",IF(OR(B549="EE",B549="SE",B549="CE"),"A","")),IF(B549="EE",IF(E549&gt;=3,IF(D549&gt;=5,"H","A"),IF(E549&gt;=2,IF(D549&gt;=16,"H",IF(D549&lt;=4,"L","A")),IF(D549&lt;=15,"L","A"))),IF(OR(B549="SE",B549="CE"),IF(E549&gt;=4,IF(D549&gt;=6,"H","A"),IF(E549&gt;=2,IF(D549&gt;=20,"H",IF(D549&lt;=5,"L","A")),IF(D549&lt;=19,"L","A"))),IF(OR(B549="ALI",B549="AIE"),IF(E549&gt;=6,IF(D549&gt;=20,"H","A"),IF(E549&gt;=2,IF(D549&gt;=51,"H",IF(D549&lt;=19,"L","A")),IF(D549&lt;=50,"L","A"))),""))))</f>
        <v/>
      </c>
      <c r="J549" s="44" t="str">
        <f aca="false">CONCATENATE(B549,C549)</f>
        <v/>
      </c>
      <c r="K549" s="47" t="str">
        <f aca="false">IF(OR(H549="",H549=0),L549,H549)</f>
        <v/>
      </c>
      <c r="L549" s="47" t="str">
        <f aca="false">IF(NOT(ISERROR(VLOOKUP(B549,Deflatores!G$42:H$64,2,FALSE()))),VLOOKUP(B549,Deflatores!G$42:H$64,2,FALSE()),IF(OR(ISBLANK(C549),ISBLANK(B549)),"",VLOOKUP(C549,Deflatores!G$4:H$38,2,FALSE())*H549+VLOOKUP(C549,Deflatores!G$4:I$38,3,FALSE())))</f>
        <v/>
      </c>
      <c r="M549" s="48"/>
      <c r="N549" s="48"/>
      <c r="O549" s="43"/>
    </row>
    <row r="550" customFormat="false" ht="12.75" hidden="false" customHeight="true" outlineLevel="0" collapsed="false">
      <c r="A550" s="36"/>
      <c r="B550" s="37"/>
      <c r="C550" s="37"/>
      <c r="D550" s="44"/>
      <c r="E550" s="44"/>
      <c r="F550" s="45" t="str">
        <f aca="false">IF(ISBLANK(B550),"",IF(I550="L","Baixa",IF(I550="A","Média",IF(I550="","","Alta"))))</f>
        <v/>
      </c>
      <c r="G550" s="44" t="str">
        <f aca="false">CONCATENATE(B550,I550)</f>
        <v/>
      </c>
      <c r="H550" s="39" t="str">
        <f aca="false">IF(ISBLANK(B550),"",IF(B550="ALI",IF(I550="L",7,IF(I550="A",10,15)),IF(B550="AIE",IF(I550="L",5,IF(I550="A",7,10)),IF(B550="SE",IF(I550="L",4,IF(I550="A",5,7)),IF(OR(B550="EE",B550="CE"),IF(I550="L",3,IF(I550="A",4,6)),0)))))</f>
        <v/>
      </c>
      <c r="I550" s="46" t="str">
        <f aca="false">IF(OR(ISBLANK(D550),ISBLANK(E550)),IF(OR(B550="ALI",B550="AIE"),"L",IF(OR(B550="EE",B550="SE",B550="CE"),"A","")),IF(B550="EE",IF(E550&gt;=3,IF(D550&gt;=5,"H","A"),IF(E550&gt;=2,IF(D550&gt;=16,"H",IF(D550&lt;=4,"L","A")),IF(D550&lt;=15,"L","A"))),IF(OR(B550="SE",B550="CE"),IF(E550&gt;=4,IF(D550&gt;=6,"H","A"),IF(E550&gt;=2,IF(D550&gt;=20,"H",IF(D550&lt;=5,"L","A")),IF(D550&lt;=19,"L","A"))),IF(OR(B550="ALI",B550="AIE"),IF(E550&gt;=6,IF(D550&gt;=20,"H","A"),IF(E550&gt;=2,IF(D550&gt;=51,"H",IF(D550&lt;=19,"L","A")),IF(D550&lt;=50,"L","A"))),""))))</f>
        <v/>
      </c>
      <c r="J550" s="44" t="str">
        <f aca="false">CONCATENATE(B550,C550)</f>
        <v/>
      </c>
      <c r="K550" s="47" t="str">
        <f aca="false">IF(OR(H550="",H550=0),L550,H550)</f>
        <v/>
      </c>
      <c r="L550" s="47" t="str">
        <f aca="false">IF(NOT(ISERROR(VLOOKUP(B550,Deflatores!G$42:H$64,2,FALSE()))),VLOOKUP(B550,Deflatores!G$42:H$64,2,FALSE()),IF(OR(ISBLANK(C550),ISBLANK(B550)),"",VLOOKUP(C550,Deflatores!G$4:H$38,2,FALSE())*H550+VLOOKUP(C550,Deflatores!G$4:I$38,3,FALSE())))</f>
        <v/>
      </c>
      <c r="M550" s="48"/>
      <c r="N550" s="48"/>
      <c r="O550" s="43"/>
    </row>
    <row r="551" customFormat="false" ht="12.75" hidden="false" customHeight="true" outlineLevel="0" collapsed="false">
      <c r="A551" s="36"/>
      <c r="B551" s="37"/>
      <c r="C551" s="37"/>
      <c r="D551" s="44"/>
      <c r="E551" s="44"/>
      <c r="F551" s="45" t="str">
        <f aca="false">IF(ISBLANK(B551),"",IF(I551="L","Baixa",IF(I551="A","Média",IF(I551="","","Alta"))))</f>
        <v/>
      </c>
      <c r="G551" s="44" t="str">
        <f aca="false">CONCATENATE(B551,I551)</f>
        <v/>
      </c>
      <c r="H551" s="39" t="str">
        <f aca="false">IF(ISBLANK(B551),"",IF(B551="ALI",IF(I551="L",7,IF(I551="A",10,15)),IF(B551="AIE",IF(I551="L",5,IF(I551="A",7,10)),IF(B551="SE",IF(I551="L",4,IF(I551="A",5,7)),IF(OR(B551="EE",B551="CE"),IF(I551="L",3,IF(I551="A",4,6)),0)))))</f>
        <v/>
      </c>
      <c r="I551" s="46" t="str">
        <f aca="false">IF(OR(ISBLANK(D551),ISBLANK(E551)),IF(OR(B551="ALI",B551="AIE"),"L",IF(OR(B551="EE",B551="SE",B551="CE"),"A","")),IF(B551="EE",IF(E551&gt;=3,IF(D551&gt;=5,"H","A"),IF(E551&gt;=2,IF(D551&gt;=16,"H",IF(D551&lt;=4,"L","A")),IF(D551&lt;=15,"L","A"))),IF(OR(B551="SE",B551="CE"),IF(E551&gt;=4,IF(D551&gt;=6,"H","A"),IF(E551&gt;=2,IF(D551&gt;=20,"H",IF(D551&lt;=5,"L","A")),IF(D551&lt;=19,"L","A"))),IF(OR(B551="ALI",B551="AIE"),IF(E551&gt;=6,IF(D551&gt;=20,"H","A"),IF(E551&gt;=2,IF(D551&gt;=51,"H",IF(D551&lt;=19,"L","A")),IF(D551&lt;=50,"L","A"))),""))))</f>
        <v/>
      </c>
      <c r="J551" s="44" t="str">
        <f aca="false">CONCATENATE(B551,C551)</f>
        <v/>
      </c>
      <c r="K551" s="47" t="str">
        <f aca="false">IF(OR(H551="",H551=0),L551,H551)</f>
        <v/>
      </c>
      <c r="L551" s="47" t="str">
        <f aca="false">IF(NOT(ISERROR(VLOOKUP(B551,Deflatores!G$42:H$64,2,FALSE()))),VLOOKUP(B551,Deflatores!G$42:H$64,2,FALSE()),IF(OR(ISBLANK(C551),ISBLANK(B551)),"",VLOOKUP(C551,Deflatores!G$4:H$38,2,FALSE())*H551+VLOOKUP(C551,Deflatores!G$4:I$38,3,FALSE())))</f>
        <v/>
      </c>
      <c r="M551" s="48"/>
      <c r="N551" s="48"/>
      <c r="O551" s="43"/>
    </row>
    <row r="552" customFormat="false" ht="12.75" hidden="false" customHeight="true" outlineLevel="0" collapsed="false">
      <c r="A552" s="36"/>
      <c r="B552" s="37"/>
      <c r="C552" s="37"/>
      <c r="D552" s="44"/>
      <c r="E552" s="44"/>
      <c r="F552" s="45" t="str">
        <f aca="false">IF(ISBLANK(B552),"",IF(I552="L","Baixa",IF(I552="A","Média",IF(I552="","","Alta"))))</f>
        <v/>
      </c>
      <c r="G552" s="44" t="str">
        <f aca="false">CONCATENATE(B552,I552)</f>
        <v/>
      </c>
      <c r="H552" s="39" t="str">
        <f aca="false">IF(ISBLANK(B552),"",IF(B552="ALI",IF(I552="L",7,IF(I552="A",10,15)),IF(B552="AIE",IF(I552="L",5,IF(I552="A",7,10)),IF(B552="SE",IF(I552="L",4,IF(I552="A",5,7)),IF(OR(B552="EE",B552="CE"),IF(I552="L",3,IF(I552="A",4,6)),0)))))</f>
        <v/>
      </c>
      <c r="I552" s="46" t="str">
        <f aca="false">IF(OR(ISBLANK(D552),ISBLANK(E552)),IF(OR(B552="ALI",B552="AIE"),"L",IF(OR(B552="EE",B552="SE",B552="CE"),"A","")),IF(B552="EE",IF(E552&gt;=3,IF(D552&gt;=5,"H","A"),IF(E552&gt;=2,IF(D552&gt;=16,"H",IF(D552&lt;=4,"L","A")),IF(D552&lt;=15,"L","A"))),IF(OR(B552="SE",B552="CE"),IF(E552&gt;=4,IF(D552&gt;=6,"H","A"),IF(E552&gt;=2,IF(D552&gt;=20,"H",IF(D552&lt;=5,"L","A")),IF(D552&lt;=19,"L","A"))),IF(OR(B552="ALI",B552="AIE"),IF(E552&gt;=6,IF(D552&gt;=20,"H","A"),IF(E552&gt;=2,IF(D552&gt;=51,"H",IF(D552&lt;=19,"L","A")),IF(D552&lt;=50,"L","A"))),""))))</f>
        <v/>
      </c>
      <c r="J552" s="44" t="str">
        <f aca="false">CONCATENATE(B552,C552)</f>
        <v/>
      </c>
      <c r="K552" s="47" t="str">
        <f aca="false">IF(OR(H552="",H552=0),L552,H552)</f>
        <v/>
      </c>
      <c r="L552" s="47" t="str">
        <f aca="false">IF(NOT(ISERROR(VLOOKUP(B552,Deflatores!G$42:H$64,2,FALSE()))),VLOOKUP(B552,Deflatores!G$42:H$64,2,FALSE()),IF(OR(ISBLANK(C552),ISBLANK(B552)),"",VLOOKUP(C552,Deflatores!G$4:H$38,2,FALSE())*H552+VLOOKUP(C552,Deflatores!G$4:I$38,3,FALSE())))</f>
        <v/>
      </c>
      <c r="M552" s="48"/>
      <c r="N552" s="48"/>
      <c r="O552" s="43"/>
    </row>
    <row r="553" customFormat="false" ht="12.75" hidden="false" customHeight="true" outlineLevel="0" collapsed="false">
      <c r="A553" s="36"/>
      <c r="B553" s="37"/>
      <c r="C553" s="37"/>
      <c r="D553" s="44"/>
      <c r="E553" s="44"/>
      <c r="F553" s="45" t="str">
        <f aca="false">IF(ISBLANK(B553),"",IF(I553="L","Baixa",IF(I553="A","Média",IF(I553="","","Alta"))))</f>
        <v/>
      </c>
      <c r="G553" s="44" t="str">
        <f aca="false">CONCATENATE(B553,I553)</f>
        <v/>
      </c>
      <c r="H553" s="39" t="str">
        <f aca="false">IF(ISBLANK(B553),"",IF(B553="ALI",IF(I553="L",7,IF(I553="A",10,15)),IF(B553="AIE",IF(I553="L",5,IF(I553="A",7,10)),IF(B553="SE",IF(I553="L",4,IF(I553="A",5,7)),IF(OR(B553="EE",B553="CE"),IF(I553="L",3,IF(I553="A",4,6)),0)))))</f>
        <v/>
      </c>
      <c r="I553" s="46" t="str">
        <f aca="false">IF(OR(ISBLANK(D553),ISBLANK(E553)),IF(OR(B553="ALI",B553="AIE"),"L",IF(OR(B553="EE",B553="SE",B553="CE"),"A","")),IF(B553="EE",IF(E553&gt;=3,IF(D553&gt;=5,"H","A"),IF(E553&gt;=2,IF(D553&gt;=16,"H",IF(D553&lt;=4,"L","A")),IF(D553&lt;=15,"L","A"))),IF(OR(B553="SE",B553="CE"),IF(E553&gt;=4,IF(D553&gt;=6,"H","A"),IF(E553&gt;=2,IF(D553&gt;=20,"H",IF(D553&lt;=5,"L","A")),IF(D553&lt;=19,"L","A"))),IF(OR(B553="ALI",B553="AIE"),IF(E553&gt;=6,IF(D553&gt;=20,"H","A"),IF(E553&gt;=2,IF(D553&gt;=51,"H",IF(D553&lt;=19,"L","A")),IF(D553&lt;=50,"L","A"))),""))))</f>
        <v/>
      </c>
      <c r="J553" s="44" t="str">
        <f aca="false">CONCATENATE(B553,C553)</f>
        <v/>
      </c>
      <c r="K553" s="47" t="str">
        <f aca="false">IF(OR(H553="",H553=0),L553,H553)</f>
        <v/>
      </c>
      <c r="L553" s="47" t="str">
        <f aca="false">IF(NOT(ISERROR(VLOOKUP(B553,Deflatores!G$42:H$64,2,FALSE()))),VLOOKUP(B553,Deflatores!G$42:H$64,2,FALSE()),IF(OR(ISBLANK(C553),ISBLANK(B553)),"",VLOOKUP(C553,Deflatores!G$4:H$38,2,FALSE())*H553+VLOOKUP(C553,Deflatores!G$4:I$38,3,FALSE())))</f>
        <v/>
      </c>
      <c r="M553" s="48"/>
      <c r="N553" s="48"/>
      <c r="O553" s="43"/>
    </row>
    <row r="554" customFormat="false" ht="12.75" hidden="false" customHeight="true" outlineLevel="0" collapsed="false">
      <c r="A554" s="36"/>
      <c r="B554" s="37"/>
      <c r="C554" s="37"/>
      <c r="D554" s="44"/>
      <c r="E554" s="44"/>
      <c r="F554" s="45" t="str">
        <f aca="false">IF(ISBLANK(B554),"",IF(I554="L","Baixa",IF(I554="A","Média",IF(I554="","","Alta"))))</f>
        <v/>
      </c>
      <c r="G554" s="44" t="str">
        <f aca="false">CONCATENATE(B554,I554)</f>
        <v/>
      </c>
      <c r="H554" s="39" t="str">
        <f aca="false">IF(ISBLANK(B554),"",IF(B554="ALI",IF(I554="L",7,IF(I554="A",10,15)),IF(B554="AIE",IF(I554="L",5,IF(I554="A",7,10)),IF(B554="SE",IF(I554="L",4,IF(I554="A",5,7)),IF(OR(B554="EE",B554="CE"),IF(I554="L",3,IF(I554="A",4,6)),0)))))</f>
        <v/>
      </c>
      <c r="I554" s="46" t="str">
        <f aca="false">IF(OR(ISBLANK(D554),ISBLANK(E554)),IF(OR(B554="ALI",B554="AIE"),"L",IF(OR(B554="EE",B554="SE",B554="CE"),"A","")),IF(B554="EE",IF(E554&gt;=3,IF(D554&gt;=5,"H","A"),IF(E554&gt;=2,IF(D554&gt;=16,"H",IF(D554&lt;=4,"L","A")),IF(D554&lt;=15,"L","A"))),IF(OR(B554="SE",B554="CE"),IF(E554&gt;=4,IF(D554&gt;=6,"H","A"),IF(E554&gt;=2,IF(D554&gt;=20,"H",IF(D554&lt;=5,"L","A")),IF(D554&lt;=19,"L","A"))),IF(OR(B554="ALI",B554="AIE"),IF(E554&gt;=6,IF(D554&gt;=20,"H","A"),IF(E554&gt;=2,IF(D554&gt;=51,"H",IF(D554&lt;=19,"L","A")),IF(D554&lt;=50,"L","A"))),""))))</f>
        <v/>
      </c>
      <c r="J554" s="44" t="str">
        <f aca="false">CONCATENATE(B554,C554)</f>
        <v/>
      </c>
      <c r="K554" s="47" t="str">
        <f aca="false">IF(OR(H554="",H554=0),L554,H554)</f>
        <v/>
      </c>
      <c r="L554" s="47" t="str">
        <f aca="false">IF(NOT(ISERROR(VLOOKUP(B554,Deflatores!G$42:H$64,2,FALSE()))),VLOOKUP(B554,Deflatores!G$42:H$64,2,FALSE()),IF(OR(ISBLANK(C554),ISBLANK(B554)),"",VLOOKUP(C554,Deflatores!G$4:H$38,2,FALSE())*H554+VLOOKUP(C554,Deflatores!G$4:I$38,3,FALSE())))</f>
        <v/>
      </c>
      <c r="M554" s="48"/>
      <c r="N554" s="48"/>
      <c r="O554" s="43"/>
    </row>
    <row r="555" customFormat="false" ht="12.75" hidden="false" customHeight="true" outlineLevel="0" collapsed="false">
      <c r="A555" s="36"/>
      <c r="B555" s="37"/>
      <c r="C555" s="37"/>
      <c r="D555" s="44"/>
      <c r="E555" s="44"/>
      <c r="F555" s="45" t="str">
        <f aca="false">IF(ISBLANK(B555),"",IF(I555="L","Baixa",IF(I555="A","Média",IF(I555="","","Alta"))))</f>
        <v/>
      </c>
      <c r="G555" s="44" t="str">
        <f aca="false">CONCATENATE(B555,I555)</f>
        <v/>
      </c>
      <c r="H555" s="39" t="str">
        <f aca="false">IF(ISBLANK(B555),"",IF(B555="ALI",IF(I555="L",7,IF(I555="A",10,15)),IF(B555="AIE",IF(I555="L",5,IF(I555="A",7,10)),IF(B555="SE",IF(I555="L",4,IF(I555="A",5,7)),IF(OR(B555="EE",B555="CE"),IF(I555="L",3,IF(I555="A",4,6)),0)))))</f>
        <v/>
      </c>
      <c r="I555" s="46" t="str">
        <f aca="false">IF(OR(ISBLANK(D555),ISBLANK(E555)),IF(OR(B555="ALI",B555="AIE"),"L",IF(OR(B555="EE",B555="SE",B555="CE"),"A","")),IF(B555="EE",IF(E555&gt;=3,IF(D555&gt;=5,"H","A"),IF(E555&gt;=2,IF(D555&gt;=16,"H",IF(D555&lt;=4,"L","A")),IF(D555&lt;=15,"L","A"))),IF(OR(B555="SE",B555="CE"),IF(E555&gt;=4,IF(D555&gt;=6,"H","A"),IF(E555&gt;=2,IF(D555&gt;=20,"H",IF(D555&lt;=5,"L","A")),IF(D555&lt;=19,"L","A"))),IF(OR(B555="ALI",B555="AIE"),IF(E555&gt;=6,IF(D555&gt;=20,"H","A"),IF(E555&gt;=2,IF(D555&gt;=51,"H",IF(D555&lt;=19,"L","A")),IF(D555&lt;=50,"L","A"))),""))))</f>
        <v/>
      </c>
      <c r="J555" s="44" t="str">
        <f aca="false">CONCATENATE(B555,C555)</f>
        <v/>
      </c>
      <c r="K555" s="47" t="str">
        <f aca="false">IF(OR(H555="",H555=0),L555,H555)</f>
        <v/>
      </c>
      <c r="L555" s="47" t="str">
        <f aca="false">IF(NOT(ISERROR(VLOOKUP(B555,Deflatores!G$42:H$64,2,FALSE()))),VLOOKUP(B555,Deflatores!G$42:H$64,2,FALSE()),IF(OR(ISBLANK(C555),ISBLANK(B555)),"",VLOOKUP(C555,Deflatores!G$4:H$38,2,FALSE())*H555+VLOOKUP(C555,Deflatores!G$4:I$38,3,FALSE())))</f>
        <v/>
      </c>
      <c r="M555" s="48"/>
      <c r="N555" s="48"/>
      <c r="O555" s="43"/>
    </row>
    <row r="556" customFormat="false" ht="12.75" hidden="false" customHeight="true" outlineLevel="0" collapsed="false">
      <c r="A556" s="36"/>
      <c r="B556" s="37"/>
      <c r="C556" s="37"/>
      <c r="D556" s="44"/>
      <c r="E556" s="44"/>
      <c r="F556" s="45" t="str">
        <f aca="false">IF(ISBLANK(B556),"",IF(I556="L","Baixa",IF(I556="A","Média",IF(I556="","","Alta"))))</f>
        <v/>
      </c>
      <c r="G556" s="44" t="str">
        <f aca="false">CONCATENATE(B556,I556)</f>
        <v/>
      </c>
      <c r="H556" s="39" t="str">
        <f aca="false">IF(ISBLANK(B556),"",IF(B556="ALI",IF(I556="L",7,IF(I556="A",10,15)),IF(B556="AIE",IF(I556="L",5,IF(I556="A",7,10)),IF(B556="SE",IF(I556="L",4,IF(I556="A",5,7)),IF(OR(B556="EE",B556="CE"),IF(I556="L",3,IF(I556="A",4,6)),0)))))</f>
        <v/>
      </c>
      <c r="I556" s="46" t="str">
        <f aca="false">IF(OR(ISBLANK(D556),ISBLANK(E556)),IF(OR(B556="ALI",B556="AIE"),"L",IF(OR(B556="EE",B556="SE",B556="CE"),"A","")),IF(B556="EE",IF(E556&gt;=3,IF(D556&gt;=5,"H","A"),IF(E556&gt;=2,IF(D556&gt;=16,"H",IF(D556&lt;=4,"L","A")),IF(D556&lt;=15,"L","A"))),IF(OR(B556="SE",B556="CE"),IF(E556&gt;=4,IF(D556&gt;=6,"H","A"),IF(E556&gt;=2,IF(D556&gt;=20,"H",IF(D556&lt;=5,"L","A")),IF(D556&lt;=19,"L","A"))),IF(OR(B556="ALI",B556="AIE"),IF(E556&gt;=6,IF(D556&gt;=20,"H","A"),IF(E556&gt;=2,IF(D556&gt;=51,"H",IF(D556&lt;=19,"L","A")),IF(D556&lt;=50,"L","A"))),""))))</f>
        <v/>
      </c>
      <c r="J556" s="44" t="str">
        <f aca="false">CONCATENATE(B556,C556)</f>
        <v/>
      </c>
      <c r="K556" s="47" t="str">
        <f aca="false">IF(OR(H556="",H556=0),L556,H556)</f>
        <v/>
      </c>
      <c r="L556" s="47" t="str">
        <f aca="false">IF(NOT(ISERROR(VLOOKUP(B556,Deflatores!G$42:H$64,2,FALSE()))),VLOOKUP(B556,Deflatores!G$42:H$64,2,FALSE()),IF(OR(ISBLANK(C556),ISBLANK(B556)),"",VLOOKUP(C556,Deflatores!G$4:H$38,2,FALSE())*H556+VLOOKUP(C556,Deflatores!G$4:I$38,3,FALSE())))</f>
        <v/>
      </c>
      <c r="M556" s="48"/>
      <c r="N556" s="48"/>
      <c r="O556" s="43"/>
    </row>
    <row r="557" customFormat="false" ht="12.75" hidden="false" customHeight="true" outlineLevel="0" collapsed="false">
      <c r="A557" s="36"/>
      <c r="B557" s="37"/>
      <c r="C557" s="37"/>
      <c r="D557" s="44"/>
      <c r="E557" s="44"/>
      <c r="F557" s="45" t="str">
        <f aca="false">IF(ISBLANK(B557),"",IF(I557="L","Baixa",IF(I557="A","Média",IF(I557="","","Alta"))))</f>
        <v/>
      </c>
      <c r="G557" s="44" t="str">
        <f aca="false">CONCATENATE(B557,I557)</f>
        <v/>
      </c>
      <c r="H557" s="39" t="str">
        <f aca="false">IF(ISBLANK(B557),"",IF(B557="ALI",IF(I557="L",7,IF(I557="A",10,15)),IF(B557="AIE",IF(I557="L",5,IF(I557="A",7,10)),IF(B557="SE",IF(I557="L",4,IF(I557="A",5,7)),IF(OR(B557="EE",B557="CE"),IF(I557="L",3,IF(I557="A",4,6)),0)))))</f>
        <v/>
      </c>
      <c r="I557" s="46" t="str">
        <f aca="false">IF(OR(ISBLANK(D557),ISBLANK(E557)),IF(OR(B557="ALI",B557="AIE"),"L",IF(OR(B557="EE",B557="SE",B557="CE"),"A","")),IF(B557="EE",IF(E557&gt;=3,IF(D557&gt;=5,"H","A"),IF(E557&gt;=2,IF(D557&gt;=16,"H",IF(D557&lt;=4,"L","A")),IF(D557&lt;=15,"L","A"))),IF(OR(B557="SE",B557="CE"),IF(E557&gt;=4,IF(D557&gt;=6,"H","A"),IF(E557&gt;=2,IF(D557&gt;=20,"H",IF(D557&lt;=5,"L","A")),IF(D557&lt;=19,"L","A"))),IF(OR(B557="ALI",B557="AIE"),IF(E557&gt;=6,IF(D557&gt;=20,"H","A"),IF(E557&gt;=2,IF(D557&gt;=51,"H",IF(D557&lt;=19,"L","A")),IF(D557&lt;=50,"L","A"))),""))))</f>
        <v/>
      </c>
      <c r="J557" s="44" t="str">
        <f aca="false">CONCATENATE(B557,C557)</f>
        <v/>
      </c>
      <c r="K557" s="47" t="str">
        <f aca="false">IF(OR(H557="",H557=0),L557,H557)</f>
        <v/>
      </c>
      <c r="L557" s="47" t="str">
        <f aca="false">IF(NOT(ISERROR(VLOOKUP(B557,Deflatores!G$42:H$64,2,FALSE()))),VLOOKUP(B557,Deflatores!G$42:H$64,2,FALSE()),IF(OR(ISBLANK(C557),ISBLANK(B557)),"",VLOOKUP(C557,Deflatores!G$4:H$38,2,FALSE())*H557+VLOOKUP(C557,Deflatores!G$4:I$38,3,FALSE())))</f>
        <v/>
      </c>
      <c r="M557" s="48"/>
      <c r="N557" s="48"/>
      <c r="O557" s="43"/>
    </row>
    <row r="558" customFormat="false" ht="12.75" hidden="false" customHeight="true" outlineLevel="0" collapsed="false">
      <c r="A558" s="36"/>
      <c r="B558" s="37"/>
      <c r="C558" s="37"/>
      <c r="D558" s="44"/>
      <c r="E558" s="44"/>
      <c r="F558" s="45" t="str">
        <f aca="false">IF(ISBLANK(B558),"",IF(I558="L","Baixa",IF(I558="A","Média",IF(I558="","","Alta"))))</f>
        <v/>
      </c>
      <c r="G558" s="44" t="str">
        <f aca="false">CONCATENATE(B558,I558)</f>
        <v/>
      </c>
      <c r="H558" s="39" t="str">
        <f aca="false">IF(ISBLANK(B558),"",IF(B558="ALI",IF(I558="L",7,IF(I558="A",10,15)),IF(B558="AIE",IF(I558="L",5,IF(I558="A",7,10)),IF(B558="SE",IF(I558="L",4,IF(I558="A",5,7)),IF(OR(B558="EE",B558="CE"),IF(I558="L",3,IF(I558="A",4,6)),0)))))</f>
        <v/>
      </c>
      <c r="I558" s="46" t="str">
        <f aca="false">IF(OR(ISBLANK(D558),ISBLANK(E558)),IF(OR(B558="ALI",B558="AIE"),"L",IF(OR(B558="EE",B558="SE",B558="CE"),"A","")),IF(B558="EE",IF(E558&gt;=3,IF(D558&gt;=5,"H","A"),IF(E558&gt;=2,IF(D558&gt;=16,"H",IF(D558&lt;=4,"L","A")),IF(D558&lt;=15,"L","A"))),IF(OR(B558="SE",B558="CE"),IF(E558&gt;=4,IF(D558&gt;=6,"H","A"),IF(E558&gt;=2,IF(D558&gt;=20,"H",IF(D558&lt;=5,"L","A")),IF(D558&lt;=19,"L","A"))),IF(OR(B558="ALI",B558="AIE"),IF(E558&gt;=6,IF(D558&gt;=20,"H","A"),IF(E558&gt;=2,IF(D558&gt;=51,"H",IF(D558&lt;=19,"L","A")),IF(D558&lt;=50,"L","A"))),""))))</f>
        <v/>
      </c>
      <c r="J558" s="44" t="str">
        <f aca="false">CONCATENATE(B558,C558)</f>
        <v/>
      </c>
      <c r="K558" s="47" t="str">
        <f aca="false">IF(OR(H558="",H558=0),L558,H558)</f>
        <v/>
      </c>
      <c r="L558" s="47" t="str">
        <f aca="false">IF(NOT(ISERROR(VLOOKUP(B558,Deflatores!G$42:H$64,2,FALSE()))),VLOOKUP(B558,Deflatores!G$42:H$64,2,FALSE()),IF(OR(ISBLANK(C558),ISBLANK(B558)),"",VLOOKUP(C558,Deflatores!G$4:H$38,2,FALSE())*H558+VLOOKUP(C558,Deflatores!G$4:I$38,3,FALSE())))</f>
        <v/>
      </c>
      <c r="M558" s="48"/>
      <c r="N558" s="48"/>
      <c r="O558" s="43"/>
    </row>
    <row r="559" customFormat="false" ht="12.75" hidden="false" customHeight="true" outlineLevel="0" collapsed="false">
      <c r="A559" s="36"/>
      <c r="B559" s="37"/>
      <c r="C559" s="37"/>
      <c r="D559" s="44"/>
      <c r="E559" s="44"/>
      <c r="F559" s="45" t="str">
        <f aca="false">IF(ISBLANK(B559),"",IF(I559="L","Baixa",IF(I559="A","Média",IF(I559="","","Alta"))))</f>
        <v/>
      </c>
      <c r="G559" s="44" t="str">
        <f aca="false">CONCATENATE(B559,I559)</f>
        <v/>
      </c>
      <c r="H559" s="39" t="str">
        <f aca="false">IF(ISBLANK(B559),"",IF(B559="ALI",IF(I559="L",7,IF(I559="A",10,15)),IF(B559="AIE",IF(I559="L",5,IF(I559="A",7,10)),IF(B559="SE",IF(I559="L",4,IF(I559="A",5,7)),IF(OR(B559="EE",B559="CE"),IF(I559="L",3,IF(I559="A",4,6)),0)))))</f>
        <v/>
      </c>
      <c r="I559" s="46" t="str">
        <f aca="false">IF(OR(ISBLANK(D559),ISBLANK(E559)),IF(OR(B559="ALI",B559="AIE"),"L",IF(OR(B559="EE",B559="SE",B559="CE"),"A","")),IF(B559="EE",IF(E559&gt;=3,IF(D559&gt;=5,"H","A"),IF(E559&gt;=2,IF(D559&gt;=16,"H",IF(D559&lt;=4,"L","A")),IF(D559&lt;=15,"L","A"))),IF(OR(B559="SE",B559="CE"),IF(E559&gt;=4,IF(D559&gt;=6,"H","A"),IF(E559&gt;=2,IF(D559&gt;=20,"H",IF(D559&lt;=5,"L","A")),IF(D559&lt;=19,"L","A"))),IF(OR(B559="ALI",B559="AIE"),IF(E559&gt;=6,IF(D559&gt;=20,"H","A"),IF(E559&gt;=2,IF(D559&gt;=51,"H",IF(D559&lt;=19,"L","A")),IF(D559&lt;=50,"L","A"))),""))))</f>
        <v/>
      </c>
      <c r="J559" s="44" t="str">
        <f aca="false">CONCATENATE(B559,C559)</f>
        <v/>
      </c>
      <c r="K559" s="47" t="str">
        <f aca="false">IF(OR(H559="",H559=0),L559,H559)</f>
        <v/>
      </c>
      <c r="L559" s="47" t="str">
        <f aca="false">IF(NOT(ISERROR(VLOOKUP(B559,Deflatores!G$42:H$64,2,FALSE()))),VLOOKUP(B559,Deflatores!G$42:H$64,2,FALSE()),IF(OR(ISBLANK(C559),ISBLANK(B559)),"",VLOOKUP(C559,Deflatores!G$4:H$38,2,FALSE())*H559+VLOOKUP(C559,Deflatores!G$4:I$38,3,FALSE())))</f>
        <v/>
      </c>
      <c r="M559" s="48"/>
      <c r="N559" s="48"/>
      <c r="O559" s="43"/>
    </row>
    <row r="560" customFormat="false" ht="12.75" hidden="false" customHeight="true" outlineLevel="0" collapsed="false">
      <c r="A560" s="36"/>
      <c r="B560" s="37"/>
      <c r="C560" s="37"/>
      <c r="D560" s="44"/>
      <c r="E560" s="44"/>
      <c r="F560" s="45" t="str">
        <f aca="false">IF(ISBLANK(B560),"",IF(I560="L","Baixa",IF(I560="A","Média",IF(I560="","","Alta"))))</f>
        <v/>
      </c>
      <c r="G560" s="44" t="str">
        <f aca="false">CONCATENATE(B560,I560)</f>
        <v/>
      </c>
      <c r="H560" s="39" t="str">
        <f aca="false">IF(ISBLANK(B560),"",IF(B560="ALI",IF(I560="L",7,IF(I560="A",10,15)),IF(B560="AIE",IF(I560="L",5,IF(I560="A",7,10)),IF(B560="SE",IF(I560="L",4,IF(I560="A",5,7)),IF(OR(B560="EE",B560="CE"),IF(I560="L",3,IF(I560="A",4,6)),0)))))</f>
        <v/>
      </c>
      <c r="I560" s="46" t="str">
        <f aca="false">IF(OR(ISBLANK(D560),ISBLANK(E560)),IF(OR(B560="ALI",B560="AIE"),"L",IF(OR(B560="EE",B560="SE",B560="CE"),"A","")),IF(B560="EE",IF(E560&gt;=3,IF(D560&gt;=5,"H","A"),IF(E560&gt;=2,IF(D560&gt;=16,"H",IF(D560&lt;=4,"L","A")),IF(D560&lt;=15,"L","A"))),IF(OR(B560="SE",B560="CE"),IF(E560&gt;=4,IF(D560&gt;=6,"H","A"),IF(E560&gt;=2,IF(D560&gt;=20,"H",IF(D560&lt;=5,"L","A")),IF(D560&lt;=19,"L","A"))),IF(OR(B560="ALI",B560="AIE"),IF(E560&gt;=6,IF(D560&gt;=20,"H","A"),IF(E560&gt;=2,IF(D560&gt;=51,"H",IF(D560&lt;=19,"L","A")),IF(D560&lt;=50,"L","A"))),""))))</f>
        <v/>
      </c>
      <c r="J560" s="44" t="str">
        <f aca="false">CONCATENATE(B560,C560)</f>
        <v/>
      </c>
      <c r="K560" s="47" t="str">
        <f aca="false">IF(OR(H560="",H560=0),L560,H560)</f>
        <v/>
      </c>
      <c r="L560" s="47" t="str">
        <f aca="false">IF(NOT(ISERROR(VLOOKUP(B560,Deflatores!G$42:H$64,2,FALSE()))),VLOOKUP(B560,Deflatores!G$42:H$64,2,FALSE()),IF(OR(ISBLANK(C560),ISBLANK(B560)),"",VLOOKUP(C560,Deflatores!G$4:H$38,2,FALSE())*H560+VLOOKUP(C560,Deflatores!G$4:I$38,3,FALSE())))</f>
        <v/>
      </c>
      <c r="M560" s="48"/>
      <c r="N560" s="48"/>
      <c r="O560" s="43"/>
    </row>
    <row r="561" customFormat="false" ht="12.75" hidden="false" customHeight="true" outlineLevel="0" collapsed="false">
      <c r="A561" s="36"/>
      <c r="B561" s="37"/>
      <c r="C561" s="37"/>
      <c r="D561" s="44"/>
      <c r="E561" s="44"/>
      <c r="F561" s="45" t="str">
        <f aca="false">IF(ISBLANK(B561),"",IF(I561="L","Baixa",IF(I561="A","Média",IF(I561="","","Alta"))))</f>
        <v/>
      </c>
      <c r="G561" s="44" t="str">
        <f aca="false">CONCATENATE(B561,I561)</f>
        <v/>
      </c>
      <c r="H561" s="39" t="str">
        <f aca="false">IF(ISBLANK(B561),"",IF(B561="ALI",IF(I561="L",7,IF(I561="A",10,15)),IF(B561="AIE",IF(I561="L",5,IF(I561="A",7,10)),IF(B561="SE",IF(I561="L",4,IF(I561="A",5,7)),IF(OR(B561="EE",B561="CE"),IF(I561="L",3,IF(I561="A",4,6)),0)))))</f>
        <v/>
      </c>
      <c r="I561" s="46" t="str">
        <f aca="false">IF(OR(ISBLANK(D561),ISBLANK(E561)),IF(OR(B561="ALI",B561="AIE"),"L",IF(OR(B561="EE",B561="SE",B561="CE"),"A","")),IF(B561="EE",IF(E561&gt;=3,IF(D561&gt;=5,"H","A"),IF(E561&gt;=2,IF(D561&gt;=16,"H",IF(D561&lt;=4,"L","A")),IF(D561&lt;=15,"L","A"))),IF(OR(B561="SE",B561="CE"),IF(E561&gt;=4,IF(D561&gt;=6,"H","A"),IF(E561&gt;=2,IF(D561&gt;=20,"H",IF(D561&lt;=5,"L","A")),IF(D561&lt;=19,"L","A"))),IF(OR(B561="ALI",B561="AIE"),IF(E561&gt;=6,IF(D561&gt;=20,"H","A"),IF(E561&gt;=2,IF(D561&gt;=51,"H",IF(D561&lt;=19,"L","A")),IF(D561&lt;=50,"L","A"))),""))))</f>
        <v/>
      </c>
      <c r="J561" s="44" t="str">
        <f aca="false">CONCATENATE(B561,C561)</f>
        <v/>
      </c>
      <c r="K561" s="47" t="str">
        <f aca="false">IF(OR(H561="",H561=0),L561,H561)</f>
        <v/>
      </c>
      <c r="L561" s="47" t="str">
        <f aca="false">IF(NOT(ISERROR(VLOOKUP(B561,Deflatores!G$42:H$64,2,FALSE()))),VLOOKUP(B561,Deflatores!G$42:H$64,2,FALSE()),IF(OR(ISBLANK(C561),ISBLANK(B561)),"",VLOOKUP(C561,Deflatores!G$4:H$38,2,FALSE())*H561+VLOOKUP(C561,Deflatores!G$4:I$38,3,FALSE())))</f>
        <v/>
      </c>
      <c r="M561" s="48"/>
      <c r="N561" s="48"/>
      <c r="O561" s="43"/>
    </row>
    <row r="562" customFormat="false" ht="12.75" hidden="false" customHeight="true" outlineLevel="0" collapsed="false">
      <c r="A562" s="36"/>
      <c r="B562" s="37"/>
      <c r="C562" s="37"/>
      <c r="D562" s="44"/>
      <c r="E562" s="44"/>
      <c r="F562" s="45" t="str">
        <f aca="false">IF(ISBLANK(B562),"",IF(I562="L","Baixa",IF(I562="A","Média",IF(I562="","","Alta"))))</f>
        <v/>
      </c>
      <c r="G562" s="44" t="str">
        <f aca="false">CONCATENATE(B562,I562)</f>
        <v/>
      </c>
      <c r="H562" s="39" t="str">
        <f aca="false">IF(ISBLANK(B562),"",IF(B562="ALI",IF(I562="L",7,IF(I562="A",10,15)),IF(B562="AIE",IF(I562="L",5,IF(I562="A",7,10)),IF(B562="SE",IF(I562="L",4,IF(I562="A",5,7)),IF(OR(B562="EE",B562="CE"),IF(I562="L",3,IF(I562="A",4,6)),0)))))</f>
        <v/>
      </c>
      <c r="I562" s="46" t="str">
        <f aca="false">IF(OR(ISBLANK(D562),ISBLANK(E562)),IF(OR(B562="ALI",B562="AIE"),"L",IF(OR(B562="EE",B562="SE",B562="CE"),"A","")),IF(B562="EE",IF(E562&gt;=3,IF(D562&gt;=5,"H","A"),IF(E562&gt;=2,IF(D562&gt;=16,"H",IF(D562&lt;=4,"L","A")),IF(D562&lt;=15,"L","A"))),IF(OR(B562="SE",B562="CE"),IF(E562&gt;=4,IF(D562&gt;=6,"H","A"),IF(E562&gt;=2,IF(D562&gt;=20,"H",IF(D562&lt;=5,"L","A")),IF(D562&lt;=19,"L","A"))),IF(OR(B562="ALI",B562="AIE"),IF(E562&gt;=6,IF(D562&gt;=20,"H","A"),IF(E562&gt;=2,IF(D562&gt;=51,"H",IF(D562&lt;=19,"L","A")),IF(D562&lt;=50,"L","A"))),""))))</f>
        <v/>
      </c>
      <c r="J562" s="44" t="str">
        <f aca="false">CONCATENATE(B562,C562)</f>
        <v/>
      </c>
      <c r="K562" s="47" t="str">
        <f aca="false">IF(OR(H562="",H562=0),L562,H562)</f>
        <v/>
      </c>
      <c r="L562" s="47" t="str">
        <f aca="false">IF(NOT(ISERROR(VLOOKUP(B562,Deflatores!G$42:H$64,2,FALSE()))),VLOOKUP(B562,Deflatores!G$42:H$64,2,FALSE()),IF(OR(ISBLANK(C562),ISBLANK(B562)),"",VLOOKUP(C562,Deflatores!G$4:H$38,2,FALSE())*H562+VLOOKUP(C562,Deflatores!G$4:I$38,3,FALSE())))</f>
        <v/>
      </c>
      <c r="M562" s="48"/>
      <c r="N562" s="48"/>
      <c r="O562" s="43"/>
    </row>
    <row r="563" customFormat="false" ht="12.75" hidden="false" customHeight="true" outlineLevel="0" collapsed="false">
      <c r="A563" s="36"/>
      <c r="B563" s="37"/>
      <c r="C563" s="37"/>
      <c r="D563" s="44"/>
      <c r="E563" s="44"/>
      <c r="F563" s="45" t="str">
        <f aca="false">IF(ISBLANK(B563),"",IF(I563="L","Baixa",IF(I563="A","Média",IF(I563="","","Alta"))))</f>
        <v/>
      </c>
      <c r="G563" s="44" t="str">
        <f aca="false">CONCATENATE(B563,I563)</f>
        <v/>
      </c>
      <c r="H563" s="39" t="str">
        <f aca="false">IF(ISBLANK(B563),"",IF(B563="ALI",IF(I563="L",7,IF(I563="A",10,15)),IF(B563="AIE",IF(I563="L",5,IF(I563="A",7,10)),IF(B563="SE",IF(I563="L",4,IF(I563="A",5,7)),IF(OR(B563="EE",B563="CE"),IF(I563="L",3,IF(I563="A",4,6)),0)))))</f>
        <v/>
      </c>
      <c r="I563" s="46" t="str">
        <f aca="false">IF(OR(ISBLANK(D563),ISBLANK(E563)),IF(OR(B563="ALI",B563="AIE"),"L",IF(OR(B563="EE",B563="SE",B563="CE"),"A","")),IF(B563="EE",IF(E563&gt;=3,IF(D563&gt;=5,"H","A"),IF(E563&gt;=2,IF(D563&gt;=16,"H",IF(D563&lt;=4,"L","A")),IF(D563&lt;=15,"L","A"))),IF(OR(B563="SE",B563="CE"),IF(E563&gt;=4,IF(D563&gt;=6,"H","A"),IF(E563&gt;=2,IF(D563&gt;=20,"H",IF(D563&lt;=5,"L","A")),IF(D563&lt;=19,"L","A"))),IF(OR(B563="ALI",B563="AIE"),IF(E563&gt;=6,IF(D563&gt;=20,"H","A"),IF(E563&gt;=2,IF(D563&gt;=51,"H",IF(D563&lt;=19,"L","A")),IF(D563&lt;=50,"L","A"))),""))))</f>
        <v/>
      </c>
      <c r="J563" s="44" t="str">
        <f aca="false">CONCATENATE(B563,C563)</f>
        <v/>
      </c>
      <c r="K563" s="47" t="str">
        <f aca="false">IF(OR(H563="",H563=0),L563,H563)</f>
        <v/>
      </c>
      <c r="L563" s="47" t="str">
        <f aca="false">IF(NOT(ISERROR(VLOOKUP(B563,Deflatores!G$42:H$64,2,FALSE()))),VLOOKUP(B563,Deflatores!G$42:H$64,2,FALSE()),IF(OR(ISBLANK(C563),ISBLANK(B563)),"",VLOOKUP(C563,Deflatores!G$4:H$38,2,FALSE())*H563+VLOOKUP(C563,Deflatores!G$4:I$38,3,FALSE())))</f>
        <v/>
      </c>
      <c r="M563" s="48"/>
      <c r="N563" s="48"/>
      <c r="O563" s="43"/>
    </row>
    <row r="564" customFormat="false" ht="12.75" hidden="false" customHeight="true" outlineLevel="0" collapsed="false">
      <c r="A564" s="36"/>
      <c r="B564" s="37"/>
      <c r="C564" s="37"/>
      <c r="D564" s="44"/>
      <c r="E564" s="44"/>
      <c r="F564" s="45" t="str">
        <f aca="false">IF(ISBLANK(B564),"",IF(I564="L","Baixa",IF(I564="A","Média",IF(I564="","","Alta"))))</f>
        <v/>
      </c>
      <c r="G564" s="44" t="str">
        <f aca="false">CONCATENATE(B564,I564)</f>
        <v/>
      </c>
      <c r="H564" s="39" t="str">
        <f aca="false">IF(ISBLANK(B564),"",IF(B564="ALI",IF(I564="L",7,IF(I564="A",10,15)),IF(B564="AIE",IF(I564="L",5,IF(I564="A",7,10)),IF(B564="SE",IF(I564="L",4,IF(I564="A",5,7)),IF(OR(B564="EE",B564="CE"),IF(I564="L",3,IF(I564="A",4,6)),0)))))</f>
        <v/>
      </c>
      <c r="I564" s="46" t="str">
        <f aca="false">IF(OR(ISBLANK(D564),ISBLANK(E564)),IF(OR(B564="ALI",B564="AIE"),"L",IF(OR(B564="EE",B564="SE",B564="CE"),"A","")),IF(B564="EE",IF(E564&gt;=3,IF(D564&gt;=5,"H","A"),IF(E564&gt;=2,IF(D564&gt;=16,"H",IF(D564&lt;=4,"L","A")),IF(D564&lt;=15,"L","A"))),IF(OR(B564="SE",B564="CE"),IF(E564&gt;=4,IF(D564&gt;=6,"H","A"),IF(E564&gt;=2,IF(D564&gt;=20,"H",IF(D564&lt;=5,"L","A")),IF(D564&lt;=19,"L","A"))),IF(OR(B564="ALI",B564="AIE"),IF(E564&gt;=6,IF(D564&gt;=20,"H","A"),IF(E564&gt;=2,IF(D564&gt;=51,"H",IF(D564&lt;=19,"L","A")),IF(D564&lt;=50,"L","A"))),""))))</f>
        <v/>
      </c>
      <c r="J564" s="44" t="str">
        <f aca="false">CONCATENATE(B564,C564)</f>
        <v/>
      </c>
      <c r="K564" s="47" t="str">
        <f aca="false">IF(OR(H564="",H564=0),L564,H564)</f>
        <v/>
      </c>
      <c r="L564" s="47" t="str">
        <f aca="false">IF(NOT(ISERROR(VLOOKUP(B564,Deflatores!G$42:H$64,2,FALSE()))),VLOOKUP(B564,Deflatores!G$42:H$64,2,FALSE()),IF(OR(ISBLANK(C564),ISBLANK(B564)),"",VLOOKUP(C564,Deflatores!G$4:H$38,2,FALSE())*H564+VLOOKUP(C564,Deflatores!G$4:I$38,3,FALSE())))</f>
        <v/>
      </c>
      <c r="M564" s="48"/>
      <c r="N564" s="48"/>
      <c r="O564" s="43"/>
    </row>
    <row r="565" customFormat="false" ht="12.75" hidden="false" customHeight="true" outlineLevel="0" collapsed="false">
      <c r="A565" s="36"/>
      <c r="B565" s="37"/>
      <c r="C565" s="37"/>
      <c r="D565" s="44"/>
      <c r="E565" s="44"/>
      <c r="F565" s="45" t="str">
        <f aca="false">IF(ISBLANK(B565),"",IF(I565="L","Baixa",IF(I565="A","Média",IF(I565="","","Alta"))))</f>
        <v/>
      </c>
      <c r="G565" s="44" t="str">
        <f aca="false">CONCATENATE(B565,I565)</f>
        <v/>
      </c>
      <c r="H565" s="39" t="str">
        <f aca="false">IF(ISBLANK(B565),"",IF(B565="ALI",IF(I565="L",7,IF(I565="A",10,15)),IF(B565="AIE",IF(I565="L",5,IF(I565="A",7,10)),IF(B565="SE",IF(I565="L",4,IF(I565="A",5,7)),IF(OR(B565="EE",B565="CE"),IF(I565="L",3,IF(I565="A",4,6)),0)))))</f>
        <v/>
      </c>
      <c r="I565" s="46" t="str">
        <f aca="false">IF(OR(ISBLANK(D565),ISBLANK(E565)),IF(OR(B565="ALI",B565="AIE"),"L",IF(OR(B565="EE",B565="SE",B565="CE"),"A","")),IF(B565="EE",IF(E565&gt;=3,IF(D565&gt;=5,"H","A"),IF(E565&gt;=2,IF(D565&gt;=16,"H",IF(D565&lt;=4,"L","A")),IF(D565&lt;=15,"L","A"))),IF(OR(B565="SE",B565="CE"),IF(E565&gt;=4,IF(D565&gt;=6,"H","A"),IF(E565&gt;=2,IF(D565&gt;=20,"H",IF(D565&lt;=5,"L","A")),IF(D565&lt;=19,"L","A"))),IF(OR(B565="ALI",B565="AIE"),IF(E565&gt;=6,IF(D565&gt;=20,"H","A"),IF(E565&gt;=2,IF(D565&gt;=51,"H",IF(D565&lt;=19,"L","A")),IF(D565&lt;=50,"L","A"))),""))))</f>
        <v/>
      </c>
      <c r="J565" s="44" t="str">
        <f aca="false">CONCATENATE(B565,C565)</f>
        <v/>
      </c>
      <c r="K565" s="47" t="str">
        <f aca="false">IF(OR(H565="",H565=0),L565,H565)</f>
        <v/>
      </c>
      <c r="L565" s="47" t="str">
        <f aca="false">IF(NOT(ISERROR(VLOOKUP(B565,Deflatores!G$42:H$64,2,FALSE()))),VLOOKUP(B565,Deflatores!G$42:H$64,2,FALSE()),IF(OR(ISBLANK(C565),ISBLANK(B565)),"",VLOOKUP(C565,Deflatores!G$4:H$38,2,FALSE())*H565+VLOOKUP(C565,Deflatores!G$4:I$38,3,FALSE())))</f>
        <v/>
      </c>
      <c r="M565" s="48"/>
      <c r="N565" s="48"/>
      <c r="O565" s="43"/>
    </row>
    <row r="566" customFormat="false" ht="12.75" hidden="false" customHeight="true" outlineLevel="0" collapsed="false">
      <c r="A566" s="36"/>
      <c r="B566" s="37"/>
      <c r="C566" s="37"/>
      <c r="D566" s="44"/>
      <c r="E566" s="44"/>
      <c r="F566" s="45" t="str">
        <f aca="false">IF(ISBLANK(B566),"",IF(I566="L","Baixa",IF(I566="A","Média",IF(I566="","","Alta"))))</f>
        <v/>
      </c>
      <c r="G566" s="44" t="str">
        <f aca="false">CONCATENATE(B566,I566)</f>
        <v/>
      </c>
      <c r="H566" s="39" t="str">
        <f aca="false">IF(ISBLANK(B566),"",IF(B566="ALI",IF(I566="L",7,IF(I566="A",10,15)),IF(B566="AIE",IF(I566="L",5,IF(I566="A",7,10)),IF(B566="SE",IF(I566="L",4,IF(I566="A",5,7)),IF(OR(B566="EE",B566="CE"),IF(I566="L",3,IF(I566="A",4,6)),0)))))</f>
        <v/>
      </c>
      <c r="I566" s="46" t="str">
        <f aca="false">IF(OR(ISBLANK(D566),ISBLANK(E566)),IF(OR(B566="ALI",B566="AIE"),"L",IF(OR(B566="EE",B566="SE",B566="CE"),"A","")),IF(B566="EE",IF(E566&gt;=3,IF(D566&gt;=5,"H","A"),IF(E566&gt;=2,IF(D566&gt;=16,"H",IF(D566&lt;=4,"L","A")),IF(D566&lt;=15,"L","A"))),IF(OR(B566="SE",B566="CE"),IF(E566&gt;=4,IF(D566&gt;=6,"H","A"),IF(E566&gt;=2,IF(D566&gt;=20,"H",IF(D566&lt;=5,"L","A")),IF(D566&lt;=19,"L","A"))),IF(OR(B566="ALI",B566="AIE"),IF(E566&gt;=6,IF(D566&gt;=20,"H","A"),IF(E566&gt;=2,IF(D566&gt;=51,"H",IF(D566&lt;=19,"L","A")),IF(D566&lt;=50,"L","A"))),""))))</f>
        <v/>
      </c>
      <c r="J566" s="44" t="str">
        <f aca="false">CONCATENATE(B566,C566)</f>
        <v/>
      </c>
      <c r="K566" s="47" t="str">
        <f aca="false">IF(OR(H566="",H566=0),L566,H566)</f>
        <v/>
      </c>
      <c r="L566" s="47" t="str">
        <f aca="false">IF(NOT(ISERROR(VLOOKUP(B566,Deflatores!G$42:H$64,2,FALSE()))),VLOOKUP(B566,Deflatores!G$42:H$64,2,FALSE()),IF(OR(ISBLANK(C566),ISBLANK(B566)),"",VLOOKUP(C566,Deflatores!G$4:H$38,2,FALSE())*H566+VLOOKUP(C566,Deflatores!G$4:I$38,3,FALSE())))</f>
        <v/>
      </c>
      <c r="M566" s="48"/>
      <c r="N566" s="48"/>
      <c r="O566" s="43"/>
    </row>
    <row r="567" customFormat="false" ht="12.75" hidden="false" customHeight="true" outlineLevel="0" collapsed="false">
      <c r="A567" s="36"/>
      <c r="B567" s="37"/>
      <c r="C567" s="37"/>
      <c r="D567" s="44"/>
      <c r="E567" s="44"/>
      <c r="F567" s="45" t="str">
        <f aca="false">IF(ISBLANK(B567),"",IF(I567="L","Baixa",IF(I567="A","Média",IF(I567="","","Alta"))))</f>
        <v/>
      </c>
      <c r="G567" s="44" t="str">
        <f aca="false">CONCATENATE(B567,I567)</f>
        <v/>
      </c>
      <c r="H567" s="39" t="str">
        <f aca="false">IF(ISBLANK(B567),"",IF(B567="ALI",IF(I567="L",7,IF(I567="A",10,15)),IF(B567="AIE",IF(I567="L",5,IF(I567="A",7,10)),IF(B567="SE",IF(I567="L",4,IF(I567="A",5,7)),IF(OR(B567="EE",B567="CE"),IF(I567="L",3,IF(I567="A",4,6)),0)))))</f>
        <v/>
      </c>
      <c r="I567" s="46" t="str">
        <f aca="false">IF(OR(ISBLANK(D567),ISBLANK(E567)),IF(OR(B567="ALI",B567="AIE"),"L",IF(OR(B567="EE",B567="SE",B567="CE"),"A","")),IF(B567="EE",IF(E567&gt;=3,IF(D567&gt;=5,"H","A"),IF(E567&gt;=2,IF(D567&gt;=16,"H",IF(D567&lt;=4,"L","A")),IF(D567&lt;=15,"L","A"))),IF(OR(B567="SE",B567="CE"),IF(E567&gt;=4,IF(D567&gt;=6,"H","A"),IF(E567&gt;=2,IF(D567&gt;=20,"H",IF(D567&lt;=5,"L","A")),IF(D567&lt;=19,"L","A"))),IF(OR(B567="ALI",B567="AIE"),IF(E567&gt;=6,IF(D567&gt;=20,"H","A"),IF(E567&gt;=2,IF(D567&gt;=51,"H",IF(D567&lt;=19,"L","A")),IF(D567&lt;=50,"L","A"))),""))))</f>
        <v/>
      </c>
      <c r="J567" s="44" t="str">
        <f aca="false">CONCATENATE(B567,C567)</f>
        <v/>
      </c>
      <c r="K567" s="47" t="str">
        <f aca="false">IF(OR(H567="",H567=0),L567,H567)</f>
        <v/>
      </c>
      <c r="L567" s="47" t="str">
        <f aca="false">IF(NOT(ISERROR(VLOOKUP(B567,Deflatores!G$42:H$64,2,FALSE()))),VLOOKUP(B567,Deflatores!G$42:H$64,2,FALSE()),IF(OR(ISBLANK(C567),ISBLANK(B567)),"",VLOOKUP(C567,Deflatores!G$4:H$38,2,FALSE())*H567+VLOOKUP(C567,Deflatores!G$4:I$38,3,FALSE())))</f>
        <v/>
      </c>
      <c r="M567" s="48"/>
      <c r="N567" s="48"/>
      <c r="O567" s="43"/>
    </row>
    <row r="568" customFormat="false" ht="12.75" hidden="false" customHeight="true" outlineLevel="0" collapsed="false">
      <c r="A568" s="36"/>
      <c r="B568" s="37"/>
      <c r="C568" s="37"/>
      <c r="D568" s="44"/>
      <c r="E568" s="44"/>
      <c r="F568" s="45" t="str">
        <f aca="false">IF(ISBLANK(B568),"",IF(I568="L","Baixa",IF(I568="A","Média",IF(I568="","","Alta"))))</f>
        <v/>
      </c>
      <c r="G568" s="44" t="str">
        <f aca="false">CONCATENATE(B568,I568)</f>
        <v/>
      </c>
      <c r="H568" s="39" t="str">
        <f aca="false">IF(ISBLANK(B568),"",IF(B568="ALI",IF(I568="L",7,IF(I568="A",10,15)),IF(B568="AIE",IF(I568="L",5,IF(I568="A",7,10)),IF(B568="SE",IF(I568="L",4,IF(I568="A",5,7)),IF(OR(B568="EE",B568="CE"),IF(I568="L",3,IF(I568="A",4,6)),0)))))</f>
        <v/>
      </c>
      <c r="I568" s="46" t="str">
        <f aca="false">IF(OR(ISBLANK(D568),ISBLANK(E568)),IF(OR(B568="ALI",B568="AIE"),"L",IF(OR(B568="EE",B568="SE",B568="CE"),"A","")),IF(B568="EE",IF(E568&gt;=3,IF(D568&gt;=5,"H","A"),IF(E568&gt;=2,IF(D568&gt;=16,"H",IF(D568&lt;=4,"L","A")),IF(D568&lt;=15,"L","A"))),IF(OR(B568="SE",B568="CE"),IF(E568&gt;=4,IF(D568&gt;=6,"H","A"),IF(E568&gt;=2,IF(D568&gt;=20,"H",IF(D568&lt;=5,"L","A")),IF(D568&lt;=19,"L","A"))),IF(OR(B568="ALI",B568="AIE"),IF(E568&gt;=6,IF(D568&gt;=20,"H","A"),IF(E568&gt;=2,IF(D568&gt;=51,"H",IF(D568&lt;=19,"L","A")),IF(D568&lt;=50,"L","A"))),""))))</f>
        <v/>
      </c>
      <c r="J568" s="44" t="str">
        <f aca="false">CONCATENATE(B568,C568)</f>
        <v/>
      </c>
      <c r="K568" s="47" t="str">
        <f aca="false">IF(OR(H568="",H568=0),L568,H568)</f>
        <v/>
      </c>
      <c r="L568" s="47" t="str">
        <f aca="false">IF(NOT(ISERROR(VLOOKUP(B568,Deflatores!G$42:H$64,2,FALSE()))),VLOOKUP(B568,Deflatores!G$42:H$64,2,FALSE()),IF(OR(ISBLANK(C568),ISBLANK(B568)),"",VLOOKUP(C568,Deflatores!G$4:H$38,2,FALSE())*H568+VLOOKUP(C568,Deflatores!G$4:I$38,3,FALSE())))</f>
        <v/>
      </c>
      <c r="M568" s="48"/>
      <c r="N568" s="48"/>
      <c r="O568" s="43"/>
    </row>
    <row r="569" customFormat="false" ht="12.75" hidden="false" customHeight="true" outlineLevel="0" collapsed="false">
      <c r="A569" s="36"/>
      <c r="B569" s="37"/>
      <c r="C569" s="37"/>
      <c r="D569" s="44"/>
      <c r="E569" s="44"/>
      <c r="F569" s="45" t="str">
        <f aca="false">IF(ISBLANK(B569),"",IF(I569="L","Baixa",IF(I569="A","Média",IF(I569="","","Alta"))))</f>
        <v/>
      </c>
      <c r="G569" s="44" t="str">
        <f aca="false">CONCATENATE(B569,I569)</f>
        <v/>
      </c>
      <c r="H569" s="39" t="str">
        <f aca="false">IF(ISBLANK(B569),"",IF(B569="ALI",IF(I569="L",7,IF(I569="A",10,15)),IF(B569="AIE",IF(I569="L",5,IF(I569="A",7,10)),IF(B569="SE",IF(I569="L",4,IF(I569="A",5,7)),IF(OR(B569="EE",B569="CE"),IF(I569="L",3,IF(I569="A",4,6)),0)))))</f>
        <v/>
      </c>
      <c r="I569" s="46" t="str">
        <f aca="false">IF(OR(ISBLANK(D569),ISBLANK(E569)),IF(OR(B569="ALI",B569="AIE"),"L",IF(OR(B569="EE",B569="SE",B569="CE"),"A","")),IF(B569="EE",IF(E569&gt;=3,IF(D569&gt;=5,"H","A"),IF(E569&gt;=2,IF(D569&gt;=16,"H",IF(D569&lt;=4,"L","A")),IF(D569&lt;=15,"L","A"))),IF(OR(B569="SE",B569="CE"),IF(E569&gt;=4,IF(D569&gt;=6,"H","A"),IF(E569&gt;=2,IF(D569&gt;=20,"H",IF(D569&lt;=5,"L","A")),IF(D569&lt;=19,"L","A"))),IF(OR(B569="ALI",B569="AIE"),IF(E569&gt;=6,IF(D569&gt;=20,"H","A"),IF(E569&gt;=2,IF(D569&gt;=51,"H",IF(D569&lt;=19,"L","A")),IF(D569&lt;=50,"L","A"))),""))))</f>
        <v/>
      </c>
      <c r="J569" s="44" t="str">
        <f aca="false">CONCATENATE(B569,C569)</f>
        <v/>
      </c>
      <c r="K569" s="47" t="str">
        <f aca="false">IF(OR(H569="",H569=0),L569,H569)</f>
        <v/>
      </c>
      <c r="L569" s="47" t="str">
        <f aca="false">IF(NOT(ISERROR(VLOOKUP(B569,Deflatores!G$42:H$64,2,FALSE()))),VLOOKUP(B569,Deflatores!G$42:H$64,2,FALSE()),IF(OR(ISBLANK(C569),ISBLANK(B569)),"",VLOOKUP(C569,Deflatores!G$4:H$38,2,FALSE())*H569+VLOOKUP(C569,Deflatores!G$4:I$38,3,FALSE())))</f>
        <v/>
      </c>
      <c r="M569" s="48"/>
      <c r="N569" s="48"/>
      <c r="O569" s="43"/>
    </row>
    <row r="570" customFormat="false" ht="12.75" hidden="false" customHeight="true" outlineLevel="0" collapsed="false">
      <c r="A570" s="36"/>
      <c r="B570" s="37"/>
      <c r="C570" s="37"/>
      <c r="D570" s="44"/>
      <c r="E570" s="44"/>
      <c r="F570" s="45" t="str">
        <f aca="false">IF(ISBLANK(B570),"",IF(I570="L","Baixa",IF(I570="A","Média",IF(I570="","","Alta"))))</f>
        <v/>
      </c>
      <c r="G570" s="44" t="str">
        <f aca="false">CONCATENATE(B570,I570)</f>
        <v/>
      </c>
      <c r="H570" s="39" t="str">
        <f aca="false">IF(ISBLANK(B570),"",IF(B570="ALI",IF(I570="L",7,IF(I570="A",10,15)),IF(B570="AIE",IF(I570="L",5,IF(I570="A",7,10)),IF(B570="SE",IF(I570="L",4,IF(I570="A",5,7)),IF(OR(B570="EE",B570="CE"),IF(I570="L",3,IF(I570="A",4,6)),0)))))</f>
        <v/>
      </c>
      <c r="I570" s="46" t="str">
        <f aca="false">IF(OR(ISBLANK(D570),ISBLANK(E570)),IF(OR(B570="ALI",B570="AIE"),"L",IF(OR(B570="EE",B570="SE",B570="CE"),"A","")),IF(B570="EE",IF(E570&gt;=3,IF(D570&gt;=5,"H","A"),IF(E570&gt;=2,IF(D570&gt;=16,"H",IF(D570&lt;=4,"L","A")),IF(D570&lt;=15,"L","A"))),IF(OR(B570="SE",B570="CE"),IF(E570&gt;=4,IF(D570&gt;=6,"H","A"),IF(E570&gt;=2,IF(D570&gt;=20,"H",IF(D570&lt;=5,"L","A")),IF(D570&lt;=19,"L","A"))),IF(OR(B570="ALI",B570="AIE"),IF(E570&gt;=6,IF(D570&gt;=20,"H","A"),IF(E570&gt;=2,IF(D570&gt;=51,"H",IF(D570&lt;=19,"L","A")),IF(D570&lt;=50,"L","A"))),""))))</f>
        <v/>
      </c>
      <c r="J570" s="44" t="str">
        <f aca="false">CONCATENATE(B570,C570)</f>
        <v/>
      </c>
      <c r="K570" s="47" t="str">
        <f aca="false">IF(OR(H570="",H570=0),L570,H570)</f>
        <v/>
      </c>
      <c r="L570" s="47" t="str">
        <f aca="false">IF(NOT(ISERROR(VLOOKUP(B570,Deflatores!G$42:H$64,2,FALSE()))),VLOOKUP(B570,Deflatores!G$42:H$64,2,FALSE()),IF(OR(ISBLANK(C570),ISBLANK(B570)),"",VLOOKUP(C570,Deflatores!G$4:H$38,2,FALSE())*H570+VLOOKUP(C570,Deflatores!G$4:I$38,3,FALSE())))</f>
        <v/>
      </c>
      <c r="M570" s="48"/>
      <c r="N570" s="48"/>
      <c r="O570" s="43"/>
    </row>
    <row r="571" customFormat="false" ht="12.75" hidden="false" customHeight="true" outlineLevel="0" collapsed="false">
      <c r="A571" s="36"/>
      <c r="B571" s="37"/>
      <c r="C571" s="37"/>
      <c r="D571" s="44"/>
      <c r="E571" s="44"/>
      <c r="F571" s="45" t="str">
        <f aca="false">IF(ISBLANK(B571),"",IF(I571="L","Baixa",IF(I571="A","Média",IF(I571="","","Alta"))))</f>
        <v/>
      </c>
      <c r="G571" s="44" t="str">
        <f aca="false">CONCATENATE(B571,I571)</f>
        <v/>
      </c>
      <c r="H571" s="39" t="str">
        <f aca="false">IF(ISBLANK(B571),"",IF(B571="ALI",IF(I571="L",7,IF(I571="A",10,15)),IF(B571="AIE",IF(I571="L",5,IF(I571="A",7,10)),IF(B571="SE",IF(I571="L",4,IF(I571="A",5,7)),IF(OR(B571="EE",B571="CE"),IF(I571="L",3,IF(I571="A",4,6)),0)))))</f>
        <v/>
      </c>
      <c r="I571" s="46" t="str">
        <f aca="false">IF(OR(ISBLANK(D571),ISBLANK(E571)),IF(OR(B571="ALI",B571="AIE"),"L",IF(OR(B571="EE",B571="SE",B571="CE"),"A","")),IF(B571="EE",IF(E571&gt;=3,IF(D571&gt;=5,"H","A"),IF(E571&gt;=2,IF(D571&gt;=16,"H",IF(D571&lt;=4,"L","A")),IF(D571&lt;=15,"L","A"))),IF(OR(B571="SE",B571="CE"),IF(E571&gt;=4,IF(D571&gt;=6,"H","A"),IF(E571&gt;=2,IF(D571&gt;=20,"H",IF(D571&lt;=5,"L","A")),IF(D571&lt;=19,"L","A"))),IF(OR(B571="ALI",B571="AIE"),IF(E571&gt;=6,IF(D571&gt;=20,"H","A"),IF(E571&gt;=2,IF(D571&gt;=51,"H",IF(D571&lt;=19,"L","A")),IF(D571&lt;=50,"L","A"))),""))))</f>
        <v/>
      </c>
      <c r="J571" s="44" t="str">
        <f aca="false">CONCATENATE(B571,C571)</f>
        <v/>
      </c>
      <c r="K571" s="47" t="str">
        <f aca="false">IF(OR(H571="",H571=0),L571,H571)</f>
        <v/>
      </c>
      <c r="L571" s="47" t="str">
        <f aca="false">IF(NOT(ISERROR(VLOOKUP(B571,Deflatores!G$42:H$64,2,FALSE()))),VLOOKUP(B571,Deflatores!G$42:H$64,2,FALSE()),IF(OR(ISBLANK(C571),ISBLANK(B571)),"",VLOOKUP(C571,Deflatores!G$4:H$38,2,FALSE())*H571+VLOOKUP(C571,Deflatores!G$4:I$38,3,FALSE())))</f>
        <v/>
      </c>
      <c r="M571" s="48"/>
      <c r="N571" s="48"/>
      <c r="O571" s="43"/>
    </row>
    <row r="572" customFormat="false" ht="12.75" hidden="false" customHeight="true" outlineLevel="0" collapsed="false">
      <c r="A572" s="36"/>
      <c r="B572" s="37"/>
      <c r="C572" s="37"/>
      <c r="D572" s="44"/>
      <c r="E572" s="44"/>
      <c r="F572" s="45" t="str">
        <f aca="false">IF(ISBLANK(B572),"",IF(I572="L","Baixa",IF(I572="A","Média",IF(I572="","","Alta"))))</f>
        <v/>
      </c>
      <c r="G572" s="44" t="str">
        <f aca="false">CONCATENATE(B572,I572)</f>
        <v/>
      </c>
      <c r="H572" s="39" t="str">
        <f aca="false">IF(ISBLANK(B572),"",IF(B572="ALI",IF(I572="L",7,IF(I572="A",10,15)),IF(B572="AIE",IF(I572="L",5,IF(I572="A",7,10)),IF(B572="SE",IF(I572="L",4,IF(I572="A",5,7)),IF(OR(B572="EE",B572="CE"),IF(I572="L",3,IF(I572="A",4,6)),0)))))</f>
        <v/>
      </c>
      <c r="I572" s="46" t="str">
        <f aca="false">IF(OR(ISBLANK(D572),ISBLANK(E572)),IF(OR(B572="ALI",B572="AIE"),"L",IF(OR(B572="EE",B572="SE",B572="CE"),"A","")),IF(B572="EE",IF(E572&gt;=3,IF(D572&gt;=5,"H","A"),IF(E572&gt;=2,IF(D572&gt;=16,"H",IF(D572&lt;=4,"L","A")),IF(D572&lt;=15,"L","A"))),IF(OR(B572="SE",B572="CE"),IF(E572&gt;=4,IF(D572&gt;=6,"H","A"),IF(E572&gt;=2,IF(D572&gt;=20,"H",IF(D572&lt;=5,"L","A")),IF(D572&lt;=19,"L","A"))),IF(OR(B572="ALI",B572="AIE"),IF(E572&gt;=6,IF(D572&gt;=20,"H","A"),IF(E572&gt;=2,IF(D572&gt;=51,"H",IF(D572&lt;=19,"L","A")),IF(D572&lt;=50,"L","A"))),""))))</f>
        <v/>
      </c>
      <c r="J572" s="44" t="str">
        <f aca="false">CONCATENATE(B572,C572)</f>
        <v/>
      </c>
      <c r="K572" s="47" t="str">
        <f aca="false">IF(OR(H572="",H572=0),L572,H572)</f>
        <v/>
      </c>
      <c r="L572" s="47" t="str">
        <f aca="false">IF(NOT(ISERROR(VLOOKUP(B572,Deflatores!G$42:H$64,2,FALSE()))),VLOOKUP(B572,Deflatores!G$42:H$64,2,FALSE()),IF(OR(ISBLANK(C572),ISBLANK(B572)),"",VLOOKUP(C572,Deflatores!G$4:H$38,2,FALSE())*H572+VLOOKUP(C572,Deflatores!G$4:I$38,3,FALSE())))</f>
        <v/>
      </c>
      <c r="M572" s="48"/>
      <c r="N572" s="48"/>
      <c r="O572" s="43"/>
    </row>
    <row r="573" customFormat="false" ht="12.75" hidden="false" customHeight="true" outlineLevel="0" collapsed="false">
      <c r="A573" s="36"/>
      <c r="B573" s="37"/>
      <c r="C573" s="37"/>
      <c r="D573" s="44"/>
      <c r="E573" s="44"/>
      <c r="F573" s="45" t="str">
        <f aca="false">IF(ISBLANK(B573),"",IF(I573="L","Baixa",IF(I573="A","Média",IF(I573="","","Alta"))))</f>
        <v/>
      </c>
      <c r="G573" s="44" t="str">
        <f aca="false">CONCATENATE(B573,I573)</f>
        <v/>
      </c>
      <c r="H573" s="39" t="str">
        <f aca="false">IF(ISBLANK(B573),"",IF(B573="ALI",IF(I573="L",7,IF(I573="A",10,15)),IF(B573="AIE",IF(I573="L",5,IF(I573="A",7,10)),IF(B573="SE",IF(I573="L",4,IF(I573="A",5,7)),IF(OR(B573="EE",B573="CE"),IF(I573="L",3,IF(I573="A",4,6)),0)))))</f>
        <v/>
      </c>
      <c r="I573" s="46" t="str">
        <f aca="false">IF(OR(ISBLANK(D573),ISBLANK(E573)),IF(OR(B573="ALI",B573="AIE"),"L",IF(OR(B573="EE",B573="SE",B573="CE"),"A","")),IF(B573="EE",IF(E573&gt;=3,IF(D573&gt;=5,"H","A"),IF(E573&gt;=2,IF(D573&gt;=16,"H",IF(D573&lt;=4,"L","A")),IF(D573&lt;=15,"L","A"))),IF(OR(B573="SE",B573="CE"),IF(E573&gt;=4,IF(D573&gt;=6,"H","A"),IF(E573&gt;=2,IF(D573&gt;=20,"H",IF(D573&lt;=5,"L","A")),IF(D573&lt;=19,"L","A"))),IF(OR(B573="ALI",B573="AIE"),IF(E573&gt;=6,IF(D573&gt;=20,"H","A"),IF(E573&gt;=2,IF(D573&gt;=51,"H",IF(D573&lt;=19,"L","A")),IF(D573&lt;=50,"L","A"))),""))))</f>
        <v/>
      </c>
      <c r="J573" s="44" t="str">
        <f aca="false">CONCATENATE(B573,C573)</f>
        <v/>
      </c>
      <c r="K573" s="47" t="str">
        <f aca="false">IF(OR(H573="",H573=0),L573,H573)</f>
        <v/>
      </c>
      <c r="L573" s="47" t="str">
        <f aca="false">IF(NOT(ISERROR(VLOOKUP(B573,Deflatores!G$42:H$64,2,FALSE()))),VLOOKUP(B573,Deflatores!G$42:H$64,2,FALSE()),IF(OR(ISBLANK(C573),ISBLANK(B573)),"",VLOOKUP(C573,Deflatores!G$4:H$38,2,FALSE())*H573+VLOOKUP(C573,Deflatores!G$4:I$38,3,FALSE())))</f>
        <v/>
      </c>
      <c r="M573" s="48"/>
      <c r="N573" s="48"/>
      <c r="O573" s="43"/>
    </row>
    <row r="574" customFormat="false" ht="12.75" hidden="false" customHeight="true" outlineLevel="0" collapsed="false">
      <c r="A574" s="36"/>
      <c r="B574" s="37"/>
      <c r="C574" s="37"/>
      <c r="D574" s="44"/>
      <c r="E574" s="44"/>
      <c r="F574" s="45" t="str">
        <f aca="false">IF(ISBLANK(B574),"",IF(I574="L","Baixa",IF(I574="A","Média",IF(I574="","","Alta"))))</f>
        <v/>
      </c>
      <c r="G574" s="44" t="str">
        <f aca="false">CONCATENATE(B574,I574)</f>
        <v/>
      </c>
      <c r="H574" s="39" t="str">
        <f aca="false">IF(ISBLANK(B574),"",IF(B574="ALI",IF(I574="L",7,IF(I574="A",10,15)),IF(B574="AIE",IF(I574="L",5,IF(I574="A",7,10)),IF(B574="SE",IF(I574="L",4,IF(I574="A",5,7)),IF(OR(B574="EE",B574="CE"),IF(I574="L",3,IF(I574="A",4,6)),0)))))</f>
        <v/>
      </c>
      <c r="I574" s="46" t="str">
        <f aca="false">IF(OR(ISBLANK(D574),ISBLANK(E574)),IF(OR(B574="ALI",B574="AIE"),"L",IF(OR(B574="EE",B574="SE",B574="CE"),"A","")),IF(B574="EE",IF(E574&gt;=3,IF(D574&gt;=5,"H","A"),IF(E574&gt;=2,IF(D574&gt;=16,"H",IF(D574&lt;=4,"L","A")),IF(D574&lt;=15,"L","A"))),IF(OR(B574="SE",B574="CE"),IF(E574&gt;=4,IF(D574&gt;=6,"H","A"),IF(E574&gt;=2,IF(D574&gt;=20,"H",IF(D574&lt;=5,"L","A")),IF(D574&lt;=19,"L","A"))),IF(OR(B574="ALI",B574="AIE"),IF(E574&gt;=6,IF(D574&gt;=20,"H","A"),IF(E574&gt;=2,IF(D574&gt;=51,"H",IF(D574&lt;=19,"L","A")),IF(D574&lt;=50,"L","A"))),""))))</f>
        <v/>
      </c>
      <c r="J574" s="44" t="str">
        <f aca="false">CONCATENATE(B574,C574)</f>
        <v/>
      </c>
      <c r="K574" s="47" t="str">
        <f aca="false">IF(OR(H574="",H574=0),L574,H574)</f>
        <v/>
      </c>
      <c r="L574" s="47" t="str">
        <f aca="false">IF(NOT(ISERROR(VLOOKUP(B574,Deflatores!G$42:H$64,2,FALSE()))),VLOOKUP(B574,Deflatores!G$42:H$64,2,FALSE()),IF(OR(ISBLANK(C574),ISBLANK(B574)),"",VLOOKUP(C574,Deflatores!G$4:H$38,2,FALSE())*H574+VLOOKUP(C574,Deflatores!G$4:I$38,3,FALSE())))</f>
        <v/>
      </c>
      <c r="M574" s="48"/>
      <c r="N574" s="48"/>
      <c r="O574" s="43"/>
    </row>
    <row r="575" customFormat="false" ht="12.75" hidden="false" customHeight="true" outlineLevel="0" collapsed="false">
      <c r="A575" s="36"/>
      <c r="B575" s="37"/>
      <c r="C575" s="37"/>
      <c r="D575" s="44"/>
      <c r="E575" s="44"/>
      <c r="F575" s="45" t="str">
        <f aca="false">IF(ISBLANK(B575),"",IF(I575="L","Baixa",IF(I575="A","Média",IF(I575="","","Alta"))))</f>
        <v/>
      </c>
      <c r="G575" s="44" t="str">
        <f aca="false">CONCATENATE(B575,I575)</f>
        <v/>
      </c>
      <c r="H575" s="39" t="str">
        <f aca="false">IF(ISBLANK(B575),"",IF(B575="ALI",IF(I575="L",7,IF(I575="A",10,15)),IF(B575="AIE",IF(I575="L",5,IF(I575="A",7,10)),IF(B575="SE",IF(I575="L",4,IF(I575="A",5,7)),IF(OR(B575="EE",B575="CE"),IF(I575="L",3,IF(I575="A",4,6)),0)))))</f>
        <v/>
      </c>
      <c r="I575" s="46" t="str">
        <f aca="false">IF(OR(ISBLANK(D575),ISBLANK(E575)),IF(OR(B575="ALI",B575="AIE"),"L",IF(OR(B575="EE",B575="SE",B575="CE"),"A","")),IF(B575="EE",IF(E575&gt;=3,IF(D575&gt;=5,"H","A"),IF(E575&gt;=2,IF(D575&gt;=16,"H",IF(D575&lt;=4,"L","A")),IF(D575&lt;=15,"L","A"))),IF(OR(B575="SE",B575="CE"),IF(E575&gt;=4,IF(D575&gt;=6,"H","A"),IF(E575&gt;=2,IF(D575&gt;=20,"H",IF(D575&lt;=5,"L","A")),IF(D575&lt;=19,"L","A"))),IF(OR(B575="ALI",B575="AIE"),IF(E575&gt;=6,IF(D575&gt;=20,"H","A"),IF(E575&gt;=2,IF(D575&gt;=51,"H",IF(D575&lt;=19,"L","A")),IF(D575&lt;=50,"L","A"))),""))))</f>
        <v/>
      </c>
      <c r="J575" s="44" t="str">
        <f aca="false">CONCATENATE(B575,C575)</f>
        <v/>
      </c>
      <c r="K575" s="47" t="str">
        <f aca="false">IF(OR(H575="",H575=0),L575,H575)</f>
        <v/>
      </c>
      <c r="L575" s="47" t="str">
        <f aca="false">IF(NOT(ISERROR(VLOOKUP(B575,Deflatores!G$42:H$64,2,FALSE()))),VLOOKUP(B575,Deflatores!G$42:H$64,2,FALSE()),IF(OR(ISBLANK(C575),ISBLANK(B575)),"",VLOOKUP(C575,Deflatores!G$4:H$38,2,FALSE())*H575+VLOOKUP(C575,Deflatores!G$4:I$38,3,FALSE())))</f>
        <v/>
      </c>
      <c r="M575" s="48"/>
      <c r="N575" s="48"/>
      <c r="O575" s="43"/>
    </row>
    <row r="576" customFormat="false" ht="12.75" hidden="false" customHeight="true" outlineLevel="0" collapsed="false">
      <c r="A576" s="36"/>
      <c r="B576" s="37"/>
      <c r="C576" s="37"/>
      <c r="D576" s="44"/>
      <c r="E576" s="44"/>
      <c r="F576" s="45" t="str">
        <f aca="false">IF(ISBLANK(B576),"",IF(I576="L","Baixa",IF(I576="A","Média",IF(I576="","","Alta"))))</f>
        <v/>
      </c>
      <c r="G576" s="44" t="str">
        <f aca="false">CONCATENATE(B576,I576)</f>
        <v/>
      </c>
      <c r="H576" s="39" t="str">
        <f aca="false">IF(ISBLANK(B576),"",IF(B576="ALI",IF(I576="L",7,IF(I576="A",10,15)),IF(B576="AIE",IF(I576="L",5,IF(I576="A",7,10)),IF(B576="SE",IF(I576="L",4,IF(I576="A",5,7)),IF(OR(B576="EE",B576="CE"),IF(I576="L",3,IF(I576="A",4,6)),0)))))</f>
        <v/>
      </c>
      <c r="I576" s="46" t="str">
        <f aca="false">IF(OR(ISBLANK(D576),ISBLANK(E576)),IF(OR(B576="ALI",B576="AIE"),"L",IF(OR(B576="EE",B576="SE",B576="CE"),"A","")),IF(B576="EE",IF(E576&gt;=3,IF(D576&gt;=5,"H","A"),IF(E576&gt;=2,IF(D576&gt;=16,"H",IF(D576&lt;=4,"L","A")),IF(D576&lt;=15,"L","A"))),IF(OR(B576="SE",B576="CE"),IF(E576&gt;=4,IF(D576&gt;=6,"H","A"),IF(E576&gt;=2,IF(D576&gt;=20,"H",IF(D576&lt;=5,"L","A")),IF(D576&lt;=19,"L","A"))),IF(OR(B576="ALI",B576="AIE"),IF(E576&gt;=6,IF(D576&gt;=20,"H","A"),IF(E576&gt;=2,IF(D576&gt;=51,"H",IF(D576&lt;=19,"L","A")),IF(D576&lt;=50,"L","A"))),""))))</f>
        <v/>
      </c>
      <c r="J576" s="44" t="str">
        <f aca="false">CONCATENATE(B576,C576)</f>
        <v/>
      </c>
      <c r="K576" s="47" t="str">
        <f aca="false">IF(OR(H576="",H576=0),L576,H576)</f>
        <v/>
      </c>
      <c r="L576" s="47" t="str">
        <f aca="false">IF(NOT(ISERROR(VLOOKUP(B576,Deflatores!G$42:H$64,2,FALSE()))),VLOOKUP(B576,Deflatores!G$42:H$64,2,FALSE()),IF(OR(ISBLANK(C576),ISBLANK(B576)),"",VLOOKUP(C576,Deflatores!G$4:H$38,2,FALSE())*H576+VLOOKUP(C576,Deflatores!G$4:I$38,3,FALSE())))</f>
        <v/>
      </c>
      <c r="M576" s="48"/>
      <c r="N576" s="48"/>
      <c r="O576" s="43"/>
    </row>
    <row r="577" customFormat="false" ht="12.75" hidden="false" customHeight="true" outlineLevel="0" collapsed="false">
      <c r="A577" s="36"/>
      <c r="B577" s="37"/>
      <c r="C577" s="37"/>
      <c r="D577" s="44"/>
      <c r="E577" s="44"/>
      <c r="F577" s="45" t="str">
        <f aca="false">IF(ISBLANK(B577),"",IF(I577="L","Baixa",IF(I577="A","Média",IF(I577="","","Alta"))))</f>
        <v/>
      </c>
      <c r="G577" s="44" t="str">
        <f aca="false">CONCATENATE(B577,I577)</f>
        <v/>
      </c>
      <c r="H577" s="39" t="str">
        <f aca="false">IF(ISBLANK(B577),"",IF(B577="ALI",IF(I577="L",7,IF(I577="A",10,15)),IF(B577="AIE",IF(I577="L",5,IF(I577="A",7,10)),IF(B577="SE",IF(I577="L",4,IF(I577="A",5,7)),IF(OR(B577="EE",B577="CE"),IF(I577="L",3,IF(I577="A",4,6)),0)))))</f>
        <v/>
      </c>
      <c r="I577" s="46" t="str">
        <f aca="false">IF(OR(ISBLANK(D577),ISBLANK(E577)),IF(OR(B577="ALI",B577="AIE"),"L",IF(OR(B577="EE",B577="SE",B577="CE"),"A","")),IF(B577="EE",IF(E577&gt;=3,IF(D577&gt;=5,"H","A"),IF(E577&gt;=2,IF(D577&gt;=16,"H",IF(D577&lt;=4,"L","A")),IF(D577&lt;=15,"L","A"))),IF(OR(B577="SE",B577="CE"),IF(E577&gt;=4,IF(D577&gt;=6,"H","A"),IF(E577&gt;=2,IF(D577&gt;=20,"H",IF(D577&lt;=5,"L","A")),IF(D577&lt;=19,"L","A"))),IF(OR(B577="ALI",B577="AIE"),IF(E577&gt;=6,IF(D577&gt;=20,"H","A"),IF(E577&gt;=2,IF(D577&gt;=51,"H",IF(D577&lt;=19,"L","A")),IF(D577&lt;=50,"L","A"))),""))))</f>
        <v/>
      </c>
      <c r="J577" s="44" t="str">
        <f aca="false">CONCATENATE(B577,C577)</f>
        <v/>
      </c>
      <c r="K577" s="47" t="str">
        <f aca="false">IF(OR(H577="",H577=0),L577,H577)</f>
        <v/>
      </c>
      <c r="L577" s="47" t="str">
        <f aca="false">IF(NOT(ISERROR(VLOOKUP(B577,Deflatores!G$42:H$64,2,FALSE()))),VLOOKUP(B577,Deflatores!G$42:H$64,2,FALSE()),IF(OR(ISBLANK(C577),ISBLANK(B577)),"",VLOOKUP(C577,Deflatores!G$4:H$38,2,FALSE())*H577+VLOOKUP(C577,Deflatores!G$4:I$38,3,FALSE())))</f>
        <v/>
      </c>
      <c r="M577" s="48"/>
      <c r="N577" s="48"/>
      <c r="O577" s="43"/>
    </row>
    <row r="578" customFormat="false" ht="12.75" hidden="false" customHeight="true" outlineLevel="0" collapsed="false">
      <c r="A578" s="36"/>
      <c r="B578" s="37"/>
      <c r="C578" s="37"/>
      <c r="D578" s="44"/>
      <c r="E578" s="44"/>
      <c r="F578" s="45" t="str">
        <f aca="false">IF(ISBLANK(B578),"",IF(I578="L","Baixa",IF(I578="A","Média",IF(I578="","","Alta"))))</f>
        <v/>
      </c>
      <c r="G578" s="44" t="str">
        <f aca="false">CONCATENATE(B578,I578)</f>
        <v/>
      </c>
      <c r="H578" s="39" t="str">
        <f aca="false">IF(ISBLANK(B578),"",IF(B578="ALI",IF(I578="L",7,IF(I578="A",10,15)),IF(B578="AIE",IF(I578="L",5,IF(I578="A",7,10)),IF(B578="SE",IF(I578="L",4,IF(I578="A",5,7)),IF(OR(B578="EE",B578="CE"),IF(I578="L",3,IF(I578="A",4,6)),0)))))</f>
        <v/>
      </c>
      <c r="I578" s="46" t="str">
        <f aca="false">IF(OR(ISBLANK(D578),ISBLANK(E578)),IF(OR(B578="ALI",B578="AIE"),"L",IF(OR(B578="EE",B578="SE",B578="CE"),"A","")),IF(B578="EE",IF(E578&gt;=3,IF(D578&gt;=5,"H","A"),IF(E578&gt;=2,IF(D578&gt;=16,"H",IF(D578&lt;=4,"L","A")),IF(D578&lt;=15,"L","A"))),IF(OR(B578="SE",B578="CE"),IF(E578&gt;=4,IF(D578&gt;=6,"H","A"),IF(E578&gt;=2,IF(D578&gt;=20,"H",IF(D578&lt;=5,"L","A")),IF(D578&lt;=19,"L","A"))),IF(OR(B578="ALI",B578="AIE"),IF(E578&gt;=6,IF(D578&gt;=20,"H","A"),IF(E578&gt;=2,IF(D578&gt;=51,"H",IF(D578&lt;=19,"L","A")),IF(D578&lt;=50,"L","A"))),""))))</f>
        <v/>
      </c>
      <c r="J578" s="44" t="str">
        <f aca="false">CONCATENATE(B578,C578)</f>
        <v/>
      </c>
      <c r="K578" s="47" t="str">
        <f aca="false">IF(OR(H578="",H578=0),L578,H578)</f>
        <v/>
      </c>
      <c r="L578" s="47" t="str">
        <f aca="false">IF(NOT(ISERROR(VLOOKUP(B578,Deflatores!G$42:H$64,2,FALSE()))),VLOOKUP(B578,Deflatores!G$42:H$64,2,FALSE()),IF(OR(ISBLANK(C578),ISBLANK(B578)),"",VLOOKUP(C578,Deflatores!G$4:H$38,2,FALSE())*H578+VLOOKUP(C578,Deflatores!G$4:I$38,3,FALSE())))</f>
        <v/>
      </c>
      <c r="M578" s="48"/>
      <c r="N578" s="48"/>
      <c r="O578" s="43"/>
    </row>
    <row r="579" customFormat="false" ht="12.75" hidden="false" customHeight="true" outlineLevel="0" collapsed="false">
      <c r="A579" s="36"/>
      <c r="B579" s="37"/>
      <c r="C579" s="37"/>
      <c r="D579" s="44"/>
      <c r="E579" s="44"/>
      <c r="F579" s="45" t="str">
        <f aca="false">IF(ISBLANK(B579),"",IF(I579="L","Baixa",IF(I579="A","Média",IF(I579="","","Alta"))))</f>
        <v/>
      </c>
      <c r="G579" s="44" t="str">
        <f aca="false">CONCATENATE(B579,I579)</f>
        <v/>
      </c>
      <c r="H579" s="39" t="str">
        <f aca="false">IF(ISBLANK(B579),"",IF(B579="ALI",IF(I579="L",7,IF(I579="A",10,15)),IF(B579="AIE",IF(I579="L",5,IF(I579="A",7,10)),IF(B579="SE",IF(I579="L",4,IF(I579="A",5,7)),IF(OR(B579="EE",B579="CE"),IF(I579="L",3,IF(I579="A",4,6)),0)))))</f>
        <v/>
      </c>
      <c r="I579" s="46" t="str">
        <f aca="false">IF(OR(ISBLANK(D579),ISBLANK(E579)),IF(OR(B579="ALI",B579="AIE"),"L",IF(OR(B579="EE",B579="SE",B579="CE"),"A","")),IF(B579="EE",IF(E579&gt;=3,IF(D579&gt;=5,"H","A"),IF(E579&gt;=2,IF(D579&gt;=16,"H",IF(D579&lt;=4,"L","A")),IF(D579&lt;=15,"L","A"))),IF(OR(B579="SE",B579="CE"),IF(E579&gt;=4,IF(D579&gt;=6,"H","A"),IF(E579&gt;=2,IF(D579&gt;=20,"H",IF(D579&lt;=5,"L","A")),IF(D579&lt;=19,"L","A"))),IF(OR(B579="ALI",B579="AIE"),IF(E579&gt;=6,IF(D579&gt;=20,"H","A"),IF(E579&gt;=2,IF(D579&gt;=51,"H",IF(D579&lt;=19,"L","A")),IF(D579&lt;=50,"L","A"))),""))))</f>
        <v/>
      </c>
      <c r="J579" s="44" t="str">
        <f aca="false">CONCATENATE(B579,C579)</f>
        <v/>
      </c>
      <c r="K579" s="47" t="str">
        <f aca="false">IF(OR(H579="",H579=0),L579,H579)</f>
        <v/>
      </c>
      <c r="L579" s="47" t="str">
        <f aca="false">IF(NOT(ISERROR(VLOOKUP(B579,Deflatores!G$42:H$64,2,FALSE()))),VLOOKUP(B579,Deflatores!G$42:H$64,2,FALSE()),IF(OR(ISBLANK(C579),ISBLANK(B579)),"",VLOOKUP(C579,Deflatores!G$4:H$38,2,FALSE())*H579+VLOOKUP(C579,Deflatores!G$4:I$38,3,FALSE())))</f>
        <v/>
      </c>
      <c r="M579" s="48"/>
      <c r="N579" s="48"/>
      <c r="O579" s="43"/>
    </row>
    <row r="580" customFormat="false" ht="12.75" hidden="false" customHeight="true" outlineLevel="0" collapsed="false">
      <c r="A580" s="36"/>
      <c r="B580" s="37"/>
      <c r="C580" s="37"/>
      <c r="D580" s="44"/>
      <c r="E580" s="44"/>
      <c r="F580" s="45" t="str">
        <f aca="false">IF(ISBLANK(B580),"",IF(I580="L","Baixa",IF(I580="A","Média",IF(I580="","","Alta"))))</f>
        <v/>
      </c>
      <c r="G580" s="44" t="str">
        <f aca="false">CONCATENATE(B580,I580)</f>
        <v/>
      </c>
      <c r="H580" s="39" t="str">
        <f aca="false">IF(ISBLANK(B580),"",IF(B580="ALI",IF(I580="L",7,IF(I580="A",10,15)),IF(B580="AIE",IF(I580="L",5,IF(I580="A",7,10)),IF(B580="SE",IF(I580="L",4,IF(I580="A",5,7)),IF(OR(B580="EE",B580="CE"),IF(I580="L",3,IF(I580="A",4,6)),0)))))</f>
        <v/>
      </c>
      <c r="I580" s="46" t="str">
        <f aca="false">IF(OR(ISBLANK(D580),ISBLANK(E580)),IF(OR(B580="ALI",B580="AIE"),"L",IF(OR(B580="EE",B580="SE",B580="CE"),"A","")),IF(B580="EE",IF(E580&gt;=3,IF(D580&gt;=5,"H","A"),IF(E580&gt;=2,IF(D580&gt;=16,"H",IF(D580&lt;=4,"L","A")),IF(D580&lt;=15,"L","A"))),IF(OR(B580="SE",B580="CE"),IF(E580&gt;=4,IF(D580&gt;=6,"H","A"),IF(E580&gt;=2,IF(D580&gt;=20,"H",IF(D580&lt;=5,"L","A")),IF(D580&lt;=19,"L","A"))),IF(OR(B580="ALI",B580="AIE"),IF(E580&gt;=6,IF(D580&gt;=20,"H","A"),IF(E580&gt;=2,IF(D580&gt;=51,"H",IF(D580&lt;=19,"L","A")),IF(D580&lt;=50,"L","A"))),""))))</f>
        <v/>
      </c>
      <c r="J580" s="44" t="str">
        <f aca="false">CONCATENATE(B580,C580)</f>
        <v/>
      </c>
      <c r="K580" s="47" t="str">
        <f aca="false">IF(OR(H580="",H580=0),L580,H580)</f>
        <v/>
      </c>
      <c r="L580" s="47" t="str">
        <f aca="false">IF(NOT(ISERROR(VLOOKUP(B580,Deflatores!G$42:H$64,2,FALSE()))),VLOOKUP(B580,Deflatores!G$42:H$64,2,FALSE()),IF(OR(ISBLANK(C580),ISBLANK(B580)),"",VLOOKUP(C580,Deflatores!G$4:H$38,2,FALSE())*H580+VLOOKUP(C580,Deflatores!G$4:I$38,3,FALSE())))</f>
        <v/>
      </c>
      <c r="M580" s="48"/>
      <c r="N580" s="48"/>
      <c r="O580" s="43"/>
    </row>
    <row r="581" customFormat="false" ht="12.75" hidden="false" customHeight="true" outlineLevel="0" collapsed="false">
      <c r="A581" s="36"/>
      <c r="B581" s="37"/>
      <c r="C581" s="37"/>
      <c r="D581" s="44"/>
      <c r="E581" s="44"/>
      <c r="F581" s="45" t="str">
        <f aca="false">IF(ISBLANK(B581),"",IF(I581="L","Baixa",IF(I581="A","Média",IF(I581="","","Alta"))))</f>
        <v/>
      </c>
      <c r="G581" s="44" t="str">
        <f aca="false">CONCATENATE(B581,I581)</f>
        <v/>
      </c>
      <c r="H581" s="39" t="str">
        <f aca="false">IF(ISBLANK(B581),"",IF(B581="ALI",IF(I581="L",7,IF(I581="A",10,15)),IF(B581="AIE",IF(I581="L",5,IF(I581="A",7,10)),IF(B581="SE",IF(I581="L",4,IF(I581="A",5,7)),IF(OR(B581="EE",B581="CE"),IF(I581="L",3,IF(I581="A",4,6)),0)))))</f>
        <v/>
      </c>
      <c r="I581" s="46" t="str">
        <f aca="false">IF(OR(ISBLANK(D581),ISBLANK(E581)),IF(OR(B581="ALI",B581="AIE"),"L",IF(OR(B581="EE",B581="SE",B581="CE"),"A","")),IF(B581="EE",IF(E581&gt;=3,IF(D581&gt;=5,"H","A"),IF(E581&gt;=2,IF(D581&gt;=16,"H",IF(D581&lt;=4,"L","A")),IF(D581&lt;=15,"L","A"))),IF(OR(B581="SE",B581="CE"),IF(E581&gt;=4,IF(D581&gt;=6,"H","A"),IF(E581&gt;=2,IF(D581&gt;=20,"H",IF(D581&lt;=5,"L","A")),IF(D581&lt;=19,"L","A"))),IF(OR(B581="ALI",B581="AIE"),IF(E581&gt;=6,IF(D581&gt;=20,"H","A"),IF(E581&gt;=2,IF(D581&gt;=51,"H",IF(D581&lt;=19,"L","A")),IF(D581&lt;=50,"L","A"))),""))))</f>
        <v/>
      </c>
      <c r="J581" s="44" t="str">
        <f aca="false">CONCATENATE(B581,C581)</f>
        <v/>
      </c>
      <c r="K581" s="47" t="str">
        <f aca="false">IF(OR(H581="",H581=0),L581,H581)</f>
        <v/>
      </c>
      <c r="L581" s="47" t="str">
        <f aca="false">IF(NOT(ISERROR(VLOOKUP(B581,Deflatores!G$42:H$64,2,FALSE()))),VLOOKUP(B581,Deflatores!G$42:H$64,2,FALSE()),IF(OR(ISBLANK(C581),ISBLANK(B581)),"",VLOOKUP(C581,Deflatores!G$4:H$38,2,FALSE())*H581+VLOOKUP(C581,Deflatores!G$4:I$38,3,FALSE())))</f>
        <v/>
      </c>
      <c r="M581" s="48"/>
      <c r="N581" s="48"/>
      <c r="O581" s="43"/>
    </row>
    <row r="582" customFormat="false" ht="12.75" hidden="false" customHeight="true" outlineLevel="0" collapsed="false">
      <c r="A582" s="36"/>
      <c r="B582" s="37"/>
      <c r="C582" s="37"/>
      <c r="D582" s="44"/>
      <c r="E582" s="44"/>
      <c r="F582" s="45" t="str">
        <f aca="false">IF(ISBLANK(B582),"",IF(I582="L","Baixa",IF(I582="A","Média",IF(I582="","","Alta"))))</f>
        <v/>
      </c>
      <c r="G582" s="44" t="str">
        <f aca="false">CONCATENATE(B582,I582)</f>
        <v/>
      </c>
      <c r="H582" s="39" t="str">
        <f aca="false">IF(ISBLANK(B582),"",IF(B582="ALI",IF(I582="L",7,IF(I582="A",10,15)),IF(B582="AIE",IF(I582="L",5,IF(I582="A",7,10)),IF(B582="SE",IF(I582="L",4,IF(I582="A",5,7)),IF(OR(B582="EE",B582="CE"),IF(I582="L",3,IF(I582="A",4,6)),0)))))</f>
        <v/>
      </c>
      <c r="I582" s="46" t="str">
        <f aca="false">IF(OR(ISBLANK(D582),ISBLANK(E582)),IF(OR(B582="ALI",B582="AIE"),"L",IF(OR(B582="EE",B582="SE",B582="CE"),"A","")),IF(B582="EE",IF(E582&gt;=3,IF(D582&gt;=5,"H","A"),IF(E582&gt;=2,IF(D582&gt;=16,"H",IF(D582&lt;=4,"L","A")),IF(D582&lt;=15,"L","A"))),IF(OR(B582="SE",B582="CE"),IF(E582&gt;=4,IF(D582&gt;=6,"H","A"),IF(E582&gt;=2,IF(D582&gt;=20,"H",IF(D582&lt;=5,"L","A")),IF(D582&lt;=19,"L","A"))),IF(OR(B582="ALI",B582="AIE"),IF(E582&gt;=6,IF(D582&gt;=20,"H","A"),IF(E582&gt;=2,IF(D582&gt;=51,"H",IF(D582&lt;=19,"L","A")),IF(D582&lt;=50,"L","A"))),""))))</f>
        <v/>
      </c>
      <c r="J582" s="44" t="str">
        <f aca="false">CONCATENATE(B582,C582)</f>
        <v/>
      </c>
      <c r="K582" s="47" t="str">
        <f aca="false">IF(OR(H582="",H582=0),L582,H582)</f>
        <v/>
      </c>
      <c r="L582" s="47" t="str">
        <f aca="false">IF(NOT(ISERROR(VLOOKUP(B582,Deflatores!G$42:H$64,2,FALSE()))),VLOOKUP(B582,Deflatores!G$42:H$64,2,FALSE()),IF(OR(ISBLANK(C582),ISBLANK(B582)),"",VLOOKUP(C582,Deflatores!G$4:H$38,2,FALSE())*H582+VLOOKUP(C582,Deflatores!G$4:I$38,3,FALSE())))</f>
        <v/>
      </c>
      <c r="M582" s="48"/>
      <c r="N582" s="48"/>
      <c r="O582" s="43"/>
    </row>
    <row r="583" customFormat="false" ht="12.75" hidden="false" customHeight="true" outlineLevel="0" collapsed="false">
      <c r="A583" s="36"/>
      <c r="B583" s="37"/>
      <c r="C583" s="37"/>
      <c r="D583" s="44"/>
      <c r="E583" s="44"/>
      <c r="F583" s="45" t="str">
        <f aca="false">IF(ISBLANK(B583),"",IF(I583="L","Baixa",IF(I583="A","Média",IF(I583="","","Alta"))))</f>
        <v/>
      </c>
      <c r="G583" s="44" t="str">
        <f aca="false">CONCATENATE(B583,I583)</f>
        <v/>
      </c>
      <c r="H583" s="39" t="str">
        <f aca="false">IF(ISBLANK(B583),"",IF(B583="ALI",IF(I583="L",7,IF(I583="A",10,15)),IF(B583="AIE",IF(I583="L",5,IF(I583="A",7,10)),IF(B583="SE",IF(I583="L",4,IF(I583="A",5,7)),IF(OR(B583="EE",B583="CE"),IF(I583="L",3,IF(I583="A",4,6)),0)))))</f>
        <v/>
      </c>
      <c r="I583" s="46" t="str">
        <f aca="false">IF(OR(ISBLANK(D583),ISBLANK(E583)),IF(OR(B583="ALI",B583="AIE"),"L",IF(OR(B583="EE",B583="SE",B583="CE"),"A","")),IF(B583="EE",IF(E583&gt;=3,IF(D583&gt;=5,"H","A"),IF(E583&gt;=2,IF(D583&gt;=16,"H",IF(D583&lt;=4,"L","A")),IF(D583&lt;=15,"L","A"))),IF(OR(B583="SE",B583="CE"),IF(E583&gt;=4,IF(D583&gt;=6,"H","A"),IF(E583&gt;=2,IF(D583&gt;=20,"H",IF(D583&lt;=5,"L","A")),IF(D583&lt;=19,"L","A"))),IF(OR(B583="ALI",B583="AIE"),IF(E583&gt;=6,IF(D583&gt;=20,"H","A"),IF(E583&gt;=2,IF(D583&gt;=51,"H",IF(D583&lt;=19,"L","A")),IF(D583&lt;=50,"L","A"))),""))))</f>
        <v/>
      </c>
      <c r="J583" s="44" t="str">
        <f aca="false">CONCATENATE(B583,C583)</f>
        <v/>
      </c>
      <c r="K583" s="47" t="str">
        <f aca="false">IF(OR(H583="",H583=0),L583,H583)</f>
        <v/>
      </c>
      <c r="L583" s="47" t="str">
        <f aca="false">IF(NOT(ISERROR(VLOOKUP(B583,Deflatores!G$42:H$64,2,FALSE()))),VLOOKUP(B583,Deflatores!G$42:H$64,2,FALSE()),IF(OR(ISBLANK(C583),ISBLANK(B583)),"",VLOOKUP(C583,Deflatores!G$4:H$38,2,FALSE())*H583+VLOOKUP(C583,Deflatores!G$4:I$38,3,FALSE())))</f>
        <v/>
      </c>
      <c r="M583" s="48"/>
      <c r="N583" s="48"/>
      <c r="O583" s="43"/>
    </row>
    <row r="584" customFormat="false" ht="12.75" hidden="false" customHeight="true" outlineLevel="0" collapsed="false">
      <c r="A584" s="36"/>
      <c r="B584" s="37"/>
      <c r="C584" s="37"/>
      <c r="D584" s="44"/>
      <c r="E584" s="44"/>
      <c r="F584" s="45" t="str">
        <f aca="false">IF(ISBLANK(B584),"",IF(I584="L","Baixa",IF(I584="A","Média",IF(I584="","","Alta"))))</f>
        <v/>
      </c>
      <c r="G584" s="44" t="str">
        <f aca="false">CONCATENATE(B584,I584)</f>
        <v/>
      </c>
      <c r="H584" s="39" t="str">
        <f aca="false">IF(ISBLANK(B584),"",IF(B584="ALI",IF(I584="L",7,IF(I584="A",10,15)),IF(B584="AIE",IF(I584="L",5,IF(I584="A",7,10)),IF(B584="SE",IF(I584="L",4,IF(I584="A",5,7)),IF(OR(B584="EE",B584="CE"),IF(I584="L",3,IF(I584="A",4,6)),0)))))</f>
        <v/>
      </c>
      <c r="I584" s="46" t="str">
        <f aca="false">IF(OR(ISBLANK(D584),ISBLANK(E584)),IF(OR(B584="ALI",B584="AIE"),"L",IF(OR(B584="EE",B584="SE",B584="CE"),"A","")),IF(B584="EE",IF(E584&gt;=3,IF(D584&gt;=5,"H","A"),IF(E584&gt;=2,IF(D584&gt;=16,"H",IF(D584&lt;=4,"L","A")),IF(D584&lt;=15,"L","A"))),IF(OR(B584="SE",B584="CE"),IF(E584&gt;=4,IF(D584&gt;=6,"H","A"),IF(E584&gt;=2,IF(D584&gt;=20,"H",IF(D584&lt;=5,"L","A")),IF(D584&lt;=19,"L","A"))),IF(OR(B584="ALI",B584="AIE"),IF(E584&gt;=6,IF(D584&gt;=20,"H","A"),IF(E584&gt;=2,IF(D584&gt;=51,"H",IF(D584&lt;=19,"L","A")),IF(D584&lt;=50,"L","A"))),""))))</f>
        <v/>
      </c>
      <c r="J584" s="44" t="str">
        <f aca="false">CONCATENATE(B584,C584)</f>
        <v/>
      </c>
      <c r="K584" s="47" t="str">
        <f aca="false">IF(OR(H584="",H584=0),L584,H584)</f>
        <v/>
      </c>
      <c r="L584" s="47" t="str">
        <f aca="false">IF(NOT(ISERROR(VLOOKUP(B584,Deflatores!G$42:H$64,2,FALSE()))),VLOOKUP(B584,Deflatores!G$42:H$64,2,FALSE()),IF(OR(ISBLANK(C584),ISBLANK(B584)),"",VLOOKUP(C584,Deflatores!G$4:H$38,2,FALSE())*H584+VLOOKUP(C584,Deflatores!G$4:I$38,3,FALSE())))</f>
        <v/>
      </c>
      <c r="M584" s="48"/>
      <c r="N584" s="48"/>
      <c r="O584" s="43"/>
    </row>
    <row r="585" customFormat="false" ht="12.75" hidden="false" customHeight="true" outlineLevel="0" collapsed="false">
      <c r="A585" s="36"/>
      <c r="B585" s="37"/>
      <c r="C585" s="37"/>
      <c r="D585" s="44"/>
      <c r="E585" s="44"/>
      <c r="F585" s="45" t="str">
        <f aca="false">IF(ISBLANK(B585),"",IF(I585="L","Baixa",IF(I585="A","Média",IF(I585="","","Alta"))))</f>
        <v/>
      </c>
      <c r="G585" s="44" t="str">
        <f aca="false">CONCATENATE(B585,I585)</f>
        <v/>
      </c>
      <c r="H585" s="39" t="str">
        <f aca="false">IF(ISBLANK(B585),"",IF(B585="ALI",IF(I585="L",7,IF(I585="A",10,15)),IF(B585="AIE",IF(I585="L",5,IF(I585="A",7,10)),IF(B585="SE",IF(I585="L",4,IF(I585="A",5,7)),IF(OR(B585="EE",B585="CE"),IF(I585="L",3,IF(I585="A",4,6)),0)))))</f>
        <v/>
      </c>
      <c r="I585" s="46" t="str">
        <f aca="false">IF(OR(ISBLANK(D585),ISBLANK(E585)),IF(OR(B585="ALI",B585="AIE"),"L",IF(OR(B585="EE",B585="SE",B585="CE"),"A","")),IF(B585="EE",IF(E585&gt;=3,IF(D585&gt;=5,"H","A"),IF(E585&gt;=2,IF(D585&gt;=16,"H",IF(D585&lt;=4,"L","A")),IF(D585&lt;=15,"L","A"))),IF(OR(B585="SE",B585="CE"),IF(E585&gt;=4,IF(D585&gt;=6,"H","A"),IF(E585&gt;=2,IF(D585&gt;=20,"H",IF(D585&lt;=5,"L","A")),IF(D585&lt;=19,"L","A"))),IF(OR(B585="ALI",B585="AIE"),IF(E585&gt;=6,IF(D585&gt;=20,"H","A"),IF(E585&gt;=2,IF(D585&gt;=51,"H",IF(D585&lt;=19,"L","A")),IF(D585&lt;=50,"L","A"))),""))))</f>
        <v/>
      </c>
      <c r="J585" s="44" t="str">
        <f aca="false">CONCATENATE(B585,C585)</f>
        <v/>
      </c>
      <c r="K585" s="47" t="str">
        <f aca="false">IF(OR(H585="",H585=0),L585,H585)</f>
        <v/>
      </c>
      <c r="L585" s="47" t="str">
        <f aca="false">IF(NOT(ISERROR(VLOOKUP(B585,Deflatores!G$42:H$64,2,FALSE()))),VLOOKUP(B585,Deflatores!G$42:H$64,2,FALSE()),IF(OR(ISBLANK(C585),ISBLANK(B585)),"",VLOOKUP(C585,Deflatores!G$4:H$38,2,FALSE())*H585+VLOOKUP(C585,Deflatores!G$4:I$38,3,FALSE())))</f>
        <v/>
      </c>
      <c r="M585" s="48"/>
      <c r="N585" s="48"/>
      <c r="O585" s="43"/>
    </row>
    <row r="586" customFormat="false" ht="12.75" hidden="false" customHeight="true" outlineLevel="0" collapsed="false">
      <c r="A586" s="36"/>
      <c r="B586" s="37"/>
      <c r="C586" s="37"/>
      <c r="D586" s="44"/>
      <c r="E586" s="44"/>
      <c r="F586" s="45" t="str">
        <f aca="false">IF(ISBLANK(B586),"",IF(I586="L","Baixa",IF(I586="A","Média",IF(I586="","","Alta"))))</f>
        <v/>
      </c>
      <c r="G586" s="44" t="str">
        <f aca="false">CONCATENATE(B586,I586)</f>
        <v/>
      </c>
      <c r="H586" s="39" t="str">
        <f aca="false">IF(ISBLANK(B586),"",IF(B586="ALI",IF(I586="L",7,IF(I586="A",10,15)),IF(B586="AIE",IF(I586="L",5,IF(I586="A",7,10)),IF(B586="SE",IF(I586="L",4,IF(I586="A",5,7)),IF(OR(B586="EE",B586="CE"),IF(I586="L",3,IF(I586="A",4,6)),0)))))</f>
        <v/>
      </c>
      <c r="I586" s="46" t="str">
        <f aca="false">IF(OR(ISBLANK(D586),ISBLANK(E586)),IF(OR(B586="ALI",B586="AIE"),"L",IF(OR(B586="EE",B586="SE",B586="CE"),"A","")),IF(B586="EE",IF(E586&gt;=3,IF(D586&gt;=5,"H","A"),IF(E586&gt;=2,IF(D586&gt;=16,"H",IF(D586&lt;=4,"L","A")),IF(D586&lt;=15,"L","A"))),IF(OR(B586="SE",B586="CE"),IF(E586&gt;=4,IF(D586&gt;=6,"H","A"),IF(E586&gt;=2,IF(D586&gt;=20,"H",IF(D586&lt;=5,"L","A")),IF(D586&lt;=19,"L","A"))),IF(OR(B586="ALI",B586="AIE"),IF(E586&gt;=6,IF(D586&gt;=20,"H","A"),IF(E586&gt;=2,IF(D586&gt;=51,"H",IF(D586&lt;=19,"L","A")),IF(D586&lt;=50,"L","A"))),""))))</f>
        <v/>
      </c>
      <c r="J586" s="44" t="str">
        <f aca="false">CONCATENATE(B586,C586)</f>
        <v/>
      </c>
      <c r="K586" s="47" t="str">
        <f aca="false">IF(OR(H586="",H586=0),L586,H586)</f>
        <v/>
      </c>
      <c r="L586" s="47" t="str">
        <f aca="false">IF(NOT(ISERROR(VLOOKUP(B586,Deflatores!G$42:H$64,2,FALSE()))),VLOOKUP(B586,Deflatores!G$42:H$64,2,FALSE()),IF(OR(ISBLANK(C586),ISBLANK(B586)),"",VLOOKUP(C586,Deflatores!G$4:H$38,2,FALSE())*H586+VLOOKUP(C586,Deflatores!G$4:I$38,3,FALSE())))</f>
        <v/>
      </c>
      <c r="M586" s="48"/>
      <c r="N586" s="48"/>
      <c r="O586" s="43"/>
    </row>
    <row r="587" customFormat="false" ht="12.75" hidden="false" customHeight="true" outlineLevel="0" collapsed="false">
      <c r="A587" s="36"/>
      <c r="B587" s="37"/>
      <c r="C587" s="37"/>
      <c r="D587" s="44"/>
      <c r="E587" s="44"/>
      <c r="F587" s="45" t="str">
        <f aca="false">IF(ISBLANK(B587),"",IF(I587="L","Baixa",IF(I587="A","Média",IF(I587="","","Alta"))))</f>
        <v/>
      </c>
      <c r="G587" s="44" t="str">
        <f aca="false">CONCATENATE(B587,I587)</f>
        <v/>
      </c>
      <c r="H587" s="39" t="str">
        <f aca="false">IF(ISBLANK(B587),"",IF(B587="ALI",IF(I587="L",7,IF(I587="A",10,15)),IF(B587="AIE",IF(I587="L",5,IF(I587="A",7,10)),IF(B587="SE",IF(I587="L",4,IF(I587="A",5,7)),IF(OR(B587="EE",B587="CE"),IF(I587="L",3,IF(I587="A",4,6)),0)))))</f>
        <v/>
      </c>
      <c r="I587" s="46" t="str">
        <f aca="false">IF(OR(ISBLANK(D587),ISBLANK(E587)),IF(OR(B587="ALI",B587="AIE"),"L",IF(OR(B587="EE",B587="SE",B587="CE"),"A","")),IF(B587="EE",IF(E587&gt;=3,IF(D587&gt;=5,"H","A"),IF(E587&gt;=2,IF(D587&gt;=16,"H",IF(D587&lt;=4,"L","A")),IF(D587&lt;=15,"L","A"))),IF(OR(B587="SE",B587="CE"),IF(E587&gt;=4,IF(D587&gt;=6,"H","A"),IF(E587&gt;=2,IF(D587&gt;=20,"H",IF(D587&lt;=5,"L","A")),IF(D587&lt;=19,"L","A"))),IF(OR(B587="ALI",B587="AIE"),IF(E587&gt;=6,IF(D587&gt;=20,"H","A"),IF(E587&gt;=2,IF(D587&gt;=51,"H",IF(D587&lt;=19,"L","A")),IF(D587&lt;=50,"L","A"))),""))))</f>
        <v/>
      </c>
      <c r="J587" s="44" t="str">
        <f aca="false">CONCATENATE(B587,C587)</f>
        <v/>
      </c>
      <c r="K587" s="47" t="str">
        <f aca="false">IF(OR(H587="",H587=0),L587,H587)</f>
        <v/>
      </c>
      <c r="L587" s="47" t="str">
        <f aca="false">IF(NOT(ISERROR(VLOOKUP(B587,Deflatores!G$42:H$64,2,FALSE()))),VLOOKUP(B587,Deflatores!G$42:H$64,2,FALSE()),IF(OR(ISBLANK(C587),ISBLANK(B587)),"",VLOOKUP(C587,Deflatores!G$4:H$38,2,FALSE())*H587+VLOOKUP(C587,Deflatores!G$4:I$38,3,FALSE())))</f>
        <v/>
      </c>
      <c r="M587" s="48"/>
      <c r="N587" s="48"/>
      <c r="O587" s="43"/>
    </row>
    <row r="588" customFormat="false" ht="12.75" hidden="false" customHeight="true" outlineLevel="0" collapsed="false">
      <c r="A588" s="36"/>
      <c r="B588" s="37"/>
      <c r="C588" s="37"/>
      <c r="D588" s="44"/>
      <c r="E588" s="44"/>
      <c r="F588" s="45" t="str">
        <f aca="false">IF(ISBLANK(B588),"",IF(I588="L","Baixa",IF(I588="A","Média",IF(I588="","","Alta"))))</f>
        <v/>
      </c>
      <c r="G588" s="44" t="str">
        <f aca="false">CONCATENATE(B588,I588)</f>
        <v/>
      </c>
      <c r="H588" s="39" t="str">
        <f aca="false">IF(ISBLANK(B588),"",IF(B588="ALI",IF(I588="L",7,IF(I588="A",10,15)),IF(B588="AIE",IF(I588="L",5,IF(I588="A",7,10)),IF(B588="SE",IF(I588="L",4,IF(I588="A",5,7)),IF(OR(B588="EE",B588="CE"),IF(I588="L",3,IF(I588="A",4,6)),0)))))</f>
        <v/>
      </c>
      <c r="I588" s="46" t="str">
        <f aca="false">IF(OR(ISBLANK(D588),ISBLANK(E588)),IF(OR(B588="ALI",B588="AIE"),"L",IF(OR(B588="EE",B588="SE",B588="CE"),"A","")),IF(B588="EE",IF(E588&gt;=3,IF(D588&gt;=5,"H","A"),IF(E588&gt;=2,IF(D588&gt;=16,"H",IF(D588&lt;=4,"L","A")),IF(D588&lt;=15,"L","A"))),IF(OR(B588="SE",B588="CE"),IF(E588&gt;=4,IF(D588&gt;=6,"H","A"),IF(E588&gt;=2,IF(D588&gt;=20,"H",IF(D588&lt;=5,"L","A")),IF(D588&lt;=19,"L","A"))),IF(OR(B588="ALI",B588="AIE"),IF(E588&gt;=6,IF(D588&gt;=20,"H","A"),IF(E588&gt;=2,IF(D588&gt;=51,"H",IF(D588&lt;=19,"L","A")),IF(D588&lt;=50,"L","A"))),""))))</f>
        <v/>
      </c>
      <c r="J588" s="44" t="str">
        <f aca="false">CONCATENATE(B588,C588)</f>
        <v/>
      </c>
      <c r="K588" s="47" t="str">
        <f aca="false">IF(OR(H588="",H588=0),L588,H588)</f>
        <v/>
      </c>
      <c r="L588" s="47" t="str">
        <f aca="false">IF(NOT(ISERROR(VLOOKUP(B588,Deflatores!G$42:H$64,2,FALSE()))),VLOOKUP(B588,Deflatores!G$42:H$64,2,FALSE()),IF(OR(ISBLANK(C588),ISBLANK(B588)),"",VLOOKUP(C588,Deflatores!G$4:H$38,2,FALSE())*H588+VLOOKUP(C588,Deflatores!G$4:I$38,3,FALSE())))</f>
        <v/>
      </c>
      <c r="M588" s="48"/>
      <c r="N588" s="48"/>
      <c r="O588" s="43"/>
    </row>
    <row r="589" customFormat="false" ht="12.75" hidden="false" customHeight="true" outlineLevel="0" collapsed="false">
      <c r="A589" s="36"/>
      <c r="B589" s="37"/>
      <c r="C589" s="37"/>
      <c r="D589" s="44"/>
      <c r="E589" s="44"/>
      <c r="F589" s="45" t="str">
        <f aca="false">IF(ISBLANK(B589),"",IF(I589="L","Baixa",IF(I589="A","Média",IF(I589="","","Alta"))))</f>
        <v/>
      </c>
      <c r="G589" s="44" t="str">
        <f aca="false">CONCATENATE(B589,I589)</f>
        <v/>
      </c>
      <c r="H589" s="39" t="str">
        <f aca="false">IF(ISBLANK(B589),"",IF(B589="ALI",IF(I589="L",7,IF(I589="A",10,15)),IF(B589="AIE",IF(I589="L",5,IF(I589="A",7,10)),IF(B589="SE",IF(I589="L",4,IF(I589="A",5,7)),IF(OR(B589="EE",B589="CE"),IF(I589="L",3,IF(I589="A",4,6)),0)))))</f>
        <v/>
      </c>
      <c r="I589" s="46" t="str">
        <f aca="false">IF(OR(ISBLANK(D589),ISBLANK(E589)),IF(OR(B589="ALI",B589="AIE"),"L",IF(OR(B589="EE",B589="SE",B589="CE"),"A","")),IF(B589="EE",IF(E589&gt;=3,IF(D589&gt;=5,"H","A"),IF(E589&gt;=2,IF(D589&gt;=16,"H",IF(D589&lt;=4,"L","A")),IF(D589&lt;=15,"L","A"))),IF(OR(B589="SE",B589="CE"),IF(E589&gt;=4,IF(D589&gt;=6,"H","A"),IF(E589&gt;=2,IF(D589&gt;=20,"H",IF(D589&lt;=5,"L","A")),IF(D589&lt;=19,"L","A"))),IF(OR(B589="ALI",B589="AIE"),IF(E589&gt;=6,IF(D589&gt;=20,"H","A"),IF(E589&gt;=2,IF(D589&gt;=51,"H",IF(D589&lt;=19,"L","A")),IF(D589&lt;=50,"L","A"))),""))))</f>
        <v/>
      </c>
      <c r="J589" s="44" t="str">
        <f aca="false">CONCATENATE(B589,C589)</f>
        <v/>
      </c>
      <c r="K589" s="47" t="str">
        <f aca="false">IF(OR(H589="",H589=0),L589,H589)</f>
        <v/>
      </c>
      <c r="L589" s="47" t="str">
        <f aca="false">IF(NOT(ISERROR(VLOOKUP(B589,Deflatores!G$42:H$64,2,FALSE()))),VLOOKUP(B589,Deflatores!G$42:H$64,2,FALSE()),IF(OR(ISBLANK(C589),ISBLANK(B589)),"",VLOOKUP(C589,Deflatores!G$4:H$38,2,FALSE())*H589+VLOOKUP(C589,Deflatores!G$4:I$38,3,FALSE())))</f>
        <v/>
      </c>
      <c r="M589" s="48"/>
      <c r="N589" s="48"/>
      <c r="O589" s="43"/>
    </row>
    <row r="590" customFormat="false" ht="12.75" hidden="false" customHeight="true" outlineLevel="0" collapsed="false">
      <c r="A590" s="36"/>
      <c r="B590" s="37"/>
      <c r="C590" s="37"/>
      <c r="D590" s="44"/>
      <c r="E590" s="44"/>
      <c r="F590" s="45" t="str">
        <f aca="false">IF(ISBLANK(B590),"",IF(I590="L","Baixa",IF(I590="A","Média",IF(I590="","","Alta"))))</f>
        <v/>
      </c>
      <c r="G590" s="44" t="str">
        <f aca="false">CONCATENATE(B590,I590)</f>
        <v/>
      </c>
      <c r="H590" s="39" t="str">
        <f aca="false">IF(ISBLANK(B590),"",IF(B590="ALI",IF(I590="L",7,IF(I590="A",10,15)),IF(B590="AIE",IF(I590="L",5,IF(I590="A",7,10)),IF(B590="SE",IF(I590="L",4,IF(I590="A",5,7)),IF(OR(B590="EE",B590="CE"),IF(I590="L",3,IF(I590="A",4,6)),0)))))</f>
        <v/>
      </c>
      <c r="I590" s="46" t="str">
        <f aca="false">IF(OR(ISBLANK(D590),ISBLANK(E590)),IF(OR(B590="ALI",B590="AIE"),"L",IF(OR(B590="EE",B590="SE",B590="CE"),"A","")),IF(B590="EE",IF(E590&gt;=3,IF(D590&gt;=5,"H","A"),IF(E590&gt;=2,IF(D590&gt;=16,"H",IF(D590&lt;=4,"L","A")),IF(D590&lt;=15,"L","A"))),IF(OR(B590="SE",B590="CE"),IF(E590&gt;=4,IF(D590&gt;=6,"H","A"),IF(E590&gt;=2,IF(D590&gt;=20,"H",IF(D590&lt;=5,"L","A")),IF(D590&lt;=19,"L","A"))),IF(OR(B590="ALI",B590="AIE"),IF(E590&gt;=6,IF(D590&gt;=20,"H","A"),IF(E590&gt;=2,IF(D590&gt;=51,"H",IF(D590&lt;=19,"L","A")),IF(D590&lt;=50,"L","A"))),""))))</f>
        <v/>
      </c>
      <c r="J590" s="44" t="str">
        <f aca="false">CONCATENATE(B590,C590)</f>
        <v/>
      </c>
      <c r="K590" s="47" t="str">
        <f aca="false">IF(OR(H590="",H590=0),L590,H590)</f>
        <v/>
      </c>
      <c r="L590" s="47" t="str">
        <f aca="false">IF(NOT(ISERROR(VLOOKUP(B590,Deflatores!G$42:H$64,2,FALSE()))),VLOOKUP(B590,Deflatores!G$42:H$64,2,FALSE()),IF(OR(ISBLANK(C590),ISBLANK(B590)),"",VLOOKUP(C590,Deflatores!G$4:H$38,2,FALSE())*H590+VLOOKUP(C590,Deflatores!G$4:I$38,3,FALSE())))</f>
        <v/>
      </c>
      <c r="M590" s="48"/>
      <c r="N590" s="48"/>
      <c r="O590" s="43"/>
    </row>
    <row r="591" customFormat="false" ht="12.75" hidden="false" customHeight="true" outlineLevel="0" collapsed="false">
      <c r="A591" s="36"/>
      <c r="B591" s="37"/>
      <c r="C591" s="37"/>
      <c r="D591" s="44"/>
      <c r="E591" s="44"/>
      <c r="F591" s="45" t="str">
        <f aca="false">IF(ISBLANK(B591),"",IF(I591="L","Baixa",IF(I591="A","Média",IF(I591="","","Alta"))))</f>
        <v/>
      </c>
      <c r="G591" s="44" t="str">
        <f aca="false">CONCATENATE(B591,I591)</f>
        <v/>
      </c>
      <c r="H591" s="39" t="str">
        <f aca="false">IF(ISBLANK(B591),"",IF(B591="ALI",IF(I591="L",7,IF(I591="A",10,15)),IF(B591="AIE",IF(I591="L",5,IF(I591="A",7,10)),IF(B591="SE",IF(I591="L",4,IF(I591="A",5,7)),IF(OR(B591="EE",B591="CE"),IF(I591="L",3,IF(I591="A",4,6)),0)))))</f>
        <v/>
      </c>
      <c r="I591" s="46" t="str">
        <f aca="false">IF(OR(ISBLANK(D591),ISBLANK(E591)),IF(OR(B591="ALI",B591="AIE"),"L",IF(OR(B591="EE",B591="SE",B591="CE"),"A","")),IF(B591="EE",IF(E591&gt;=3,IF(D591&gt;=5,"H","A"),IF(E591&gt;=2,IF(D591&gt;=16,"H",IF(D591&lt;=4,"L","A")),IF(D591&lt;=15,"L","A"))),IF(OR(B591="SE",B591="CE"),IF(E591&gt;=4,IF(D591&gt;=6,"H","A"),IF(E591&gt;=2,IF(D591&gt;=20,"H",IF(D591&lt;=5,"L","A")),IF(D591&lt;=19,"L","A"))),IF(OR(B591="ALI",B591="AIE"),IF(E591&gt;=6,IF(D591&gt;=20,"H","A"),IF(E591&gt;=2,IF(D591&gt;=51,"H",IF(D591&lt;=19,"L","A")),IF(D591&lt;=50,"L","A"))),""))))</f>
        <v/>
      </c>
      <c r="J591" s="44" t="str">
        <f aca="false">CONCATENATE(B591,C591)</f>
        <v/>
      </c>
      <c r="K591" s="47" t="str">
        <f aca="false">IF(OR(H591="",H591=0),L591,H591)</f>
        <v/>
      </c>
      <c r="L591" s="47" t="str">
        <f aca="false">IF(NOT(ISERROR(VLOOKUP(B591,Deflatores!G$42:H$64,2,FALSE()))),VLOOKUP(B591,Deflatores!G$42:H$64,2,FALSE()),IF(OR(ISBLANK(C591),ISBLANK(B591)),"",VLOOKUP(C591,Deflatores!G$4:H$38,2,FALSE())*H591+VLOOKUP(C591,Deflatores!G$4:I$38,3,FALSE())))</f>
        <v/>
      </c>
      <c r="M591" s="48"/>
      <c r="N591" s="48"/>
      <c r="O591" s="43"/>
    </row>
    <row r="592" customFormat="false" ht="12.75" hidden="false" customHeight="true" outlineLevel="0" collapsed="false">
      <c r="A592" s="36"/>
      <c r="B592" s="37"/>
      <c r="C592" s="37"/>
      <c r="D592" s="44"/>
      <c r="E592" s="44"/>
      <c r="F592" s="45" t="str">
        <f aca="false">IF(ISBLANK(B592),"",IF(I592="L","Baixa",IF(I592="A","Média",IF(I592="","","Alta"))))</f>
        <v/>
      </c>
      <c r="G592" s="44" t="str">
        <f aca="false">CONCATENATE(B592,I592)</f>
        <v/>
      </c>
      <c r="H592" s="39" t="str">
        <f aca="false">IF(ISBLANK(B592),"",IF(B592="ALI",IF(I592="L",7,IF(I592="A",10,15)),IF(B592="AIE",IF(I592="L",5,IF(I592="A",7,10)),IF(B592="SE",IF(I592="L",4,IF(I592="A",5,7)),IF(OR(B592="EE",B592="CE"),IF(I592="L",3,IF(I592="A",4,6)),0)))))</f>
        <v/>
      </c>
      <c r="I592" s="46" t="str">
        <f aca="false">IF(OR(ISBLANK(D592),ISBLANK(E592)),IF(OR(B592="ALI",B592="AIE"),"L",IF(OR(B592="EE",B592="SE",B592="CE"),"A","")),IF(B592="EE",IF(E592&gt;=3,IF(D592&gt;=5,"H","A"),IF(E592&gt;=2,IF(D592&gt;=16,"H",IF(D592&lt;=4,"L","A")),IF(D592&lt;=15,"L","A"))),IF(OR(B592="SE",B592="CE"),IF(E592&gt;=4,IF(D592&gt;=6,"H","A"),IF(E592&gt;=2,IF(D592&gt;=20,"H",IF(D592&lt;=5,"L","A")),IF(D592&lt;=19,"L","A"))),IF(OR(B592="ALI",B592="AIE"),IF(E592&gt;=6,IF(D592&gt;=20,"H","A"),IF(E592&gt;=2,IF(D592&gt;=51,"H",IF(D592&lt;=19,"L","A")),IF(D592&lt;=50,"L","A"))),""))))</f>
        <v/>
      </c>
      <c r="J592" s="44" t="str">
        <f aca="false">CONCATENATE(B592,C592)</f>
        <v/>
      </c>
      <c r="K592" s="47" t="str">
        <f aca="false">IF(OR(H592="",H592=0),L592,H592)</f>
        <v/>
      </c>
      <c r="L592" s="47" t="str">
        <f aca="false">IF(NOT(ISERROR(VLOOKUP(B592,Deflatores!G$42:H$64,2,FALSE()))),VLOOKUP(B592,Deflatores!G$42:H$64,2,FALSE()),IF(OR(ISBLANK(C592),ISBLANK(B592)),"",VLOOKUP(C592,Deflatores!G$4:H$38,2,FALSE())*H592+VLOOKUP(C592,Deflatores!G$4:I$38,3,FALSE())))</f>
        <v/>
      </c>
      <c r="M592" s="48"/>
      <c r="N592" s="48"/>
      <c r="O592" s="43"/>
    </row>
    <row r="593" customFormat="false" ht="12.75" hidden="false" customHeight="true" outlineLevel="0" collapsed="false">
      <c r="A593" s="36"/>
      <c r="B593" s="37"/>
      <c r="C593" s="37"/>
      <c r="D593" s="44"/>
      <c r="E593" s="44"/>
      <c r="F593" s="45" t="str">
        <f aca="false">IF(ISBLANK(B593),"",IF(I593="L","Baixa",IF(I593="A","Média",IF(I593="","","Alta"))))</f>
        <v/>
      </c>
      <c r="G593" s="44" t="str">
        <f aca="false">CONCATENATE(B593,I593)</f>
        <v/>
      </c>
      <c r="H593" s="39" t="str">
        <f aca="false">IF(ISBLANK(B593),"",IF(B593="ALI",IF(I593="L",7,IF(I593="A",10,15)),IF(B593="AIE",IF(I593="L",5,IF(I593="A",7,10)),IF(B593="SE",IF(I593="L",4,IF(I593="A",5,7)),IF(OR(B593="EE",B593="CE"),IF(I593="L",3,IF(I593="A",4,6)),0)))))</f>
        <v/>
      </c>
      <c r="I593" s="46" t="str">
        <f aca="false">IF(OR(ISBLANK(D593),ISBLANK(E593)),IF(OR(B593="ALI",B593="AIE"),"L",IF(OR(B593="EE",B593="SE",B593="CE"),"A","")),IF(B593="EE",IF(E593&gt;=3,IF(D593&gt;=5,"H","A"),IF(E593&gt;=2,IF(D593&gt;=16,"H",IF(D593&lt;=4,"L","A")),IF(D593&lt;=15,"L","A"))),IF(OR(B593="SE",B593="CE"),IF(E593&gt;=4,IF(D593&gt;=6,"H","A"),IF(E593&gt;=2,IF(D593&gt;=20,"H",IF(D593&lt;=5,"L","A")),IF(D593&lt;=19,"L","A"))),IF(OR(B593="ALI",B593="AIE"),IF(E593&gt;=6,IF(D593&gt;=20,"H","A"),IF(E593&gt;=2,IF(D593&gt;=51,"H",IF(D593&lt;=19,"L","A")),IF(D593&lt;=50,"L","A"))),""))))</f>
        <v/>
      </c>
      <c r="J593" s="44" t="str">
        <f aca="false">CONCATENATE(B593,C593)</f>
        <v/>
      </c>
      <c r="K593" s="47" t="str">
        <f aca="false">IF(OR(H593="",H593=0),L593,H593)</f>
        <v/>
      </c>
      <c r="L593" s="47" t="str">
        <f aca="false">IF(NOT(ISERROR(VLOOKUP(B593,Deflatores!G$42:H$64,2,FALSE()))),VLOOKUP(B593,Deflatores!G$42:H$64,2,FALSE()),IF(OR(ISBLANK(C593),ISBLANK(B593)),"",VLOOKUP(C593,Deflatores!G$4:H$38,2,FALSE())*H593+VLOOKUP(C593,Deflatores!G$4:I$38,3,FALSE())))</f>
        <v/>
      </c>
      <c r="M593" s="48"/>
      <c r="N593" s="48"/>
      <c r="O593" s="43"/>
    </row>
    <row r="594" customFormat="false" ht="12.75" hidden="false" customHeight="true" outlineLevel="0" collapsed="false">
      <c r="A594" s="36"/>
      <c r="B594" s="37"/>
      <c r="C594" s="37"/>
      <c r="D594" s="44"/>
      <c r="E594" s="44"/>
      <c r="F594" s="45" t="str">
        <f aca="false">IF(ISBLANK(B594),"",IF(I594="L","Baixa",IF(I594="A","Média",IF(I594="","","Alta"))))</f>
        <v/>
      </c>
      <c r="G594" s="44" t="str">
        <f aca="false">CONCATENATE(B594,I594)</f>
        <v/>
      </c>
      <c r="H594" s="39" t="str">
        <f aca="false">IF(ISBLANK(B594),"",IF(B594="ALI",IF(I594="L",7,IF(I594="A",10,15)),IF(B594="AIE",IF(I594="L",5,IF(I594="A",7,10)),IF(B594="SE",IF(I594="L",4,IF(I594="A",5,7)),IF(OR(B594="EE",B594="CE"),IF(I594="L",3,IF(I594="A",4,6)),0)))))</f>
        <v/>
      </c>
      <c r="I594" s="46" t="str">
        <f aca="false">IF(OR(ISBLANK(D594),ISBLANK(E594)),IF(OR(B594="ALI",B594="AIE"),"L",IF(OR(B594="EE",B594="SE",B594="CE"),"A","")),IF(B594="EE",IF(E594&gt;=3,IF(D594&gt;=5,"H","A"),IF(E594&gt;=2,IF(D594&gt;=16,"H",IF(D594&lt;=4,"L","A")),IF(D594&lt;=15,"L","A"))),IF(OR(B594="SE",B594="CE"),IF(E594&gt;=4,IF(D594&gt;=6,"H","A"),IF(E594&gt;=2,IF(D594&gt;=20,"H",IF(D594&lt;=5,"L","A")),IF(D594&lt;=19,"L","A"))),IF(OR(B594="ALI",B594="AIE"),IF(E594&gt;=6,IF(D594&gt;=20,"H","A"),IF(E594&gt;=2,IF(D594&gt;=51,"H",IF(D594&lt;=19,"L","A")),IF(D594&lt;=50,"L","A"))),""))))</f>
        <v/>
      </c>
      <c r="J594" s="44" t="str">
        <f aca="false">CONCATENATE(B594,C594)</f>
        <v/>
      </c>
      <c r="K594" s="47" t="str">
        <f aca="false">IF(OR(H594="",H594=0),L594,H594)</f>
        <v/>
      </c>
      <c r="L594" s="47" t="str">
        <f aca="false">IF(NOT(ISERROR(VLOOKUP(B594,Deflatores!G$42:H$64,2,FALSE()))),VLOOKUP(B594,Deflatores!G$42:H$64,2,FALSE()),IF(OR(ISBLANK(C594),ISBLANK(B594)),"",VLOOKUP(C594,Deflatores!G$4:H$38,2,FALSE())*H594+VLOOKUP(C594,Deflatores!G$4:I$38,3,FALSE())))</f>
        <v/>
      </c>
      <c r="M594" s="48"/>
      <c r="N594" s="48"/>
      <c r="O594" s="43"/>
    </row>
    <row r="595" customFormat="false" ht="12.75" hidden="false" customHeight="true" outlineLevel="0" collapsed="false">
      <c r="A595" s="36"/>
      <c r="B595" s="37"/>
      <c r="C595" s="37"/>
      <c r="D595" s="44"/>
      <c r="E595" s="44"/>
      <c r="F595" s="45" t="str">
        <f aca="false">IF(ISBLANK(B595),"",IF(I595="L","Baixa",IF(I595="A","Média",IF(I595="","","Alta"))))</f>
        <v/>
      </c>
      <c r="G595" s="44" t="str">
        <f aca="false">CONCATENATE(B595,I595)</f>
        <v/>
      </c>
      <c r="H595" s="39" t="str">
        <f aca="false">IF(ISBLANK(B595),"",IF(B595="ALI",IF(I595="L",7,IF(I595="A",10,15)),IF(B595="AIE",IF(I595="L",5,IF(I595="A",7,10)),IF(B595="SE",IF(I595="L",4,IF(I595="A",5,7)),IF(OR(B595="EE",B595="CE"),IF(I595="L",3,IF(I595="A",4,6)),0)))))</f>
        <v/>
      </c>
      <c r="I595" s="46" t="str">
        <f aca="false">IF(OR(ISBLANK(D595),ISBLANK(E595)),IF(OR(B595="ALI",B595="AIE"),"L",IF(OR(B595="EE",B595="SE",B595="CE"),"A","")),IF(B595="EE",IF(E595&gt;=3,IF(D595&gt;=5,"H","A"),IF(E595&gt;=2,IF(D595&gt;=16,"H",IF(D595&lt;=4,"L","A")),IF(D595&lt;=15,"L","A"))),IF(OR(B595="SE",B595="CE"),IF(E595&gt;=4,IF(D595&gt;=6,"H","A"),IF(E595&gt;=2,IF(D595&gt;=20,"H",IF(D595&lt;=5,"L","A")),IF(D595&lt;=19,"L","A"))),IF(OR(B595="ALI",B595="AIE"),IF(E595&gt;=6,IF(D595&gt;=20,"H","A"),IF(E595&gt;=2,IF(D595&gt;=51,"H",IF(D595&lt;=19,"L","A")),IF(D595&lt;=50,"L","A"))),""))))</f>
        <v/>
      </c>
      <c r="J595" s="44" t="str">
        <f aca="false">CONCATENATE(B595,C595)</f>
        <v/>
      </c>
      <c r="K595" s="47" t="str">
        <f aca="false">IF(OR(H595="",H595=0),L595,H595)</f>
        <v/>
      </c>
      <c r="L595" s="47" t="str">
        <f aca="false">IF(NOT(ISERROR(VLOOKUP(B595,Deflatores!G$42:H$64,2,FALSE()))),VLOOKUP(B595,Deflatores!G$42:H$64,2,FALSE()),IF(OR(ISBLANK(C595),ISBLANK(B595)),"",VLOOKUP(C595,Deflatores!G$4:H$38,2,FALSE())*H595+VLOOKUP(C595,Deflatores!G$4:I$38,3,FALSE())))</f>
        <v/>
      </c>
      <c r="M595" s="48"/>
      <c r="N595" s="48"/>
      <c r="O595" s="43"/>
    </row>
    <row r="596" customFormat="false" ht="12.75" hidden="false" customHeight="true" outlineLevel="0" collapsed="false">
      <c r="A596" s="36"/>
      <c r="B596" s="37"/>
      <c r="C596" s="37"/>
      <c r="D596" s="44"/>
      <c r="E596" s="44"/>
      <c r="F596" s="45" t="str">
        <f aca="false">IF(ISBLANK(B596),"",IF(I596="L","Baixa",IF(I596="A","Média",IF(I596="","","Alta"))))</f>
        <v/>
      </c>
      <c r="G596" s="44" t="str">
        <f aca="false">CONCATENATE(B596,I596)</f>
        <v/>
      </c>
      <c r="H596" s="39" t="str">
        <f aca="false">IF(ISBLANK(B596),"",IF(B596="ALI",IF(I596="L",7,IF(I596="A",10,15)),IF(B596="AIE",IF(I596="L",5,IF(I596="A",7,10)),IF(B596="SE",IF(I596="L",4,IF(I596="A",5,7)),IF(OR(B596="EE",B596="CE"),IF(I596="L",3,IF(I596="A",4,6)),0)))))</f>
        <v/>
      </c>
      <c r="I596" s="46" t="str">
        <f aca="false">IF(OR(ISBLANK(D596),ISBLANK(E596)),IF(OR(B596="ALI",B596="AIE"),"L",IF(OR(B596="EE",B596="SE",B596="CE"),"A","")),IF(B596="EE",IF(E596&gt;=3,IF(D596&gt;=5,"H","A"),IF(E596&gt;=2,IF(D596&gt;=16,"H",IF(D596&lt;=4,"L","A")),IF(D596&lt;=15,"L","A"))),IF(OR(B596="SE",B596="CE"),IF(E596&gt;=4,IF(D596&gt;=6,"H","A"),IF(E596&gt;=2,IF(D596&gt;=20,"H",IF(D596&lt;=5,"L","A")),IF(D596&lt;=19,"L","A"))),IF(OR(B596="ALI",B596="AIE"),IF(E596&gt;=6,IF(D596&gt;=20,"H","A"),IF(E596&gt;=2,IF(D596&gt;=51,"H",IF(D596&lt;=19,"L","A")),IF(D596&lt;=50,"L","A"))),""))))</f>
        <v/>
      </c>
      <c r="J596" s="44" t="str">
        <f aca="false">CONCATENATE(B596,C596)</f>
        <v/>
      </c>
      <c r="K596" s="47" t="str">
        <f aca="false">IF(OR(H596="",H596=0),L596,H596)</f>
        <v/>
      </c>
      <c r="L596" s="47" t="str">
        <f aca="false">IF(NOT(ISERROR(VLOOKUP(B596,Deflatores!G$42:H$64,2,FALSE()))),VLOOKUP(B596,Deflatores!G$42:H$64,2,FALSE()),IF(OR(ISBLANK(C596),ISBLANK(B596)),"",VLOOKUP(C596,Deflatores!G$4:H$38,2,FALSE())*H596+VLOOKUP(C596,Deflatores!G$4:I$38,3,FALSE())))</f>
        <v/>
      </c>
      <c r="M596" s="48"/>
      <c r="N596" s="48"/>
      <c r="O596" s="43"/>
    </row>
    <row r="597" customFormat="false" ht="12.75" hidden="false" customHeight="true" outlineLevel="0" collapsed="false">
      <c r="A597" s="36"/>
      <c r="B597" s="37"/>
      <c r="C597" s="37"/>
      <c r="D597" s="44"/>
      <c r="E597" s="44"/>
      <c r="F597" s="45" t="str">
        <f aca="false">IF(ISBLANK(B597),"",IF(I597="L","Baixa",IF(I597="A","Média",IF(I597="","","Alta"))))</f>
        <v/>
      </c>
      <c r="G597" s="44" t="str">
        <f aca="false">CONCATENATE(B597,I597)</f>
        <v/>
      </c>
      <c r="H597" s="39" t="str">
        <f aca="false">IF(ISBLANK(B597),"",IF(B597="ALI",IF(I597="L",7,IF(I597="A",10,15)),IF(B597="AIE",IF(I597="L",5,IF(I597="A",7,10)),IF(B597="SE",IF(I597="L",4,IF(I597="A",5,7)),IF(OR(B597="EE",B597="CE"),IF(I597="L",3,IF(I597="A",4,6)),0)))))</f>
        <v/>
      </c>
      <c r="I597" s="46" t="str">
        <f aca="false">IF(OR(ISBLANK(D597),ISBLANK(E597)),IF(OR(B597="ALI",B597="AIE"),"L",IF(OR(B597="EE",B597="SE",B597="CE"),"A","")),IF(B597="EE",IF(E597&gt;=3,IF(D597&gt;=5,"H","A"),IF(E597&gt;=2,IF(D597&gt;=16,"H",IF(D597&lt;=4,"L","A")),IF(D597&lt;=15,"L","A"))),IF(OR(B597="SE",B597="CE"),IF(E597&gt;=4,IF(D597&gt;=6,"H","A"),IF(E597&gt;=2,IF(D597&gt;=20,"H",IF(D597&lt;=5,"L","A")),IF(D597&lt;=19,"L","A"))),IF(OR(B597="ALI",B597="AIE"),IF(E597&gt;=6,IF(D597&gt;=20,"H","A"),IF(E597&gt;=2,IF(D597&gt;=51,"H",IF(D597&lt;=19,"L","A")),IF(D597&lt;=50,"L","A"))),""))))</f>
        <v/>
      </c>
      <c r="J597" s="44" t="str">
        <f aca="false">CONCATENATE(B597,C597)</f>
        <v/>
      </c>
      <c r="K597" s="47" t="str">
        <f aca="false">IF(OR(H597="",H597=0),L597,H597)</f>
        <v/>
      </c>
      <c r="L597" s="47" t="str">
        <f aca="false">IF(NOT(ISERROR(VLOOKUP(B597,Deflatores!G$42:H$64,2,FALSE()))),VLOOKUP(B597,Deflatores!G$42:H$64,2,FALSE()),IF(OR(ISBLANK(C597),ISBLANK(B597)),"",VLOOKUP(C597,Deflatores!G$4:H$38,2,FALSE())*H597+VLOOKUP(C597,Deflatores!G$4:I$38,3,FALSE())))</f>
        <v/>
      </c>
      <c r="M597" s="48"/>
      <c r="N597" s="48"/>
      <c r="O597" s="43"/>
    </row>
    <row r="598" customFormat="false" ht="12.75" hidden="false" customHeight="true" outlineLevel="0" collapsed="false">
      <c r="A598" s="36"/>
      <c r="B598" s="37"/>
      <c r="C598" s="37"/>
      <c r="D598" s="44"/>
      <c r="E598" s="44"/>
      <c r="F598" s="45" t="str">
        <f aca="false">IF(ISBLANK(B598),"",IF(I598="L","Baixa",IF(I598="A","Média",IF(I598="","","Alta"))))</f>
        <v/>
      </c>
      <c r="G598" s="44" t="str">
        <f aca="false">CONCATENATE(B598,I598)</f>
        <v/>
      </c>
      <c r="H598" s="39" t="str">
        <f aca="false">IF(ISBLANK(B598),"",IF(B598="ALI",IF(I598="L",7,IF(I598="A",10,15)),IF(B598="AIE",IF(I598="L",5,IF(I598="A",7,10)),IF(B598="SE",IF(I598="L",4,IF(I598="A",5,7)),IF(OR(B598="EE",B598="CE"),IF(I598="L",3,IF(I598="A",4,6)),0)))))</f>
        <v/>
      </c>
      <c r="I598" s="46" t="str">
        <f aca="false">IF(OR(ISBLANK(D598),ISBLANK(E598)),IF(OR(B598="ALI",B598="AIE"),"L",IF(OR(B598="EE",B598="SE",B598="CE"),"A","")),IF(B598="EE",IF(E598&gt;=3,IF(D598&gt;=5,"H","A"),IF(E598&gt;=2,IF(D598&gt;=16,"H",IF(D598&lt;=4,"L","A")),IF(D598&lt;=15,"L","A"))),IF(OR(B598="SE",B598="CE"),IF(E598&gt;=4,IF(D598&gt;=6,"H","A"),IF(E598&gt;=2,IF(D598&gt;=20,"H",IF(D598&lt;=5,"L","A")),IF(D598&lt;=19,"L","A"))),IF(OR(B598="ALI",B598="AIE"),IF(E598&gt;=6,IF(D598&gt;=20,"H","A"),IF(E598&gt;=2,IF(D598&gt;=51,"H",IF(D598&lt;=19,"L","A")),IF(D598&lt;=50,"L","A"))),""))))</f>
        <v/>
      </c>
      <c r="J598" s="44" t="str">
        <f aca="false">CONCATENATE(B598,C598)</f>
        <v/>
      </c>
      <c r="K598" s="47" t="str">
        <f aca="false">IF(OR(H598="",H598=0),L598,H598)</f>
        <v/>
      </c>
      <c r="L598" s="47" t="str">
        <f aca="false">IF(NOT(ISERROR(VLOOKUP(B598,Deflatores!G$42:H$64,2,FALSE()))),VLOOKUP(B598,Deflatores!G$42:H$64,2,FALSE()),IF(OR(ISBLANK(C598),ISBLANK(B598)),"",VLOOKUP(C598,Deflatores!G$4:H$38,2,FALSE())*H598+VLOOKUP(C598,Deflatores!G$4:I$38,3,FALSE())))</f>
        <v/>
      </c>
      <c r="M598" s="48"/>
      <c r="N598" s="48"/>
      <c r="O598" s="43"/>
    </row>
    <row r="599" customFormat="false" ht="12.75" hidden="false" customHeight="true" outlineLevel="0" collapsed="false">
      <c r="A599" s="36"/>
      <c r="B599" s="37"/>
      <c r="C599" s="37"/>
      <c r="D599" s="44"/>
      <c r="E599" s="44"/>
      <c r="F599" s="45" t="str">
        <f aca="false">IF(ISBLANK(B599),"",IF(I599="L","Baixa",IF(I599="A","Média",IF(I599="","","Alta"))))</f>
        <v/>
      </c>
      <c r="G599" s="44" t="str">
        <f aca="false">CONCATENATE(B599,I599)</f>
        <v/>
      </c>
      <c r="H599" s="39" t="str">
        <f aca="false">IF(ISBLANK(B599),"",IF(B599="ALI",IF(I599="L",7,IF(I599="A",10,15)),IF(B599="AIE",IF(I599="L",5,IF(I599="A",7,10)),IF(B599="SE",IF(I599="L",4,IF(I599="A",5,7)),IF(OR(B599="EE",B599="CE"),IF(I599="L",3,IF(I599="A",4,6)),0)))))</f>
        <v/>
      </c>
      <c r="I599" s="46" t="str">
        <f aca="false">IF(OR(ISBLANK(D599),ISBLANK(E599)),IF(OR(B599="ALI",B599="AIE"),"L",IF(OR(B599="EE",B599="SE",B599="CE"),"A","")),IF(B599="EE",IF(E599&gt;=3,IF(D599&gt;=5,"H","A"),IF(E599&gt;=2,IF(D599&gt;=16,"H",IF(D599&lt;=4,"L","A")),IF(D599&lt;=15,"L","A"))),IF(OR(B599="SE",B599="CE"),IF(E599&gt;=4,IF(D599&gt;=6,"H","A"),IF(E599&gt;=2,IF(D599&gt;=20,"H",IF(D599&lt;=5,"L","A")),IF(D599&lt;=19,"L","A"))),IF(OR(B599="ALI",B599="AIE"),IF(E599&gt;=6,IF(D599&gt;=20,"H","A"),IF(E599&gt;=2,IF(D599&gt;=51,"H",IF(D599&lt;=19,"L","A")),IF(D599&lt;=50,"L","A"))),""))))</f>
        <v/>
      </c>
      <c r="J599" s="44" t="str">
        <f aca="false">CONCATENATE(B599,C599)</f>
        <v/>
      </c>
      <c r="K599" s="47" t="str">
        <f aca="false">IF(OR(H599="",H599=0),L599,H599)</f>
        <v/>
      </c>
      <c r="L599" s="47" t="str">
        <f aca="false">IF(NOT(ISERROR(VLOOKUP(B599,Deflatores!G$42:H$64,2,FALSE()))),VLOOKUP(B599,Deflatores!G$42:H$64,2,FALSE()),IF(OR(ISBLANK(C599),ISBLANK(B599)),"",VLOOKUP(C599,Deflatores!G$4:H$38,2,FALSE())*H599+VLOOKUP(C599,Deflatores!G$4:I$38,3,FALSE())))</f>
        <v/>
      </c>
      <c r="M599" s="48"/>
      <c r="N599" s="48"/>
      <c r="O599" s="43"/>
    </row>
    <row r="600" customFormat="false" ht="12.75" hidden="false" customHeight="true" outlineLevel="0" collapsed="false">
      <c r="A600" s="36"/>
      <c r="B600" s="37"/>
      <c r="C600" s="37"/>
      <c r="D600" s="44"/>
      <c r="E600" s="44"/>
      <c r="F600" s="45" t="str">
        <f aca="false">IF(ISBLANK(B600),"",IF(I600="L","Baixa",IF(I600="A","Média",IF(I600="","","Alta"))))</f>
        <v/>
      </c>
      <c r="G600" s="44" t="str">
        <f aca="false">CONCATENATE(B600,I600)</f>
        <v/>
      </c>
      <c r="H600" s="39" t="str">
        <f aca="false">IF(ISBLANK(B600),"",IF(B600="ALI",IF(I600="L",7,IF(I600="A",10,15)),IF(B600="AIE",IF(I600="L",5,IF(I600="A",7,10)),IF(B600="SE",IF(I600="L",4,IF(I600="A",5,7)),IF(OR(B600="EE",B600="CE"),IF(I600="L",3,IF(I600="A",4,6)),0)))))</f>
        <v/>
      </c>
      <c r="I600" s="46" t="str">
        <f aca="false">IF(OR(ISBLANK(D600),ISBLANK(E600)),IF(OR(B600="ALI",B600="AIE"),"L",IF(OR(B600="EE",B600="SE",B600="CE"),"A","")),IF(B600="EE",IF(E600&gt;=3,IF(D600&gt;=5,"H","A"),IF(E600&gt;=2,IF(D600&gt;=16,"H",IF(D600&lt;=4,"L","A")),IF(D600&lt;=15,"L","A"))),IF(OR(B600="SE",B600="CE"),IF(E600&gt;=4,IF(D600&gt;=6,"H","A"),IF(E600&gt;=2,IF(D600&gt;=20,"H",IF(D600&lt;=5,"L","A")),IF(D600&lt;=19,"L","A"))),IF(OR(B600="ALI",B600="AIE"),IF(E600&gt;=6,IF(D600&gt;=20,"H","A"),IF(E600&gt;=2,IF(D600&gt;=51,"H",IF(D600&lt;=19,"L","A")),IF(D600&lt;=50,"L","A"))),""))))</f>
        <v/>
      </c>
      <c r="J600" s="44" t="str">
        <f aca="false">CONCATENATE(B600,C600)</f>
        <v/>
      </c>
      <c r="K600" s="47" t="str">
        <f aca="false">IF(OR(H600="",H600=0),L600,H600)</f>
        <v/>
      </c>
      <c r="L600" s="47" t="str">
        <f aca="false">IF(NOT(ISERROR(VLOOKUP(B600,Deflatores!G$42:H$64,2,FALSE()))),VLOOKUP(B600,Deflatores!G$42:H$64,2,FALSE()),IF(OR(ISBLANK(C600),ISBLANK(B600)),"",VLOOKUP(C600,Deflatores!G$4:H$38,2,FALSE())*H600+VLOOKUP(C600,Deflatores!G$4:I$38,3,FALSE())))</f>
        <v/>
      </c>
      <c r="M600" s="48"/>
      <c r="N600" s="48"/>
      <c r="O600" s="43"/>
    </row>
    <row r="601" customFormat="false" ht="12.75" hidden="false" customHeight="true" outlineLevel="0" collapsed="false">
      <c r="A601" s="36"/>
      <c r="B601" s="37"/>
      <c r="C601" s="37"/>
      <c r="D601" s="44"/>
      <c r="E601" s="44"/>
      <c r="F601" s="45" t="str">
        <f aca="false">IF(ISBLANK(B601),"",IF(I601="L","Baixa",IF(I601="A","Média",IF(I601="","","Alta"))))</f>
        <v/>
      </c>
      <c r="G601" s="44" t="str">
        <f aca="false">CONCATENATE(B601,I601)</f>
        <v/>
      </c>
      <c r="H601" s="39" t="str">
        <f aca="false">IF(ISBLANK(B601),"",IF(B601="ALI",IF(I601="L",7,IF(I601="A",10,15)),IF(B601="AIE",IF(I601="L",5,IF(I601="A",7,10)),IF(B601="SE",IF(I601="L",4,IF(I601="A",5,7)),IF(OR(B601="EE",B601="CE"),IF(I601="L",3,IF(I601="A",4,6)),0)))))</f>
        <v/>
      </c>
      <c r="I601" s="46" t="str">
        <f aca="false">IF(OR(ISBLANK(D601),ISBLANK(E601)),IF(OR(B601="ALI",B601="AIE"),"L",IF(OR(B601="EE",B601="SE",B601="CE"),"A","")),IF(B601="EE",IF(E601&gt;=3,IF(D601&gt;=5,"H","A"),IF(E601&gt;=2,IF(D601&gt;=16,"H",IF(D601&lt;=4,"L","A")),IF(D601&lt;=15,"L","A"))),IF(OR(B601="SE",B601="CE"),IF(E601&gt;=4,IF(D601&gt;=6,"H","A"),IF(E601&gt;=2,IF(D601&gt;=20,"H",IF(D601&lt;=5,"L","A")),IF(D601&lt;=19,"L","A"))),IF(OR(B601="ALI",B601="AIE"),IF(E601&gt;=6,IF(D601&gt;=20,"H","A"),IF(E601&gt;=2,IF(D601&gt;=51,"H",IF(D601&lt;=19,"L","A")),IF(D601&lt;=50,"L","A"))),""))))</f>
        <v/>
      </c>
      <c r="J601" s="44" t="str">
        <f aca="false">CONCATENATE(B601,C601)</f>
        <v/>
      </c>
      <c r="K601" s="47" t="str">
        <f aca="false">IF(OR(H601="",H601=0),L601,H601)</f>
        <v/>
      </c>
      <c r="L601" s="47" t="str">
        <f aca="false">IF(NOT(ISERROR(VLOOKUP(B601,Deflatores!G$42:H$64,2,FALSE()))),VLOOKUP(B601,Deflatores!G$42:H$64,2,FALSE()),IF(OR(ISBLANK(C601),ISBLANK(B601)),"",VLOOKUP(C601,Deflatores!G$4:H$38,2,FALSE())*H601+VLOOKUP(C601,Deflatores!G$4:I$38,3,FALSE())))</f>
        <v/>
      </c>
      <c r="M601" s="48"/>
      <c r="N601" s="48"/>
      <c r="O601" s="43"/>
    </row>
    <row r="602" customFormat="false" ht="12.75" hidden="false" customHeight="true" outlineLevel="0" collapsed="false">
      <c r="A602" s="36"/>
      <c r="B602" s="37"/>
      <c r="C602" s="37"/>
      <c r="D602" s="44"/>
      <c r="E602" s="44"/>
      <c r="F602" s="45" t="str">
        <f aca="false">IF(ISBLANK(B602),"",IF(I602="L","Baixa",IF(I602="A","Média",IF(I602="","","Alta"))))</f>
        <v/>
      </c>
      <c r="G602" s="44" t="str">
        <f aca="false">CONCATENATE(B602,I602)</f>
        <v/>
      </c>
      <c r="H602" s="39" t="str">
        <f aca="false">IF(ISBLANK(B602),"",IF(B602="ALI",IF(I602="L",7,IF(I602="A",10,15)),IF(B602="AIE",IF(I602="L",5,IF(I602="A",7,10)),IF(B602="SE",IF(I602="L",4,IF(I602="A",5,7)),IF(OR(B602="EE",B602="CE"),IF(I602="L",3,IF(I602="A",4,6)),0)))))</f>
        <v/>
      </c>
      <c r="I602" s="46" t="str">
        <f aca="false">IF(OR(ISBLANK(D602),ISBLANK(E602)),IF(OR(B602="ALI",B602="AIE"),"L",IF(OR(B602="EE",B602="SE",B602="CE"),"A","")),IF(B602="EE",IF(E602&gt;=3,IF(D602&gt;=5,"H","A"),IF(E602&gt;=2,IF(D602&gt;=16,"H",IF(D602&lt;=4,"L","A")),IF(D602&lt;=15,"L","A"))),IF(OR(B602="SE",B602="CE"),IF(E602&gt;=4,IF(D602&gt;=6,"H","A"),IF(E602&gt;=2,IF(D602&gt;=20,"H",IF(D602&lt;=5,"L","A")),IF(D602&lt;=19,"L","A"))),IF(OR(B602="ALI",B602="AIE"),IF(E602&gt;=6,IF(D602&gt;=20,"H","A"),IF(E602&gt;=2,IF(D602&gt;=51,"H",IF(D602&lt;=19,"L","A")),IF(D602&lt;=50,"L","A"))),""))))</f>
        <v/>
      </c>
      <c r="J602" s="44" t="str">
        <f aca="false">CONCATENATE(B602,C602)</f>
        <v/>
      </c>
      <c r="K602" s="47" t="str">
        <f aca="false">IF(OR(H602="",H602=0),L602,H602)</f>
        <v/>
      </c>
      <c r="L602" s="47" t="str">
        <f aca="false">IF(NOT(ISERROR(VLOOKUP(B602,Deflatores!G$42:H$64,2,FALSE()))),VLOOKUP(B602,Deflatores!G$42:H$64,2,FALSE()),IF(OR(ISBLANK(C602),ISBLANK(B602)),"",VLOOKUP(C602,Deflatores!G$4:H$38,2,FALSE())*H602+VLOOKUP(C602,Deflatores!G$4:I$38,3,FALSE())))</f>
        <v/>
      </c>
      <c r="M602" s="48"/>
      <c r="N602" s="48"/>
      <c r="O602" s="43"/>
    </row>
    <row r="603" customFormat="false" ht="12.75" hidden="false" customHeight="true" outlineLevel="0" collapsed="false">
      <c r="A603" s="36"/>
      <c r="B603" s="37"/>
      <c r="C603" s="37"/>
      <c r="D603" s="44"/>
      <c r="E603" s="44"/>
      <c r="F603" s="45" t="str">
        <f aca="false">IF(ISBLANK(B603),"",IF(I603="L","Baixa",IF(I603="A","Média",IF(I603="","","Alta"))))</f>
        <v/>
      </c>
      <c r="G603" s="44" t="str">
        <f aca="false">CONCATENATE(B603,I603)</f>
        <v/>
      </c>
      <c r="H603" s="39" t="str">
        <f aca="false">IF(ISBLANK(B603),"",IF(B603="ALI",IF(I603="L",7,IF(I603="A",10,15)),IF(B603="AIE",IF(I603="L",5,IF(I603="A",7,10)),IF(B603="SE",IF(I603="L",4,IF(I603="A",5,7)),IF(OR(B603="EE",B603="CE"),IF(I603="L",3,IF(I603="A",4,6)),0)))))</f>
        <v/>
      </c>
      <c r="I603" s="46" t="str">
        <f aca="false">IF(OR(ISBLANK(D603),ISBLANK(E603)),IF(OR(B603="ALI",B603="AIE"),"L",IF(OR(B603="EE",B603="SE",B603="CE"),"A","")),IF(B603="EE",IF(E603&gt;=3,IF(D603&gt;=5,"H","A"),IF(E603&gt;=2,IF(D603&gt;=16,"H",IF(D603&lt;=4,"L","A")),IF(D603&lt;=15,"L","A"))),IF(OR(B603="SE",B603="CE"),IF(E603&gt;=4,IF(D603&gt;=6,"H","A"),IF(E603&gt;=2,IF(D603&gt;=20,"H",IF(D603&lt;=5,"L","A")),IF(D603&lt;=19,"L","A"))),IF(OR(B603="ALI",B603="AIE"),IF(E603&gt;=6,IF(D603&gt;=20,"H","A"),IF(E603&gt;=2,IF(D603&gt;=51,"H",IF(D603&lt;=19,"L","A")),IF(D603&lt;=50,"L","A"))),""))))</f>
        <v/>
      </c>
      <c r="J603" s="44" t="str">
        <f aca="false">CONCATENATE(B603,C603)</f>
        <v/>
      </c>
      <c r="K603" s="47" t="str">
        <f aca="false">IF(OR(H603="",H603=0),L603,H603)</f>
        <v/>
      </c>
      <c r="L603" s="47" t="str">
        <f aca="false">IF(NOT(ISERROR(VLOOKUP(B603,Deflatores!G$42:H$64,2,FALSE()))),VLOOKUP(B603,Deflatores!G$42:H$64,2,FALSE()),IF(OR(ISBLANK(C603),ISBLANK(B603)),"",VLOOKUP(C603,Deflatores!G$4:H$38,2,FALSE())*H603+VLOOKUP(C603,Deflatores!G$4:I$38,3,FALSE())))</f>
        <v/>
      </c>
      <c r="M603" s="48"/>
      <c r="N603" s="48"/>
      <c r="O603" s="43"/>
    </row>
    <row r="604" customFormat="false" ht="12.75" hidden="false" customHeight="true" outlineLevel="0" collapsed="false">
      <c r="A604" s="36"/>
      <c r="B604" s="37"/>
      <c r="C604" s="37"/>
      <c r="D604" s="44"/>
      <c r="E604" s="44"/>
      <c r="F604" s="45" t="str">
        <f aca="false">IF(ISBLANK(B604),"",IF(I604="L","Baixa",IF(I604="A","Média",IF(I604="","","Alta"))))</f>
        <v/>
      </c>
      <c r="G604" s="44" t="str">
        <f aca="false">CONCATENATE(B604,I604)</f>
        <v/>
      </c>
      <c r="H604" s="39" t="str">
        <f aca="false">IF(ISBLANK(B604),"",IF(B604="ALI",IF(I604="L",7,IF(I604="A",10,15)),IF(B604="AIE",IF(I604="L",5,IF(I604="A",7,10)),IF(B604="SE",IF(I604="L",4,IF(I604="A",5,7)),IF(OR(B604="EE",B604="CE"),IF(I604="L",3,IF(I604="A",4,6)),0)))))</f>
        <v/>
      </c>
      <c r="I604" s="46" t="str">
        <f aca="false">IF(OR(ISBLANK(D604),ISBLANK(E604)),IF(OR(B604="ALI",B604="AIE"),"L",IF(OR(B604="EE",B604="SE",B604="CE"),"A","")),IF(B604="EE",IF(E604&gt;=3,IF(D604&gt;=5,"H","A"),IF(E604&gt;=2,IF(D604&gt;=16,"H",IF(D604&lt;=4,"L","A")),IF(D604&lt;=15,"L","A"))),IF(OR(B604="SE",B604="CE"),IF(E604&gt;=4,IF(D604&gt;=6,"H","A"),IF(E604&gt;=2,IF(D604&gt;=20,"H",IF(D604&lt;=5,"L","A")),IF(D604&lt;=19,"L","A"))),IF(OR(B604="ALI",B604="AIE"),IF(E604&gt;=6,IF(D604&gt;=20,"H","A"),IF(E604&gt;=2,IF(D604&gt;=51,"H",IF(D604&lt;=19,"L","A")),IF(D604&lt;=50,"L","A"))),""))))</f>
        <v/>
      </c>
      <c r="J604" s="44" t="str">
        <f aca="false">CONCATENATE(B604,C604)</f>
        <v/>
      </c>
      <c r="K604" s="47" t="str">
        <f aca="false">IF(OR(H604="",H604=0),L604,H604)</f>
        <v/>
      </c>
      <c r="L604" s="47" t="str">
        <f aca="false">IF(NOT(ISERROR(VLOOKUP(B604,Deflatores!G$42:H$64,2,FALSE()))),VLOOKUP(B604,Deflatores!G$42:H$64,2,FALSE()),IF(OR(ISBLANK(C604),ISBLANK(B604)),"",VLOOKUP(C604,Deflatores!G$4:H$38,2,FALSE())*H604+VLOOKUP(C604,Deflatores!G$4:I$38,3,FALSE())))</f>
        <v/>
      </c>
      <c r="M604" s="48"/>
      <c r="N604" s="48"/>
      <c r="O604" s="43"/>
    </row>
    <row r="605" customFormat="false" ht="12.75" hidden="false" customHeight="true" outlineLevel="0" collapsed="false">
      <c r="A605" s="36"/>
      <c r="B605" s="37"/>
      <c r="C605" s="37"/>
      <c r="D605" s="44"/>
      <c r="E605" s="44"/>
      <c r="F605" s="45" t="str">
        <f aca="false">IF(ISBLANK(B605),"",IF(I605="L","Baixa",IF(I605="A","Média",IF(I605="","","Alta"))))</f>
        <v/>
      </c>
      <c r="G605" s="44" t="str">
        <f aca="false">CONCATENATE(B605,I605)</f>
        <v/>
      </c>
      <c r="H605" s="39" t="str">
        <f aca="false">IF(ISBLANK(B605),"",IF(B605="ALI",IF(I605="L",7,IF(I605="A",10,15)),IF(B605="AIE",IF(I605="L",5,IF(I605="A",7,10)),IF(B605="SE",IF(I605="L",4,IF(I605="A",5,7)),IF(OR(B605="EE",B605="CE"),IF(I605="L",3,IF(I605="A",4,6)),0)))))</f>
        <v/>
      </c>
      <c r="I605" s="46" t="str">
        <f aca="false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44" t="str">
        <f aca="false">CONCATENATE(B605,C605)</f>
        <v/>
      </c>
      <c r="K605" s="47" t="str">
        <f aca="false">IF(OR(H605="",H605=0),L605,H605)</f>
        <v/>
      </c>
      <c r="L605" s="47" t="str">
        <f aca="false">IF(NOT(ISERROR(VLOOKUP(B605,Deflatores!G$42:H$64,2,FALSE()))),VLOOKUP(B605,Deflatores!G$42:H$64,2,FALSE()),IF(OR(ISBLANK(C605),ISBLANK(B605)),"",VLOOKUP(C605,Deflatores!G$4:H$38,2,FALSE())*H605+VLOOKUP(C605,Deflatores!G$4:I$38,3,FALSE())))</f>
        <v/>
      </c>
      <c r="M605" s="48"/>
      <c r="N605" s="48"/>
      <c r="O605" s="43"/>
    </row>
    <row r="606" customFormat="false" ht="12.75" hidden="false" customHeight="true" outlineLevel="0" collapsed="false">
      <c r="A606" s="36"/>
      <c r="B606" s="37"/>
      <c r="C606" s="37"/>
      <c r="D606" s="44"/>
      <c r="E606" s="44"/>
      <c r="F606" s="45" t="str">
        <f aca="false">IF(ISBLANK(B606),"",IF(I606="L","Baixa",IF(I606="A","Média",IF(I606="","","Alta"))))</f>
        <v/>
      </c>
      <c r="G606" s="44" t="str">
        <f aca="false">CONCATENATE(B606,I606)</f>
        <v/>
      </c>
      <c r="H606" s="39" t="str">
        <f aca="false">IF(ISBLANK(B606),"",IF(B606="ALI",IF(I606="L",7,IF(I606="A",10,15)),IF(B606="AIE",IF(I606="L",5,IF(I606="A",7,10)),IF(B606="SE",IF(I606="L",4,IF(I606="A",5,7)),IF(OR(B606="EE",B606="CE"),IF(I606="L",3,IF(I606="A",4,6)),0)))))</f>
        <v/>
      </c>
      <c r="I606" s="46" t="str">
        <f aca="false">IF(OR(ISBLANK(D606),ISBLANK(E606)),IF(OR(B606="ALI",B606="AIE"),"L",IF(OR(B606="EE",B606="SE",B606="CE"),"A","")),IF(B606="EE",IF(E606&gt;=3,IF(D606&gt;=5,"H","A"),IF(E606&gt;=2,IF(D606&gt;=16,"H",IF(D606&lt;=4,"L","A")),IF(D606&lt;=15,"L","A"))),IF(OR(B606="SE",B606="CE"),IF(E606&gt;=4,IF(D606&gt;=6,"H","A"),IF(E606&gt;=2,IF(D606&gt;=20,"H",IF(D606&lt;=5,"L","A")),IF(D606&lt;=19,"L","A"))),IF(OR(B606="ALI",B606="AIE"),IF(E606&gt;=6,IF(D606&gt;=20,"H","A"),IF(E606&gt;=2,IF(D606&gt;=51,"H",IF(D606&lt;=19,"L","A")),IF(D606&lt;=50,"L","A"))),""))))</f>
        <v/>
      </c>
      <c r="J606" s="44" t="str">
        <f aca="false">CONCATENATE(B606,C606)</f>
        <v/>
      </c>
      <c r="K606" s="47" t="str">
        <f aca="false">IF(OR(H606="",H606=0),L606,H606)</f>
        <v/>
      </c>
      <c r="L606" s="47" t="str">
        <f aca="false">IF(NOT(ISERROR(VLOOKUP(B606,Deflatores!G$42:H$64,2,FALSE()))),VLOOKUP(B606,Deflatores!G$42:H$64,2,FALSE()),IF(OR(ISBLANK(C606),ISBLANK(B606)),"",VLOOKUP(C606,Deflatores!G$4:H$38,2,FALSE())*H606+VLOOKUP(C606,Deflatores!G$4:I$38,3,FALSE())))</f>
        <v/>
      </c>
      <c r="M606" s="48"/>
      <c r="N606" s="48"/>
      <c r="O606" s="43"/>
    </row>
    <row r="607" customFormat="false" ht="13.5" hidden="false" customHeight="true" outlineLevel="0" collapsed="false">
      <c r="A607" s="49"/>
      <c r="B607" s="50"/>
      <c r="C607" s="50"/>
      <c r="D607" s="51"/>
      <c r="E607" s="51"/>
      <c r="F607" s="52" t="str">
        <f aca="false">IF(ISBLANK(B607),"",IF(I607="L","Baixa",IF(I607="A","Média",IF(I607="","","Alta"))))</f>
        <v/>
      </c>
      <c r="G607" s="53" t="str">
        <f aca="false">CONCATENATE(B607,I607)</f>
        <v/>
      </c>
      <c r="H607" s="54" t="str">
        <f aca="false">IF(ISBLANK(B607),"",IF(B607="ALI",IF(I607="L",7,IF(I607="A",10,15)),IF(B607="AIE",IF(I607="L",5,IF(I607="A",7,10)),IF(B607="SE",IF(I607="L",4,IF(I607="A",5,7)),IF(OR(B607="EE",B607="CE"),IF(I607="L",3,IF(I607="A",4,6)),0)))))</f>
        <v/>
      </c>
      <c r="I607" s="55" t="str">
        <f aca="false">IF(OR(ISBLANK(D607),ISBLANK(E607)),IF(OR(B607="ALI",B607="AIE"),"L",IF(OR(B607="EE",B607="SE",B607="CE"),"A","")),IF(B607="EE",IF(E607&gt;=3,IF(D607&gt;=5,"H","A"),IF(E607&gt;=2,IF(D607&gt;=16,"H",IF(D607&lt;=4,"L","A")),IF(D607&lt;=15,"L","A"))),IF(OR(B607="SE",B607="CE"),IF(E607&gt;=4,IF(D607&gt;=6,"H","A"),IF(E607&gt;=2,IF(D607&gt;=20,"H",IF(D607&lt;=5,"L","A")),IF(D607&lt;=19,"L","A"))),IF(OR(B607="ALI",B607="AIE"),IF(E607&gt;=6,IF(D607&gt;=20,"H","A"),IF(E607&gt;=2,IF(D607&gt;=51,"H",IF(D607&lt;=19,"L","A")),IF(D607&lt;=50,"L","A"))),""))))</f>
        <v/>
      </c>
      <c r="J607" s="56" t="str">
        <f aca="false">CONCATENATE(B607,C607)</f>
        <v/>
      </c>
      <c r="K607" s="57" t="str">
        <f aca="false">IF(OR(H607="",H607=0),L607,H607)</f>
        <v/>
      </c>
      <c r="L607" s="57" t="str">
        <f aca="false">IF(NOT(ISERROR(VLOOKUP(B607,Deflatores!G$42:H$64,2,FALSE()))),VLOOKUP(B607,Deflatores!G$42:H$64,2,FALSE()),IF(OR(ISBLANK(C607),ISBLANK(B607)),"",VLOOKUP(C607,Deflatores!G$4:H$38,2,FALSE())*H607+VLOOKUP(C607,Deflatores!G$4:I$38,3,FALSE())))</f>
        <v/>
      </c>
      <c r="M607" s="58"/>
      <c r="N607" s="58"/>
      <c r="O607" s="59"/>
    </row>
  </sheetData>
  <mergeCells count="7">
    <mergeCell ref="A1:O3"/>
    <mergeCell ref="B4:J4"/>
    <mergeCell ref="M4:O4"/>
    <mergeCell ref="B5:J5"/>
    <mergeCell ref="M5:O5"/>
    <mergeCell ref="B6:J6"/>
    <mergeCell ref="M6:O6"/>
  </mergeCells>
  <conditionalFormatting sqref="C8:C607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2">
    <dataValidation allowBlank="true" errorStyle="stop" operator="equal" prompt="ALI, AIE, EE, SE, CE&#10;ou&#10;Itens não mensuráveis" promptTitle="Tipo da Função" showDropDown="false" showErrorMessage="true" showInputMessage="true" sqref="B8:B607" type="list">
      <formula1>TiposDeFuncao</formula1>
      <formula2>0</formula2>
    </dataValidation>
    <dataValidation allowBlank="true" errorStyle="stop" operator="equal" prompt="I, A, E &#10;ou&#10;Itens não mensuráveis" promptTitle="Tipo de Manutenção na Função" showDropDown="false" showErrorMessage="true" showInputMessage="true" sqref="C8:C607" type="list">
      <formula1>TiposDeManutencao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75" zeroHeight="false" outlineLevelRow="0" outlineLevelCol="0"/>
  <cols>
    <col collapsed="false" customWidth="true" hidden="false" outlineLevel="0" max="4" min="4" style="0" width="10.69"/>
    <col collapsed="false" customWidth="true" hidden="false" outlineLevel="0" max="5" min="5" style="0" width="23.26"/>
    <col collapsed="false" customWidth="true" hidden="false" outlineLevel="0" max="6" min="6" style="0" width="53.22"/>
    <col collapsed="false" customWidth="true" hidden="false" outlineLevel="0" max="7" min="7" style="60" width="7.69"/>
    <col collapsed="false" customWidth="true" hidden="false" outlineLevel="0" max="8" min="8" style="61" width="13.27"/>
    <col collapsed="false" customWidth="true" hidden="false" outlineLevel="0" max="9" min="9" style="61" width="9.84"/>
    <col collapsed="false" customWidth="true" hidden="false" outlineLevel="0" max="11" min="10" style="62" width="10.55"/>
    <col collapsed="false" customWidth="false" hidden="true" outlineLevel="0" max="12" min="12" style="60" width="11.55"/>
  </cols>
  <sheetData>
    <row r="1" customFormat="false" ht="36.6" hidden="false" customHeight="true" outlineLevel="0" collapsed="false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63"/>
    </row>
    <row r="2" customFormat="false" ht="14.85" hidden="false" customHeight="true" outlineLevel="0" collapsed="false">
      <c r="A2" s="64" t="s">
        <v>67</v>
      </c>
      <c r="B2" s="64"/>
      <c r="C2" s="64"/>
      <c r="D2" s="64"/>
      <c r="E2" s="64"/>
      <c r="F2" s="64"/>
      <c r="G2" s="65" t="s">
        <v>68</v>
      </c>
      <c r="H2" s="65" t="s">
        <v>69</v>
      </c>
      <c r="I2" s="65"/>
      <c r="J2" s="65" t="s">
        <v>3</v>
      </c>
      <c r="K2" s="66" t="s">
        <v>70</v>
      </c>
    </row>
    <row r="3" customFormat="false" ht="14.85" hidden="false" customHeight="true" outlineLevel="0" collapsed="false">
      <c r="A3" s="64" t="s">
        <v>71</v>
      </c>
      <c r="B3" s="65" t="s">
        <v>72</v>
      </c>
      <c r="C3" s="65"/>
      <c r="D3" s="65"/>
      <c r="E3" s="65"/>
      <c r="F3" s="65" t="s">
        <v>73</v>
      </c>
      <c r="G3" s="65"/>
      <c r="H3" s="65" t="s">
        <v>74</v>
      </c>
      <c r="I3" s="65" t="s">
        <v>75</v>
      </c>
      <c r="J3" s="65"/>
      <c r="K3" s="66"/>
    </row>
    <row r="4" customFormat="false" ht="12.75" hidden="false" customHeight="true" outlineLevel="0" collapsed="false">
      <c r="A4" s="17" t="s">
        <v>76</v>
      </c>
      <c r="B4" s="7" t="s">
        <v>77</v>
      </c>
      <c r="C4" s="7"/>
      <c r="D4" s="7"/>
      <c r="E4" s="7"/>
      <c r="F4" s="7"/>
      <c r="G4" s="67" t="s">
        <v>78</v>
      </c>
      <c r="H4" s="68" t="n">
        <v>1</v>
      </c>
      <c r="I4" s="69"/>
      <c r="J4" s="70" t="n">
        <f aca="false">SUMIF(Funções!$C$8:$C$607,Deflatores!G4,Funções!$H$8:$H$607)</f>
        <v>0</v>
      </c>
      <c r="K4" s="71" t="n">
        <f aca="false">IF(H4="",COUNTIF(Funções!C$8:C$607,G4)*I4,H4*J4)</f>
        <v>0</v>
      </c>
    </row>
    <row r="5" customFormat="false" ht="12.75" hidden="false" customHeight="true" outlineLevel="0" collapsed="false">
      <c r="A5" s="17" t="s">
        <v>79</v>
      </c>
      <c r="B5" s="7" t="s">
        <v>80</v>
      </c>
      <c r="C5" s="7"/>
      <c r="D5" s="7"/>
      <c r="E5" s="7"/>
      <c r="F5" s="7" t="s">
        <v>81</v>
      </c>
      <c r="G5" s="67" t="s">
        <v>82</v>
      </c>
      <c r="H5" s="68" t="n">
        <v>0.5</v>
      </c>
      <c r="I5" s="69"/>
      <c r="J5" s="70" t="n">
        <f aca="false">SUMIF(Funções!$C$8:$C$607,Deflatores!G5,Funções!$H$8:$H$607)</f>
        <v>0</v>
      </c>
      <c r="K5" s="71" t="n">
        <f aca="false">IF(H5="",COUNTIF(Funções!C$8:C$607,G5)*I5,H5*J5)</f>
        <v>0</v>
      </c>
    </row>
    <row r="6" customFormat="false" ht="12.75" hidden="false" customHeight="true" outlineLevel="0" collapsed="false">
      <c r="A6" s="17" t="s">
        <v>83</v>
      </c>
      <c r="B6" s="7" t="s">
        <v>84</v>
      </c>
      <c r="C6" s="7"/>
      <c r="D6" s="7"/>
      <c r="E6" s="7"/>
      <c r="F6" s="7" t="s">
        <v>81</v>
      </c>
      <c r="G6" s="67" t="s">
        <v>85</v>
      </c>
      <c r="H6" s="68" t="n">
        <v>0.4</v>
      </c>
      <c r="I6" s="69"/>
      <c r="J6" s="70" t="n">
        <f aca="false">SUMIF(Funções!$C$8:$C$607,Deflatores!G6,Funções!$H$8:$H$607)</f>
        <v>0</v>
      </c>
      <c r="K6" s="71" t="n">
        <f aca="false">IF(H6="",COUNTIF(Funções!C$8:C$607,G6)*I6,H6*J6)</f>
        <v>0</v>
      </c>
    </row>
    <row r="7" customFormat="false" ht="12.75" hidden="false" customHeight="true" outlineLevel="0" collapsed="false">
      <c r="A7" s="17"/>
      <c r="B7" s="7" t="s">
        <v>86</v>
      </c>
      <c r="C7" s="7"/>
      <c r="D7" s="7"/>
      <c r="E7" s="7"/>
      <c r="F7" s="7" t="s">
        <v>81</v>
      </c>
      <c r="G7" s="67" t="s">
        <v>87</v>
      </c>
      <c r="H7" s="68" t="n">
        <v>0.5</v>
      </c>
      <c r="I7" s="69"/>
      <c r="J7" s="70" t="n">
        <f aca="false">SUMIF(Funções!$C$8:$C$607,Deflatores!G7,Funções!$H$8:$H$607)</f>
        <v>0</v>
      </c>
      <c r="K7" s="71" t="n">
        <f aca="false">IF(H7="",COUNTIF(Funções!C$8:C$607,G7)*I7,H7*J7)</f>
        <v>0</v>
      </c>
    </row>
    <row r="8" customFormat="false" ht="12.75" hidden="false" customHeight="true" outlineLevel="0" collapsed="false">
      <c r="A8" s="17"/>
      <c r="B8" s="7" t="s">
        <v>88</v>
      </c>
      <c r="C8" s="7"/>
      <c r="D8" s="7"/>
      <c r="E8" s="7"/>
      <c r="F8" s="7" t="s">
        <v>81</v>
      </c>
      <c r="G8" s="67" t="s">
        <v>89</v>
      </c>
      <c r="H8" s="68" t="n">
        <v>0.75</v>
      </c>
      <c r="I8" s="69"/>
      <c r="J8" s="70" t="n">
        <f aca="false">SUMIF(Funções!$C$8:$C$607,Deflatores!G8,Funções!$H$8:$H$607)</f>
        <v>0</v>
      </c>
      <c r="K8" s="71" t="n">
        <f aca="false">IF(H8="",COUNTIF(Funções!C$8:C$607,G8)*I8,H8*J8)</f>
        <v>0</v>
      </c>
    </row>
    <row r="9" customFormat="false" ht="12.75" hidden="false" customHeight="true" outlineLevel="0" collapsed="false">
      <c r="A9" s="17"/>
      <c r="B9" s="7" t="s">
        <v>90</v>
      </c>
      <c r="C9" s="7"/>
      <c r="D9" s="7"/>
      <c r="E9" s="7"/>
      <c r="F9" s="7" t="s">
        <v>81</v>
      </c>
      <c r="G9" s="67" t="s">
        <v>91</v>
      </c>
      <c r="H9" s="68" t="n">
        <v>0.9</v>
      </c>
      <c r="I9" s="69"/>
      <c r="J9" s="70" t="n">
        <f aca="false">SUMIF(Funções!$C$8:$C$607,Deflatores!G9,Funções!$H$8:$H$607)</f>
        <v>0</v>
      </c>
      <c r="K9" s="71" t="n">
        <f aca="false">IF(H9="",COUNTIF(Funções!C$8:C$607,G9)*I9,H9*J9)</f>
        <v>0</v>
      </c>
    </row>
    <row r="10" customFormat="false" ht="12.75" hidden="false" customHeight="true" outlineLevel="0" collapsed="false">
      <c r="A10" s="17"/>
      <c r="B10" s="7" t="s">
        <v>92</v>
      </c>
      <c r="C10" s="7"/>
      <c r="D10" s="7"/>
      <c r="E10" s="7"/>
      <c r="F10" s="7" t="s">
        <v>93</v>
      </c>
      <c r="G10" s="67" t="s">
        <v>94</v>
      </c>
      <c r="H10" s="68" t="n">
        <v>1</v>
      </c>
      <c r="I10" s="69"/>
      <c r="J10" s="70" t="n">
        <f aca="false">SUMIF(Funções!$C$8:$C$607,Deflatores!G10,Funções!$H$8:$H$607)</f>
        <v>0</v>
      </c>
      <c r="K10" s="71" t="n">
        <f aca="false">IF(H10="",COUNTIF(Funções!C$8:C$607,G10)*I10,H10*J10)</f>
        <v>0</v>
      </c>
    </row>
    <row r="11" customFormat="false" ht="12.75" hidden="false" customHeight="true" outlineLevel="0" collapsed="false">
      <c r="A11" s="17"/>
      <c r="B11" s="7" t="s">
        <v>95</v>
      </c>
      <c r="C11" s="7"/>
      <c r="D11" s="7"/>
      <c r="E11" s="7"/>
      <c r="F11" s="7" t="s">
        <v>96</v>
      </c>
      <c r="G11" s="67" t="s">
        <v>97</v>
      </c>
      <c r="H11" s="68" t="n">
        <v>0.5</v>
      </c>
      <c r="I11" s="69"/>
      <c r="J11" s="70" t="n">
        <f aca="false">SUMIF(Funções!$C$8:$C$607,Deflatores!G11,Funções!$H$8:$H$607)</f>
        <v>0</v>
      </c>
      <c r="K11" s="71" t="n">
        <f aca="false">IF(H11="",COUNTIF(Funções!C$8:C$607,G11)*I11,H11*J11)</f>
        <v>0</v>
      </c>
    </row>
    <row r="12" customFormat="false" ht="13.5" hidden="false" customHeight="true" outlineLevel="0" collapsed="false">
      <c r="A12" s="17"/>
      <c r="B12" s="7" t="s">
        <v>98</v>
      </c>
      <c r="C12" s="7"/>
      <c r="D12" s="7"/>
      <c r="E12" s="7"/>
      <c r="F12" s="7" t="s">
        <v>96</v>
      </c>
      <c r="G12" s="67" t="s">
        <v>99</v>
      </c>
      <c r="H12" s="68" t="n">
        <v>0.5</v>
      </c>
      <c r="I12" s="69"/>
      <c r="J12" s="70" t="n">
        <f aca="false">SUMIF(Funções!$C$8:$C$607,Deflatores!G12,Funções!$H$8:$H$607)</f>
        <v>0</v>
      </c>
      <c r="K12" s="71" t="n">
        <f aca="false">IF(H12="",COUNTIF(Funções!C$8:C$607,G12)*I12,H12*J12)</f>
        <v>0</v>
      </c>
    </row>
    <row r="13" customFormat="false" ht="13.5" hidden="false" customHeight="true" outlineLevel="0" collapsed="false">
      <c r="A13" s="17"/>
      <c r="B13" s="7" t="s">
        <v>100</v>
      </c>
      <c r="C13" s="7"/>
      <c r="D13" s="7"/>
      <c r="E13" s="7"/>
      <c r="F13" s="7" t="s">
        <v>96</v>
      </c>
      <c r="G13" s="67" t="s">
        <v>101</v>
      </c>
      <c r="H13" s="68" t="n">
        <v>0.75</v>
      </c>
      <c r="I13" s="69"/>
      <c r="J13" s="70" t="n">
        <f aca="false">SUMIF(Funções!$C$8:$C$607,Deflatores!G13,Funções!$H$8:$H$607)</f>
        <v>0</v>
      </c>
      <c r="K13" s="71" t="n">
        <f aca="false">IF(H13="",COUNTIF(Funções!C$8:C$607,G13)*I13,H13*J13)</f>
        <v>0</v>
      </c>
    </row>
    <row r="14" customFormat="false" ht="13.5" hidden="false" customHeight="true" outlineLevel="0" collapsed="false">
      <c r="A14" s="17"/>
      <c r="B14" s="7" t="s">
        <v>102</v>
      </c>
      <c r="C14" s="7"/>
      <c r="D14" s="7"/>
      <c r="E14" s="7"/>
      <c r="F14" s="7" t="s">
        <v>96</v>
      </c>
      <c r="G14" s="67" t="s">
        <v>103</v>
      </c>
      <c r="H14" s="68" t="n">
        <v>0.9</v>
      </c>
      <c r="I14" s="69"/>
      <c r="J14" s="70" t="n">
        <f aca="false">SUMIF(Funções!$C$8:$C$607,Deflatores!G14,Funções!$H$8:$H$607)</f>
        <v>0</v>
      </c>
      <c r="K14" s="71" t="n">
        <f aca="false">IF(H14="",COUNTIF(Funções!C$8:C$607,G14)*I14,H14*J14)</f>
        <v>0</v>
      </c>
    </row>
    <row r="15" customFormat="false" ht="13.5" hidden="false" customHeight="true" outlineLevel="0" collapsed="false">
      <c r="A15" s="17"/>
      <c r="B15" s="7" t="s">
        <v>104</v>
      </c>
      <c r="C15" s="7"/>
      <c r="D15" s="7"/>
      <c r="E15" s="7"/>
      <c r="F15" s="7" t="s">
        <v>96</v>
      </c>
      <c r="G15" s="67" t="s">
        <v>105</v>
      </c>
      <c r="H15" s="68" t="n">
        <v>0</v>
      </c>
      <c r="I15" s="69"/>
      <c r="J15" s="70" t="n">
        <f aca="false">SUMIF(Funções!$C$8:$C$607,Deflatores!G15,Funções!$H$8:$H$607)</f>
        <v>0</v>
      </c>
      <c r="K15" s="71" t="n">
        <f aca="false">IF(H15="",COUNTIF(Funções!C$8:C$607,G15)*I15,H15*J15)</f>
        <v>0</v>
      </c>
    </row>
    <row r="16" customFormat="false" ht="13.5" hidden="false" customHeight="true" outlineLevel="0" collapsed="false">
      <c r="A16" s="17"/>
      <c r="B16" s="7" t="s">
        <v>106</v>
      </c>
      <c r="C16" s="7"/>
      <c r="D16" s="7"/>
      <c r="E16" s="7"/>
      <c r="F16" s="7" t="s">
        <v>107</v>
      </c>
      <c r="G16" s="67" t="s">
        <v>108</v>
      </c>
      <c r="H16" s="68" t="n">
        <v>1</v>
      </c>
      <c r="I16" s="69"/>
      <c r="J16" s="70" t="n">
        <f aca="false">SUMIF(Funções!$C$8:$C$607,Deflatores!G16,Funções!$H$8:$H$607)</f>
        <v>0</v>
      </c>
      <c r="K16" s="71" t="n">
        <f aca="false">IF(H16="",COUNTIF(Funções!C$8:C$607,G16)*I16,H16*J16)</f>
        <v>0</v>
      </c>
    </row>
    <row r="17" customFormat="false" ht="12.75" hidden="false" customHeight="true" outlineLevel="0" collapsed="false">
      <c r="A17" s="17"/>
      <c r="B17" s="7" t="s">
        <v>109</v>
      </c>
      <c r="C17" s="7"/>
      <c r="D17" s="7"/>
      <c r="E17" s="7"/>
      <c r="F17" s="7" t="s">
        <v>110</v>
      </c>
      <c r="G17" s="67" t="s">
        <v>111</v>
      </c>
      <c r="H17" s="68" t="n">
        <v>1</v>
      </c>
      <c r="I17" s="69"/>
      <c r="J17" s="70" t="n">
        <f aca="false">SUMIF(Funções!$C$8:$C$607,Deflatores!G17,Funções!$H$8:$H$607)</f>
        <v>0</v>
      </c>
      <c r="K17" s="71" t="n">
        <f aca="false">IF(H17="",COUNTIF(Funções!C$8:C$607,G17)*I17,H17*J17)</f>
        <v>0</v>
      </c>
    </row>
    <row r="18" customFormat="false" ht="13.5" hidden="false" customHeight="true" outlineLevel="0" collapsed="false">
      <c r="A18" s="17"/>
      <c r="B18" s="7" t="s">
        <v>112</v>
      </c>
      <c r="C18" s="7"/>
      <c r="D18" s="7"/>
      <c r="E18" s="7"/>
      <c r="F18" s="7" t="s">
        <v>110</v>
      </c>
      <c r="G18" s="67" t="s">
        <v>113</v>
      </c>
      <c r="H18" s="68" t="n">
        <v>0.3</v>
      </c>
      <c r="I18" s="69"/>
      <c r="J18" s="70" t="n">
        <f aca="false">SUMIF(Funções!$C$8:$C$607,Deflatores!G18,Funções!$H$8:$H$607)</f>
        <v>0</v>
      </c>
      <c r="K18" s="71" t="n">
        <f aca="false">IF(H18="",COUNTIF(Funções!C$8:C$607,G18)*I18,H18*J18)</f>
        <v>0</v>
      </c>
    </row>
    <row r="19" customFormat="false" ht="13.5" hidden="false" customHeight="true" outlineLevel="0" collapsed="false">
      <c r="A19" s="17"/>
      <c r="B19" s="7" t="s">
        <v>114</v>
      </c>
      <c r="C19" s="7"/>
      <c r="D19" s="7"/>
      <c r="E19" s="7"/>
      <c r="F19" s="7" t="s">
        <v>115</v>
      </c>
      <c r="G19" s="67" t="s">
        <v>116</v>
      </c>
      <c r="H19" s="68" t="n">
        <v>0.3</v>
      </c>
      <c r="I19" s="69"/>
      <c r="J19" s="70" t="n">
        <f aca="false">SUMIF(Funções!$C$8:$C$607,Deflatores!G19,Funções!$H$8:$H$607)</f>
        <v>0</v>
      </c>
      <c r="K19" s="71" t="n">
        <f aca="false">IF(H19="",COUNTIF(Funções!C$8:C$607,G19)*I19,H19*J19)</f>
        <v>0</v>
      </c>
    </row>
    <row r="20" customFormat="false" ht="13.5" hidden="false" customHeight="true" outlineLevel="0" collapsed="false">
      <c r="A20" s="17"/>
      <c r="B20" s="7" t="s">
        <v>117</v>
      </c>
      <c r="C20" s="7"/>
      <c r="D20" s="7"/>
      <c r="E20" s="7"/>
      <c r="F20" s="7" t="s">
        <v>118</v>
      </c>
      <c r="G20" s="67" t="s">
        <v>119</v>
      </c>
      <c r="H20" s="68" t="n">
        <v>0.3</v>
      </c>
      <c r="I20" s="69"/>
      <c r="J20" s="70" t="n">
        <f aca="false">SUMIF(Funções!$C$8:$C$607,Deflatores!G20,Funções!$H$8:$H$607)</f>
        <v>0</v>
      </c>
      <c r="K20" s="71" t="n">
        <f aca="false">IF(H20="",COUNTIF(Funções!C$8:C$607,G20)*I20,H20*J20)</f>
        <v>0</v>
      </c>
    </row>
    <row r="21" customFormat="false" ht="13.5" hidden="false" customHeight="true" outlineLevel="0" collapsed="false">
      <c r="A21" s="17"/>
      <c r="B21" s="7" t="s">
        <v>120</v>
      </c>
      <c r="C21" s="7"/>
      <c r="D21" s="7"/>
      <c r="E21" s="7"/>
      <c r="F21" s="7" t="s">
        <v>121</v>
      </c>
      <c r="G21" s="67" t="s">
        <v>122</v>
      </c>
      <c r="H21" s="68" t="n">
        <v>0.3</v>
      </c>
      <c r="I21" s="69"/>
      <c r="J21" s="70" t="n">
        <f aca="false">SUMIF(Funções!$C$8:$C$607,Deflatores!G21,Funções!$H$8:$H$607)</f>
        <v>0</v>
      </c>
      <c r="K21" s="71" t="n">
        <f aca="false">IF(H21="",COUNTIF(Funções!C$8:C$607,G21)*I21,H21*J21)</f>
        <v>0</v>
      </c>
    </row>
    <row r="22" customFormat="false" ht="12.75" hidden="false" customHeight="true" outlineLevel="0" collapsed="false">
      <c r="A22" s="17"/>
      <c r="B22" s="7" t="s">
        <v>123</v>
      </c>
      <c r="C22" s="7"/>
      <c r="D22" s="7"/>
      <c r="E22" s="7"/>
      <c r="F22" s="7" t="s">
        <v>124</v>
      </c>
      <c r="G22" s="67" t="s">
        <v>125</v>
      </c>
      <c r="H22" s="68"/>
      <c r="I22" s="69" t="n">
        <v>0.6</v>
      </c>
      <c r="J22" s="70" t="n">
        <f aca="false">SUMIF(Funções!$C$8:$C$607,Deflatores!G22,Funções!$H$8:$H$607)</f>
        <v>0</v>
      </c>
      <c r="K22" s="71" t="n">
        <f aca="false">IF(H22="",COUNTIF(Funções!C$8:C$607,G22)*I22,H22*J22)</f>
        <v>0</v>
      </c>
    </row>
    <row r="23" customFormat="false" ht="27" hidden="false" customHeight="true" outlineLevel="0" collapsed="false">
      <c r="A23" s="17"/>
      <c r="B23" s="72" t="s">
        <v>126</v>
      </c>
      <c r="C23" s="72"/>
      <c r="D23" s="72"/>
      <c r="E23" s="72"/>
      <c r="F23" s="72" t="s">
        <v>127</v>
      </c>
      <c r="G23" s="67" t="s">
        <v>128</v>
      </c>
      <c r="H23" s="68" t="n">
        <v>0.5</v>
      </c>
      <c r="I23" s="69"/>
      <c r="J23" s="70" t="n">
        <f aca="false">SUMIF(Funções!$C$8:$C$607,Deflatores!G23,Funções!$H$8:$H$607)</f>
        <v>0</v>
      </c>
      <c r="K23" s="71" t="n">
        <f aca="false">IF(H23="",COUNTIF(Funções!C$8:C$607,G23)*I23,H23*J23)</f>
        <v>0</v>
      </c>
    </row>
    <row r="24" customFormat="false" ht="27" hidden="false" customHeight="true" outlineLevel="0" collapsed="false">
      <c r="A24" s="17"/>
      <c r="B24" s="72" t="s">
        <v>129</v>
      </c>
      <c r="C24" s="72"/>
      <c r="D24" s="72"/>
      <c r="E24" s="72"/>
      <c r="F24" s="72" t="s">
        <v>127</v>
      </c>
      <c r="G24" s="67" t="s">
        <v>130</v>
      </c>
      <c r="H24" s="68" t="n">
        <v>0.5</v>
      </c>
      <c r="I24" s="69"/>
      <c r="J24" s="70" t="n">
        <f aca="false">SUMIF(Funções!$C$8:$C$607,Deflatores!G24,Funções!$H$8:$H$607)</f>
        <v>0</v>
      </c>
      <c r="K24" s="71" t="n">
        <f aca="false">IF(H24="",COUNTIF(Funções!C$8:C$607,G24)*I24,H24*J24)</f>
        <v>0</v>
      </c>
    </row>
    <row r="25" customFormat="false" ht="27" hidden="false" customHeight="true" outlineLevel="0" collapsed="false">
      <c r="A25" s="17"/>
      <c r="B25" s="72" t="s">
        <v>131</v>
      </c>
      <c r="C25" s="72"/>
      <c r="D25" s="72"/>
      <c r="E25" s="72"/>
      <c r="F25" s="72" t="s">
        <v>127</v>
      </c>
      <c r="G25" s="67" t="s">
        <v>132</v>
      </c>
      <c r="H25" s="68" t="n">
        <v>0.75</v>
      </c>
      <c r="I25" s="69"/>
      <c r="J25" s="70" t="n">
        <f aca="false">SUMIF(Funções!$C$8:$C$607,Deflatores!G25,Funções!$H$8:$H$607)</f>
        <v>0</v>
      </c>
      <c r="K25" s="71" t="n">
        <f aca="false">IF(H25="",COUNTIF(Funções!C$8:C$607,G25)*I25,H25*J25)</f>
        <v>0</v>
      </c>
    </row>
    <row r="26" customFormat="false" ht="13.5" hidden="false" customHeight="true" outlineLevel="0" collapsed="false">
      <c r="A26" s="17"/>
      <c r="B26" s="7" t="s">
        <v>133</v>
      </c>
      <c r="C26" s="7"/>
      <c r="D26" s="7"/>
      <c r="E26" s="7"/>
      <c r="F26" s="7" t="s">
        <v>134</v>
      </c>
      <c r="G26" s="67" t="s">
        <v>135</v>
      </c>
      <c r="H26" s="68" t="n">
        <v>1</v>
      </c>
      <c r="I26" s="69"/>
      <c r="J26" s="70" t="n">
        <f aca="false">SUMIF(Funções!$C$8:$C$607,Deflatores!G26,Funções!$H$8:$H$607)</f>
        <v>0</v>
      </c>
      <c r="K26" s="71" t="n">
        <f aca="false">IF(H26="",COUNTIF(Funções!C$8:C$607,G26)*I26,H26*J26)</f>
        <v>0</v>
      </c>
    </row>
    <row r="27" customFormat="false" ht="13.5" hidden="false" customHeight="true" outlineLevel="0" collapsed="false">
      <c r="A27" s="17"/>
      <c r="B27" s="7" t="s">
        <v>136</v>
      </c>
      <c r="C27" s="7"/>
      <c r="D27" s="7"/>
      <c r="E27" s="7"/>
      <c r="F27" s="7" t="s">
        <v>134</v>
      </c>
      <c r="G27" s="67" t="s">
        <v>137</v>
      </c>
      <c r="H27" s="68" t="n">
        <v>1</v>
      </c>
      <c r="I27" s="69"/>
      <c r="J27" s="70" t="n">
        <f aca="false">SUMIF(Funções!$C$8:$C$607,Deflatores!G27,Funções!$H$8:$H$607)</f>
        <v>0</v>
      </c>
      <c r="K27" s="71" t="n">
        <f aca="false">IF(H27="",COUNTIF(Funções!C$8:C$607,G27)*I27,H27*J27)</f>
        <v>0</v>
      </c>
    </row>
    <row r="28" customFormat="false" ht="13.5" hidden="false" customHeight="true" outlineLevel="0" collapsed="false">
      <c r="A28" s="17"/>
      <c r="B28" s="7" t="s">
        <v>138</v>
      </c>
      <c r="C28" s="7"/>
      <c r="D28" s="7"/>
      <c r="E28" s="7"/>
      <c r="F28" s="7" t="s">
        <v>134</v>
      </c>
      <c r="G28" s="67" t="s">
        <v>139</v>
      </c>
      <c r="H28" s="68" t="n">
        <v>0.6</v>
      </c>
      <c r="I28" s="69"/>
      <c r="J28" s="70" t="n">
        <f aca="false">SUMIF(Funções!$C$8:$C$607,Deflatores!G28,Funções!$H$8:$H$607)</f>
        <v>0</v>
      </c>
      <c r="K28" s="71" t="n">
        <f aca="false">IF(H28="",COUNTIF(Funções!C$8:C$607,G28)*I28,H28*J28)</f>
        <v>0</v>
      </c>
    </row>
    <row r="29" customFormat="false" ht="13.5" hidden="false" customHeight="true" outlineLevel="0" collapsed="false">
      <c r="A29" s="17"/>
      <c r="B29" s="7" t="s">
        <v>140</v>
      </c>
      <c r="C29" s="7"/>
      <c r="D29" s="7"/>
      <c r="E29" s="7"/>
      <c r="F29" s="7" t="s">
        <v>141</v>
      </c>
      <c r="G29" s="67" t="s">
        <v>142</v>
      </c>
      <c r="H29" s="68" t="n">
        <v>1</v>
      </c>
      <c r="I29" s="69"/>
      <c r="J29" s="70" t="n">
        <f aca="false">SUMIF(Funções!$C$8:$C$607,Deflatores!G29,Funções!$H$8:$H$607)</f>
        <v>0</v>
      </c>
      <c r="K29" s="71" t="n">
        <f aca="false">IF(H29="",COUNTIF(Funções!C$8:C$607,G29)*I29,H29*J29)</f>
        <v>0</v>
      </c>
    </row>
    <row r="30" customFormat="false" ht="13.5" hidden="false" customHeight="true" outlineLevel="0" collapsed="false">
      <c r="A30" s="17"/>
      <c r="B30" s="7" t="s">
        <v>143</v>
      </c>
      <c r="C30" s="7"/>
      <c r="D30" s="7"/>
      <c r="E30" s="7"/>
      <c r="F30" s="7" t="s">
        <v>144</v>
      </c>
      <c r="G30" s="67" t="s">
        <v>145</v>
      </c>
      <c r="H30" s="68" t="n">
        <v>0.1</v>
      </c>
      <c r="I30" s="69"/>
      <c r="J30" s="70" t="n">
        <f aca="false">SUMIF(Funções!$C$8:$C$607,Deflatores!G30,Funções!$H$8:$H$607)</f>
        <v>0</v>
      </c>
      <c r="K30" s="71" t="n">
        <f aca="false">IF(H30="",COUNTIF(Funções!C$8:C$607,G30)*I30,H30*J30)</f>
        <v>0</v>
      </c>
    </row>
    <row r="31" customFormat="false" ht="13.5" hidden="false" customHeight="true" outlineLevel="0" collapsed="false">
      <c r="A31" s="17"/>
      <c r="B31" s="7" t="s">
        <v>146</v>
      </c>
      <c r="C31" s="7"/>
      <c r="D31" s="7"/>
      <c r="E31" s="7"/>
      <c r="F31" s="7" t="s">
        <v>147</v>
      </c>
      <c r="G31" s="67" t="s">
        <v>148</v>
      </c>
      <c r="H31" s="68" t="n">
        <v>0.1</v>
      </c>
      <c r="I31" s="69"/>
      <c r="J31" s="70" t="n">
        <f aca="false">SUMIF(Funções!$C$8:$C$607,Deflatores!G31,Funções!$H$8:$H$607)</f>
        <v>0</v>
      </c>
      <c r="K31" s="71" t="n">
        <f aca="false">IF(H31="",COUNTIF(Funções!C$8:C$607,G31)*I31,H31*J31)</f>
        <v>0</v>
      </c>
    </row>
    <row r="32" customFormat="false" ht="13.5" hidden="false" customHeight="true" outlineLevel="0" collapsed="false">
      <c r="A32" s="17"/>
      <c r="B32" s="73" t="s">
        <v>149</v>
      </c>
      <c r="C32" s="74"/>
      <c r="D32" s="74"/>
      <c r="E32" s="75"/>
      <c r="F32" s="7" t="s">
        <v>150</v>
      </c>
      <c r="G32" s="67" t="s">
        <v>151</v>
      </c>
      <c r="H32" s="68" t="n">
        <v>0.25</v>
      </c>
      <c r="I32" s="69"/>
      <c r="J32" s="70" t="n">
        <f aca="false">SUMIF(Funções!$C$8:$C$607,Deflatores!G32,Funções!$H$8:$H$607)</f>
        <v>0</v>
      </c>
      <c r="K32" s="71" t="n">
        <f aca="false">IF(H32="",COUNTIF(Funções!C$8:C$607,G32)*I32,H32*J32)</f>
        <v>0</v>
      </c>
    </row>
    <row r="33" customFormat="false" ht="13.5" hidden="false" customHeight="true" outlineLevel="0" collapsed="false">
      <c r="A33" s="17"/>
      <c r="B33" s="73" t="s">
        <v>152</v>
      </c>
      <c r="C33" s="74"/>
      <c r="D33" s="74"/>
      <c r="E33" s="75"/>
      <c r="F33" s="7" t="s">
        <v>153</v>
      </c>
      <c r="G33" s="67" t="s">
        <v>154</v>
      </c>
      <c r="H33" s="68" t="n">
        <v>0.2</v>
      </c>
      <c r="I33" s="69"/>
      <c r="J33" s="70" t="n">
        <f aca="false">SUMIF(Funções!$C$8:$C$607,Deflatores!G33,Funções!$H$8:$H$607)</f>
        <v>0</v>
      </c>
      <c r="K33" s="71" t="n">
        <f aca="false">IF(H33="",COUNTIF(Funções!C$8:C$607,G33)*I33,H33*J33)</f>
        <v>0</v>
      </c>
    </row>
    <row r="34" customFormat="false" ht="13.5" hidden="false" customHeight="true" outlineLevel="0" collapsed="false">
      <c r="A34" s="17"/>
      <c r="B34" s="73" t="s">
        <v>155</v>
      </c>
      <c r="C34" s="74"/>
      <c r="D34" s="74"/>
      <c r="E34" s="75"/>
      <c r="F34" s="7" t="s">
        <v>153</v>
      </c>
      <c r="G34" s="67" t="s">
        <v>156</v>
      </c>
      <c r="H34" s="68" t="n">
        <v>0.15</v>
      </c>
      <c r="I34" s="69"/>
      <c r="J34" s="70" t="n">
        <f aca="false">SUMIF(Funções!$C$8:$C$607,Deflatores!G34,Funções!$H$8:$H$607)</f>
        <v>0</v>
      </c>
      <c r="K34" s="71" t="n">
        <f aca="false">IF(H34="",COUNTIF(Funções!C$8:C$607,G34)*I34,H34*J34)</f>
        <v>0</v>
      </c>
    </row>
    <row r="35" customFormat="false" ht="13.5" hidden="false" customHeight="true" outlineLevel="0" collapsed="false">
      <c r="A35" s="17"/>
      <c r="B35" s="73" t="s">
        <v>157</v>
      </c>
      <c r="C35" s="74"/>
      <c r="D35" s="74"/>
      <c r="E35" s="75"/>
      <c r="F35" s="7" t="s">
        <v>158</v>
      </c>
      <c r="G35" s="67" t="s">
        <v>159</v>
      </c>
      <c r="H35" s="68" t="n">
        <v>0.15</v>
      </c>
      <c r="I35" s="69"/>
      <c r="J35" s="70" t="n">
        <f aca="false">SUMIF(Funções!$C$8:$C$607,Deflatores!G35,Funções!$H$8:$H$607)</f>
        <v>0</v>
      </c>
      <c r="K35" s="71" t="n">
        <f aca="false">IF(H35="",COUNTIF(Funções!C$8:C$607,G35)*I35,H35*J35)</f>
        <v>0</v>
      </c>
    </row>
    <row r="36" customFormat="false" ht="13.5" hidden="false" customHeight="true" outlineLevel="0" collapsed="false">
      <c r="A36" s="17"/>
      <c r="B36" s="7" t="s">
        <v>160</v>
      </c>
      <c r="C36" s="7"/>
      <c r="D36" s="7"/>
      <c r="E36" s="7"/>
      <c r="F36" s="7" t="s">
        <v>161</v>
      </c>
      <c r="G36" s="67" t="s">
        <v>162</v>
      </c>
      <c r="H36" s="68" t="n">
        <v>1</v>
      </c>
      <c r="I36" s="69"/>
      <c r="J36" s="70" t="n">
        <f aca="false">SUMIF(Funções!$C$8:$C$607,Deflatores!G36,Funções!$H$8:$H$607)</f>
        <v>0</v>
      </c>
      <c r="K36" s="71" t="n">
        <f aca="false">IF(H36="",COUNTIF(Funções!C$8:C$607,G36)*I36,H36*J36)</f>
        <v>0</v>
      </c>
    </row>
    <row r="37" customFormat="false" ht="13.5" hidden="false" customHeight="true" outlineLevel="0" collapsed="false">
      <c r="A37" s="17"/>
      <c r="B37" s="7"/>
      <c r="C37" s="7"/>
      <c r="D37" s="7"/>
      <c r="E37" s="7"/>
      <c r="F37" s="7"/>
      <c r="G37" s="67" t="s">
        <v>42</v>
      </c>
      <c r="H37" s="68"/>
      <c r="I37" s="69"/>
      <c r="J37" s="70" t="n">
        <f aca="false">SUMIF(Funções!$C$8:$C$607,Deflatores!G37,Funções!$H$8:$H$607)</f>
        <v>4</v>
      </c>
      <c r="K37" s="71" t="n">
        <f aca="false">IF(H37="",COUNTIF(Funções!C$8:C$607,G37)*I37,H37*J37)</f>
        <v>0</v>
      </c>
      <c r="L37" s="60" t="s">
        <v>163</v>
      </c>
    </row>
    <row r="38" customFormat="false" ht="13.5" hidden="false" customHeight="true" outlineLevel="0" collapsed="false">
      <c r="A38" s="17"/>
      <c r="B38" s="7"/>
      <c r="C38" s="7"/>
      <c r="D38" s="7"/>
      <c r="E38" s="7"/>
      <c r="F38" s="7"/>
      <c r="G38" s="67" t="s">
        <v>42</v>
      </c>
      <c r="H38" s="68"/>
      <c r="I38" s="69"/>
      <c r="J38" s="70" t="n">
        <f aca="false">SUMIF(Funções!$C$8:$C$607,Deflatores!G38,Funções!$H$8:$H$607)</f>
        <v>4</v>
      </c>
      <c r="K38" s="71" t="n">
        <f aca="false">IF(H38="",COUNTIF(Funções!C$8:C$607,G38)*I38,H38*J38)</f>
        <v>0</v>
      </c>
      <c r="L38" s="60" t="s">
        <v>164</v>
      </c>
    </row>
    <row r="39" customFormat="false" ht="13.5" hidden="false" customHeight="true" outlineLevel="0" collapsed="false">
      <c r="A39" s="76"/>
      <c r="B39" s="77"/>
      <c r="C39" s="77"/>
      <c r="D39" s="77"/>
      <c r="E39" s="77"/>
      <c r="F39" s="77"/>
      <c r="G39" s="78"/>
      <c r="H39" s="79"/>
      <c r="I39" s="79"/>
      <c r="J39" s="80"/>
      <c r="K39" s="81"/>
      <c r="L39" s="60" t="s">
        <v>44</v>
      </c>
    </row>
    <row r="40" customFormat="false" ht="14.85" hidden="false" customHeight="true" outlineLevel="0" collapsed="false">
      <c r="A40" s="64" t="s">
        <v>66</v>
      </c>
      <c r="B40" s="64"/>
      <c r="C40" s="64"/>
      <c r="D40" s="64"/>
      <c r="E40" s="64"/>
      <c r="F40" s="64"/>
      <c r="G40" s="65" t="s">
        <v>68</v>
      </c>
      <c r="H40" s="65" t="s">
        <v>69</v>
      </c>
      <c r="I40" s="65"/>
      <c r="J40" s="65" t="s">
        <v>165</v>
      </c>
      <c r="K40" s="66" t="s">
        <v>70</v>
      </c>
      <c r="L40" s="60" t="s">
        <v>48</v>
      </c>
    </row>
    <row r="41" customFormat="false" ht="14.85" hidden="false" customHeight="true" outlineLevel="0" collapsed="false">
      <c r="A41" s="64" t="s">
        <v>71</v>
      </c>
      <c r="B41" s="65" t="s">
        <v>72</v>
      </c>
      <c r="C41" s="65"/>
      <c r="D41" s="65"/>
      <c r="E41" s="65"/>
      <c r="F41" s="65" t="s">
        <v>73</v>
      </c>
      <c r="G41" s="65"/>
      <c r="H41" s="65"/>
      <c r="I41" s="65"/>
      <c r="J41" s="65"/>
      <c r="K41" s="66"/>
      <c r="L41" s="60" t="s">
        <v>41</v>
      </c>
    </row>
    <row r="42" customFormat="false" ht="13.5" hidden="false" customHeight="true" outlineLevel="0" collapsed="false">
      <c r="A42" s="82"/>
      <c r="B42" s="7" t="s">
        <v>166</v>
      </c>
      <c r="C42" s="7"/>
      <c r="D42" s="7"/>
      <c r="E42" s="7"/>
      <c r="F42" s="7" t="s">
        <v>167</v>
      </c>
      <c r="G42" s="67" t="s">
        <v>168</v>
      </c>
      <c r="H42" s="83" t="n">
        <v>0.6</v>
      </c>
      <c r="I42" s="83"/>
      <c r="J42" s="84" t="n">
        <f aca="false">COUNTIF(Funções!B$8:B$607,G42)</f>
        <v>0</v>
      </c>
      <c r="K42" s="85" t="n">
        <f aca="false">SUMIF(Funções!B$8:B$607,$G42,Funções!K$8:K$607)</f>
        <v>0</v>
      </c>
      <c r="L42" s="60" t="str">
        <f aca="false">""&amp;G42</f>
        <v>PAG</v>
      </c>
    </row>
    <row r="43" customFormat="false" ht="13.5" hidden="false" customHeight="true" outlineLevel="0" collapsed="false">
      <c r="A43" s="82"/>
      <c r="B43" s="7" t="s">
        <v>169</v>
      </c>
      <c r="C43" s="7"/>
      <c r="D43" s="7"/>
      <c r="E43" s="7"/>
      <c r="F43" s="7" t="s">
        <v>124</v>
      </c>
      <c r="G43" s="67" t="s">
        <v>170</v>
      </c>
      <c r="H43" s="83" t="n">
        <v>0.6</v>
      </c>
      <c r="I43" s="83"/>
      <c r="J43" s="84" t="n">
        <f aca="false">COUNTIF(Funções!B$8:B$607,G43)</f>
        <v>0</v>
      </c>
      <c r="K43" s="85" t="n">
        <f aca="false">SUMIF(Funções!B$8:B$607,$G43,Funções!K$8:K$607)</f>
        <v>0</v>
      </c>
      <c r="L43" s="60" t="str">
        <f aca="false">""&amp;G43</f>
        <v>COSNF</v>
      </c>
    </row>
    <row r="44" customFormat="false" ht="13.5" hidden="false" customHeight="true" outlineLevel="0" collapsed="false">
      <c r="A44" s="82"/>
      <c r="B44" s="7" t="s">
        <v>171</v>
      </c>
      <c r="C44" s="7"/>
      <c r="D44" s="7"/>
      <c r="E44" s="7"/>
      <c r="F44" s="7"/>
      <c r="G44" s="67" t="s">
        <v>172</v>
      </c>
      <c r="H44" s="83" t="n">
        <v>0</v>
      </c>
      <c r="I44" s="83"/>
      <c r="J44" s="84" t="n">
        <f aca="false">COUNTIF(Funções!B$8:B$607,G44)</f>
        <v>0</v>
      </c>
      <c r="K44" s="85" t="n">
        <f aca="false">SUMIF(Funções!B$8:B$607,$G44,Funções!K$8:K$607)</f>
        <v>0</v>
      </c>
      <c r="L44" s="60" t="str">
        <f aca="false">""&amp;G44</f>
        <v>DC</v>
      </c>
    </row>
    <row r="45" customFormat="false" ht="13.5" hidden="false" customHeight="true" outlineLevel="0" collapsed="false">
      <c r="A45" s="82"/>
      <c r="B45" s="7"/>
      <c r="C45" s="7"/>
      <c r="D45" s="7"/>
      <c r="E45" s="7"/>
      <c r="F45" s="7"/>
      <c r="G45" s="67" t="s">
        <v>42</v>
      </c>
      <c r="H45" s="83"/>
      <c r="I45" s="83"/>
      <c r="J45" s="84" t="n">
        <f aca="false">COUNTIF(Funções!B$8:B$607,G45)</f>
        <v>0</v>
      </c>
      <c r="K45" s="85" t="n">
        <f aca="false">SUMIF(Funções!B$8:B$607,$G45,Funções!K$8:K$607)</f>
        <v>0</v>
      </c>
      <c r="L45" s="60" t="str">
        <f aca="false">""&amp;G45</f>
        <v>           .</v>
      </c>
    </row>
    <row r="46" customFormat="false" ht="13.5" hidden="false" customHeight="true" outlineLevel="0" collapsed="false">
      <c r="A46" s="82"/>
      <c r="B46" s="7"/>
      <c r="C46" s="7"/>
      <c r="D46" s="7"/>
      <c r="E46" s="7"/>
      <c r="F46" s="7"/>
      <c r="G46" s="67" t="s">
        <v>42</v>
      </c>
      <c r="H46" s="83"/>
      <c r="I46" s="83"/>
      <c r="J46" s="84" t="n">
        <f aca="false">COUNTIF(Funções!B$8:B$607,G46)</f>
        <v>0</v>
      </c>
      <c r="K46" s="85" t="n">
        <f aca="false">SUMIF(Funções!B$8:B$607,$G46,Funções!K$8:K$607)</f>
        <v>0</v>
      </c>
      <c r="L46" s="60" t="str">
        <f aca="false">""&amp;G46</f>
        <v>           .</v>
      </c>
    </row>
    <row r="47" customFormat="false" ht="13.5" hidden="false" customHeight="true" outlineLevel="0" collapsed="false">
      <c r="A47" s="82"/>
      <c r="B47" s="7"/>
      <c r="C47" s="7"/>
      <c r="D47" s="7"/>
      <c r="E47" s="7"/>
      <c r="F47" s="7"/>
      <c r="G47" s="67" t="s">
        <v>42</v>
      </c>
      <c r="H47" s="83"/>
      <c r="I47" s="83"/>
      <c r="J47" s="84" t="n">
        <f aca="false">COUNTIF(Funções!B$8:B$607,G47)</f>
        <v>0</v>
      </c>
      <c r="K47" s="85" t="n">
        <f aca="false">SUMIF(Funções!B$8:B$607,$G47,Funções!K$8:K$607)</f>
        <v>0</v>
      </c>
      <c r="L47" s="60" t="str">
        <f aca="false">""&amp;G47</f>
        <v>           .</v>
      </c>
    </row>
    <row r="48" customFormat="false" ht="13.5" hidden="false" customHeight="true" outlineLevel="0" collapsed="false">
      <c r="A48" s="82"/>
      <c r="B48" s="7"/>
      <c r="C48" s="7"/>
      <c r="D48" s="7"/>
      <c r="E48" s="7"/>
      <c r="F48" s="7"/>
      <c r="G48" s="67" t="s">
        <v>42</v>
      </c>
      <c r="H48" s="83"/>
      <c r="I48" s="83"/>
      <c r="J48" s="84" t="n">
        <f aca="false">COUNTIF(Funções!B$8:B$607,G48)</f>
        <v>0</v>
      </c>
      <c r="K48" s="85" t="n">
        <f aca="false">SUMIF(Funções!B$8:B$607,$G48,Funções!K$8:K$607)</f>
        <v>0</v>
      </c>
      <c r="L48" s="60" t="str">
        <f aca="false">""&amp;G48</f>
        <v>           .</v>
      </c>
    </row>
    <row r="49" customFormat="false" ht="13.5" hidden="false" customHeight="true" outlineLevel="0" collapsed="false">
      <c r="A49" s="82"/>
      <c r="B49" s="7"/>
      <c r="C49" s="7"/>
      <c r="D49" s="7"/>
      <c r="E49" s="7"/>
      <c r="F49" s="7"/>
      <c r="G49" s="67" t="s">
        <v>42</v>
      </c>
      <c r="H49" s="83"/>
      <c r="I49" s="83"/>
      <c r="J49" s="84" t="n">
        <f aca="false">COUNTIF(Funções!B$8:B$607,G49)</f>
        <v>0</v>
      </c>
      <c r="K49" s="85" t="n">
        <f aca="false">SUMIF(Funções!B$8:B$607,$G49,Funções!K$8:K$607)</f>
        <v>0</v>
      </c>
      <c r="L49" s="60" t="str">
        <f aca="false">""&amp;G49</f>
        <v>           .</v>
      </c>
    </row>
    <row r="50" customFormat="false" ht="13.5" hidden="false" customHeight="true" outlineLevel="0" collapsed="false">
      <c r="A50" s="82"/>
      <c r="B50" s="7"/>
      <c r="C50" s="7"/>
      <c r="D50" s="7"/>
      <c r="E50" s="7"/>
      <c r="F50" s="7"/>
      <c r="G50" s="67" t="s">
        <v>42</v>
      </c>
      <c r="H50" s="83"/>
      <c r="I50" s="83"/>
      <c r="J50" s="84" t="n">
        <f aca="false">COUNTIF(Funções!B$8:B$607,G50)</f>
        <v>0</v>
      </c>
      <c r="K50" s="85" t="n">
        <f aca="false">SUMIF(Funções!B$8:B$607,$G50,Funções!K$8:K$607)</f>
        <v>0</v>
      </c>
      <c r="L50" s="60" t="str">
        <f aca="false">""&amp;G50</f>
        <v>           .</v>
      </c>
    </row>
    <row r="51" customFormat="false" ht="13.5" hidden="false" customHeight="true" outlineLevel="0" collapsed="false">
      <c r="A51" s="82"/>
      <c r="B51" s="7"/>
      <c r="C51" s="7"/>
      <c r="D51" s="7"/>
      <c r="E51" s="7"/>
      <c r="F51" s="7"/>
      <c r="G51" s="67" t="s">
        <v>42</v>
      </c>
      <c r="H51" s="83"/>
      <c r="I51" s="83"/>
      <c r="J51" s="84" t="n">
        <f aca="false">COUNTIF(Funções!B$8:B$607,G51)</f>
        <v>0</v>
      </c>
      <c r="K51" s="85" t="n">
        <f aca="false">SUMIF(Funções!B$8:B$607,$G51,Funções!K$8:K$607)</f>
        <v>0</v>
      </c>
      <c r="L51" s="60" t="str">
        <f aca="false">""&amp;G51</f>
        <v>           .</v>
      </c>
    </row>
    <row r="52" customFormat="false" ht="13.5" hidden="false" customHeight="true" outlineLevel="0" collapsed="false">
      <c r="A52" s="82"/>
      <c r="B52" s="7"/>
      <c r="C52" s="7"/>
      <c r="D52" s="7"/>
      <c r="E52" s="7"/>
      <c r="F52" s="7"/>
      <c r="G52" s="67" t="s">
        <v>42</v>
      </c>
      <c r="H52" s="83"/>
      <c r="I52" s="83"/>
      <c r="J52" s="84" t="n">
        <f aca="false">COUNTIF(Funções!B$8:B$607,G52)</f>
        <v>0</v>
      </c>
      <c r="K52" s="85" t="n">
        <f aca="false">SUMIF(Funções!B$8:B$607,$G52,Funções!K$8:K$607)</f>
        <v>0</v>
      </c>
      <c r="L52" s="60" t="str">
        <f aca="false">""&amp;G52</f>
        <v>           .</v>
      </c>
    </row>
    <row r="53" customFormat="false" ht="13.5" hidden="false" customHeight="true" outlineLevel="0" collapsed="false">
      <c r="A53" s="82"/>
      <c r="B53" s="7"/>
      <c r="C53" s="7"/>
      <c r="D53" s="7"/>
      <c r="E53" s="7"/>
      <c r="F53" s="7"/>
      <c r="G53" s="67" t="s">
        <v>42</v>
      </c>
      <c r="H53" s="83"/>
      <c r="I53" s="83"/>
      <c r="J53" s="84" t="n">
        <f aca="false">COUNTIF(Funções!B$8:B$607,G53)</f>
        <v>0</v>
      </c>
      <c r="K53" s="85" t="n">
        <f aca="false">SUMIF(Funções!B$8:B$607,$G53,Funções!K$8:K$607)</f>
        <v>0</v>
      </c>
      <c r="L53" s="60" t="str">
        <f aca="false">""&amp;G53</f>
        <v>           .</v>
      </c>
    </row>
    <row r="54" customFormat="false" ht="13.5" hidden="false" customHeight="true" outlineLevel="0" collapsed="false">
      <c r="A54" s="82"/>
      <c r="B54" s="7"/>
      <c r="C54" s="7"/>
      <c r="D54" s="7"/>
      <c r="E54" s="7"/>
      <c r="F54" s="7"/>
      <c r="G54" s="67" t="s">
        <v>42</v>
      </c>
      <c r="H54" s="83"/>
      <c r="I54" s="83"/>
      <c r="J54" s="84" t="n">
        <f aca="false">COUNTIF(Funções!B$8:B$607,G54)</f>
        <v>0</v>
      </c>
      <c r="K54" s="85" t="n">
        <f aca="false">SUMIF(Funções!B$8:B$607,$G54,Funções!K$8:K$607)</f>
        <v>0</v>
      </c>
      <c r="L54" s="60" t="str">
        <f aca="false">""&amp;G54</f>
        <v>           .</v>
      </c>
    </row>
    <row r="55" customFormat="false" ht="13.5" hidden="false" customHeight="true" outlineLevel="0" collapsed="false">
      <c r="A55" s="82"/>
      <c r="B55" s="7"/>
      <c r="C55" s="7"/>
      <c r="D55" s="7"/>
      <c r="E55" s="7"/>
      <c r="F55" s="7"/>
      <c r="G55" s="67" t="s">
        <v>42</v>
      </c>
      <c r="H55" s="83"/>
      <c r="I55" s="83"/>
      <c r="J55" s="84" t="n">
        <f aca="false">COUNTIF(Funções!B$8:B$607,G55)</f>
        <v>0</v>
      </c>
      <c r="K55" s="85" t="n">
        <f aca="false">SUMIF(Funções!B$8:B$607,$G55,Funções!K$8:K$607)</f>
        <v>0</v>
      </c>
      <c r="L55" s="60" t="str">
        <f aca="false">""&amp;G55</f>
        <v>           .</v>
      </c>
    </row>
    <row r="56" customFormat="false" ht="13.5" hidden="false" customHeight="true" outlineLevel="0" collapsed="false">
      <c r="A56" s="82"/>
      <c r="B56" s="7"/>
      <c r="C56" s="7"/>
      <c r="D56" s="7"/>
      <c r="E56" s="7"/>
      <c r="F56" s="7"/>
      <c r="G56" s="67" t="s">
        <v>42</v>
      </c>
      <c r="H56" s="83"/>
      <c r="I56" s="83"/>
      <c r="J56" s="84" t="n">
        <f aca="false">COUNTIF(Funções!B$8:B$607,G56)</f>
        <v>0</v>
      </c>
      <c r="K56" s="85" t="n">
        <f aca="false">SUMIF(Funções!B$8:B$607,$G56,Funções!K$8:K$607)</f>
        <v>0</v>
      </c>
      <c r="L56" s="60" t="str">
        <f aca="false">""&amp;G56</f>
        <v>           .</v>
      </c>
    </row>
    <row r="57" customFormat="false" ht="13.5" hidden="false" customHeight="true" outlineLevel="0" collapsed="false">
      <c r="A57" s="82"/>
      <c r="B57" s="7"/>
      <c r="C57" s="7"/>
      <c r="D57" s="7"/>
      <c r="E57" s="7"/>
      <c r="F57" s="7"/>
      <c r="G57" s="67" t="s">
        <v>42</v>
      </c>
      <c r="H57" s="83"/>
      <c r="I57" s="83"/>
      <c r="J57" s="84" t="n">
        <f aca="false">COUNTIF(Funções!B$8:B$607,G57)</f>
        <v>0</v>
      </c>
      <c r="K57" s="85" t="n">
        <f aca="false">SUMIF(Funções!B$8:B$607,$G57,Funções!K$8:K$607)</f>
        <v>0</v>
      </c>
      <c r="L57" s="60" t="str">
        <f aca="false">""&amp;G57</f>
        <v>           .</v>
      </c>
    </row>
    <row r="58" customFormat="false" ht="13.5" hidden="false" customHeight="true" outlineLevel="0" collapsed="false">
      <c r="A58" s="82"/>
      <c r="B58" s="7"/>
      <c r="C58" s="7"/>
      <c r="D58" s="7"/>
      <c r="E58" s="7"/>
      <c r="F58" s="7"/>
      <c r="G58" s="67" t="s">
        <v>42</v>
      </c>
      <c r="H58" s="83"/>
      <c r="I58" s="83"/>
      <c r="J58" s="84" t="n">
        <f aca="false">COUNTIF(Funções!B$8:B$607,G58)</f>
        <v>0</v>
      </c>
      <c r="K58" s="85" t="n">
        <f aca="false">SUMIF(Funções!B$8:B$607,$G58,Funções!K$8:K$607)</f>
        <v>0</v>
      </c>
      <c r="L58" s="60" t="str">
        <f aca="false">""&amp;G58</f>
        <v>           .</v>
      </c>
    </row>
    <row r="59" customFormat="false" ht="13.5" hidden="false" customHeight="true" outlineLevel="0" collapsed="false">
      <c r="A59" s="82"/>
      <c r="B59" s="7"/>
      <c r="C59" s="7"/>
      <c r="D59" s="7"/>
      <c r="E59" s="7"/>
      <c r="F59" s="7"/>
      <c r="G59" s="67" t="s">
        <v>42</v>
      </c>
      <c r="H59" s="83"/>
      <c r="I59" s="83"/>
      <c r="J59" s="84" t="n">
        <f aca="false">COUNTIF(Funções!B$8:B$607,G59)</f>
        <v>0</v>
      </c>
      <c r="K59" s="85" t="n">
        <f aca="false">SUMIF(Funções!B$8:B$607,$G59,Funções!K$8:K$607)</f>
        <v>0</v>
      </c>
      <c r="L59" s="60" t="str">
        <f aca="false">""&amp;G59</f>
        <v>           .</v>
      </c>
    </row>
    <row r="60" customFormat="false" ht="13.5" hidden="false" customHeight="true" outlineLevel="0" collapsed="false">
      <c r="A60" s="82"/>
      <c r="B60" s="7"/>
      <c r="C60" s="7"/>
      <c r="D60" s="7"/>
      <c r="E60" s="7"/>
      <c r="F60" s="7"/>
      <c r="G60" s="67" t="s">
        <v>42</v>
      </c>
      <c r="H60" s="83"/>
      <c r="I60" s="83"/>
      <c r="J60" s="84" t="n">
        <f aca="false">COUNTIF(Funções!B$8:B$607,G60)</f>
        <v>0</v>
      </c>
      <c r="K60" s="85" t="n">
        <f aca="false">SUMIF(Funções!B$8:B$607,$G60,Funções!K$8:K$607)</f>
        <v>0</v>
      </c>
      <c r="L60" s="60" t="str">
        <f aca="false">""&amp;G60</f>
        <v>           .</v>
      </c>
    </row>
    <row r="61" customFormat="false" ht="13.5" hidden="false" customHeight="true" outlineLevel="0" collapsed="false">
      <c r="A61" s="82"/>
      <c r="B61" s="7"/>
      <c r="C61" s="7"/>
      <c r="D61" s="7"/>
      <c r="E61" s="7"/>
      <c r="F61" s="7"/>
      <c r="G61" s="67" t="s">
        <v>42</v>
      </c>
      <c r="H61" s="83"/>
      <c r="I61" s="83"/>
      <c r="J61" s="84" t="n">
        <f aca="false">COUNTIF(Funções!B$8:B$607,G61)</f>
        <v>0</v>
      </c>
      <c r="K61" s="85" t="n">
        <f aca="false">SUMIF(Funções!B$8:B$607,$G61,Funções!K$8:K$607)</f>
        <v>0</v>
      </c>
      <c r="L61" s="60" t="str">
        <f aca="false">""&amp;G61</f>
        <v>           .</v>
      </c>
    </row>
    <row r="62" customFormat="false" ht="13.5" hidden="false" customHeight="true" outlineLevel="0" collapsed="false">
      <c r="A62" s="82"/>
      <c r="B62" s="7"/>
      <c r="C62" s="7"/>
      <c r="D62" s="7"/>
      <c r="E62" s="7"/>
      <c r="F62" s="7"/>
      <c r="G62" s="67" t="s">
        <v>42</v>
      </c>
      <c r="H62" s="83"/>
      <c r="I62" s="83"/>
      <c r="J62" s="84" t="n">
        <f aca="false">COUNTIF(Funções!B$8:B$607,G62)</f>
        <v>0</v>
      </c>
      <c r="K62" s="85" t="n">
        <f aca="false">SUMIF(Funções!B$8:B$607,$G62,Funções!K$8:K$607)</f>
        <v>0</v>
      </c>
      <c r="L62" s="60" t="str">
        <f aca="false">""&amp;G62</f>
        <v>           .</v>
      </c>
    </row>
    <row r="63" customFormat="false" ht="13.5" hidden="false" customHeight="true" outlineLevel="0" collapsed="false">
      <c r="A63" s="82"/>
      <c r="B63" s="7"/>
      <c r="C63" s="7"/>
      <c r="D63" s="7"/>
      <c r="E63" s="7"/>
      <c r="F63" s="7"/>
      <c r="G63" s="67" t="s">
        <v>42</v>
      </c>
      <c r="H63" s="83"/>
      <c r="I63" s="83"/>
      <c r="J63" s="84" t="n">
        <f aca="false">COUNTIF(Funções!B$8:B$607,G63)</f>
        <v>0</v>
      </c>
      <c r="K63" s="85" t="n">
        <f aca="false">SUMIF(Funções!B$8:B$607,$G63,Funções!K$8:K$607)</f>
        <v>0</v>
      </c>
      <c r="L63" s="60" t="str">
        <f aca="false">""&amp;G63</f>
        <v>           .</v>
      </c>
    </row>
    <row r="64" customFormat="false" ht="13.5" hidden="false" customHeight="true" outlineLevel="0" collapsed="false">
      <c r="A64" s="86"/>
      <c r="B64" s="87"/>
      <c r="C64" s="87"/>
      <c r="D64" s="87"/>
      <c r="E64" s="87"/>
      <c r="F64" s="87"/>
      <c r="G64" s="88" t="s">
        <v>42</v>
      </c>
      <c r="H64" s="89"/>
      <c r="I64" s="89"/>
      <c r="J64" s="90" t="n">
        <f aca="false">COUNTIF(Funções!B$8:B$607,G64)</f>
        <v>0</v>
      </c>
      <c r="K64" s="91" t="n">
        <f aca="false">SUMIF(Funções!B$8:B$607,$G64,Funções!K$8:K$607)</f>
        <v>0</v>
      </c>
      <c r="L64" s="60" t="str">
        <f aca="false">""&amp;G64</f>
        <v>           .</v>
      </c>
    </row>
  </sheetData>
  <mergeCells count="90">
    <mergeCell ref="A1:K1"/>
    <mergeCell ref="A2:F2"/>
    <mergeCell ref="G2:G3"/>
    <mergeCell ref="H2:I2"/>
    <mergeCell ref="J2:J3"/>
    <mergeCell ref="K2:K3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6:E36"/>
    <mergeCell ref="B37:E37"/>
    <mergeCell ref="B38:E38"/>
    <mergeCell ref="A40:F40"/>
    <mergeCell ref="G40:G41"/>
    <mergeCell ref="H40:I41"/>
    <mergeCell ref="J40:J41"/>
    <mergeCell ref="K40:K41"/>
    <mergeCell ref="B41:E41"/>
    <mergeCell ref="B42:E42"/>
    <mergeCell ref="H42:I42"/>
    <mergeCell ref="B43:E43"/>
    <mergeCell ref="H43:I43"/>
    <mergeCell ref="B44:E44"/>
    <mergeCell ref="H44:I44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0:E60"/>
    <mergeCell ref="H60:I60"/>
    <mergeCell ref="B61:E61"/>
    <mergeCell ref="H61:I61"/>
    <mergeCell ref="B62:E62"/>
    <mergeCell ref="H62:I62"/>
    <mergeCell ref="B63:E63"/>
    <mergeCell ref="H63:I63"/>
    <mergeCell ref="B64:E64"/>
    <mergeCell ref="H64:I64"/>
  </mergeCells>
  <printOptions headings="false" gridLines="false" gridLinesSet="true" horizontalCentered="false" verticalCentered="false"/>
  <pageMargins left="0.7875" right="0.7875" top="1.02361111111111" bottom="1.02361111111111" header="0.511805555555555" footer="0.7875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8" topLeftCell="A45" activePane="bottomLeft" state="frozen"/>
      <selection pane="topLeft" activeCell="A1" activeCellId="0" sqref="A1"/>
      <selection pane="bottomLeft" activeCell="A9" activeCellId="0" sqref="A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8.27"/>
    <col collapsed="false" customWidth="true" hidden="false" outlineLevel="0" max="4" min="4" style="0" width="1.13"/>
    <col collapsed="false" customWidth="true" hidden="false" outlineLevel="0" max="5" min="5" style="0" width="7.69"/>
    <col collapsed="false" customWidth="true" hidden="false" outlineLevel="0" max="6" min="6" style="0" width="5.84"/>
    <col collapsed="false" customWidth="true" hidden="false" outlineLevel="0" max="7" min="7" style="0" width="13.4"/>
    <col collapsed="false" customWidth="true" hidden="false" outlineLevel="0" max="8" min="8" style="0" width="8.4"/>
    <col collapsed="false" customWidth="true" hidden="false" outlineLevel="0" max="9" min="9" style="0" width="5.84"/>
    <col collapsed="false" customWidth="true" hidden="false" outlineLevel="0" max="11" min="11" style="0" width="8.4"/>
    <col collapsed="false" customWidth="true" hidden="false" outlineLevel="0" max="12" min="12" style="0" width="6.55"/>
    <col collapsed="false" customWidth="true" hidden="false" outlineLevel="0" max="64" min="13" style="0" width="9.05"/>
  </cols>
  <sheetData>
    <row r="1" customFormat="false" ht="12.75" hidden="false" customHeight="true" outlineLevel="0" collapsed="false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2.75" hidden="false" customHeight="true" outlineLevel="0" collapsed="false">
      <c r="A4" s="17" t="str">
        <f aca="false">Contagem!A5&amp;" : "&amp;Contagem!F5</f>
        <v>Aplicação : Sistema de gerenciamento de serviço do cidadão</v>
      </c>
      <c r="B4" s="17"/>
      <c r="C4" s="17"/>
      <c r="D4" s="17"/>
      <c r="E4" s="17"/>
      <c r="F4" s="92" t="str">
        <f aca="false">Contagem!A8&amp;" : "&amp;Contagem!F8</f>
        <v>Projeto : Cidade Digital</v>
      </c>
      <c r="G4" s="92"/>
      <c r="H4" s="92"/>
      <c r="I4" s="92"/>
      <c r="J4" s="92"/>
      <c r="K4" s="92"/>
      <c r="L4" s="92"/>
    </row>
    <row r="5" customFormat="false" ht="12.75" hidden="false" customHeight="true" outlineLevel="0" collapsed="false">
      <c r="A5" s="17" t="str">
        <f aca="false">Contagem!A9&amp;" : "&amp;Contagem!F9</f>
        <v>Responsável : Camila Martins Maschion</v>
      </c>
      <c r="B5" s="17"/>
      <c r="C5" s="17"/>
      <c r="D5" s="17"/>
      <c r="E5" s="17"/>
      <c r="F5" s="92" t="str">
        <f aca="false">Contagem!A10&amp;" : "&amp;Contagem!F10</f>
        <v>Revisor : Camila Martins Maschion</v>
      </c>
      <c r="G5" s="92"/>
      <c r="H5" s="92"/>
      <c r="I5" s="92"/>
      <c r="J5" s="92"/>
      <c r="K5" s="92"/>
      <c r="L5" s="92"/>
    </row>
    <row r="6" customFormat="false" ht="12.75" hidden="false" customHeight="true" outlineLevel="0" collapsed="false">
      <c r="A6" s="17" t="str">
        <f aca="false">Contagem!A4&amp;" : "&amp;Contagem!F4</f>
        <v>Empresa : PUC MINAS Virtual</v>
      </c>
      <c r="B6" s="17"/>
      <c r="C6" s="17"/>
      <c r="D6" s="17"/>
      <c r="E6" s="17"/>
      <c r="F6" s="92" t="str">
        <f aca="false">"Tipo de Contagem : "&amp;Contagem!F6</f>
        <v>Tipo de Contagem : Projeto de Desenvolvimento</v>
      </c>
      <c r="G6" s="92"/>
      <c r="H6" s="92"/>
      <c r="I6" s="92"/>
      <c r="J6" s="92"/>
      <c r="K6" s="92"/>
      <c r="L6" s="92"/>
    </row>
    <row r="7" customFormat="false" ht="12.75" hidden="false" customHeight="true" outlineLevel="0" collapsed="false">
      <c r="A7" s="93" t="s">
        <v>174</v>
      </c>
      <c r="B7" s="93"/>
      <c r="C7" s="94" t="s">
        <v>175</v>
      </c>
      <c r="D7" s="94"/>
      <c r="E7" s="94"/>
      <c r="F7" s="94"/>
      <c r="G7" s="95" t="s">
        <v>176</v>
      </c>
      <c r="H7" s="95" t="s">
        <v>177</v>
      </c>
      <c r="I7" s="96"/>
      <c r="J7" s="95" t="s">
        <v>178</v>
      </c>
      <c r="K7" s="95"/>
      <c r="L7" s="97" t="s">
        <v>177</v>
      </c>
    </row>
    <row r="8" customFormat="false" ht="12.75" hidden="false" customHeight="true" outlineLevel="0" collapsed="false">
      <c r="A8" s="93"/>
      <c r="B8" s="93"/>
      <c r="C8" s="94"/>
      <c r="D8" s="94"/>
      <c r="E8" s="94"/>
      <c r="F8" s="94"/>
      <c r="G8" s="95"/>
      <c r="H8" s="95"/>
      <c r="I8" s="98"/>
      <c r="J8" s="95"/>
      <c r="K8" s="95"/>
      <c r="L8" s="97"/>
    </row>
    <row r="9" customFormat="false" ht="6" hidden="false" customHeight="true" outlineLevel="0" collapsed="false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1"/>
    </row>
    <row r="10" customFormat="false" ht="13.5" hidden="false" customHeight="true" outlineLevel="0" collapsed="false">
      <c r="A10" s="102"/>
      <c r="B10" s="103" t="s">
        <v>44</v>
      </c>
      <c r="C10" s="104" t="n">
        <f aca="false">COUNTIF(Funções!G8:G607,"EEL")</f>
        <v>1</v>
      </c>
      <c r="D10" s="103"/>
      <c r="E10" s="105" t="s">
        <v>179</v>
      </c>
      <c r="F10" s="105" t="s">
        <v>180</v>
      </c>
      <c r="G10" s="104" t="n">
        <f aca="false">C10*3</f>
        <v>3</v>
      </c>
      <c r="H10" s="103"/>
      <c r="I10" s="106"/>
      <c r="J10" s="107" t="str">
        <f aca="false">Deflatores!$G$4&amp;"="</f>
        <v>I=</v>
      </c>
      <c r="K10" s="108" t="n">
        <f aca="false">SUMIF(Funções!$J$8:$J$607,"EE"&amp;Deflatores!G4,Funções!$L$8:$L$607)</f>
        <v>0</v>
      </c>
      <c r="L10" s="109"/>
    </row>
    <row r="11" customFormat="false" ht="13.5" hidden="false" customHeight="true" outlineLevel="0" collapsed="false">
      <c r="A11" s="110"/>
      <c r="B11" s="103"/>
      <c r="C11" s="104" t="n">
        <f aca="false">COUNTIF(Funções!G8:G607,"EEA")</f>
        <v>7</v>
      </c>
      <c r="D11" s="103"/>
      <c r="E11" s="105" t="s">
        <v>181</v>
      </c>
      <c r="F11" s="105" t="s">
        <v>182</v>
      </c>
      <c r="G11" s="104" t="n">
        <f aca="false">C11*4</f>
        <v>28</v>
      </c>
      <c r="H11" s="103"/>
      <c r="I11" s="106"/>
      <c r="J11" s="107" t="str">
        <f aca="false">Deflatores!$G$5&amp;"="</f>
        <v>A=</v>
      </c>
      <c r="K11" s="108" t="n">
        <f aca="false">SUMIF(Funções!$J$8:$J$607,"EE"&amp;Deflatores!G5,Funções!$L$8:$L$607)</f>
        <v>0</v>
      </c>
      <c r="L11" s="109"/>
    </row>
    <row r="12" customFormat="false" ht="13.5" hidden="false" customHeight="true" outlineLevel="0" collapsed="false">
      <c r="A12" s="110"/>
      <c r="B12" s="103"/>
      <c r="C12" s="104" t="n">
        <f aca="false">COUNTIF(Funções!G8:G607,"EEH")</f>
        <v>7</v>
      </c>
      <c r="D12" s="103"/>
      <c r="E12" s="105" t="s">
        <v>183</v>
      </c>
      <c r="F12" s="105" t="s">
        <v>184</v>
      </c>
      <c r="G12" s="104" t="n">
        <f aca="false">C12*6</f>
        <v>42</v>
      </c>
      <c r="H12" s="103"/>
      <c r="I12" s="106"/>
      <c r="J12" s="107" t="str">
        <f aca="false">Deflatores!$G$6&amp;"="</f>
        <v>E=</v>
      </c>
      <c r="K12" s="108" t="n">
        <f aca="false">SUMIF(Funções!$J$8:$J$607,"EE"&amp;Deflatores!G6,Funções!$L$8:$L$607)</f>
        <v>0</v>
      </c>
      <c r="L12" s="111"/>
    </row>
    <row r="13" customFormat="false" ht="13.5" hidden="false" customHeight="true" outlineLevel="0" collapsed="false">
      <c r="A13" s="110"/>
      <c r="B13" s="103"/>
      <c r="C13" s="103"/>
      <c r="D13" s="103"/>
      <c r="E13" s="103"/>
      <c r="F13" s="103"/>
      <c r="G13" s="103"/>
      <c r="H13" s="103"/>
      <c r="I13" s="103"/>
      <c r="J13" s="103"/>
      <c r="K13" s="112"/>
      <c r="L13" s="109"/>
    </row>
    <row r="14" customFormat="false" ht="13.5" hidden="false" customHeight="true" outlineLevel="0" collapsed="false">
      <c r="A14" s="110"/>
      <c r="B14" s="113" t="s">
        <v>185</v>
      </c>
      <c r="C14" s="104" t="n">
        <f aca="false">SUM(C10:C12)</f>
        <v>15</v>
      </c>
      <c r="D14" s="103"/>
      <c r="E14" s="103"/>
      <c r="F14" s="113" t="s">
        <v>186</v>
      </c>
      <c r="G14" s="104" t="n">
        <f aca="false">SUM(G10:G12)</f>
        <v>73</v>
      </c>
      <c r="H14" s="106" t="n">
        <f aca="false">IF($G$45&lt;&gt;0,G14/$G$45,"")</f>
        <v>0.722772277227723</v>
      </c>
      <c r="I14" s="114"/>
      <c r="J14" s="107"/>
      <c r="K14" s="108" t="n">
        <f aca="false">SUM(K10:K13)</f>
        <v>0</v>
      </c>
      <c r="L14" s="115" t="n">
        <f aca="false">IF('Sumário 2'!L11&lt;&gt;0,K14/'Sumário 2'!L11,"")</f>
        <v>0</v>
      </c>
    </row>
    <row r="15" customFormat="false" ht="6" hidden="false" customHeight="true" outlineLevel="0" collapsed="false">
      <c r="A15" s="116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17"/>
    </row>
    <row r="16" customFormat="false" ht="6" hidden="false" customHeight="true" outlineLevel="0" collapsed="false">
      <c r="A16" s="11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9"/>
    </row>
    <row r="17" customFormat="false" ht="13.5" hidden="false" customHeight="true" outlineLevel="0" collapsed="false">
      <c r="A17" s="110"/>
      <c r="B17" s="103" t="s">
        <v>41</v>
      </c>
      <c r="C17" s="107" t="n">
        <f aca="false">COUNTIF(Funções!G8:G607,"SEL")</f>
        <v>1</v>
      </c>
      <c r="D17" s="103"/>
      <c r="E17" s="105" t="s">
        <v>179</v>
      </c>
      <c r="F17" s="105" t="s">
        <v>182</v>
      </c>
      <c r="G17" s="107" t="n">
        <f aca="false">C17*4</f>
        <v>4</v>
      </c>
      <c r="H17" s="103"/>
      <c r="I17" s="103"/>
      <c r="J17" s="107" t="str">
        <f aca="false">Deflatores!$G$4&amp;"="</f>
        <v>I=</v>
      </c>
      <c r="K17" s="118" t="n">
        <f aca="false">SUMIF(Funções!$J$8:$J$607,"SE"&amp;Deflatores!$G$4,Funções!$L$8:$L$607)</f>
        <v>0</v>
      </c>
      <c r="L17" s="109"/>
    </row>
    <row r="18" customFormat="false" ht="13.5" hidden="false" customHeight="true" outlineLevel="0" collapsed="false">
      <c r="A18" s="110"/>
      <c r="B18" s="103"/>
      <c r="C18" s="107" t="n">
        <f aca="false">COUNTIF(Funções!G8:G607,"SEA")</f>
        <v>0</v>
      </c>
      <c r="D18" s="103"/>
      <c r="E18" s="105" t="s">
        <v>181</v>
      </c>
      <c r="F18" s="105" t="s">
        <v>187</v>
      </c>
      <c r="G18" s="107" t="n">
        <f aca="false">C18*5</f>
        <v>0</v>
      </c>
      <c r="H18" s="103"/>
      <c r="I18" s="103"/>
      <c r="J18" s="107" t="str">
        <f aca="false">Deflatores!$G$5&amp;"="</f>
        <v>A=</v>
      </c>
      <c r="K18" s="118" t="n">
        <f aca="false">SUMIF(Funções!$J$8:$J$607,"SE"&amp;Deflatores!$G$5,Funções!$L$8:$L$607)</f>
        <v>0</v>
      </c>
      <c r="L18" s="109"/>
    </row>
    <row r="19" customFormat="false" ht="13.5" hidden="false" customHeight="true" outlineLevel="0" collapsed="false">
      <c r="A19" s="110"/>
      <c r="B19" s="103"/>
      <c r="C19" s="107" t="n">
        <f aca="false">COUNTIF(Funções!G8:G607,"SEH")</f>
        <v>0</v>
      </c>
      <c r="D19" s="103"/>
      <c r="E19" s="105" t="s">
        <v>183</v>
      </c>
      <c r="F19" s="105" t="s">
        <v>188</v>
      </c>
      <c r="G19" s="107" t="n">
        <f aca="false">C19*7</f>
        <v>0</v>
      </c>
      <c r="H19" s="103"/>
      <c r="I19" s="103"/>
      <c r="J19" s="107" t="str">
        <f aca="false">Deflatores!$G$6&amp;"="</f>
        <v>E=</v>
      </c>
      <c r="K19" s="118" t="n">
        <f aca="false">SUMIF(Funções!$J$8:$J$607,"SE"&amp;Deflatores!$G$6,Funções!$L$8:$L$607)</f>
        <v>0</v>
      </c>
      <c r="L19" s="111"/>
    </row>
    <row r="20" customFormat="false" ht="13.5" hidden="false" customHeight="true" outlineLevel="0" collapsed="false">
      <c r="A20" s="110"/>
      <c r="B20" s="103"/>
      <c r="C20" s="103"/>
      <c r="D20" s="103"/>
      <c r="E20" s="103"/>
      <c r="F20" s="103"/>
      <c r="G20" s="103"/>
      <c r="H20" s="103"/>
      <c r="I20" s="103"/>
      <c r="J20" s="103"/>
      <c r="K20" s="112"/>
      <c r="L20" s="109"/>
    </row>
    <row r="21" customFormat="false" ht="13.5" hidden="false" customHeight="true" outlineLevel="0" collapsed="false">
      <c r="A21" s="110"/>
      <c r="B21" s="113" t="s">
        <v>185</v>
      </c>
      <c r="C21" s="104" t="n">
        <f aca="false">SUM(C17:C19)</f>
        <v>1</v>
      </c>
      <c r="D21" s="103"/>
      <c r="E21" s="103"/>
      <c r="F21" s="113" t="s">
        <v>186</v>
      </c>
      <c r="G21" s="104" t="n">
        <f aca="false">SUM(G17:G19)</f>
        <v>4</v>
      </c>
      <c r="H21" s="106" t="n">
        <f aca="false">IF($G$45&lt;&gt;0,G21/$G$45,"")</f>
        <v>0.0396039603960396</v>
      </c>
      <c r="I21" s="114"/>
      <c r="J21" s="107"/>
      <c r="K21" s="108" t="n">
        <f aca="false">SUM(K17:K20)</f>
        <v>0</v>
      </c>
      <c r="L21" s="115" t="n">
        <f aca="false">IF('Sumário 2'!L11&lt;&gt;0,K21/'Sumário 2'!L11,"")</f>
        <v>0</v>
      </c>
    </row>
    <row r="22" customFormat="false" ht="6" hidden="false" customHeight="true" outlineLevel="0" collapsed="false">
      <c r="A22" s="116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17"/>
    </row>
    <row r="23" customFormat="false" ht="6" hidden="false" customHeight="true" outlineLevel="0" collapsed="false">
      <c r="A23" s="99"/>
      <c r="B23" s="100"/>
      <c r="C23" s="103"/>
      <c r="D23" s="100"/>
      <c r="E23" s="100"/>
      <c r="F23" s="100"/>
      <c r="G23" s="103"/>
      <c r="H23" s="100"/>
      <c r="I23" s="100"/>
      <c r="J23" s="100"/>
      <c r="K23" s="100"/>
      <c r="L23" s="101"/>
    </row>
    <row r="24" customFormat="false" ht="13.5" hidden="false" customHeight="true" outlineLevel="0" collapsed="false">
      <c r="A24" s="110"/>
      <c r="B24" s="103" t="s">
        <v>48</v>
      </c>
      <c r="C24" s="104" t="n">
        <f aca="false">COUNTIF(Funções!G8:G607,"CEL")</f>
        <v>4</v>
      </c>
      <c r="D24" s="103"/>
      <c r="E24" s="105" t="s">
        <v>179</v>
      </c>
      <c r="F24" s="105" t="s">
        <v>180</v>
      </c>
      <c r="G24" s="104" t="n">
        <f aca="false">C24*3</f>
        <v>12</v>
      </c>
      <c r="H24" s="103"/>
      <c r="I24" s="103"/>
      <c r="J24" s="107" t="str">
        <f aca="false">Deflatores!$G$4&amp;"="</f>
        <v>I=</v>
      </c>
      <c r="K24" s="108" t="n">
        <f aca="false">SUMIF(Funções!$J$8:$J$607,"CE"&amp;Deflatores!$G$4,Funções!$L$8:$L$607)</f>
        <v>0</v>
      </c>
      <c r="L24" s="109"/>
    </row>
    <row r="25" customFormat="false" ht="13.5" hidden="false" customHeight="true" outlineLevel="0" collapsed="false">
      <c r="A25" s="110"/>
      <c r="B25" s="103"/>
      <c r="C25" s="104" t="n">
        <f aca="false">COUNTIF(Funções!G8:G607,"CEA")</f>
        <v>0</v>
      </c>
      <c r="D25" s="103"/>
      <c r="E25" s="105" t="s">
        <v>181</v>
      </c>
      <c r="F25" s="105" t="s">
        <v>182</v>
      </c>
      <c r="G25" s="104" t="n">
        <f aca="false">C25*4</f>
        <v>0</v>
      </c>
      <c r="H25" s="103"/>
      <c r="I25" s="103"/>
      <c r="J25" s="107" t="str">
        <f aca="false">Deflatores!$G$5&amp;"="</f>
        <v>A=</v>
      </c>
      <c r="K25" s="108" t="n">
        <f aca="false">SUMIF(Funções!$J$8:$J$607,"CE"&amp;Deflatores!$G$5,Funções!$L$8:$L$607)</f>
        <v>0</v>
      </c>
      <c r="L25" s="109"/>
    </row>
    <row r="26" customFormat="false" ht="13.5" hidden="false" customHeight="true" outlineLevel="0" collapsed="false">
      <c r="A26" s="110"/>
      <c r="B26" s="103"/>
      <c r="C26" s="104" t="n">
        <f aca="false">COUNTIF(Funções!G8:G607,"CEH")</f>
        <v>2</v>
      </c>
      <c r="D26" s="103"/>
      <c r="E26" s="105" t="s">
        <v>183</v>
      </c>
      <c r="F26" s="105" t="s">
        <v>184</v>
      </c>
      <c r="G26" s="104" t="n">
        <f aca="false">C26*6</f>
        <v>12</v>
      </c>
      <c r="H26" s="103"/>
      <c r="I26" s="103"/>
      <c r="J26" s="107" t="str">
        <f aca="false">Deflatores!$G$6&amp;"="</f>
        <v>E=</v>
      </c>
      <c r="K26" s="108" t="n">
        <f aca="false">SUMIF(Funções!$J$8:$J$607,"CE"&amp;Deflatores!$G$6,Funções!$L$8:$L$607)</f>
        <v>0</v>
      </c>
      <c r="L26" s="111"/>
    </row>
    <row r="27" customFormat="false" ht="13.5" hidden="false" customHeight="true" outlineLevel="0" collapsed="false">
      <c r="A27" s="110"/>
      <c r="B27" s="103"/>
      <c r="C27" s="103"/>
      <c r="D27" s="103"/>
      <c r="E27" s="103"/>
      <c r="F27" s="103"/>
      <c r="G27" s="103"/>
      <c r="H27" s="103"/>
      <c r="I27" s="103"/>
      <c r="J27" s="103"/>
      <c r="K27" s="112"/>
      <c r="L27" s="109"/>
    </row>
    <row r="28" customFormat="false" ht="13.5" hidden="false" customHeight="true" outlineLevel="0" collapsed="false">
      <c r="A28" s="110"/>
      <c r="B28" s="113" t="s">
        <v>185</v>
      </c>
      <c r="C28" s="104" t="n">
        <f aca="false">SUM(C24:C26)</f>
        <v>6</v>
      </c>
      <c r="D28" s="103"/>
      <c r="E28" s="103"/>
      <c r="F28" s="113" t="s">
        <v>186</v>
      </c>
      <c r="G28" s="104" t="n">
        <f aca="false">SUM(G24:G26)</f>
        <v>24</v>
      </c>
      <c r="H28" s="106" t="n">
        <f aca="false">IF($G$45&lt;&gt;0,G28/$G$45,"")</f>
        <v>0.237623762376238</v>
      </c>
      <c r="I28" s="114"/>
      <c r="J28" s="107"/>
      <c r="K28" s="108" t="n">
        <f aca="false">SUM(K24:K27)</f>
        <v>0</v>
      </c>
      <c r="L28" s="115" t="n">
        <f aca="false">IF('Sumário 2'!L11&lt;&gt;0,K28/'Sumário 2'!L11,"")</f>
        <v>0</v>
      </c>
    </row>
    <row r="29" customFormat="false" ht="6" hidden="false" customHeight="true" outlineLevel="0" collapsed="false">
      <c r="A29" s="116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17"/>
    </row>
    <row r="30" customFormat="false" ht="6" hidden="false" customHeight="true" outlineLevel="0" collapsed="false">
      <c r="A30" s="99"/>
      <c r="B30" s="100"/>
      <c r="C30" s="103"/>
      <c r="D30" s="100"/>
      <c r="E30" s="100"/>
      <c r="F30" s="100"/>
      <c r="G30" s="103"/>
      <c r="H30" s="100"/>
      <c r="I30" s="100"/>
      <c r="J30" s="100"/>
      <c r="K30" s="100"/>
      <c r="L30" s="101"/>
    </row>
    <row r="31" customFormat="false" ht="13.5" hidden="false" customHeight="true" outlineLevel="0" collapsed="false">
      <c r="A31" s="110"/>
      <c r="B31" s="103" t="s">
        <v>163</v>
      </c>
      <c r="C31" s="104" t="n">
        <f aca="false">COUNTIF(Funções!G8:G607,"ALIL")</f>
        <v>0</v>
      </c>
      <c r="D31" s="103"/>
      <c r="E31" s="103" t="s">
        <v>179</v>
      </c>
      <c r="F31" s="103" t="s">
        <v>188</v>
      </c>
      <c r="G31" s="104" t="n">
        <f aca="false">C31*7</f>
        <v>0</v>
      </c>
      <c r="H31" s="103"/>
      <c r="I31" s="103"/>
      <c r="J31" s="107" t="str">
        <f aca="false">Deflatores!$G$4&amp;"="</f>
        <v>I=</v>
      </c>
      <c r="K31" s="108" t="n">
        <f aca="false">SUMIF(Funções!$J$8:$J$607,"ALI"&amp;Deflatores!$G$4,Funções!$L$8:$L$607)</f>
        <v>0</v>
      </c>
      <c r="L31" s="109"/>
    </row>
    <row r="32" customFormat="false" ht="13.5" hidden="false" customHeight="true" outlineLevel="0" collapsed="false">
      <c r="A32" s="110"/>
      <c r="B32" s="103"/>
      <c r="C32" s="104" t="n">
        <f aca="false">COUNTIF(Funções!G8:G607,"ALIA")</f>
        <v>0</v>
      </c>
      <c r="D32" s="103"/>
      <c r="E32" s="103" t="s">
        <v>181</v>
      </c>
      <c r="F32" s="103" t="s">
        <v>189</v>
      </c>
      <c r="G32" s="104" t="n">
        <f aca="false">C32*10</f>
        <v>0</v>
      </c>
      <c r="H32" s="103"/>
      <c r="I32" s="103"/>
      <c r="J32" s="107" t="str">
        <f aca="false">Deflatores!$G$5&amp;"="</f>
        <v>A=</v>
      </c>
      <c r="K32" s="108" t="n">
        <f aca="false">SUMIF(Funções!$J$8:$J$607,"ALI"&amp;Deflatores!$G$5,Funções!$L$8:$L$607)</f>
        <v>0</v>
      </c>
      <c r="L32" s="109"/>
    </row>
    <row r="33" customFormat="false" ht="13.5" hidden="false" customHeight="true" outlineLevel="0" collapsed="false">
      <c r="A33" s="110"/>
      <c r="B33" s="103"/>
      <c r="C33" s="104" t="n">
        <f aca="false">COUNTIF(Funções!G8:G607,"ALIH")</f>
        <v>0</v>
      </c>
      <c r="D33" s="103"/>
      <c r="E33" s="103" t="s">
        <v>183</v>
      </c>
      <c r="F33" s="103" t="s">
        <v>190</v>
      </c>
      <c r="G33" s="104" t="n">
        <f aca="false">C33*15</f>
        <v>0</v>
      </c>
      <c r="H33" s="103"/>
      <c r="I33" s="103"/>
      <c r="J33" s="107" t="str">
        <f aca="false">Deflatores!$G$6&amp;"="</f>
        <v>E=</v>
      </c>
      <c r="K33" s="108" t="n">
        <f aca="false">SUMIF(Funções!$J$8:$J$607,"ALI"&amp;Deflatores!$G$6,Funções!$L$8:$L$607)</f>
        <v>0</v>
      </c>
      <c r="L33" s="111"/>
    </row>
    <row r="34" customFormat="false" ht="13.5" hidden="false" customHeight="true" outlineLevel="0" collapsed="false">
      <c r="A34" s="110"/>
      <c r="B34" s="103"/>
      <c r="C34" s="103"/>
      <c r="D34" s="103"/>
      <c r="E34" s="103"/>
      <c r="F34" s="103"/>
      <c r="G34" s="103"/>
      <c r="H34" s="103"/>
      <c r="I34" s="103"/>
      <c r="J34" s="103"/>
      <c r="K34" s="112"/>
      <c r="L34" s="109"/>
    </row>
    <row r="35" customFormat="false" ht="13.5" hidden="false" customHeight="true" outlineLevel="0" collapsed="false">
      <c r="A35" s="110"/>
      <c r="B35" s="113" t="s">
        <v>185</v>
      </c>
      <c r="C35" s="104" t="n">
        <f aca="false">SUM(C31:C33)</f>
        <v>0</v>
      </c>
      <c r="D35" s="103"/>
      <c r="E35" s="103"/>
      <c r="F35" s="113" t="s">
        <v>186</v>
      </c>
      <c r="G35" s="104" t="n">
        <f aca="false">SUM(G31:G33)</f>
        <v>0</v>
      </c>
      <c r="H35" s="106" t="n">
        <f aca="false">IF($G$45&lt;&gt;0,G35/$G$45,"")</f>
        <v>0</v>
      </c>
      <c r="I35" s="114"/>
      <c r="J35" s="107"/>
      <c r="K35" s="108" t="n">
        <f aca="false">SUM(K31:K34)</f>
        <v>0</v>
      </c>
      <c r="L35" s="115" t="n">
        <f aca="false">IF('Sumário 2'!L11&lt;&gt;0,K35/'Sumário 2'!L11,"")</f>
        <v>0</v>
      </c>
    </row>
    <row r="36" customFormat="false" ht="6" hidden="false" customHeight="true" outlineLevel="0" collapsed="false">
      <c r="A36" s="11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17"/>
    </row>
    <row r="37" customFormat="false" ht="6" hidden="false" customHeight="true" outlineLevel="0" collapsed="false">
      <c r="A37" s="99"/>
      <c r="B37" s="100"/>
      <c r="C37" s="103"/>
      <c r="D37" s="100"/>
      <c r="E37" s="100"/>
      <c r="F37" s="100"/>
      <c r="G37" s="103"/>
      <c r="H37" s="100"/>
      <c r="I37" s="100"/>
      <c r="J37" s="100"/>
      <c r="K37" s="100"/>
      <c r="L37" s="101"/>
    </row>
    <row r="38" customFormat="false" ht="13.5" hidden="false" customHeight="true" outlineLevel="0" collapsed="false">
      <c r="A38" s="110"/>
      <c r="B38" s="103" t="s">
        <v>164</v>
      </c>
      <c r="C38" s="104" t="n">
        <f aca="false">COUNTIF(Funções!G8:G607,"AIEL")</f>
        <v>0</v>
      </c>
      <c r="D38" s="103"/>
      <c r="E38" s="103" t="s">
        <v>179</v>
      </c>
      <c r="F38" s="103" t="s">
        <v>187</v>
      </c>
      <c r="G38" s="104" t="n">
        <f aca="false">C38*5</f>
        <v>0</v>
      </c>
      <c r="H38" s="103"/>
      <c r="I38" s="103"/>
      <c r="J38" s="107" t="str">
        <f aca="false">Deflatores!$G$4&amp;"="</f>
        <v>I=</v>
      </c>
      <c r="K38" s="108" t="n">
        <f aca="false">SUMIF(Funções!$J$8:$J$607,"AIE"&amp;Deflatores!$G$4,Funções!$L$8:$L$607)</f>
        <v>0</v>
      </c>
      <c r="L38" s="109"/>
    </row>
    <row r="39" customFormat="false" ht="13.5" hidden="false" customHeight="true" outlineLevel="0" collapsed="false">
      <c r="A39" s="110"/>
      <c r="B39" s="103"/>
      <c r="C39" s="104" t="n">
        <f aca="false">COUNTIF(Funções!G8:G607,"AIEA")</f>
        <v>0</v>
      </c>
      <c r="D39" s="103"/>
      <c r="E39" s="103" t="s">
        <v>181</v>
      </c>
      <c r="F39" s="103" t="s">
        <v>188</v>
      </c>
      <c r="G39" s="104" t="n">
        <f aca="false">C39*7</f>
        <v>0</v>
      </c>
      <c r="H39" s="103"/>
      <c r="I39" s="103"/>
      <c r="J39" s="107" t="str">
        <f aca="false">Deflatores!$G$5&amp;"="</f>
        <v>A=</v>
      </c>
      <c r="K39" s="108" t="n">
        <f aca="false">SUMIF(Funções!$J$8:$J$607,"AIE"&amp;Deflatores!$G$5,Funções!$L$8:$L$607)</f>
        <v>0</v>
      </c>
      <c r="L39" s="109"/>
    </row>
    <row r="40" customFormat="false" ht="13.5" hidden="false" customHeight="true" outlineLevel="0" collapsed="false">
      <c r="A40" s="110"/>
      <c r="B40" s="103"/>
      <c r="C40" s="104" t="n">
        <f aca="false">COUNTIF(Funções!G8:G607,"AIEH")</f>
        <v>0</v>
      </c>
      <c r="D40" s="103"/>
      <c r="E40" s="103" t="s">
        <v>183</v>
      </c>
      <c r="F40" s="103" t="s">
        <v>189</v>
      </c>
      <c r="G40" s="104" t="n">
        <f aca="false">C40*10</f>
        <v>0</v>
      </c>
      <c r="H40" s="103"/>
      <c r="I40" s="103"/>
      <c r="J40" s="107" t="str">
        <f aca="false">Deflatores!$G$6&amp;"="</f>
        <v>E=</v>
      </c>
      <c r="K40" s="108" t="n">
        <f aca="false">SUMIF(Funções!$J$8:$J$607,"AIE"&amp;Deflatores!$G$6,Funções!$L$8:$L$607)</f>
        <v>0</v>
      </c>
      <c r="L40" s="111"/>
    </row>
    <row r="41" customFormat="false" ht="13.5" hidden="false" customHeight="true" outlineLevel="0" collapsed="false">
      <c r="A41" s="110"/>
      <c r="B41" s="103"/>
      <c r="C41" s="103"/>
      <c r="D41" s="103"/>
      <c r="E41" s="103"/>
      <c r="F41" s="103"/>
      <c r="G41" s="103"/>
      <c r="H41" s="103"/>
      <c r="I41" s="103"/>
      <c r="J41" s="103"/>
      <c r="K41" s="119"/>
      <c r="L41" s="109"/>
    </row>
    <row r="42" customFormat="false" ht="13.5" hidden="false" customHeight="true" outlineLevel="0" collapsed="false">
      <c r="A42" s="110"/>
      <c r="B42" s="113" t="s">
        <v>185</v>
      </c>
      <c r="C42" s="104" t="n">
        <f aca="false">SUM(C38:C40)</f>
        <v>0</v>
      </c>
      <c r="D42" s="103"/>
      <c r="E42" s="103"/>
      <c r="F42" s="113" t="s">
        <v>186</v>
      </c>
      <c r="G42" s="104" t="n">
        <f aca="false">SUM(G38:G40)</f>
        <v>0</v>
      </c>
      <c r="H42" s="106" t="n">
        <f aca="false">IF($G$45&lt;&gt;0,G42/$G$45,"")</f>
        <v>0</v>
      </c>
      <c r="I42" s="114"/>
      <c r="J42" s="107"/>
      <c r="K42" s="108" t="n">
        <f aca="false">SUM(K38:K41)</f>
        <v>0</v>
      </c>
      <c r="L42" s="115" t="n">
        <f aca="false">IF('Sumário 2'!L11&lt;&gt;0,K42/'Sumário 2'!L11,"")</f>
        <v>0</v>
      </c>
    </row>
    <row r="43" customFormat="false" ht="6" hidden="false" customHeight="true" outlineLevel="0" collapsed="false">
      <c r="A43" s="116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17"/>
    </row>
    <row r="44" customFormat="false" ht="6" hidden="false" customHeight="true" outlineLevel="0" collapsed="false">
      <c r="A44" s="110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9"/>
    </row>
    <row r="45" customFormat="false" ht="13.5" hidden="false" customHeight="true" outlineLevel="0" collapsed="false">
      <c r="A45" s="110"/>
      <c r="B45" s="120" t="s">
        <v>191</v>
      </c>
      <c r="C45" s="120"/>
      <c r="D45" s="120"/>
      <c r="E45" s="120"/>
      <c r="F45" s="120"/>
      <c r="G45" s="104" t="n">
        <f aca="false">SUM(G14+G21+G28+G35+G42)</f>
        <v>101</v>
      </c>
      <c r="H45" s="103"/>
      <c r="I45" s="103"/>
      <c r="J45" s="103"/>
      <c r="K45" s="103"/>
      <c r="L45" s="109"/>
    </row>
    <row r="46" customFormat="false" ht="13.5" hidden="false" customHeight="true" outlineLevel="0" collapsed="false">
      <c r="A46" s="110"/>
      <c r="B46" s="120" t="s">
        <v>192</v>
      </c>
      <c r="C46" s="120"/>
      <c r="D46" s="120"/>
      <c r="E46" s="120"/>
      <c r="F46" s="120"/>
      <c r="G46" s="104" t="n">
        <f aca="false">(C10+C11+C12)*4+(C17+C18+C19)*5+(C24+C25+C26)*4+(C31+C32+C33)*7+(C38+C39+C40)*5</f>
        <v>89</v>
      </c>
      <c r="H46" s="103"/>
      <c r="I46" s="103"/>
      <c r="J46" s="103"/>
      <c r="K46" s="103"/>
      <c r="L46" s="109"/>
    </row>
    <row r="47" customFormat="false" ht="13.5" hidden="false" customHeight="true" outlineLevel="0" collapsed="false">
      <c r="A47" s="110"/>
      <c r="B47" s="120" t="s">
        <v>193</v>
      </c>
      <c r="C47" s="120"/>
      <c r="D47" s="120"/>
      <c r="E47" s="120"/>
      <c r="F47" s="120"/>
      <c r="G47" s="104" t="n">
        <f aca="false">(C31+C32+C33)*35+(C38+C39+C40)*15</f>
        <v>0</v>
      </c>
      <c r="H47" s="103"/>
      <c r="I47" s="103"/>
      <c r="J47" s="103"/>
      <c r="K47" s="103"/>
      <c r="L47" s="109"/>
    </row>
    <row r="48" customFormat="false" ht="13.5" hidden="false" customHeight="true" outlineLevel="0" collapsed="false">
      <c r="A48" s="110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9"/>
    </row>
    <row r="49" customFormat="false" ht="13.5" hidden="false" customHeight="true" outlineLevel="0" collapsed="false">
      <c r="A49" s="110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9"/>
    </row>
    <row r="50" customFormat="false" ht="13.5" hidden="false" customHeight="true" outlineLevel="0" collapsed="false">
      <c r="A50" s="110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9"/>
    </row>
    <row r="51" customFormat="false" ht="13.5" hidden="false" customHeight="true" outlineLevel="0" collapsed="false">
      <c r="A51" s="110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9"/>
    </row>
    <row r="52" customFormat="false" ht="13.5" hidden="false" customHeight="true" outlineLevel="0" collapsed="false">
      <c r="A52" s="121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3"/>
    </row>
  </sheetData>
  <mergeCells count="16">
    <mergeCell ref="A1:L3"/>
    <mergeCell ref="A4:E4"/>
    <mergeCell ref="F4:L4"/>
    <mergeCell ref="A5:E5"/>
    <mergeCell ref="F5:L5"/>
    <mergeCell ref="A6:E6"/>
    <mergeCell ref="F6:L6"/>
    <mergeCell ref="A7:B8"/>
    <mergeCell ref="C7:F8"/>
    <mergeCell ref="G7:G8"/>
    <mergeCell ref="H7:H8"/>
    <mergeCell ref="J7:K8"/>
    <mergeCell ref="L7:L8"/>
    <mergeCell ref="B45:F45"/>
    <mergeCell ref="B46:F46"/>
    <mergeCell ref="B47:F47"/>
  </mergeCells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6" topLeftCell="A22" activePane="bottomLeft" state="frozen"/>
      <selection pane="topLeft" activeCell="A1" activeCellId="0" sqref="A1"/>
      <selection pane="bottomLeft" activeCell="A7" activeCellId="0" sqref="A7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32.53"/>
    <col collapsed="false" customWidth="true" hidden="false" outlineLevel="0" max="3" min="3" style="0" width="36.38"/>
    <col collapsed="false" customWidth="true" hidden="false" outlineLevel="0" max="4" min="4" style="0" width="6.98"/>
    <col collapsed="false" customWidth="true" hidden="false" outlineLevel="0" max="5" min="5" style="0" width="9.84"/>
    <col collapsed="false" customWidth="true" hidden="false" outlineLevel="0" max="6" min="6" style="0" width="9.27"/>
    <col collapsed="false" customWidth="true" hidden="false" outlineLevel="0" max="8" min="7" style="0" width="12.27"/>
    <col collapsed="false" customWidth="true" hidden="false" outlineLevel="0" max="9" min="9" style="0" width="12.55"/>
    <col collapsed="false" customWidth="true" hidden="false" outlineLevel="0" max="10" min="10" style="0" width="7.55"/>
    <col collapsed="false" customWidth="true" hidden="false" outlineLevel="0" max="11" min="11" style="0" width="2.13"/>
    <col collapsed="false" customWidth="true" hidden="false" outlineLevel="0" max="12" min="12" style="0" width="13.55"/>
    <col collapsed="false" customWidth="true" hidden="false" outlineLevel="0" max="13" min="13" style="0" width="1.85"/>
  </cols>
  <sheetData>
    <row r="1" customFormat="false" ht="12.75" hidden="false" customHeight="true" outlineLevel="0" collapsed="false">
      <c r="A1" s="2" t="s">
        <v>194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2.75" hidden="false" customHeight="true" outlineLevel="0" collapsed="false">
      <c r="A4" s="17" t="str">
        <f aca="false">Contagem!A5&amp;" : "&amp;Contagem!F5</f>
        <v>Aplicação : Sistema de gerenciamento de serviço do cidadão</v>
      </c>
      <c r="B4" s="17"/>
      <c r="C4" s="17"/>
      <c r="D4" s="17"/>
      <c r="E4" s="17"/>
      <c r="F4" s="92" t="str">
        <f aca="false">Contagem!A8&amp;" : "&amp;Contagem!F8</f>
        <v>Projeto : Cidade Digital</v>
      </c>
      <c r="G4" s="92"/>
      <c r="H4" s="92"/>
      <c r="I4" s="92"/>
      <c r="J4" s="92"/>
      <c r="K4" s="92"/>
      <c r="L4" s="92"/>
      <c r="M4" s="92"/>
    </row>
    <row r="5" customFormat="false" ht="12.75" hidden="false" customHeight="true" outlineLevel="0" collapsed="false">
      <c r="A5" s="124" t="str">
        <f aca="false">Contagem!A9&amp;" : "&amp;Contagem!F9</f>
        <v>Responsável : Camila Martins Maschion</v>
      </c>
      <c r="B5" s="124"/>
      <c r="C5" s="124"/>
      <c r="D5" s="124"/>
      <c r="E5" s="124"/>
      <c r="F5" s="92" t="str">
        <f aca="false">Contagem!A10&amp;" : "&amp;Contagem!F10</f>
        <v>Revisor : Camila Martins Maschion</v>
      </c>
      <c r="G5" s="92"/>
      <c r="H5" s="92"/>
      <c r="I5" s="92"/>
      <c r="J5" s="92"/>
      <c r="K5" s="92"/>
      <c r="L5" s="92"/>
      <c r="M5" s="92"/>
    </row>
    <row r="6" customFormat="false" ht="12.75" hidden="false" customHeight="true" outlineLevel="0" collapsed="false">
      <c r="A6" s="124" t="str">
        <f aca="false">Contagem!A4&amp;" : "&amp;Contagem!F4</f>
        <v>Empresa : PUC MINAS Virtual</v>
      </c>
      <c r="B6" s="124"/>
      <c r="C6" s="124"/>
      <c r="D6" s="124"/>
      <c r="E6" s="124"/>
      <c r="F6" s="92" t="str">
        <f aca="false">"Tipo de Contagem : "&amp;Contagem!F6</f>
        <v>Tipo de Contagem : Projeto de Desenvolvimento</v>
      </c>
      <c r="G6" s="92"/>
      <c r="H6" s="92"/>
      <c r="I6" s="92"/>
      <c r="J6" s="92"/>
      <c r="K6" s="92"/>
      <c r="L6" s="92"/>
      <c r="M6" s="92"/>
    </row>
    <row r="7" customFormat="false" ht="12.75" hidden="false" customHeight="true" outlineLevel="0" collapsed="false">
      <c r="A7" s="125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26"/>
    </row>
    <row r="8" customFormat="false" ht="13.5" hidden="false" customHeight="true" outlineLevel="0" collapsed="false">
      <c r="A8" s="125"/>
      <c r="B8" s="127"/>
      <c r="C8" s="127"/>
      <c r="D8" s="127"/>
      <c r="E8" s="127"/>
      <c r="F8" s="127"/>
      <c r="G8" s="127"/>
      <c r="H8" s="127"/>
      <c r="I8" s="127"/>
      <c r="J8" s="114"/>
      <c r="K8" s="114"/>
      <c r="L8" s="114"/>
      <c r="M8" s="126"/>
    </row>
    <row r="9" customFormat="false" ht="13.5" hidden="false" customHeight="true" outlineLevel="0" collapsed="false">
      <c r="A9" s="125"/>
      <c r="B9" s="128" t="s">
        <v>195</v>
      </c>
      <c r="C9" s="128"/>
      <c r="D9" s="128"/>
      <c r="E9" s="129" t="s">
        <v>165</v>
      </c>
      <c r="F9" s="129" t="s">
        <v>3</v>
      </c>
      <c r="G9" s="129" t="s">
        <v>196</v>
      </c>
      <c r="H9" s="129" t="s">
        <v>197</v>
      </c>
      <c r="I9" s="129" t="s">
        <v>9</v>
      </c>
      <c r="J9" s="129" t="s">
        <v>198</v>
      </c>
      <c r="K9" s="114"/>
      <c r="L9" s="114"/>
      <c r="M9" s="126"/>
    </row>
    <row r="10" customFormat="false" ht="13.5" hidden="false" customHeight="true" outlineLevel="0" collapsed="false">
      <c r="A10" s="125"/>
      <c r="B10" s="7" t="str">
        <f aca="false">""&amp;Deflatores!B4</f>
        <v>Inclusão</v>
      </c>
      <c r="C10" s="7"/>
      <c r="D10" s="67" t="str">
        <f aca="false">""&amp;Deflatores!G4</f>
        <v>I</v>
      </c>
      <c r="E10" s="130" t="n">
        <f aca="false">IF(D10="","",COUNTIF(Funções!C$8:C$607,D10))</f>
        <v>0</v>
      </c>
      <c r="F10" s="131" t="n">
        <f aca="false">SUMIF(Funções!$C$8:$C$607,Deflatores!G4,Funções!$H$8:$H$607)</f>
        <v>0</v>
      </c>
      <c r="G10" s="132" t="n">
        <f aca="false">IF(ISBLANK(Deflatores!H4),"",Deflatores!H4)</f>
        <v>1</v>
      </c>
      <c r="H10" s="131" t="str">
        <f aca="false">IF(ISBLANK(Deflatores!I4),"",Deflatores!I4)</f>
        <v/>
      </c>
      <c r="I10" s="133" t="n">
        <f aca="false">IF(F10=0,Deflatores!K4,F10*G10)</f>
        <v>0</v>
      </c>
      <c r="J10" s="134" t="n">
        <f aca="false">IF($L$11&lt;&gt;0,I10/$L$11,"")</f>
        <v>0</v>
      </c>
      <c r="K10" s="114"/>
      <c r="L10" s="135" t="s">
        <v>9</v>
      </c>
      <c r="M10" s="109"/>
    </row>
    <row r="11" customFormat="false" ht="13.5" hidden="false" customHeight="true" outlineLevel="0" collapsed="false">
      <c r="A11" s="125"/>
      <c r="B11" s="7" t="str">
        <f aca="false">""&amp;Deflatores!B5</f>
        <v>Alteração (sem conhecimento do Fator de Impacto)</v>
      </c>
      <c r="C11" s="7"/>
      <c r="D11" s="67" t="str">
        <f aca="false">""&amp;Deflatores!G5</f>
        <v>A</v>
      </c>
      <c r="E11" s="130" t="n">
        <f aca="false">IF(D11="","",COUNTIF(Funções!C$8:C$607,D11))</f>
        <v>0</v>
      </c>
      <c r="F11" s="131" t="n">
        <f aca="false">SUMIF(Funções!$C$8:$C$607,Deflatores!G5,Funções!$H$8:$H$607)</f>
        <v>0</v>
      </c>
      <c r="G11" s="132" t="n">
        <f aca="false">IF(ISBLANK(Deflatores!H5),"",Deflatores!H5)</f>
        <v>0.5</v>
      </c>
      <c r="H11" s="131" t="str">
        <f aca="false">IF(ISBLANK(Deflatores!I5),"",Deflatores!I5)</f>
        <v/>
      </c>
      <c r="I11" s="133" t="n">
        <f aca="false">IF(F11=0,Deflatores!K5,F11*G11)</f>
        <v>0</v>
      </c>
      <c r="J11" s="134" t="n">
        <f aca="false">IF($L$11&lt;&gt;0,I11/$L$11,"")</f>
        <v>0</v>
      </c>
      <c r="K11" s="136"/>
      <c r="L11" s="137" t="n">
        <f aca="false">Contagem!Q6</f>
        <v>101</v>
      </c>
      <c r="M11" s="109"/>
    </row>
    <row r="12" customFormat="false" ht="13.5" hidden="false" customHeight="true" outlineLevel="0" collapsed="false">
      <c r="A12" s="125"/>
      <c r="B12" s="7" t="str">
        <f aca="false">""&amp;Deflatores!B6</f>
        <v>Exclusão</v>
      </c>
      <c r="C12" s="7"/>
      <c r="D12" s="67" t="str">
        <f aca="false">""&amp;Deflatores!G6</f>
        <v>E</v>
      </c>
      <c r="E12" s="130" t="n">
        <f aca="false">IF(D12="","",COUNTIF(Funções!C$8:C$607,D12))</f>
        <v>0</v>
      </c>
      <c r="F12" s="131" t="n">
        <f aca="false">SUMIF(Funções!$C$8:$C$607,Deflatores!G6,Funções!$H$8:$H$607)</f>
        <v>0</v>
      </c>
      <c r="G12" s="132" t="n">
        <f aca="false">IF(ISBLANK(Deflatores!H6),"",Deflatores!H6)</f>
        <v>0.4</v>
      </c>
      <c r="H12" s="131" t="str">
        <f aca="false">IF(ISBLANK(Deflatores!I6),"",Deflatores!I6)</f>
        <v/>
      </c>
      <c r="I12" s="133" t="n">
        <f aca="false">IF(F12=0,Deflatores!K6,F12*G12)</f>
        <v>0</v>
      </c>
      <c r="J12" s="134" t="n">
        <f aca="false">IF($L$11&lt;&gt;0,I12/$L$11,"")</f>
        <v>0</v>
      </c>
      <c r="K12" s="136"/>
      <c r="L12" s="138"/>
      <c r="M12" s="109"/>
    </row>
    <row r="13" customFormat="false" ht="13.5" hidden="false" customHeight="true" outlineLevel="0" collapsed="false">
      <c r="A13" s="125"/>
      <c r="B13" s="7" t="str">
        <f aca="false">""&amp;Deflatores!B7</f>
        <v>Alteração (50%) de função desenvolvida ou já alterada pela empresa atual</v>
      </c>
      <c r="C13" s="7"/>
      <c r="D13" s="67" t="str">
        <f aca="false">""&amp;Deflatores!G7</f>
        <v>A50</v>
      </c>
      <c r="E13" s="130" t="n">
        <f aca="false">IF(D13="","",COUNTIF(Funções!C$8:C$607,D13))</f>
        <v>0</v>
      </c>
      <c r="F13" s="131" t="n">
        <f aca="false">SUMIF(Funções!$C$8:$C$607,Deflatores!G7,Funções!$H$8:$H$607)</f>
        <v>0</v>
      </c>
      <c r="G13" s="132" t="n">
        <f aca="false">IF(ISBLANK(Deflatores!H7),"",Deflatores!H7)</f>
        <v>0.5</v>
      </c>
      <c r="H13" s="131" t="str">
        <f aca="false">IF(ISBLANK(Deflatores!I7),"",Deflatores!I7)</f>
        <v/>
      </c>
      <c r="I13" s="133" t="n">
        <f aca="false">Deflatores!K7</f>
        <v>0</v>
      </c>
      <c r="J13" s="134" t="n">
        <f aca="false">IF($L$11&lt;&gt;0,I13/$L$11,"")</f>
        <v>0</v>
      </c>
      <c r="K13" s="136"/>
      <c r="L13" s="135" t="s">
        <v>199</v>
      </c>
      <c r="M13" s="109"/>
    </row>
    <row r="14" customFormat="false" ht="13.5" hidden="false" customHeight="true" outlineLevel="0" collapsed="false">
      <c r="A14" s="125"/>
      <c r="B14" s="7" t="str">
        <f aca="false">""&amp;Deflatores!B8</f>
        <v>Alteração (75%) de função não desenv. e ainda não alterada pela empresa atual</v>
      </c>
      <c r="C14" s="7"/>
      <c r="D14" s="67" t="str">
        <f aca="false">""&amp;Deflatores!G8</f>
        <v>A75</v>
      </c>
      <c r="E14" s="130" t="n">
        <f aca="false">IF(D14="","",COUNTIF(Funções!C$8:C$607,D14))</f>
        <v>0</v>
      </c>
      <c r="F14" s="131" t="n">
        <f aca="false">SUMIF(Funções!$C$8:$C$607,Deflatores!G8,Funções!$H$8:$H$607)</f>
        <v>0</v>
      </c>
      <c r="G14" s="132" t="n">
        <f aca="false">IF(ISBLANK(Deflatores!H8),"",Deflatores!H8)</f>
        <v>0.75</v>
      </c>
      <c r="H14" s="131" t="str">
        <f aca="false">IF(ISBLANK(Deflatores!I8),"",Deflatores!I8)</f>
        <v/>
      </c>
      <c r="I14" s="133" t="n">
        <f aca="false">Deflatores!K8</f>
        <v>0</v>
      </c>
      <c r="J14" s="134" t="n">
        <f aca="false">IF($L$11&lt;&gt;0,I14/$L$11,"")</f>
        <v>0</v>
      </c>
      <c r="K14" s="114"/>
      <c r="L14" s="137" t="n">
        <f aca="false">Contagem!Q4</f>
        <v>101</v>
      </c>
      <c r="M14" s="109"/>
    </row>
    <row r="15" customFormat="false" ht="13.5" hidden="false" customHeight="true" outlineLevel="0" collapsed="false">
      <c r="A15" s="125"/>
      <c r="B15" s="7" t="str">
        <f aca="false">""&amp;Deflatores!B9</f>
        <v>Alteração (75%+15%): o mesmo acima + redocumentar a função</v>
      </c>
      <c r="C15" s="7"/>
      <c r="D15" s="67" t="str">
        <f aca="false">""&amp;Deflatores!G9</f>
        <v>A90</v>
      </c>
      <c r="E15" s="130" t="n">
        <f aca="false">IF(D15="","",COUNTIF(Funções!C$8:C$607,D15))</f>
        <v>0</v>
      </c>
      <c r="F15" s="131" t="n">
        <f aca="false">SUMIF(Funções!$C$8:$C$607,Deflatores!G9,Funções!$H$8:$H$607)</f>
        <v>0</v>
      </c>
      <c r="G15" s="132" t="n">
        <f aca="false">IF(ISBLANK(Deflatores!H9),"",Deflatores!H9)</f>
        <v>0.9</v>
      </c>
      <c r="H15" s="131" t="str">
        <f aca="false">IF(ISBLANK(Deflatores!I9),"",Deflatores!I9)</f>
        <v/>
      </c>
      <c r="I15" s="133" t="n">
        <f aca="false">Deflatores!K9</f>
        <v>0</v>
      </c>
      <c r="J15" s="134" t="n">
        <f aca="false">IF($L$11&lt;&gt;0,I15/$L$11,"")</f>
        <v>0</v>
      </c>
      <c r="K15" s="114"/>
      <c r="L15" s="114"/>
      <c r="M15" s="126"/>
    </row>
    <row r="16" customFormat="false" ht="13.5" hidden="false" customHeight="true" outlineLevel="0" collapsed="false">
      <c r="A16" s="125"/>
      <c r="B16" s="7" t="str">
        <f aca="false">""&amp;Deflatores!B10</f>
        <v>Migração de Dados</v>
      </c>
      <c r="C16" s="7"/>
      <c r="D16" s="67" t="str">
        <f aca="false">""&amp;Deflatores!G10</f>
        <v>PMD</v>
      </c>
      <c r="E16" s="130" t="n">
        <f aca="false">IF(D16="","",COUNTIF(Funções!C$8:C$607,D16))</f>
        <v>0</v>
      </c>
      <c r="F16" s="131" t="n">
        <f aca="false">SUMIF(Funções!$C$8:$C$607,Deflatores!G10,Funções!$H$8:$H$607)</f>
        <v>0</v>
      </c>
      <c r="G16" s="132" t="n">
        <f aca="false">IF(ISBLANK(Deflatores!H10),"",Deflatores!H10)</f>
        <v>1</v>
      </c>
      <c r="H16" s="131" t="str">
        <f aca="false">IF(ISBLANK(Deflatores!I10),"",Deflatores!I10)</f>
        <v/>
      </c>
      <c r="I16" s="133" t="n">
        <f aca="false">Deflatores!K10</f>
        <v>0</v>
      </c>
      <c r="J16" s="134" t="n">
        <f aca="false">IF($L$11&lt;&gt;0,I16/$L$11,"")</f>
        <v>0</v>
      </c>
      <c r="K16" s="114"/>
      <c r="L16" s="114"/>
      <c r="M16" s="126"/>
    </row>
    <row r="17" customFormat="false" ht="13.5" hidden="false" customHeight="true" outlineLevel="0" collapsed="false">
      <c r="A17" s="125"/>
      <c r="B17" s="7" t="str">
        <f aca="false">""&amp;Deflatores!B11</f>
        <v>Corretiva (sem conhecimento do Fator de Impacto)</v>
      </c>
      <c r="C17" s="7"/>
      <c r="D17" s="67" t="str">
        <f aca="false">""&amp;Deflatores!G11</f>
        <v>COR</v>
      </c>
      <c r="E17" s="130" t="n">
        <f aca="false">IF(D17="","",COUNTIF(Funções!C$8:C$607,D17))</f>
        <v>0</v>
      </c>
      <c r="F17" s="131" t="n">
        <f aca="false">SUMIF(Funções!$C$8:$C$607,Deflatores!G11,Funções!$H$8:$H$607)</f>
        <v>0</v>
      </c>
      <c r="G17" s="132" t="n">
        <f aca="false">IF(ISBLANK(Deflatores!H11),"",Deflatores!H11)</f>
        <v>0.5</v>
      </c>
      <c r="H17" s="131" t="str">
        <f aca="false">IF(ISBLANK(Deflatores!I11),"",Deflatores!I11)</f>
        <v/>
      </c>
      <c r="I17" s="133" t="n">
        <f aca="false">Deflatores!K11</f>
        <v>0</v>
      </c>
      <c r="J17" s="134" t="n">
        <f aca="false">IF($L$11&lt;&gt;0,I17/$L$11,"")</f>
        <v>0</v>
      </c>
      <c r="K17" s="114"/>
      <c r="L17" s="114"/>
      <c r="M17" s="126"/>
    </row>
    <row r="18" customFormat="false" ht="13.5" hidden="false" customHeight="true" outlineLevel="0" collapsed="false">
      <c r="A18" s="125"/>
      <c r="B18" s="7" t="str">
        <f aca="false">""&amp;Deflatores!B12</f>
        <v>Corretiva (50%) - Fora da garantia (mesma empresa)</v>
      </c>
      <c r="C18" s="7"/>
      <c r="D18" s="67" t="str">
        <f aca="false">""&amp;Deflatores!G12</f>
        <v>COR50</v>
      </c>
      <c r="E18" s="130" t="n">
        <f aca="false">IF(D18="","",COUNTIF(Funções!C$8:C$607,D18))</f>
        <v>0</v>
      </c>
      <c r="F18" s="131" t="n">
        <f aca="false">SUMIF(Funções!$C$8:$C$607,Deflatores!G12,Funções!$H$8:$H$607)</f>
        <v>0</v>
      </c>
      <c r="G18" s="132" t="n">
        <f aca="false">IF(ISBLANK(Deflatores!H12),"",Deflatores!H12)</f>
        <v>0.5</v>
      </c>
      <c r="H18" s="131" t="str">
        <f aca="false">IF(ISBLANK(Deflatores!I12),"",Deflatores!I12)</f>
        <v/>
      </c>
      <c r="I18" s="133" t="n">
        <f aca="false">Deflatores!K12</f>
        <v>0</v>
      </c>
      <c r="J18" s="134" t="n">
        <f aca="false">IF($L$11&lt;&gt;0,I18/$L$11,"")</f>
        <v>0</v>
      </c>
      <c r="K18" s="114"/>
      <c r="L18" s="114"/>
      <c r="M18" s="126"/>
    </row>
    <row r="19" customFormat="false" ht="13.5" hidden="false" customHeight="true" outlineLevel="0" collapsed="false">
      <c r="A19" s="125"/>
      <c r="B19" s="7" t="str">
        <f aca="false">""&amp;Deflatores!B13</f>
        <v>Corretiva (75%) - Fora da garantia (outra empresa)</v>
      </c>
      <c r="C19" s="7"/>
      <c r="D19" s="67" t="str">
        <f aca="false">""&amp;Deflatores!G13</f>
        <v>COR75</v>
      </c>
      <c r="E19" s="130" t="n">
        <f aca="false">IF(D19="","",COUNTIF(Funções!C$8:C$607,D19))</f>
        <v>0</v>
      </c>
      <c r="F19" s="131" t="n">
        <f aca="false">SUMIF(Funções!$C$8:$C$607,Deflatores!G13,Funções!$H$8:$H$607)</f>
        <v>0</v>
      </c>
      <c r="G19" s="132" t="n">
        <f aca="false">IF(ISBLANK(Deflatores!H13),"",Deflatores!H13)</f>
        <v>0.75</v>
      </c>
      <c r="H19" s="131" t="str">
        <f aca="false">IF(ISBLANK(Deflatores!I13),"",Deflatores!I13)</f>
        <v/>
      </c>
      <c r="I19" s="133" t="n">
        <f aca="false">Deflatores!K13</f>
        <v>0</v>
      </c>
      <c r="J19" s="134" t="n">
        <f aca="false">IF($L$11&lt;&gt;0,I19/$L$11,"")</f>
        <v>0</v>
      </c>
      <c r="K19" s="114"/>
      <c r="L19" s="114"/>
      <c r="M19" s="126"/>
    </row>
    <row r="20" customFormat="false" ht="13.5" hidden="false" customHeight="true" outlineLevel="0" collapsed="false">
      <c r="A20" s="125"/>
      <c r="B20" s="7" t="str">
        <f aca="false">""&amp;Deflatores!B14</f>
        <v>Corretiva (75%+15%) - Fora da garantia (outra empresa) + Redocumentação</v>
      </c>
      <c r="C20" s="7"/>
      <c r="D20" s="67" t="str">
        <f aca="false">""&amp;Deflatores!G14</f>
        <v>COR90</v>
      </c>
      <c r="E20" s="130" t="n">
        <f aca="false">IF(D20="","",COUNTIF(Funções!C$8:C$607,D20))</f>
        <v>0</v>
      </c>
      <c r="F20" s="131" t="n">
        <f aca="false">SUMIF(Funções!$C$8:$C$607,Deflatores!G14,Funções!$H$8:$H$607)</f>
        <v>0</v>
      </c>
      <c r="G20" s="132" t="n">
        <f aca="false">IF(ISBLANK(Deflatores!H14),"",Deflatores!H14)</f>
        <v>0.9</v>
      </c>
      <c r="H20" s="131" t="str">
        <f aca="false">IF(ISBLANK(Deflatores!I14),"",Deflatores!I14)</f>
        <v/>
      </c>
      <c r="I20" s="133" t="n">
        <f aca="false">Deflatores!K14</f>
        <v>0</v>
      </c>
      <c r="J20" s="134" t="n">
        <f aca="false">IF($L$11&lt;&gt;0,I20/$L$11,"")</f>
        <v>0</v>
      </c>
      <c r="K20" s="114"/>
      <c r="L20" s="114"/>
      <c r="M20" s="126"/>
    </row>
    <row r="21" customFormat="false" ht="13.5" hidden="false" customHeight="true" outlineLevel="0" collapsed="false">
      <c r="A21" s="125"/>
      <c r="B21" s="7" t="str">
        <f aca="false">""&amp;Deflatores!B15</f>
        <v>Corretiva em Garantia</v>
      </c>
      <c r="C21" s="7"/>
      <c r="D21" s="67" t="str">
        <f aca="false">""&amp;Deflatores!G15</f>
        <v>GAR</v>
      </c>
      <c r="E21" s="130" t="n">
        <f aca="false">IF(D21="","",COUNTIF(Funções!C$8:C$607,D21))</f>
        <v>0</v>
      </c>
      <c r="F21" s="131" t="n">
        <f aca="false">SUMIF(Funções!$C$8:$C$607,Deflatores!G15,Funções!$H$8:$H$607)</f>
        <v>0</v>
      </c>
      <c r="G21" s="132" t="n">
        <f aca="false">IF(ISBLANK(Deflatores!H15),"",Deflatores!H15)</f>
        <v>0</v>
      </c>
      <c r="H21" s="131" t="str">
        <f aca="false">IF(ISBLANK(Deflatores!I15),"",Deflatores!I15)</f>
        <v/>
      </c>
      <c r="I21" s="133" t="n">
        <f aca="false">Deflatores!K15</f>
        <v>0</v>
      </c>
      <c r="J21" s="134" t="n">
        <f aca="false">IF($L$11&lt;&gt;0,I21/$L$11,"")</f>
        <v>0</v>
      </c>
      <c r="K21" s="114"/>
      <c r="L21" s="114"/>
      <c r="M21" s="126"/>
    </row>
    <row r="22" customFormat="false" ht="13.5" hidden="false" customHeight="true" outlineLevel="0" collapsed="false">
      <c r="A22" s="125"/>
      <c r="B22" s="7" t="str">
        <f aca="false">""&amp;Deflatores!B16</f>
        <v>Mudança de Plataforma - Linguagem de Programação</v>
      </c>
      <c r="C22" s="7"/>
      <c r="D22" s="67" t="str">
        <f aca="false">""&amp;Deflatores!G16</f>
        <v>MLP</v>
      </c>
      <c r="E22" s="130" t="n">
        <f aca="false">IF(D22="","",COUNTIF(Funções!C$8:C$607,D22))</f>
        <v>0</v>
      </c>
      <c r="F22" s="131" t="n">
        <f aca="false">SUMIF(Funções!$C$8:$C$607,Deflatores!G16,Funções!$H$8:$H$607)</f>
        <v>0</v>
      </c>
      <c r="G22" s="132" t="n">
        <f aca="false">IF(ISBLANK(Deflatores!H16),"",Deflatores!H16)</f>
        <v>1</v>
      </c>
      <c r="H22" s="131" t="str">
        <f aca="false">IF(ISBLANK(Deflatores!I16),"",Deflatores!I16)</f>
        <v/>
      </c>
      <c r="I22" s="133" t="n">
        <f aca="false">Deflatores!K16</f>
        <v>0</v>
      </c>
      <c r="J22" s="134" t="n">
        <f aca="false">IF($L$11&lt;&gt;0,I22/$L$11,"")</f>
        <v>0</v>
      </c>
      <c r="K22" s="114"/>
      <c r="L22" s="114"/>
      <c r="M22" s="126"/>
    </row>
    <row r="23" customFormat="false" ht="13.5" hidden="false" customHeight="true" outlineLevel="0" collapsed="false">
      <c r="A23" s="125"/>
      <c r="B23" s="7" t="str">
        <f aca="false">""&amp;Deflatores!B17</f>
        <v>Mudança de Plataforma - Banco de Dados (outro paradigma)</v>
      </c>
      <c r="C23" s="7"/>
      <c r="D23" s="67" t="str">
        <f aca="false">""&amp;Deflatores!G17</f>
        <v>MBO</v>
      </c>
      <c r="E23" s="130" t="n">
        <f aca="false">IF(D23="","",COUNTIF(Funções!C$8:C$607,D23))</f>
        <v>0</v>
      </c>
      <c r="F23" s="131" t="n">
        <f aca="false">SUMIF(Funções!$C$8:$C$607,Deflatores!G17,Funções!$H$8:$H$607)</f>
        <v>0</v>
      </c>
      <c r="G23" s="132" t="n">
        <f aca="false">IF(ISBLANK(Deflatores!H17),"",Deflatores!H17)</f>
        <v>1</v>
      </c>
      <c r="H23" s="131" t="str">
        <f aca="false">IF(ISBLANK(Deflatores!I17),"",Deflatores!I17)</f>
        <v/>
      </c>
      <c r="I23" s="133" t="n">
        <f aca="false">Deflatores!K17</f>
        <v>0</v>
      </c>
      <c r="J23" s="134" t="n">
        <f aca="false">IF($L$11&lt;&gt;0,I23/$L$11,"")</f>
        <v>0</v>
      </c>
      <c r="K23" s="114"/>
      <c r="L23" s="114"/>
      <c r="M23" s="126"/>
    </row>
    <row r="24" customFormat="false" ht="13.5" hidden="false" customHeight="true" outlineLevel="0" collapsed="false">
      <c r="A24" s="125"/>
      <c r="B24" s="7" t="str">
        <f aca="false">""&amp;Deflatores!B18</f>
        <v>Mudança de Plataforma - Banco de Dados (mesmo paradigma com alterações)</v>
      </c>
      <c r="C24" s="7"/>
      <c r="D24" s="67" t="str">
        <f aca="false">""&amp;Deflatores!G18</f>
        <v>MBM</v>
      </c>
      <c r="E24" s="130" t="n">
        <f aca="false">IF(D24="","",COUNTIF(Funções!C$8:C$607,D24))</f>
        <v>0</v>
      </c>
      <c r="F24" s="131" t="n">
        <f aca="false">SUMIF(Funções!$C$8:$C$607,Deflatores!G18,Funções!$H$8:$H$607)</f>
        <v>0</v>
      </c>
      <c r="G24" s="132" t="n">
        <f aca="false">IF(ISBLANK(Deflatores!H18),"",Deflatores!H18)</f>
        <v>0.3</v>
      </c>
      <c r="H24" s="131" t="str">
        <f aca="false">IF(ISBLANK(Deflatores!I18),"",Deflatores!I18)</f>
        <v/>
      </c>
      <c r="I24" s="133" t="n">
        <f aca="false">Deflatores!K18</f>
        <v>0</v>
      </c>
      <c r="J24" s="134" t="n">
        <f aca="false">IF($L$11&lt;&gt;0,I24/$L$11,"")</f>
        <v>0</v>
      </c>
      <c r="K24" s="136"/>
      <c r="L24" s="114"/>
      <c r="M24" s="126"/>
    </row>
    <row r="25" customFormat="false" ht="13.5" hidden="false" customHeight="true" outlineLevel="0" collapsed="false">
      <c r="A25" s="125"/>
      <c r="B25" s="7" t="str">
        <f aca="false">""&amp;Deflatores!B19</f>
        <v>Atualização de Versão – Linguagem de Programação</v>
      </c>
      <c r="C25" s="7"/>
      <c r="D25" s="67" t="str">
        <f aca="false">""&amp;Deflatores!G19</f>
        <v>ALP</v>
      </c>
      <c r="E25" s="130" t="n">
        <f aca="false">IF(D25="","",COUNTIF(Funções!C$8:C$607,D25))</f>
        <v>0</v>
      </c>
      <c r="F25" s="131" t="n">
        <f aca="false">SUMIF(Funções!$C$8:$C$607,Deflatores!G19,Funções!$H$8:$H$607)</f>
        <v>0</v>
      </c>
      <c r="G25" s="132" t="n">
        <f aca="false">IF(ISBLANK(Deflatores!H19),"",Deflatores!H19)</f>
        <v>0.3</v>
      </c>
      <c r="H25" s="131" t="str">
        <f aca="false">IF(ISBLANK(Deflatores!I19),"",Deflatores!I19)</f>
        <v/>
      </c>
      <c r="I25" s="133" t="n">
        <f aca="false">Deflatores!K19</f>
        <v>0</v>
      </c>
      <c r="J25" s="134" t="n">
        <f aca="false">IF($L$11&lt;&gt;0,I25/$L$11,"")</f>
        <v>0</v>
      </c>
      <c r="K25" s="136"/>
      <c r="L25" s="114"/>
      <c r="M25" s="126"/>
    </row>
    <row r="26" customFormat="false" ht="13.5" hidden="false" customHeight="true" outlineLevel="0" collapsed="false">
      <c r="A26" s="125"/>
      <c r="B26" s="7" t="str">
        <f aca="false">""&amp;Deflatores!B20</f>
        <v>Atualização de Versão – Browser</v>
      </c>
      <c r="C26" s="7"/>
      <c r="D26" s="67" t="str">
        <f aca="false">""&amp;Deflatores!G20</f>
        <v>AVB</v>
      </c>
      <c r="E26" s="130" t="n">
        <f aca="false">IF(D26="","",COUNTIF(Funções!C$8:C$607,D26))</f>
        <v>0</v>
      </c>
      <c r="F26" s="131" t="n">
        <f aca="false">SUMIF(Funções!$C$8:$C$607,Deflatores!G20,Funções!$H$8:$H$607)</f>
        <v>0</v>
      </c>
      <c r="G26" s="132" t="n">
        <f aca="false">IF(ISBLANK(Deflatores!H20),"",Deflatores!H20)</f>
        <v>0.3</v>
      </c>
      <c r="H26" s="131" t="str">
        <f aca="false">IF(ISBLANK(Deflatores!I20),"",Deflatores!I20)</f>
        <v/>
      </c>
      <c r="I26" s="133" t="n">
        <f aca="false">Deflatores!K20</f>
        <v>0</v>
      </c>
      <c r="J26" s="134" t="n">
        <f aca="false">IF($L$11&lt;&gt;0,I26/$L$11,"")</f>
        <v>0</v>
      </c>
      <c r="K26" s="136"/>
      <c r="L26" s="114"/>
      <c r="M26" s="126"/>
    </row>
    <row r="27" customFormat="false" ht="13.5" hidden="false" customHeight="true" outlineLevel="0" collapsed="false">
      <c r="A27" s="125"/>
      <c r="B27" s="7" t="str">
        <f aca="false">""&amp;Deflatores!B21</f>
        <v>Atualização de Versão – Banco de Dados</v>
      </c>
      <c r="C27" s="7"/>
      <c r="D27" s="67" t="str">
        <f aca="false">""&amp;Deflatores!G21</f>
        <v>ABD</v>
      </c>
      <c r="E27" s="130" t="n">
        <f aca="false">IF(D27="","",COUNTIF(Funções!C$8:C$607,D27))</f>
        <v>0</v>
      </c>
      <c r="F27" s="131" t="n">
        <f aca="false">SUMIF(Funções!$C$8:$C$607,Deflatores!G21,Funções!$H$8:$H$607)</f>
        <v>0</v>
      </c>
      <c r="G27" s="132" t="n">
        <f aca="false">IF(ISBLANK(Deflatores!H21),"",Deflatores!H21)</f>
        <v>0.3</v>
      </c>
      <c r="H27" s="131" t="str">
        <f aca="false">IF(ISBLANK(Deflatores!I21),"",Deflatores!I21)</f>
        <v/>
      </c>
      <c r="I27" s="133" t="n">
        <f aca="false">Deflatores!K21</f>
        <v>0</v>
      </c>
      <c r="J27" s="134" t="n">
        <f aca="false">IF($L$11&lt;&gt;0,I27/$L$11,"")</f>
        <v>0</v>
      </c>
      <c r="K27" s="136"/>
      <c r="L27" s="114"/>
      <c r="M27" s="126"/>
    </row>
    <row r="28" customFormat="false" ht="13.5" hidden="false" customHeight="true" outlineLevel="0" collapsed="false">
      <c r="A28" s="125"/>
      <c r="B28" s="7" t="str">
        <f aca="false">""&amp;Deflatores!B22</f>
        <v>Manutenção Cosmética</v>
      </c>
      <c r="C28" s="7"/>
      <c r="D28" s="67" t="str">
        <f aca="false">""&amp;Deflatores!G22</f>
        <v>COS</v>
      </c>
      <c r="E28" s="130" t="n">
        <f aca="false">IF(D28="","",COUNTIF(Funções!C$8:C$607,D28))</f>
        <v>0</v>
      </c>
      <c r="F28" s="131" t="n">
        <f aca="false">SUMIF(Funções!$C$8:$C$607,Deflatores!G22,Funções!$H$8:$H$607)</f>
        <v>0</v>
      </c>
      <c r="G28" s="132" t="str">
        <f aca="false">IF(ISBLANK(Deflatores!H22),"",Deflatores!H22)</f>
        <v/>
      </c>
      <c r="H28" s="131" t="n">
        <f aca="false">IF(ISBLANK(Deflatores!I22),"",Deflatores!I22)</f>
        <v>0.6</v>
      </c>
      <c r="I28" s="133" t="n">
        <f aca="false">Deflatores!K22</f>
        <v>0</v>
      </c>
      <c r="J28" s="134" t="n">
        <f aca="false">IF($L$11&lt;&gt;0,I28/$L$11,"")</f>
        <v>0</v>
      </c>
      <c r="K28" s="114"/>
      <c r="L28" s="114"/>
      <c r="M28" s="126"/>
    </row>
    <row r="29" customFormat="false" ht="27" hidden="false" customHeight="true" outlineLevel="0" collapsed="false">
      <c r="A29" s="125"/>
      <c r="B29" s="139" t="str">
        <f aca="false">""&amp;Deflatores!B23</f>
        <v>Adaptação em Funcionalidades sem Alteração de Requisitos Funcionais
(sem conhecimento do Fator de Impacto)</v>
      </c>
      <c r="C29" s="139"/>
      <c r="D29" s="67" t="str">
        <f aca="false">""&amp;Deflatores!G23</f>
        <v>ARN</v>
      </c>
      <c r="E29" s="130" t="n">
        <f aca="false">IF(D29="","",COUNTIF(Funções!C$8:C$607,D29))</f>
        <v>0</v>
      </c>
      <c r="F29" s="131" t="n">
        <f aca="false">SUMIF(Funções!$C$8:$C$607,Deflatores!G23,Funções!$H$8:$H$607)</f>
        <v>0</v>
      </c>
      <c r="G29" s="132" t="n">
        <f aca="false">IF(ISBLANK(Deflatores!H23),"",Deflatores!H23)</f>
        <v>0.5</v>
      </c>
      <c r="H29" s="131" t="str">
        <f aca="false">IF(ISBLANK(Deflatores!I23),"",Deflatores!I23)</f>
        <v/>
      </c>
      <c r="I29" s="133" t="n">
        <f aca="false">Deflatores!K23</f>
        <v>0</v>
      </c>
      <c r="J29" s="134" t="n">
        <f aca="false">IF($L$11&lt;&gt;0,I29/$L$11,"")</f>
        <v>0</v>
      </c>
      <c r="K29" s="114"/>
      <c r="L29" s="114"/>
      <c r="M29" s="126"/>
    </row>
    <row r="30" customFormat="false" ht="27" hidden="false" customHeight="true" outlineLevel="0" collapsed="false">
      <c r="A30" s="125"/>
      <c r="B30" s="139" t="str">
        <f aca="false">""&amp;Deflatores!B24</f>
        <v>Adaptação em Funcionalidades sem Alteração de Requisitos Funcionais (50%)
(em função desenvolvida ou já alterada pela empresa atual)</v>
      </c>
      <c r="C30" s="139"/>
      <c r="D30" s="67" t="str">
        <f aca="false">""&amp;Deflatores!G24</f>
        <v>ARN50</v>
      </c>
      <c r="E30" s="130" t="n">
        <f aca="false">IF(D30="","",COUNTIF(Funções!C$8:C$607,D30))</f>
        <v>0</v>
      </c>
      <c r="F30" s="131" t="n">
        <f aca="false">SUMIF(Funções!$C$8:$C$607,Deflatores!G24,Funções!$H$8:$H$607)</f>
        <v>0</v>
      </c>
      <c r="G30" s="132" t="n">
        <f aca="false">IF(ISBLANK(Deflatores!H24),"",Deflatores!H24)</f>
        <v>0.5</v>
      </c>
      <c r="H30" s="131" t="str">
        <f aca="false">IF(ISBLANK(Deflatores!I24),"",Deflatores!I24)</f>
        <v/>
      </c>
      <c r="I30" s="133" t="n">
        <f aca="false">Deflatores!K24</f>
        <v>0</v>
      </c>
      <c r="J30" s="134" t="n">
        <f aca="false">IF($L$11&lt;&gt;0,I30/$L$11,"")</f>
        <v>0</v>
      </c>
      <c r="K30" s="114"/>
      <c r="L30" s="114"/>
      <c r="M30" s="126"/>
    </row>
    <row r="31" customFormat="false" ht="27" hidden="false" customHeight="true" outlineLevel="0" collapsed="false">
      <c r="A31" s="125"/>
      <c r="B31" s="139" t="str">
        <f aca="false">""&amp;Deflatores!B25</f>
        <v>Adaptação em Funcionalidades sem Alteração de Requisitos Funcionais (75%)
(em função não desenvolvida e ainda não alterada pela empresa atual)</v>
      </c>
      <c r="C31" s="139"/>
      <c r="D31" s="67" t="str">
        <f aca="false">""&amp;Deflatores!G25</f>
        <v>ARN75</v>
      </c>
      <c r="E31" s="130" t="n">
        <f aca="false">IF(D31="","",COUNTIF(Funções!C$8:C$607,D31))</f>
        <v>0</v>
      </c>
      <c r="F31" s="131" t="n">
        <f aca="false">SUMIF(Funções!$C$8:$C$607,Deflatores!G25,Funções!$H$8:$H$607)</f>
        <v>0</v>
      </c>
      <c r="G31" s="132" t="n">
        <f aca="false">IF(ISBLANK(Deflatores!H25),"",Deflatores!H25)</f>
        <v>0.75</v>
      </c>
      <c r="H31" s="131" t="str">
        <f aca="false">IF(ISBLANK(Deflatores!I25),"",Deflatores!I25)</f>
        <v/>
      </c>
      <c r="I31" s="133" t="n">
        <f aca="false">Deflatores!K25</f>
        <v>0</v>
      </c>
      <c r="J31" s="134" t="n">
        <f aca="false">IF($L$11&lt;&gt;0,I31/$L$11,"")</f>
        <v>0</v>
      </c>
      <c r="K31" s="114"/>
      <c r="L31" s="114"/>
      <c r="M31" s="126"/>
    </row>
    <row r="32" customFormat="false" ht="13.5" hidden="false" customHeight="true" outlineLevel="0" collapsed="false">
      <c r="A32" s="125"/>
      <c r="B32" s="7" t="str">
        <f aca="false">""&amp;Deflatores!B26</f>
        <v>Atualização de Dados sem Consulta Prévia</v>
      </c>
      <c r="C32" s="7"/>
      <c r="D32" s="67" t="str">
        <f aca="false">""&amp;Deflatores!G26</f>
        <v>ADS</v>
      </c>
      <c r="E32" s="130" t="n">
        <f aca="false">IF(D32="","",COUNTIF(Funções!C$8:C$607,D32))</f>
        <v>0</v>
      </c>
      <c r="F32" s="131" t="n">
        <f aca="false">SUMIF(Funções!$C$8:$C$607,Deflatores!G26,Funções!$H$8:$H$607)</f>
        <v>0</v>
      </c>
      <c r="G32" s="132" t="n">
        <f aca="false">IF(ISBLANK(Deflatores!H26),"",Deflatores!H26)</f>
        <v>1</v>
      </c>
      <c r="H32" s="131" t="str">
        <f aca="false">IF(ISBLANK(Deflatores!I26),"",Deflatores!I26)</f>
        <v/>
      </c>
      <c r="I32" s="133" t="n">
        <f aca="false">Deflatores!K26</f>
        <v>0</v>
      </c>
      <c r="J32" s="134" t="n">
        <f aca="false">IF($L$11&lt;&gt;0,I32/$L$11,"")</f>
        <v>0</v>
      </c>
      <c r="K32" s="114"/>
      <c r="L32" s="114"/>
      <c r="M32" s="126"/>
    </row>
    <row r="33" customFormat="false" ht="13.5" hidden="false" customHeight="true" outlineLevel="0" collapsed="false">
      <c r="A33" s="125"/>
      <c r="B33" s="7" t="str">
        <f aca="false">""&amp;Deflatores!B27</f>
        <v>Consulta Prévia sem Atualização</v>
      </c>
      <c r="C33" s="7"/>
      <c r="D33" s="67" t="str">
        <f aca="false">""&amp;Deflatores!G27</f>
        <v>CPA</v>
      </c>
      <c r="E33" s="130" t="n">
        <f aca="false">IF(D33="","",COUNTIF(Funções!C$8:C$607,D33))</f>
        <v>0</v>
      </c>
      <c r="F33" s="131" t="n">
        <f aca="false">SUMIF(Funções!$C$8:$C$607,Deflatores!G27,Funções!$H$8:$H$607)</f>
        <v>0</v>
      </c>
      <c r="G33" s="132" t="n">
        <f aca="false">IF(ISBLANK(Deflatores!H27),"",Deflatores!H27)</f>
        <v>1</v>
      </c>
      <c r="H33" s="131" t="str">
        <f aca="false">IF(ISBLANK(Deflatores!I27),"",Deflatores!I27)</f>
        <v/>
      </c>
      <c r="I33" s="133" t="n">
        <f aca="false">Deflatores!K27</f>
        <v>0</v>
      </c>
      <c r="J33" s="134" t="n">
        <f aca="false">IF($L$11&lt;&gt;0,I33/$L$11,"")</f>
        <v>0</v>
      </c>
      <c r="K33" s="114"/>
      <c r="L33" s="114"/>
      <c r="M33" s="126"/>
    </row>
    <row r="34" customFormat="false" ht="13.5" hidden="false" customHeight="true" outlineLevel="0" collapsed="false">
      <c r="A34" s="125"/>
      <c r="B34" s="7" t="str">
        <f aca="false">""&amp;Deflatores!B28</f>
        <v>Atualização de Dados com Consulta Prévia</v>
      </c>
      <c r="C34" s="7"/>
      <c r="D34" s="67" t="str">
        <f aca="false">""&amp;Deflatores!G28</f>
        <v>ADC</v>
      </c>
      <c r="E34" s="130" t="n">
        <f aca="false">IF(D34="","",COUNTIF(Funções!C$8:C$607,D34))</f>
        <v>0</v>
      </c>
      <c r="F34" s="131" t="n">
        <f aca="false">SUMIF(Funções!$C$8:$C$607,Deflatores!G28,Funções!$H$8:$H$607)</f>
        <v>0</v>
      </c>
      <c r="G34" s="132" t="n">
        <f aca="false">IF(ISBLANK(Deflatores!H28),"",Deflatores!H28)</f>
        <v>0.6</v>
      </c>
      <c r="H34" s="131" t="str">
        <f aca="false">IF(ISBLANK(Deflatores!I28),"",Deflatores!I28)</f>
        <v/>
      </c>
      <c r="I34" s="133" t="n">
        <f aca="false">Deflatores!K28</f>
        <v>0</v>
      </c>
      <c r="J34" s="134" t="n">
        <f aca="false">IF($L$11&lt;&gt;0,I34/$L$11,"")</f>
        <v>0</v>
      </c>
      <c r="K34" s="114"/>
      <c r="L34" s="114"/>
      <c r="M34" s="126"/>
    </row>
    <row r="35" customFormat="false" ht="13.5" hidden="false" customHeight="true" outlineLevel="0" collapsed="false">
      <c r="A35" s="125"/>
      <c r="B35" s="7" t="str">
        <f aca="false">""&amp;Deflatores!B29</f>
        <v>Apuração Especial – Geração de Relatórios</v>
      </c>
      <c r="C35" s="7"/>
      <c r="D35" s="67" t="str">
        <f aca="false">""&amp;Deflatores!G29</f>
        <v>AGR</v>
      </c>
      <c r="E35" s="130" t="n">
        <f aca="false">IF(D35="","",COUNTIF(Funções!C$8:C$607,D35))</f>
        <v>0</v>
      </c>
      <c r="F35" s="131" t="n">
        <f aca="false">SUMIF(Funções!$C$8:$C$607,Deflatores!G29,Funções!$H$8:$H$607)</f>
        <v>0</v>
      </c>
      <c r="G35" s="132" t="n">
        <f aca="false">IF(ISBLANK(Deflatores!H29),"",Deflatores!H29)</f>
        <v>1</v>
      </c>
      <c r="H35" s="131" t="str">
        <f aca="false">IF(ISBLANK(Deflatores!I29),"",Deflatores!I29)</f>
        <v/>
      </c>
      <c r="I35" s="133" t="n">
        <f aca="false">Deflatores!K29</f>
        <v>0</v>
      </c>
      <c r="J35" s="134" t="n">
        <f aca="false">IF($L$11&lt;&gt;0,I35/$L$11,"")</f>
        <v>0</v>
      </c>
      <c r="K35" s="114"/>
      <c r="L35" s="114"/>
      <c r="M35" s="126"/>
    </row>
    <row r="36" customFormat="false" ht="13.5" hidden="false" customHeight="true" outlineLevel="0" collapsed="false">
      <c r="A36" s="125"/>
      <c r="B36" s="7" t="str">
        <f aca="false">""&amp;Deflatores!B30</f>
        <v>Apuração Especial – Reexecução</v>
      </c>
      <c r="C36" s="7"/>
      <c r="D36" s="67" t="str">
        <f aca="false">""&amp;Deflatores!G30</f>
        <v>AER</v>
      </c>
      <c r="E36" s="130" t="n">
        <f aca="false">IF(D36="","",COUNTIF(Funções!C$8:C$607,D36))</f>
        <v>0</v>
      </c>
      <c r="F36" s="131" t="n">
        <f aca="false">SUMIF(Funções!$C$8:$C$607,Deflatores!G30,Funções!$H$8:$H$607)</f>
        <v>0</v>
      </c>
      <c r="G36" s="132" t="n">
        <f aca="false">IF(ISBLANK(Deflatores!H30),"",Deflatores!H30)</f>
        <v>0.1</v>
      </c>
      <c r="H36" s="131" t="str">
        <f aca="false">IF(ISBLANK(Deflatores!I30),"",Deflatores!I30)</f>
        <v/>
      </c>
      <c r="I36" s="133" t="n">
        <f aca="false">Deflatores!K30</f>
        <v>0</v>
      </c>
      <c r="J36" s="134" t="n">
        <f aca="false">IF($L$11&lt;&gt;0,I36/$L$11,"")</f>
        <v>0</v>
      </c>
      <c r="K36" s="114"/>
      <c r="L36" s="114"/>
      <c r="M36" s="126"/>
    </row>
    <row r="37" customFormat="false" ht="13.5" hidden="false" customHeight="true" outlineLevel="0" collapsed="false">
      <c r="A37" s="125"/>
      <c r="B37" s="7" t="str">
        <f aca="false">""&amp;Deflatores!B31</f>
        <v>Atualização de Dados</v>
      </c>
      <c r="C37" s="7"/>
      <c r="D37" s="67" t="str">
        <f aca="false">""&amp;Deflatores!G31</f>
        <v>ATD</v>
      </c>
      <c r="E37" s="130" t="n">
        <f aca="false">IF(D37="","",COUNTIF(Funções!C$8:C$607,D37))</f>
        <v>0</v>
      </c>
      <c r="F37" s="131" t="n">
        <f aca="false">SUMIF(Funções!$C$8:$C$607,Deflatores!G31,Funções!$H$8:$H$607)</f>
        <v>0</v>
      </c>
      <c r="G37" s="132" t="n">
        <f aca="false">IF(ISBLANK(Deflatores!H31),"",Deflatores!H31)</f>
        <v>0.1</v>
      </c>
      <c r="H37" s="131" t="str">
        <f aca="false">IF(ISBLANK(Deflatores!I31),"",Deflatores!I31)</f>
        <v/>
      </c>
      <c r="I37" s="133" t="n">
        <f aca="false">Deflatores!K31</f>
        <v>0</v>
      </c>
      <c r="J37" s="134" t="n">
        <f aca="false">IF($L$11&lt;&gt;0,I37/$L$11,"")</f>
        <v>0</v>
      </c>
      <c r="K37" s="114"/>
      <c r="L37" s="114"/>
      <c r="M37" s="126"/>
    </row>
    <row r="38" customFormat="false" ht="13.5" hidden="false" customHeight="true" outlineLevel="0" collapsed="false">
      <c r="A38" s="125"/>
      <c r="B38" s="7" t="str">
        <f aca="false">""&amp;Deflatores!B32</f>
        <v>Manutenção de Documentação de Sistemas Legados</v>
      </c>
      <c r="C38" s="7"/>
      <c r="D38" s="67" t="str">
        <f aca="false">""&amp;Deflatores!G32</f>
        <v>MSL</v>
      </c>
      <c r="E38" s="130" t="n">
        <f aca="false">IF(D38="","",COUNTIF(Funções!C$8:C$607,D38))</f>
        <v>0</v>
      </c>
      <c r="F38" s="131" t="n">
        <f aca="false">SUMIF(Funções!$C$8:$C$607,Deflatores!G32,Funções!$H$8:$H$607)</f>
        <v>0</v>
      </c>
      <c r="G38" s="132" t="n">
        <f aca="false">IF(ISBLANK(Deflatores!H32),"",Deflatores!H32)</f>
        <v>0.25</v>
      </c>
      <c r="H38" s="131" t="str">
        <f aca="false">IF(ISBLANK(Deflatores!I32),"",Deflatores!I32)</f>
        <v/>
      </c>
      <c r="I38" s="133" t="n">
        <f aca="false">Deflatores!K32</f>
        <v>0</v>
      </c>
      <c r="J38" s="134" t="n">
        <f aca="false">IF($L$11&lt;&gt;0,I38/$L$11,"")</f>
        <v>0</v>
      </c>
      <c r="K38" s="114"/>
      <c r="L38" s="114"/>
      <c r="M38" s="126"/>
    </row>
    <row r="39" customFormat="false" ht="13.5" hidden="false" customHeight="true" outlineLevel="0" collapsed="false">
      <c r="A39" s="125"/>
      <c r="B39" s="7" t="str">
        <f aca="false">""&amp;Deflatores!B33</f>
        <v>Verificação de Erros (Sem Documentação de Teste existente)</v>
      </c>
      <c r="C39" s="7"/>
      <c r="D39" s="67" t="str">
        <f aca="false">""&amp;Deflatores!G33</f>
        <v>VES</v>
      </c>
      <c r="E39" s="130" t="n">
        <f aca="false">IF(D39="","",COUNTIF(Funções!C$8:C$607,D39))</f>
        <v>0</v>
      </c>
      <c r="F39" s="131" t="n">
        <f aca="false">SUMIF(Funções!$C$8:$C$607,Deflatores!G33,Funções!$H$8:$H$607)</f>
        <v>0</v>
      </c>
      <c r="G39" s="132" t="n">
        <f aca="false">IF(ISBLANK(Deflatores!H33),"",Deflatores!H33)</f>
        <v>0.2</v>
      </c>
      <c r="H39" s="131" t="str">
        <f aca="false">IF(ISBLANK(Deflatores!I33),"",Deflatores!I33)</f>
        <v/>
      </c>
      <c r="I39" s="133" t="n">
        <f aca="false">Deflatores!K33</f>
        <v>0</v>
      </c>
      <c r="J39" s="134" t="n">
        <f aca="false">IF($L$11&lt;&gt;0,I39/$L$11,"")</f>
        <v>0</v>
      </c>
      <c r="K39" s="114"/>
      <c r="L39" s="114"/>
      <c r="M39" s="126"/>
    </row>
    <row r="40" customFormat="false" ht="13.5" hidden="false" customHeight="true" outlineLevel="0" collapsed="false">
      <c r="A40" s="125"/>
      <c r="B40" s="7" t="str">
        <f aca="false">""&amp;Deflatores!B34</f>
        <v>Verificação de Erros (Com Documentação de Teste existente)</v>
      </c>
      <c r="C40" s="7"/>
      <c r="D40" s="67" t="str">
        <f aca="false">""&amp;Deflatores!G34</f>
        <v>VEC</v>
      </c>
      <c r="E40" s="130" t="n">
        <f aca="false">IF(D40="","",COUNTIF(Funções!C$8:C$607,D40))</f>
        <v>0</v>
      </c>
      <c r="F40" s="131" t="n">
        <f aca="false">SUMIF(Funções!$C$8:$C$607,Deflatores!G34,Funções!$H$8:$H$607)</f>
        <v>0</v>
      </c>
      <c r="G40" s="132" t="n">
        <f aca="false">IF(ISBLANK(Deflatores!H34),"",Deflatores!H34)</f>
        <v>0.15</v>
      </c>
      <c r="H40" s="131" t="str">
        <f aca="false">IF(ISBLANK(Deflatores!I34),"",Deflatores!I34)</f>
        <v/>
      </c>
      <c r="I40" s="133" t="n">
        <f aca="false">Deflatores!K34</f>
        <v>0</v>
      </c>
      <c r="J40" s="134" t="n">
        <f aca="false">IF($L$11&lt;&gt;0,I40/$L$11,"")</f>
        <v>0</v>
      </c>
      <c r="K40" s="114"/>
      <c r="L40" s="114"/>
      <c r="M40" s="126"/>
    </row>
    <row r="41" customFormat="false" ht="13.5" hidden="false" customHeight="true" outlineLevel="0" collapsed="false">
      <c r="A41" s="125"/>
      <c r="B41" s="7" t="str">
        <f aca="false">""&amp;Deflatores!B35</f>
        <v>Pontos de Função de Teste</v>
      </c>
      <c r="C41" s="7"/>
      <c r="D41" s="67" t="str">
        <f aca="false">""&amp;Deflatores!G35</f>
        <v>PFT</v>
      </c>
      <c r="E41" s="130" t="n">
        <f aca="false">IF(D41="","",COUNTIF(Funções!C$8:C$607,D41))</f>
        <v>0</v>
      </c>
      <c r="F41" s="131" t="n">
        <f aca="false">SUMIF(Funções!$C$8:$C$607,Deflatores!G35,Funções!$H$8:$H$607)</f>
        <v>0</v>
      </c>
      <c r="G41" s="132" t="n">
        <f aca="false">IF(ISBLANK(Deflatores!H35),"",Deflatores!H35)</f>
        <v>0.15</v>
      </c>
      <c r="H41" s="131" t="str">
        <f aca="false">IF(ISBLANK(Deflatores!I35),"",Deflatores!I35)</f>
        <v/>
      </c>
      <c r="I41" s="133" t="n">
        <f aca="false">Deflatores!K35</f>
        <v>0</v>
      </c>
      <c r="J41" s="134" t="n">
        <f aca="false">IF($L$11&lt;&gt;0,I41/$L$11,"")</f>
        <v>0</v>
      </c>
      <c r="K41" s="114"/>
      <c r="L41" s="114"/>
      <c r="M41" s="126"/>
    </row>
    <row r="42" customFormat="false" ht="13.5" hidden="false" customHeight="true" outlineLevel="0" collapsed="false">
      <c r="A42" s="125"/>
      <c r="B42" s="7" t="str">
        <f aca="false">""&amp;Deflatores!B36</f>
        <v>Componente Interno Reusável</v>
      </c>
      <c r="C42" s="7"/>
      <c r="D42" s="67" t="str">
        <f aca="false">""&amp;Deflatores!G36</f>
        <v>CIR</v>
      </c>
      <c r="E42" s="130" t="n">
        <f aca="false">IF(D42="","",COUNTIF(Funções!C$8:C$607,D42))</f>
        <v>0</v>
      </c>
      <c r="F42" s="131" t="n">
        <f aca="false">SUMIF(Funções!$C$8:$C$607,Deflatores!G36,Funções!$H$8:$H$607)</f>
        <v>0</v>
      </c>
      <c r="G42" s="132" t="n">
        <f aca="false">IF(ISBLANK(Deflatores!H36),"",Deflatores!H36)</f>
        <v>1</v>
      </c>
      <c r="H42" s="131" t="str">
        <f aca="false">IF(ISBLANK(Deflatores!I36),"",Deflatores!I36)</f>
        <v/>
      </c>
      <c r="I42" s="133" t="n">
        <f aca="false">Deflatores!K36</f>
        <v>0</v>
      </c>
      <c r="J42" s="134" t="n">
        <f aca="false">IF($L$11&lt;&gt;0,I42/$L$11,"")</f>
        <v>0</v>
      </c>
      <c r="K42" s="114"/>
      <c r="L42" s="114"/>
      <c r="M42" s="126"/>
    </row>
    <row r="43" customFormat="false" ht="13.5" hidden="false" customHeight="true" outlineLevel="0" collapsed="false">
      <c r="A43" s="125"/>
      <c r="B43" s="7" t="str">
        <f aca="false">""&amp;Deflatores!B37</f>
        <v/>
      </c>
      <c r="C43" s="7"/>
      <c r="D43" s="67" t="str">
        <f aca="false">""&amp;Deflatores!G37</f>
        <v>           .</v>
      </c>
      <c r="E43" s="130" t="n">
        <f aca="false">IF(D43="","",COUNTIF(Funções!C$8:C$607,D43))</f>
        <v>1</v>
      </c>
      <c r="F43" s="131" t="n">
        <f aca="false">SUMIF(Funções!$C$8:$C$607,Deflatores!G37,Funções!$H$8:$H$607)</f>
        <v>4</v>
      </c>
      <c r="G43" s="132" t="str">
        <f aca="false">IF(ISBLANK(Deflatores!H37),"",Deflatores!H37)</f>
        <v/>
      </c>
      <c r="H43" s="131" t="str">
        <f aca="false">IF(ISBLANK(Deflatores!I37),"",Deflatores!I37)</f>
        <v/>
      </c>
      <c r="I43" s="133" t="n">
        <f aca="false">Deflatores!K37</f>
        <v>0</v>
      </c>
      <c r="J43" s="134" t="n">
        <f aca="false">IF($L$11&lt;&gt;0,I43/$L$11,"")</f>
        <v>0</v>
      </c>
      <c r="K43" s="114"/>
      <c r="L43" s="114"/>
      <c r="M43" s="126"/>
    </row>
    <row r="44" customFormat="false" ht="13.5" hidden="false" customHeight="true" outlineLevel="0" collapsed="false">
      <c r="A44" s="125"/>
      <c r="B44" s="7" t="str">
        <f aca="false">""&amp;Deflatores!B38</f>
        <v/>
      </c>
      <c r="C44" s="7"/>
      <c r="D44" s="67" t="str">
        <f aca="false">""&amp;Deflatores!G38</f>
        <v>           .</v>
      </c>
      <c r="E44" s="130" t="n">
        <f aca="false">IF(D44="","",COUNTIF(Funções!C$8:C$607,D44))</f>
        <v>1</v>
      </c>
      <c r="F44" s="131" t="n">
        <f aca="false">SUMIF(Funções!$C$8:$C$607,Deflatores!G38,Funções!$H$8:$H$607)</f>
        <v>4</v>
      </c>
      <c r="G44" s="132" t="str">
        <f aca="false">IF(ISBLANK(Deflatores!H38),"",Deflatores!H38)</f>
        <v/>
      </c>
      <c r="H44" s="131" t="str">
        <f aca="false">IF(ISBLANK(Deflatores!I38),"",Deflatores!I38)</f>
        <v/>
      </c>
      <c r="I44" s="133" t="n">
        <f aca="false">Deflatores!K38</f>
        <v>0</v>
      </c>
      <c r="J44" s="134" t="n">
        <f aca="false">IF($L$11&lt;&gt;0,I44/$L$11,"")</f>
        <v>0</v>
      </c>
      <c r="K44" s="114"/>
      <c r="L44" s="114"/>
      <c r="M44" s="126"/>
    </row>
    <row r="45" customFormat="false" ht="13.5" hidden="false" customHeight="true" outlineLevel="0" collapsed="false">
      <c r="A45" s="125"/>
      <c r="B45" s="140"/>
      <c r="C45" s="141"/>
      <c r="D45" s="127"/>
      <c r="E45" s="80"/>
      <c r="F45" s="80"/>
      <c r="G45" s="142"/>
      <c r="H45" s="143"/>
      <c r="I45" s="144"/>
      <c r="J45" s="114"/>
      <c r="K45" s="114"/>
      <c r="L45" s="114"/>
      <c r="M45" s="126"/>
    </row>
    <row r="46" customFormat="false" ht="13.5" hidden="false" customHeight="true" outlineLevel="0" collapsed="false">
      <c r="A46" s="125"/>
      <c r="B46" s="145" t="s">
        <v>200</v>
      </c>
      <c r="C46" s="145"/>
      <c r="D46" s="145"/>
      <c r="E46" s="146" t="s">
        <v>165</v>
      </c>
      <c r="F46" s="147"/>
      <c r="G46" s="148"/>
      <c r="H46" s="146" t="s">
        <v>197</v>
      </c>
      <c r="I46" s="146" t="s">
        <v>9</v>
      </c>
      <c r="J46" s="146" t="s">
        <v>198</v>
      </c>
      <c r="K46" s="114"/>
      <c r="L46" s="114"/>
      <c r="M46" s="126"/>
    </row>
    <row r="47" customFormat="false" ht="13.5" hidden="false" customHeight="true" outlineLevel="0" collapsed="false">
      <c r="A47" s="125"/>
      <c r="B47" s="7" t="str">
        <f aca="false">""&amp;Deflatores!B42</f>
        <v>Páginas Estáticas</v>
      </c>
      <c r="C47" s="7"/>
      <c r="D47" s="149" t="str">
        <f aca="false">""&amp;Deflatores!G42</f>
        <v>PAG</v>
      </c>
      <c r="E47" s="150" t="n">
        <f aca="false">Deflatores!J42</f>
        <v>0</v>
      </c>
      <c r="F47" s="151"/>
      <c r="G47" s="151"/>
      <c r="H47" s="152" t="n">
        <f aca="false">IF(ISBLANK(Deflatores!H42),"",Deflatores!H42)</f>
        <v>0.6</v>
      </c>
      <c r="I47" s="152" t="n">
        <f aca="false">IF(ISNUMBER(H47),E47*H47,"")</f>
        <v>0</v>
      </c>
      <c r="J47" s="153" t="n">
        <f aca="false">IF(ISNUMBER(I47),IF($L$11&lt;&gt;0,I47/$L$11,""),"")</f>
        <v>0</v>
      </c>
      <c r="K47" s="114"/>
      <c r="L47" s="114"/>
      <c r="M47" s="126"/>
    </row>
    <row r="48" customFormat="false" ht="13.5" hidden="false" customHeight="true" outlineLevel="0" collapsed="false">
      <c r="A48" s="125"/>
      <c r="B48" s="7" t="str">
        <f aca="false">""&amp;Deflatores!B43</f>
        <v>Manutenção Cosmética (atrelada a algo não funcional)</v>
      </c>
      <c r="C48" s="7"/>
      <c r="D48" s="149" t="str">
        <f aca="false">""&amp;Deflatores!G43</f>
        <v>COSNF</v>
      </c>
      <c r="E48" s="150" t="n">
        <f aca="false">Deflatores!J43</f>
        <v>0</v>
      </c>
      <c r="F48" s="151"/>
      <c r="G48" s="151"/>
      <c r="H48" s="152" t="n">
        <f aca="false">IF(ISBLANK(Deflatores!H43),"",Deflatores!H43)</f>
        <v>0.6</v>
      </c>
      <c r="I48" s="152" t="n">
        <f aca="false">IF(ISNUMBER(H48),E48*H48,"")</f>
        <v>0</v>
      </c>
      <c r="J48" s="153" t="n">
        <f aca="false">IF(ISNUMBER(I48),IF($L$11&lt;&gt;0,I48/$L$11,""),"")</f>
        <v>0</v>
      </c>
      <c r="K48" s="114"/>
      <c r="L48" s="114"/>
      <c r="M48" s="126"/>
    </row>
    <row r="49" customFormat="false" ht="13.5" hidden="false" customHeight="true" outlineLevel="0" collapsed="false">
      <c r="A49" s="125"/>
      <c r="B49" s="7" t="str">
        <f aca="false">""&amp;Deflatores!B44</f>
        <v>Dados de Código</v>
      </c>
      <c r="C49" s="7"/>
      <c r="D49" s="149" t="str">
        <f aca="false">""&amp;Deflatores!G44</f>
        <v>DC</v>
      </c>
      <c r="E49" s="150" t="n">
        <f aca="false">Deflatores!J44</f>
        <v>0</v>
      </c>
      <c r="F49" s="151"/>
      <c r="G49" s="151"/>
      <c r="H49" s="152" t="n">
        <f aca="false">IF(ISBLANK(Deflatores!H44),"",Deflatores!H44)</f>
        <v>0</v>
      </c>
      <c r="I49" s="152" t="n">
        <f aca="false">IF(ISNUMBER(H49),E49*H49,"")</f>
        <v>0</v>
      </c>
      <c r="J49" s="153" t="n">
        <f aca="false">IF(ISNUMBER(I49),IF($L$11&lt;&gt;0,I49/$L$11,""),"")</f>
        <v>0</v>
      </c>
      <c r="K49" s="114"/>
      <c r="L49" s="114"/>
      <c r="M49" s="126"/>
    </row>
    <row r="50" customFormat="false" ht="13.5" hidden="false" customHeight="true" outlineLevel="0" collapsed="false">
      <c r="A50" s="125"/>
      <c r="B50" s="7" t="str">
        <f aca="false">""&amp;Deflatores!B45</f>
        <v/>
      </c>
      <c r="C50" s="7"/>
      <c r="D50" s="149" t="str">
        <f aca="false">""&amp;Deflatores!G45</f>
        <v>           .</v>
      </c>
      <c r="E50" s="150" t="n">
        <f aca="false">Deflatores!J45</f>
        <v>0</v>
      </c>
      <c r="F50" s="151"/>
      <c r="G50" s="151"/>
      <c r="H50" s="152" t="str">
        <f aca="false">IF(ISBLANK(Deflatores!H45),"",Deflatores!H45)</f>
        <v/>
      </c>
      <c r="I50" s="152" t="str">
        <f aca="false">IF(ISNUMBER(H50),E50*H50,"")</f>
        <v/>
      </c>
      <c r="J50" s="153" t="str">
        <f aca="false">IF(ISNUMBER(I50),IF($L$11&lt;&gt;0,I50/$L$11,""),"")</f>
        <v/>
      </c>
      <c r="K50" s="114"/>
      <c r="L50" s="114"/>
      <c r="M50" s="126"/>
    </row>
    <row r="51" customFormat="false" ht="13.5" hidden="false" customHeight="true" outlineLevel="0" collapsed="false">
      <c r="A51" s="125"/>
      <c r="B51" s="7" t="str">
        <f aca="false">""&amp;Deflatores!B46</f>
        <v/>
      </c>
      <c r="C51" s="7"/>
      <c r="D51" s="149" t="str">
        <f aca="false">""&amp;Deflatores!G46</f>
        <v>           .</v>
      </c>
      <c r="E51" s="150" t="n">
        <f aca="false">Deflatores!J46</f>
        <v>0</v>
      </c>
      <c r="F51" s="151"/>
      <c r="G51" s="151"/>
      <c r="H51" s="152" t="str">
        <f aca="false">IF(ISBLANK(Deflatores!H46),"",Deflatores!H46)</f>
        <v/>
      </c>
      <c r="I51" s="152" t="str">
        <f aca="false">IF(ISNUMBER(H51),E51*H51,"")</f>
        <v/>
      </c>
      <c r="J51" s="153" t="str">
        <f aca="false">IF(ISNUMBER(I51),IF($L$11&lt;&gt;0,I51/$L$11,""),"")</f>
        <v/>
      </c>
      <c r="K51" s="114"/>
      <c r="L51" s="114"/>
      <c r="M51" s="126"/>
    </row>
    <row r="52" customFormat="false" ht="13.5" hidden="false" customHeight="true" outlineLevel="0" collapsed="false">
      <c r="A52" s="125"/>
      <c r="B52" s="7" t="str">
        <f aca="false">""&amp;Deflatores!B47</f>
        <v/>
      </c>
      <c r="C52" s="7"/>
      <c r="D52" s="149" t="str">
        <f aca="false">""&amp;Deflatores!G47</f>
        <v>           .</v>
      </c>
      <c r="E52" s="150" t="n">
        <f aca="false">Deflatores!J47</f>
        <v>0</v>
      </c>
      <c r="F52" s="151"/>
      <c r="G52" s="151"/>
      <c r="H52" s="152" t="str">
        <f aca="false">IF(ISBLANK(Deflatores!H47),"",Deflatores!H47)</f>
        <v/>
      </c>
      <c r="I52" s="152" t="str">
        <f aca="false">IF(ISNUMBER(H52),E52*H52,"")</f>
        <v/>
      </c>
      <c r="J52" s="153" t="str">
        <f aca="false">IF(ISNUMBER(I52),IF($L$11&lt;&gt;0,I52/$L$11,""),"")</f>
        <v/>
      </c>
      <c r="K52" s="114"/>
      <c r="L52" s="114"/>
      <c r="M52" s="126"/>
    </row>
    <row r="53" customFormat="false" ht="13.5" hidden="false" customHeight="true" outlineLevel="0" collapsed="false">
      <c r="A53" s="125"/>
      <c r="B53" s="7" t="str">
        <f aca="false">""&amp;Deflatores!B48</f>
        <v/>
      </c>
      <c r="C53" s="7"/>
      <c r="D53" s="149" t="str">
        <f aca="false">""&amp;Deflatores!G48</f>
        <v>           .</v>
      </c>
      <c r="E53" s="150" t="n">
        <f aca="false">Deflatores!J48</f>
        <v>0</v>
      </c>
      <c r="F53" s="151"/>
      <c r="G53" s="151"/>
      <c r="H53" s="152" t="str">
        <f aca="false">IF(ISBLANK(Deflatores!H48),"",Deflatores!H48)</f>
        <v/>
      </c>
      <c r="I53" s="152" t="str">
        <f aca="false">IF(ISNUMBER(H53),E53*H53,"")</f>
        <v/>
      </c>
      <c r="J53" s="153" t="str">
        <f aca="false">IF(ISNUMBER(I53),IF($L$11&lt;&gt;0,I53/$L$11,""),"")</f>
        <v/>
      </c>
      <c r="K53" s="114"/>
      <c r="L53" s="114"/>
      <c r="M53" s="126"/>
    </row>
    <row r="54" customFormat="false" ht="13.5" hidden="false" customHeight="true" outlineLevel="0" collapsed="false">
      <c r="A54" s="125"/>
      <c r="B54" s="7" t="str">
        <f aca="false">""&amp;Deflatores!B49</f>
        <v/>
      </c>
      <c r="C54" s="7"/>
      <c r="D54" s="149" t="str">
        <f aca="false">""&amp;Deflatores!G49</f>
        <v>           .</v>
      </c>
      <c r="E54" s="150" t="n">
        <f aca="false">Deflatores!J49</f>
        <v>0</v>
      </c>
      <c r="F54" s="151"/>
      <c r="G54" s="151"/>
      <c r="H54" s="152" t="str">
        <f aca="false">IF(ISBLANK(Deflatores!H49),"",Deflatores!H49)</f>
        <v/>
      </c>
      <c r="I54" s="152" t="str">
        <f aca="false">IF(ISNUMBER(H54),E54*H54,"")</f>
        <v/>
      </c>
      <c r="J54" s="153" t="str">
        <f aca="false">IF(ISNUMBER(I54),IF($L$11&lt;&gt;0,I54/$L$11,""),"")</f>
        <v/>
      </c>
      <c r="K54" s="114"/>
      <c r="L54" s="114"/>
      <c r="M54" s="126"/>
    </row>
    <row r="55" customFormat="false" ht="13.5" hidden="false" customHeight="true" outlineLevel="0" collapsed="false">
      <c r="A55" s="125"/>
      <c r="B55" s="7" t="str">
        <f aca="false">""&amp;Deflatores!B50</f>
        <v/>
      </c>
      <c r="C55" s="7"/>
      <c r="D55" s="149" t="str">
        <f aca="false">""&amp;Deflatores!G50</f>
        <v>           .</v>
      </c>
      <c r="E55" s="150" t="n">
        <f aca="false">Deflatores!J50</f>
        <v>0</v>
      </c>
      <c r="F55" s="151"/>
      <c r="G55" s="151"/>
      <c r="H55" s="152" t="str">
        <f aca="false">IF(ISBLANK(Deflatores!H50),"",Deflatores!H50)</f>
        <v/>
      </c>
      <c r="I55" s="152" t="str">
        <f aca="false">IF(ISNUMBER(H55),E55*H55,"")</f>
        <v/>
      </c>
      <c r="J55" s="153" t="str">
        <f aca="false">IF(ISNUMBER(I55),IF($L$11&lt;&gt;0,I55/$L$11,""),"")</f>
        <v/>
      </c>
      <c r="K55" s="114"/>
      <c r="L55" s="114"/>
      <c r="M55" s="126"/>
    </row>
    <row r="56" customFormat="false" ht="13.5" hidden="false" customHeight="true" outlineLevel="0" collapsed="false">
      <c r="A56" s="125"/>
      <c r="B56" s="7" t="str">
        <f aca="false">""&amp;Deflatores!B51</f>
        <v/>
      </c>
      <c r="C56" s="7"/>
      <c r="D56" s="149" t="str">
        <f aca="false">""&amp;Deflatores!G51</f>
        <v>           .</v>
      </c>
      <c r="E56" s="150" t="n">
        <f aca="false">Deflatores!J51</f>
        <v>0</v>
      </c>
      <c r="F56" s="151"/>
      <c r="G56" s="151"/>
      <c r="H56" s="152" t="str">
        <f aca="false">IF(ISBLANK(Deflatores!H51),"",Deflatores!H51)</f>
        <v/>
      </c>
      <c r="I56" s="152" t="str">
        <f aca="false">IF(ISNUMBER(H56),E56*H56,"")</f>
        <v/>
      </c>
      <c r="J56" s="153" t="str">
        <f aca="false">IF(ISNUMBER(I56),IF($L$11&lt;&gt;0,I56/$L$11,""),"")</f>
        <v/>
      </c>
      <c r="K56" s="114"/>
      <c r="L56" s="114"/>
      <c r="M56" s="126"/>
    </row>
    <row r="57" customFormat="false" ht="13.5" hidden="false" customHeight="true" outlineLevel="0" collapsed="false">
      <c r="A57" s="125"/>
      <c r="B57" s="7" t="str">
        <f aca="false">""&amp;Deflatores!B52</f>
        <v/>
      </c>
      <c r="C57" s="7"/>
      <c r="D57" s="149" t="str">
        <f aca="false">""&amp;Deflatores!G52</f>
        <v>           .</v>
      </c>
      <c r="E57" s="150" t="n">
        <f aca="false">Deflatores!J52</f>
        <v>0</v>
      </c>
      <c r="F57" s="151"/>
      <c r="G57" s="151"/>
      <c r="H57" s="152" t="str">
        <f aca="false">IF(ISBLANK(Deflatores!H52),"",Deflatores!H52)</f>
        <v/>
      </c>
      <c r="I57" s="152" t="str">
        <f aca="false">IF(ISNUMBER(H57),E57*H57,"")</f>
        <v/>
      </c>
      <c r="J57" s="153" t="str">
        <f aca="false">IF(ISNUMBER(I57),IF($L$11&lt;&gt;0,I57/$L$11,""),"")</f>
        <v/>
      </c>
      <c r="K57" s="114"/>
      <c r="L57" s="114"/>
      <c r="M57" s="126"/>
    </row>
    <row r="58" customFormat="false" ht="13.5" hidden="false" customHeight="true" outlineLevel="0" collapsed="false">
      <c r="A58" s="125"/>
      <c r="B58" s="7" t="str">
        <f aca="false">""&amp;Deflatores!B53</f>
        <v/>
      </c>
      <c r="C58" s="7"/>
      <c r="D58" s="149" t="str">
        <f aca="false">""&amp;Deflatores!G53</f>
        <v>           .</v>
      </c>
      <c r="E58" s="150" t="n">
        <f aca="false">Deflatores!J53</f>
        <v>0</v>
      </c>
      <c r="F58" s="151"/>
      <c r="G58" s="151"/>
      <c r="H58" s="152" t="str">
        <f aca="false">IF(ISBLANK(Deflatores!H53),"",Deflatores!H53)</f>
        <v/>
      </c>
      <c r="I58" s="152" t="str">
        <f aca="false">IF(ISNUMBER(H58),E58*H58,"")</f>
        <v/>
      </c>
      <c r="J58" s="153" t="str">
        <f aca="false">IF(ISNUMBER(I58),IF($L$11&lt;&gt;0,I58/$L$11,""),"")</f>
        <v/>
      </c>
      <c r="K58" s="114"/>
      <c r="L58" s="114"/>
      <c r="M58" s="126"/>
    </row>
    <row r="59" customFormat="false" ht="13.5" hidden="false" customHeight="true" outlineLevel="0" collapsed="false">
      <c r="A59" s="125"/>
      <c r="B59" s="7" t="str">
        <f aca="false">""&amp;Deflatores!B54</f>
        <v/>
      </c>
      <c r="C59" s="7"/>
      <c r="D59" s="149" t="str">
        <f aca="false">""&amp;Deflatores!G54</f>
        <v>           .</v>
      </c>
      <c r="E59" s="150" t="n">
        <f aca="false">Deflatores!J54</f>
        <v>0</v>
      </c>
      <c r="F59" s="151"/>
      <c r="G59" s="151"/>
      <c r="H59" s="152" t="str">
        <f aca="false">IF(ISBLANK(Deflatores!H54),"",Deflatores!H54)</f>
        <v/>
      </c>
      <c r="I59" s="152" t="str">
        <f aca="false">IF(ISNUMBER(H59),E59*H59,"")</f>
        <v/>
      </c>
      <c r="J59" s="153" t="str">
        <f aca="false">IF(ISNUMBER(I59),IF($L$11&lt;&gt;0,I59/$L$11,""),"")</f>
        <v/>
      </c>
      <c r="K59" s="114"/>
      <c r="L59" s="114"/>
      <c r="M59" s="126"/>
    </row>
    <row r="60" customFormat="false" ht="13.5" hidden="false" customHeight="true" outlineLevel="0" collapsed="false">
      <c r="A60" s="125"/>
      <c r="B60" s="7" t="str">
        <f aca="false">""&amp;Deflatores!B55</f>
        <v/>
      </c>
      <c r="C60" s="7"/>
      <c r="D60" s="149" t="str">
        <f aca="false">""&amp;Deflatores!G55</f>
        <v>           .</v>
      </c>
      <c r="E60" s="150" t="n">
        <f aca="false">Deflatores!J55</f>
        <v>0</v>
      </c>
      <c r="F60" s="151"/>
      <c r="G60" s="151"/>
      <c r="H60" s="152" t="str">
        <f aca="false">IF(ISBLANK(Deflatores!H55),"",Deflatores!H55)</f>
        <v/>
      </c>
      <c r="I60" s="152" t="str">
        <f aca="false">IF(ISNUMBER(H60),E60*H60,"")</f>
        <v/>
      </c>
      <c r="J60" s="153" t="str">
        <f aca="false">IF(ISNUMBER(I60),IF($L$11&lt;&gt;0,I60/$L$11,""),"")</f>
        <v/>
      </c>
      <c r="K60" s="114"/>
      <c r="L60" s="114"/>
      <c r="M60" s="126"/>
    </row>
    <row r="61" customFormat="false" ht="13.5" hidden="false" customHeight="true" outlineLevel="0" collapsed="false">
      <c r="A61" s="125"/>
      <c r="B61" s="7" t="str">
        <f aca="false">""&amp;Deflatores!B56</f>
        <v/>
      </c>
      <c r="C61" s="7"/>
      <c r="D61" s="149" t="str">
        <f aca="false">""&amp;Deflatores!G56</f>
        <v>           .</v>
      </c>
      <c r="E61" s="150" t="n">
        <f aca="false">Deflatores!J56</f>
        <v>0</v>
      </c>
      <c r="F61" s="151"/>
      <c r="G61" s="151"/>
      <c r="H61" s="152" t="str">
        <f aca="false">IF(ISBLANK(Deflatores!H56),"",Deflatores!H56)</f>
        <v/>
      </c>
      <c r="I61" s="152" t="str">
        <f aca="false">IF(ISNUMBER(H61),E61*H61,"")</f>
        <v/>
      </c>
      <c r="J61" s="153" t="str">
        <f aca="false">IF(ISNUMBER(I61),IF($L$11&lt;&gt;0,I61/$L$11,""),"")</f>
        <v/>
      </c>
      <c r="K61" s="114"/>
      <c r="L61" s="114"/>
      <c r="M61" s="126"/>
    </row>
    <row r="62" customFormat="false" ht="13.5" hidden="false" customHeight="true" outlineLevel="0" collapsed="false">
      <c r="A62" s="125"/>
      <c r="B62" s="7" t="str">
        <f aca="false">""&amp;Deflatores!B57</f>
        <v/>
      </c>
      <c r="C62" s="7"/>
      <c r="D62" s="149" t="str">
        <f aca="false">""&amp;Deflatores!G57</f>
        <v>           .</v>
      </c>
      <c r="E62" s="150" t="n">
        <f aca="false">Deflatores!J57</f>
        <v>0</v>
      </c>
      <c r="F62" s="151"/>
      <c r="G62" s="151"/>
      <c r="H62" s="152" t="str">
        <f aca="false">IF(ISBLANK(Deflatores!H57),"",Deflatores!H57)</f>
        <v/>
      </c>
      <c r="I62" s="152" t="str">
        <f aca="false">IF(ISNUMBER(H62),E62*H62,"")</f>
        <v/>
      </c>
      <c r="J62" s="153" t="str">
        <f aca="false">IF(ISNUMBER(I62),IF($L$11&lt;&gt;0,I62/$L$11,""),"")</f>
        <v/>
      </c>
      <c r="K62" s="114"/>
      <c r="L62" s="114"/>
      <c r="M62" s="126"/>
    </row>
    <row r="63" customFormat="false" ht="13.5" hidden="false" customHeight="true" outlineLevel="0" collapsed="false">
      <c r="A63" s="125"/>
      <c r="B63" s="7" t="str">
        <f aca="false">""&amp;Deflatores!B58</f>
        <v/>
      </c>
      <c r="C63" s="7"/>
      <c r="D63" s="149" t="str">
        <f aca="false">""&amp;Deflatores!G58</f>
        <v>           .</v>
      </c>
      <c r="E63" s="150" t="n">
        <f aca="false">Deflatores!J58</f>
        <v>0</v>
      </c>
      <c r="F63" s="151"/>
      <c r="G63" s="151"/>
      <c r="H63" s="152" t="str">
        <f aca="false">IF(ISBLANK(Deflatores!H58),"",Deflatores!H58)</f>
        <v/>
      </c>
      <c r="I63" s="152" t="str">
        <f aca="false">IF(ISNUMBER(H63),E63*H63,"")</f>
        <v/>
      </c>
      <c r="J63" s="153" t="str">
        <f aca="false">IF(ISNUMBER(I63),IF($L$11&lt;&gt;0,I63/$L$11,""),"")</f>
        <v/>
      </c>
      <c r="K63" s="114"/>
      <c r="L63" s="114"/>
      <c r="M63" s="126"/>
    </row>
    <row r="64" customFormat="false" ht="13.5" hidden="false" customHeight="true" outlineLevel="0" collapsed="false">
      <c r="A64" s="125"/>
      <c r="B64" s="7" t="str">
        <f aca="false">""&amp;Deflatores!B59</f>
        <v/>
      </c>
      <c r="C64" s="7"/>
      <c r="D64" s="149" t="str">
        <f aca="false">""&amp;Deflatores!G59</f>
        <v>           .</v>
      </c>
      <c r="E64" s="150" t="n">
        <f aca="false">Deflatores!J59</f>
        <v>0</v>
      </c>
      <c r="F64" s="151"/>
      <c r="G64" s="151"/>
      <c r="H64" s="152" t="str">
        <f aca="false">IF(ISBLANK(Deflatores!H59),"",Deflatores!H59)</f>
        <v/>
      </c>
      <c r="I64" s="152" t="str">
        <f aca="false">IF(ISNUMBER(H64),E64*H64,"")</f>
        <v/>
      </c>
      <c r="J64" s="153" t="str">
        <f aca="false">IF(ISNUMBER(I64),IF($L$11&lt;&gt;0,I64/$L$11,""),"")</f>
        <v/>
      </c>
      <c r="K64" s="114"/>
      <c r="L64" s="114"/>
      <c r="M64" s="126"/>
    </row>
    <row r="65" customFormat="false" ht="13.5" hidden="false" customHeight="true" outlineLevel="0" collapsed="false">
      <c r="A65" s="125"/>
      <c r="B65" s="7" t="str">
        <f aca="false">""&amp;Deflatores!B60</f>
        <v/>
      </c>
      <c r="C65" s="7"/>
      <c r="D65" s="149" t="str">
        <f aca="false">""&amp;Deflatores!G60</f>
        <v>           .</v>
      </c>
      <c r="E65" s="150" t="n">
        <f aca="false">Deflatores!J60</f>
        <v>0</v>
      </c>
      <c r="F65" s="151"/>
      <c r="G65" s="151"/>
      <c r="H65" s="152" t="str">
        <f aca="false">IF(ISBLANK(Deflatores!H60),"",Deflatores!H60)</f>
        <v/>
      </c>
      <c r="I65" s="152" t="str">
        <f aca="false">IF(ISNUMBER(H65),E65*H65,"")</f>
        <v/>
      </c>
      <c r="J65" s="153" t="str">
        <f aca="false">IF(ISNUMBER(I65),IF($L$11&lt;&gt;0,I65/$L$11,""),"")</f>
        <v/>
      </c>
      <c r="K65" s="114"/>
      <c r="L65" s="114"/>
      <c r="M65" s="126"/>
    </row>
    <row r="66" customFormat="false" ht="13.5" hidden="false" customHeight="true" outlineLevel="0" collapsed="false">
      <c r="A66" s="125"/>
      <c r="B66" s="7" t="str">
        <f aca="false">""&amp;Deflatores!B61</f>
        <v/>
      </c>
      <c r="C66" s="7"/>
      <c r="D66" s="149" t="str">
        <f aca="false">""&amp;Deflatores!G61</f>
        <v>           .</v>
      </c>
      <c r="E66" s="150" t="n">
        <f aca="false">Deflatores!J61</f>
        <v>0</v>
      </c>
      <c r="F66" s="151"/>
      <c r="G66" s="151"/>
      <c r="H66" s="152" t="str">
        <f aca="false">IF(ISBLANK(Deflatores!H61),"",Deflatores!H61)</f>
        <v/>
      </c>
      <c r="I66" s="152" t="str">
        <f aca="false">IF(ISNUMBER(H66),E66*H66,"")</f>
        <v/>
      </c>
      <c r="J66" s="153" t="str">
        <f aca="false">IF(ISNUMBER(I66),IF($L$11&lt;&gt;0,I66/$L$11,""),"")</f>
        <v/>
      </c>
      <c r="K66" s="114"/>
      <c r="L66" s="114"/>
      <c r="M66" s="126"/>
    </row>
    <row r="67" customFormat="false" ht="13.5" hidden="false" customHeight="true" outlineLevel="0" collapsed="false">
      <c r="A67" s="125"/>
      <c r="B67" s="7" t="str">
        <f aca="false">""&amp;Deflatores!B62</f>
        <v/>
      </c>
      <c r="C67" s="7"/>
      <c r="D67" s="149" t="str">
        <f aca="false">""&amp;Deflatores!G62</f>
        <v>           .</v>
      </c>
      <c r="E67" s="150" t="n">
        <f aca="false">Deflatores!J62</f>
        <v>0</v>
      </c>
      <c r="F67" s="151"/>
      <c r="G67" s="151"/>
      <c r="H67" s="152" t="str">
        <f aca="false">IF(ISBLANK(Deflatores!H62),"",Deflatores!H62)</f>
        <v/>
      </c>
      <c r="I67" s="152" t="str">
        <f aca="false">IF(ISNUMBER(H67),E67*H67,"")</f>
        <v/>
      </c>
      <c r="J67" s="153" t="str">
        <f aca="false">IF(ISNUMBER(I67),IF($L$11&lt;&gt;0,I67/$L$11,""),"")</f>
        <v/>
      </c>
      <c r="K67" s="114"/>
      <c r="L67" s="114"/>
      <c r="M67" s="126"/>
    </row>
    <row r="68" customFormat="false" ht="13.5" hidden="false" customHeight="true" outlineLevel="0" collapsed="false">
      <c r="A68" s="125"/>
      <c r="B68" s="7" t="str">
        <f aca="false">""&amp;Deflatores!B63</f>
        <v/>
      </c>
      <c r="C68" s="7"/>
      <c r="D68" s="149" t="str">
        <f aca="false">""&amp;Deflatores!G63</f>
        <v>           .</v>
      </c>
      <c r="E68" s="150" t="n">
        <f aca="false">Deflatores!J63</f>
        <v>0</v>
      </c>
      <c r="F68" s="151"/>
      <c r="G68" s="151"/>
      <c r="H68" s="152" t="str">
        <f aca="false">IF(ISBLANK(Deflatores!H63),"",Deflatores!H63)</f>
        <v/>
      </c>
      <c r="I68" s="152" t="str">
        <f aca="false">IF(ISNUMBER(H68),E68*H68,"")</f>
        <v/>
      </c>
      <c r="J68" s="153" t="str">
        <f aca="false">IF(ISNUMBER(I68),IF($L$11&lt;&gt;0,I68/$L$11,""),"")</f>
        <v/>
      </c>
      <c r="K68" s="114"/>
      <c r="L68" s="114"/>
      <c r="M68" s="126"/>
    </row>
    <row r="69" customFormat="false" ht="13.5" hidden="false" customHeight="true" outlineLevel="0" collapsed="false">
      <c r="A69" s="125"/>
      <c r="B69" s="7" t="str">
        <f aca="false">""&amp;Deflatores!B64</f>
        <v/>
      </c>
      <c r="C69" s="7"/>
      <c r="D69" s="149" t="str">
        <f aca="false">""&amp;Deflatores!G64</f>
        <v>           .</v>
      </c>
      <c r="E69" s="150" t="n">
        <f aca="false">Deflatores!J64</f>
        <v>0</v>
      </c>
      <c r="F69" s="148"/>
      <c r="G69" s="148"/>
      <c r="H69" s="152" t="str">
        <f aca="false">IF(ISBLANK(Deflatores!H64),"",Deflatores!H64)</f>
        <v/>
      </c>
      <c r="I69" s="152" t="str">
        <f aca="false">IF(ISNUMBER(H69),E69*H69,"")</f>
        <v/>
      </c>
      <c r="J69" s="153" t="str">
        <f aca="false">IF(ISNUMBER(I69),IF($L$11&lt;&gt;0,I69/$L$11,""),"")</f>
        <v/>
      </c>
      <c r="K69" s="114"/>
      <c r="L69" s="114"/>
      <c r="M69" s="126"/>
    </row>
    <row r="70" customFormat="false" ht="13.5" hidden="false" customHeight="true" outlineLevel="0" collapsed="false">
      <c r="A70" s="154"/>
      <c r="B70" s="155"/>
      <c r="C70" s="156"/>
      <c r="D70" s="157"/>
      <c r="E70" s="158"/>
      <c r="F70" s="159"/>
      <c r="G70" s="159"/>
      <c r="H70" s="160"/>
      <c r="I70" s="161"/>
      <c r="J70" s="156"/>
      <c r="K70" s="156"/>
      <c r="L70" s="156"/>
      <c r="M70" s="162"/>
    </row>
  </sheetData>
  <mergeCells count="68"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6:D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</mergeCells>
  <printOptions headings="false" gridLines="false" gridLinesSet="true" horizontalCentered="false" verticalCentered="false"/>
  <pageMargins left="0.7875" right="0.7875" top="1.02361111111111" bottom="1.02361111111111" header="0.511805555555555" footer="0.7875"/>
  <pageSetup paperSize="9" scale="4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2015-06-26T16:24:40Z</dcterms:created>
  <dc:creator>Fatto Consultoria e Sistemas</dc:creator>
  <dc:description/>
  <dc:language>en-US</dc:language>
  <cp:lastModifiedBy/>
  <cp:lastPrinted>2015-06-26T17:29:38Z</cp:lastPrinted>
  <dcterms:modified xsi:type="dcterms:W3CDTF">2022-01-18T10:40:08Z</dcterms:modified>
  <cp:revision>6</cp:revision>
  <dc:subject/>
  <dc:title/>
</cp:coreProperties>
</file>