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00FF3898-6870-4234-8925-5CDDA300E0EF}" xr6:coauthVersionLast="47" xr6:coauthVersionMax="47" xr10:uidLastSave="{00000000-0000-0000-0000-000000000000}"/>
  <bookViews>
    <workbookView xWindow="-110" yWindow="-110" windowWidth="25820" windowHeight="15500" activeTab="3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7" l="1"/>
  <c r="V33" i="7" s="1"/>
  <c r="E33" i="7"/>
  <c r="U33" i="7" s="1"/>
  <c r="X40" i="7"/>
  <c r="W40" i="7"/>
  <c r="V40" i="7"/>
  <c r="U40" i="7"/>
  <c r="T40" i="7"/>
  <c r="Q40" i="7"/>
  <c r="R40" i="7" s="1"/>
  <c r="P40" i="7"/>
  <c r="I40" i="7"/>
  <c r="X39" i="7"/>
  <c r="W39" i="7"/>
  <c r="V39" i="7"/>
  <c r="U39" i="7"/>
  <c r="T39" i="7"/>
  <c r="Q39" i="7"/>
  <c r="R39" i="7" s="1"/>
  <c r="P39" i="7"/>
  <c r="I39" i="7"/>
  <c r="X38" i="7"/>
  <c r="W38" i="7"/>
  <c r="V38" i="7"/>
  <c r="U38" i="7"/>
  <c r="Q38" i="7"/>
  <c r="P38" i="7"/>
  <c r="T38" i="7" s="1"/>
  <c r="I38" i="7"/>
  <c r="X37" i="7"/>
  <c r="W37" i="7"/>
  <c r="V37" i="7"/>
  <c r="U37" i="7"/>
  <c r="T37" i="7"/>
  <c r="Q37" i="7"/>
  <c r="R37" i="7" s="1"/>
  <c r="P37" i="7"/>
  <c r="I37" i="7"/>
  <c r="E32" i="7"/>
  <c r="F32" i="7"/>
  <c r="V32" i="7" s="1"/>
  <c r="X35" i="7"/>
  <c r="W35" i="7"/>
  <c r="V35" i="7"/>
  <c r="U35" i="7"/>
  <c r="S35" i="7"/>
  <c r="Q35" i="7"/>
  <c r="P35" i="7"/>
  <c r="T35" i="7" s="1"/>
  <c r="I35" i="7"/>
  <c r="X36" i="7"/>
  <c r="W36" i="7"/>
  <c r="V36" i="7"/>
  <c r="U36" i="7"/>
  <c r="Q36" i="7"/>
  <c r="P36" i="7"/>
  <c r="T36" i="7" s="1"/>
  <c r="I36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X2" i="10"/>
  <c r="W2" i="10"/>
  <c r="V2" i="10"/>
  <c r="U2" i="10"/>
  <c r="S2" i="10"/>
  <c r="Q2" i="10"/>
  <c r="R2" i="10" s="1"/>
  <c r="P2" i="10"/>
  <c r="T2" i="10" s="1"/>
  <c r="I2" i="10"/>
  <c r="X3" i="10"/>
  <c r="W3" i="10"/>
  <c r="V3" i="10"/>
  <c r="U3" i="10"/>
  <c r="S3" i="10"/>
  <c r="Q3" i="10"/>
  <c r="P3" i="10"/>
  <c r="T3" i="10" s="1"/>
  <c r="I3" i="10"/>
  <c r="W5" i="10"/>
  <c r="V5" i="10"/>
  <c r="U5" i="10"/>
  <c r="S5" i="10"/>
  <c r="Q5" i="10"/>
  <c r="P5" i="10"/>
  <c r="T5" i="10" s="1"/>
  <c r="I5" i="10"/>
  <c r="X4" i="10"/>
  <c r="W4" i="10"/>
  <c r="V4" i="10"/>
  <c r="U4" i="10"/>
  <c r="S4" i="10"/>
  <c r="Q4" i="10"/>
  <c r="P4" i="10"/>
  <c r="T4" i="10" s="1"/>
  <c r="I4" i="10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R38" i="7" l="1"/>
  <c r="R36" i="7"/>
  <c r="R32" i="7"/>
  <c r="R35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R3" i="10"/>
  <c r="R5" i="10"/>
  <c r="R4" i="10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14" i="7" l="1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<sst xmlns="http://schemas.openxmlformats.org/spreadsheetml/2006/main" count="1011" uniqueCount="199">
  <si>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</si>
  <si>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</si>
  <si>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</si>
  <si>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</si>
  <si>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</si>
  <si>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</si>
  <si>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</si>
  <si>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</si>
  <si>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</si>
  <si>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</si>
  <si>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</si>
  <si>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</si>
  <si>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</si>
  <si>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</si>
  <si>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</si>
  <si>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</si>
  <si>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</si>
  <si>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</si>
  <si>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</si>
  <si>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</si>
  <si>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</si>
  <si>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</si>
  <si>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</si>
  <si>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</si>
  <si>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</si>
  <si>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</si>
  <si>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</si>
  <si>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</si>
  <si>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</si>
  <si>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</si>
  <si>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</si>
  <si>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</si>
  <si>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</si>
  <si>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</si>
  <si>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</si>
  <si>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</si>
  <si>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</si>
  <si>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</si>
  <si>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</si>
  <si>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</si>
  <si>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</si>
  <si>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</si>
  <si>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</si>
  <si>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</si>
  <si>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</si>
  <si>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</si>
  <si>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</si>
  <si>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</si>
  <si>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</si>
  <si>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</si>
  <si>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</si>
  <si>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</si>
  <si>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</si>
  <si>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</si>
  <si>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</si>
  <si>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</si>
  <si>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</si>
  <si>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</si>
  <si>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</si>
  <si>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</si>
  <si>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</si>
  <si>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</si>
  <si>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</si>
  <si>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</si>
  <si>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</si>
  <si>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</si>
  <si>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</si>
  <si>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</si>
  <si>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</si>
  <si>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</si>
  <si>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</si>
  <si>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</si>
  <si>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</si>
  <si>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</si>
  <si>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</si>
  <si>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</si>
  <si>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</si>
  <si>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</si>
  <si>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</si>
  <si>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</si>
  <si>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</si>
  <si>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</si>
  <si>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</si>
  <si>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</si>
  <si>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</si>
  <si>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</si>
  <si>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</si>
  <si>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</si>
  <si>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</si>
  <si>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</si>
  <si>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</si>
  <si>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</si>
  <si>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</si>
  <si>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</si>
  <si>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</si>
  <si>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</si>
  <si>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</si>
  <si>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</si>
  <si>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</si>
  <si>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</si>
  <si>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</si>
  <si>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</si>
  <si>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</si>
  <si>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</si>
  <si>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</si>
  <si>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</si>
  <si>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</si>
  <si>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</si>
  <si>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</si>
  <si>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</si>
  <si>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</si>
  <si>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</si>
  <si>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</si>
  <si>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</si>
  <si>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</si>
  <si>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</si>
  <si>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</si>
  <si>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</si>
  <si>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</si>
  <si>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</si>
  <si>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</si>
  <si>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</si>
  <si>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</si>
  <si>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</si>
  <si>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</si>
  <si>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</si>
  <si>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</si>
  <si>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</si>
  <si>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</si>
  <si>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</si>
  <si>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</si>
  <si>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</si>
  <si>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</si>
  <si>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</si>
  <si>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</si>
  <si>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</si>
  <si>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</si>
  <si>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</si>
  <si>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</si>
  <si>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</si>
  <si>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</si>
  <si>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</si>
  <si>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</si>
  <si>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</si>
  <si>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</si>
  <si>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</si>
  <si>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</si>
  <si>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</si>
  <si>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</si>
  <si>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</si>
  <si>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</si>
  <si>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</si>
  <si>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</si>
  <si>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</si>
  <si>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</si>
  <si>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</si>
  <si>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</si>
  <si>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</si>
  <si>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</si>
  <si>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</si>
  <si>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</si>
  <si>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</si>
  <si>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</si>
  <si>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</si>
  <si>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</si>
  <si>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</si>
  <si>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</si>
  <si>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</si>
  <si>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</si>
  <si>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</si>
  <si>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</si>
  <si>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</si>
  <si>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 xml:space="preserve"> 48×48×64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</si>
  <si>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</si>
  <si>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</si>
  <si>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</si>
  <si>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</si>
  <si>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</si>
  <si>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</si>
  <si>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</si>
  <si>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</si>
  <si>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</si>
  <si>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</si>
  <si>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</si>
  <si>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</si>
  <si>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</si>
  <si>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</si>
  <si>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</si>
  <si>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</si>
  <si>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</si>
  <si>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</si>
  <si>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</si>
  <si>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</si>
  <si>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</si>
  <si>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</si>
  <si>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NOSLIP+DSMAG+SMALL+UPDT1</t>
  </si>
  <si>
    <t>NOSLIP+DSMAG+SMALL+ALPH2.52</t>
  </si>
  <si>
    <t>NOSLIP+DSMAG+SMALL+ALPH4.00</t>
  </si>
  <si>
    <t>NOSLIP+DSMAG+SMALL+FILTER2D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</si>
</sst>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180</v>
      </c>
      <c r="B123" t="s">
        <v>183</v>
      </c>
      <c r="C123" t="s">
        <v>182</v>
      </c>
      <c r="D123" t="s">
        <v>185</v>
      </c>
      <c r="E123" t="s">
        <v>186</v>
      </c>
    </row>
    <row r="125" spans="1:5">
      <c r="A125" t="s">
        <v>181</v>
      </c>
      <c r="B125" t="s">
        <v>184</v>
      </c>
      <c r="C125" t="s">
        <v>189</v>
      </c>
      <c r="D125" t="s">
        <v>185</v>
      </c>
      <c r="E125" t="s">
        <v>190</v>
      </c>
    </row>
    <row r="126" spans="1:5">
      <c r="B126" t="s">
        <v>188</v>
      </c>
    </row>
    <row r="128" spans="1:5">
      <c r="A128" t="s">
        <v>13</v>
      </c>
      <c r="B128" t="s">
        <v>187</v>
      </c>
      <c r="C128" t="s">
        <v>182</v>
      </c>
      <c r="D128" t="s">
        <v>185</v>
      </c>
      <c r="E128" t="s">
        <v>191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zoomScale="55" zoomScaleNormal="55" workbookViewId="0">
      <selection activeCell="N2" sqref="N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2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O28" sqref="O28"/>
    </sheetView>
  </sheetViews>
  <sheetFormatPr defaultRowHeight="14.5"/>
  <cols>
    <col min="1" max="1" width="36.90625" customWidth="1"/>
    <col min="2" max="2" width="5.81640625" bestFit="1" customWidth="1"/>
    <col min="3" max="3" width="13.54296875" bestFit="1" customWidth="1"/>
    <col min="4" max="4" width="9.26953125" bestFit="1" customWidth="1"/>
    <col min="5" max="5" width="5.36328125" bestFit="1" customWidth="1"/>
    <col min="6" max="6" width="6.36328125" bestFit="1" customWidth="1"/>
    <col min="7" max="7" width="7.54296875" bestFit="1" customWidth="1"/>
    <col min="8" max="8" width="11.7265625" bestFit="1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161</v>
      </c>
      <c r="B2" s="5">
        <v>13750</v>
      </c>
      <c r="C2" s="5" t="s">
        <v>171</v>
      </c>
      <c r="D2" s="5" t="s">
        <v>172</v>
      </c>
      <c r="E2" s="18">
        <v>0.130833333333333</v>
      </c>
      <c r="F2" s="21">
        <v>4.8645833333333298E-2</v>
      </c>
      <c r="G2" s="18">
        <v>6.8932160000000006E-2</v>
      </c>
      <c r="H2" s="13">
        <v>3.896123E-3</v>
      </c>
      <c r="I2" s="19">
        <f>E2/F2</f>
        <v>2.6895074946466759</v>
      </c>
      <c r="J2" s="5" t="s">
        <v>173</v>
      </c>
      <c r="K2" s="5" t="s">
        <v>28</v>
      </c>
      <c r="L2" s="5" t="s">
        <v>156</v>
      </c>
      <c r="M2" s="19" t="s">
        <v>156</v>
      </c>
      <c r="N2" s="12">
        <v>392.24</v>
      </c>
      <c r="O2" s="12">
        <v>392.603307262101</v>
      </c>
      <c r="P2" s="9">
        <f>8*(N2/B2)^2</f>
        <v>6.5101103645619834E-3</v>
      </c>
      <c r="Q2" s="9">
        <f>8*(O2/B2)^2</f>
        <v>6.5221757619047535E-3</v>
      </c>
      <c r="R2" s="10">
        <f>(Q2-P2)/P2</f>
        <v>1.8533322274302069E-3</v>
      </c>
      <c r="S2" s="8">
        <f>200*2*O2/B2</f>
        <v>11.421187120352029</v>
      </c>
      <c r="T2" s="4">
        <f>B2/4*P2</f>
        <v>22.37850437818182</v>
      </c>
      <c r="U2" s="8">
        <f>E2*N2</f>
        <v>51.318066666666539</v>
      </c>
      <c r="V2" s="8">
        <f>F2*N2</f>
        <v>19.080841666666654</v>
      </c>
      <c r="W2" s="8">
        <f>G2*N2</f>
        <v>27.037950438400003</v>
      </c>
      <c r="X2" s="8">
        <f>H2*N2</f>
        <v>1.52821528552</v>
      </c>
    </row>
    <row r="3" spans="1:24">
      <c r="A3" t="s">
        <v>164</v>
      </c>
      <c r="B3" s="5">
        <v>13750</v>
      </c>
      <c r="C3" s="5" t="s">
        <v>171</v>
      </c>
      <c r="D3" s="5" t="s">
        <v>172</v>
      </c>
      <c r="E3" s="18">
        <v>0.130833333333333</v>
      </c>
      <c r="F3" s="21">
        <v>4.8645833333333298E-2</v>
      </c>
      <c r="G3" s="18">
        <v>6.8932160000000006E-2</v>
      </c>
      <c r="H3" s="13">
        <v>3.896123E-3</v>
      </c>
      <c r="I3" s="19">
        <f>E3/F3</f>
        <v>2.6895074946466759</v>
      </c>
      <c r="J3" s="5" t="s">
        <v>173</v>
      </c>
      <c r="K3" s="5" t="s">
        <v>28</v>
      </c>
      <c r="L3" s="5" t="s">
        <v>156</v>
      </c>
      <c r="M3" s="19" t="s">
        <v>156</v>
      </c>
      <c r="N3" s="12">
        <v>392.24</v>
      </c>
      <c r="O3" s="12">
        <v>419.189718479828</v>
      </c>
      <c r="P3" s="9">
        <f>8*(N3/B3)^2</f>
        <v>6.5101103645619834E-3</v>
      </c>
      <c r="Q3" s="9">
        <f>8*(O3/B3)^2</f>
        <v>7.4354256430205863E-3</v>
      </c>
      <c r="R3" s="10">
        <f>(Q3-P3)/P3</f>
        <v>0.14213511394454836</v>
      </c>
      <c r="S3" s="8">
        <f>200*2*O3/B3</f>
        <v>12.194609992140451</v>
      </c>
      <c r="T3" s="4">
        <f>B3/4*P3</f>
        <v>22.37850437818182</v>
      </c>
      <c r="U3" s="8">
        <f>E3*N3</f>
        <v>51.318066666666539</v>
      </c>
      <c r="V3" s="8">
        <f>F3*N3</f>
        <v>19.080841666666654</v>
      </c>
      <c r="W3" s="8">
        <f>G3*N3</f>
        <v>27.037950438400003</v>
      </c>
      <c r="X3" s="8">
        <f>H3*N3</f>
        <v>1.52821528552</v>
      </c>
    </row>
    <row r="4" spans="1:24">
      <c r="A4" t="s">
        <v>170</v>
      </c>
      <c r="B4" s="5">
        <v>13750</v>
      </c>
      <c r="C4" s="5" t="s">
        <v>171</v>
      </c>
      <c r="D4" s="5" t="s">
        <v>172</v>
      </c>
      <c r="E4" s="18">
        <v>0.130833333333333</v>
      </c>
      <c r="F4" s="21">
        <v>4.8645833333333298E-2</v>
      </c>
      <c r="G4" s="18">
        <v>6.8932160000000006E-2</v>
      </c>
      <c r="H4" s="13">
        <v>3.896123E-3</v>
      </c>
      <c r="I4" s="19">
        <f>E4/F4</f>
        <v>2.6895074946466759</v>
      </c>
      <c r="J4" s="5" t="s">
        <v>173</v>
      </c>
      <c r="K4" s="5" t="s">
        <v>28</v>
      </c>
      <c r="L4" s="5" t="s">
        <v>156</v>
      </c>
      <c r="M4" s="19" t="s">
        <v>156</v>
      </c>
      <c r="N4" s="12">
        <v>392.24</v>
      </c>
      <c r="O4" s="12">
        <v>400.57025121806299</v>
      </c>
      <c r="P4" s="9">
        <f>8*(N4/B4)^2</f>
        <v>6.5101103645619834E-3</v>
      </c>
      <c r="Q4" s="9">
        <f>8*(O4/B4)^2</f>
        <v>6.7895654044943703E-3</v>
      </c>
      <c r="R4" s="10">
        <f>(Q4-P4)/P4</f>
        <v>4.2926313730963811E-2</v>
      </c>
      <c r="S4" s="8">
        <f>200*2*O4/B4</f>
        <v>11.652952762707287</v>
      </c>
      <c r="T4" s="4">
        <f>B4/4*P4</f>
        <v>22.37850437818182</v>
      </c>
      <c r="U4" s="8">
        <f>E4*N4</f>
        <v>51.318066666666539</v>
      </c>
      <c r="V4" s="8">
        <f>F4*N4</f>
        <v>19.080841666666654</v>
      </c>
      <c r="W4" s="8">
        <f>G4*N4</f>
        <v>27.037950438400003</v>
      </c>
      <c r="X4" s="8">
        <f>H4*N4</f>
        <v>1.52821528552</v>
      </c>
    </row>
    <row r="5" spans="1:24">
      <c r="A5" t="s">
        <v>174</v>
      </c>
      <c r="B5" s="5">
        <v>13750</v>
      </c>
      <c r="C5" s="5" t="s">
        <v>171</v>
      </c>
      <c r="D5" s="5" t="s">
        <v>172</v>
      </c>
      <c r="E5" s="18">
        <v>0.130833333333333</v>
      </c>
      <c r="F5" s="21">
        <v>4.8645833333333298E-2</v>
      </c>
      <c r="G5" s="18">
        <v>6.8932160000000006E-2</v>
      </c>
      <c r="H5" s="13">
        <v>3.896123E-3</v>
      </c>
      <c r="I5" s="19">
        <f>E5/F5</f>
        <v>2.6895074946466759</v>
      </c>
      <c r="J5" s="5" t="s">
        <v>173</v>
      </c>
      <c r="K5" s="5" t="s">
        <v>28</v>
      </c>
      <c r="L5" s="5" t="s">
        <v>156</v>
      </c>
      <c r="M5" s="19" t="s">
        <v>156</v>
      </c>
      <c r="N5" s="12">
        <v>392.24</v>
      </c>
      <c r="O5" s="12">
        <v>352.74297174230901</v>
      </c>
      <c r="P5" s="9">
        <f>8*(N5/B5)^2</f>
        <v>6.5101103645619834E-3</v>
      </c>
      <c r="Q5" s="9">
        <f>8*(O5/B5)^2</f>
        <v>5.2650358104265162E-3</v>
      </c>
      <c r="R5" s="10">
        <f>(Q5-P5)/P5</f>
        <v>-0.19125244956108189</v>
      </c>
      <c r="S5" s="8">
        <f>200*2*O5/B5</f>
        <v>10.261613723412626</v>
      </c>
      <c r="T5" s="4">
        <f>B5/4*P5</f>
        <v>22.37850437818182</v>
      </c>
      <c r="U5" s="8">
        <f>E5*N5</f>
        <v>51.318066666666539</v>
      </c>
      <c r="V5" s="8">
        <f>F5*N5</f>
        <v>19.080841666666654</v>
      </c>
      <c r="W5" s="8">
        <f>G5*N5</f>
        <v>27.037950438400003</v>
      </c>
      <c r="X5" s="8">
        <v>1.5</v>
      </c>
    </row>
    <row r="6" spans="1:24">
      <c r="B6" s="5"/>
      <c r="C6" s="5"/>
      <c r="D6" s="5"/>
      <c r="E6" s="18"/>
      <c r="F6" s="21"/>
      <c r="G6" s="18"/>
      <c r="H6" s="13"/>
      <c r="I6" s="19"/>
      <c r="J6" s="5"/>
      <c r="K6" s="5"/>
      <c r="L6" s="5"/>
      <c r="M6" s="19"/>
      <c r="N6" s="12"/>
      <c r="O6" s="12"/>
      <c r="P6" s="9"/>
      <c r="Q6" s="9"/>
      <c r="R6" s="10"/>
      <c r="S6" s="8"/>
      <c r="T6" s="4"/>
      <c r="U6" s="8"/>
      <c r="V6" s="8"/>
      <c r="W6" s="8"/>
      <c r="X6" s="8"/>
    </row>
    <row r="7" spans="1:24">
      <c r="B7" s="5"/>
      <c r="C7" s="5"/>
      <c r="D7" s="5"/>
      <c r="E7" s="18"/>
      <c r="F7" s="21"/>
      <c r="G7" s="18"/>
      <c r="H7" s="13"/>
      <c r="I7" s="19"/>
      <c r="J7" s="5"/>
      <c r="K7" s="5"/>
      <c r="L7" s="5"/>
      <c r="M7" s="19"/>
      <c r="N7" s="12"/>
      <c r="O7" s="12"/>
      <c r="P7" s="9"/>
      <c r="Q7" s="9"/>
      <c r="R7" s="10"/>
      <c r="S7" s="8"/>
      <c r="T7" s="4"/>
      <c r="U7" s="8"/>
      <c r="V7" s="8"/>
      <c r="W7" s="8"/>
      <c r="X7" s="8"/>
    </row>
    <row r="8" spans="1:24">
      <c r="B8" s="5"/>
      <c r="C8" s="5"/>
      <c r="D8" s="5"/>
      <c r="E8" s="5"/>
      <c r="F8" s="5"/>
      <c r="H8" s="5"/>
      <c r="I8" s="5"/>
      <c r="J8" s="5"/>
      <c r="K8" s="5"/>
      <c r="M8" s="8"/>
      <c r="N8" s="12"/>
      <c r="O8" s="4"/>
      <c r="P8" s="9"/>
      <c r="Q8" s="9"/>
      <c r="R8" s="10"/>
      <c r="S8" s="8"/>
      <c r="T8" s="4"/>
      <c r="U8" s="8"/>
      <c r="V8" s="8"/>
      <c r="W8" s="8"/>
      <c r="X8" s="8"/>
    </row>
    <row r="9" spans="1:24">
      <c r="B9" s="5"/>
      <c r="C9" s="5"/>
      <c r="D9" s="5"/>
      <c r="E9" s="5"/>
      <c r="F9" s="5"/>
      <c r="H9" s="5"/>
      <c r="I9" s="5"/>
      <c r="J9" s="5"/>
      <c r="K9" s="5"/>
      <c r="M9" s="8"/>
      <c r="N9" s="12"/>
      <c r="O9" s="4"/>
      <c r="P9" s="9"/>
      <c r="Q9" s="9"/>
      <c r="R9" s="10"/>
      <c r="S9" s="8"/>
      <c r="T9" s="4"/>
      <c r="U9" s="8"/>
      <c r="V9" s="8"/>
      <c r="W9" s="8"/>
      <c r="X9" s="8"/>
    </row>
    <row r="10" spans="1:24">
      <c r="B10" s="5"/>
      <c r="C10" s="5"/>
      <c r="D10" s="5"/>
      <c r="E10" s="5"/>
      <c r="F10" s="5"/>
      <c r="H10" s="5"/>
      <c r="I10" s="5"/>
      <c r="J10" s="5"/>
      <c r="K10" s="5"/>
      <c r="M10" s="8"/>
      <c r="N10" s="12"/>
      <c r="O10" s="4"/>
      <c r="P10" s="9"/>
      <c r="Q10" s="9"/>
      <c r="R10" s="10"/>
      <c r="S10" s="8"/>
      <c r="T10" s="4"/>
      <c r="U10" s="8"/>
      <c r="V10" s="8"/>
      <c r="W10" s="8"/>
      <c r="X10" s="8"/>
    </row>
    <row r="11" spans="1:24">
      <c r="B11" s="5"/>
      <c r="C11" s="5"/>
      <c r="D11" s="5"/>
      <c r="E11" s="5"/>
      <c r="F11" s="5"/>
      <c r="H11" s="5"/>
      <c r="I11" s="5"/>
      <c r="J11" s="5"/>
      <c r="K11" s="5"/>
      <c r="M11" s="8"/>
      <c r="N11" s="12"/>
      <c r="O11" s="4"/>
      <c r="P11" s="9"/>
      <c r="Q11" s="9"/>
      <c r="R11" s="10"/>
      <c r="S11" s="8"/>
      <c r="T11" s="4"/>
      <c r="U11" s="8"/>
      <c r="V11" s="8"/>
      <c r="W11" s="8"/>
      <c r="X11" s="8"/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B14" s="5"/>
      <c r="C14" s="5"/>
      <c r="D14" s="5"/>
      <c r="E14" s="5"/>
      <c r="F14" s="5"/>
      <c r="H14" s="5"/>
      <c r="I14" s="5"/>
      <c r="J14" s="5"/>
      <c r="K14" s="5"/>
      <c r="M14" s="8"/>
      <c r="N14" s="12"/>
      <c r="O14" s="4"/>
      <c r="P14" s="9"/>
      <c r="Q14" s="9"/>
      <c r="R14" s="10"/>
      <c r="S14" s="8"/>
      <c r="T14" s="4"/>
      <c r="U14" s="8"/>
      <c r="V14" s="8"/>
      <c r="W14" s="8"/>
      <c r="X14" s="8"/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40"/>
  <sheetViews>
    <sheetView tabSelected="1" zoomScale="55" zoomScaleNormal="55" workbookViewId="0">
      <selection activeCell="S37" sqref="S37"/>
    </sheetView>
  </sheetViews>
  <sheetFormatPr defaultRowHeight="14.5"/>
  <cols>
    <col min="1" max="1" width="2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 t="shared" si="41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 t="shared" si="41"/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179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192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5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5" si="45">8*(N32/B32)^2</f>
        <v>5.772630931736967E-3</v>
      </c>
      <c r="Q32" s="9">
        <f t="shared" ref="Q32:Q35" si="46">8*(O32/B32)^2</f>
        <v>5.7390011065929555E-3</v>
      </c>
      <c r="R32" s="10">
        <f t="shared" ref="R32:R35" si="47">(Q32-P32)/P32</f>
        <v>-5.8257362269810769E-3</v>
      </c>
      <c r="S32" s="8">
        <f>200*2*O32/B32</f>
        <v>10.71354386428035</v>
      </c>
      <c r="T32" s="4">
        <f t="shared" ref="T32:T35" si="48">B32/4*P32</f>
        <v>29.642459834469324</v>
      </c>
      <c r="U32" s="8">
        <f t="shared" ref="U32:U35" si="49">E32*N32</f>
        <v>9.1958333333333329</v>
      </c>
      <c r="V32" s="8">
        <f t="shared" ref="V32:V35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194</v>
      </c>
      <c r="E33" s="18">
        <f>6.4/384</f>
        <v>1.6666666666666666E-2</v>
      </c>
      <c r="F33" s="5">
        <f>2.4/256</f>
        <v>9.3749999999999997E-3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9.1958333333333329</v>
      </c>
      <c r="V33" s="8">
        <f t="shared" si="50"/>
        <v>5.1726562500000002</v>
      </c>
      <c r="W33" s="8">
        <f t="shared" ref="W33:W35" si="51">G33*N33</f>
        <v>10.92118501</v>
      </c>
      <c r="X33" s="8">
        <f t="shared" ref="X33:X35" si="52">H33*N33</f>
        <v>0.29612416982499995</v>
      </c>
    </row>
    <row r="35" spans="1:24">
      <c r="A35" t="s">
        <v>193</v>
      </c>
      <c r="B35" s="5">
        <v>20540</v>
      </c>
      <c r="C35" s="5" t="s">
        <v>158</v>
      </c>
      <c r="D35" s="5" t="s">
        <v>160</v>
      </c>
      <c r="E35" s="18">
        <v>6.6666666666666596E-2</v>
      </c>
      <c r="F35" s="5">
        <v>3.7499999999999999E-2</v>
      </c>
      <c r="G35" s="18">
        <v>3.9572349999999999E-2</v>
      </c>
      <c r="H35" s="13">
        <v>1.094476E-3</v>
      </c>
      <c r="I35" s="19">
        <f t="shared" si="44"/>
        <v>1.7777777777777759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551.75</v>
      </c>
      <c r="O35" s="4">
        <v>549.52612835823697</v>
      </c>
      <c r="P35" s="9">
        <f t="shared" si="45"/>
        <v>5.772630931736967E-3</v>
      </c>
      <c r="Q35" s="9">
        <f t="shared" si="46"/>
        <v>5.7261906280834897E-3</v>
      </c>
      <c r="R35" s="10">
        <f t="shared" si="47"/>
        <v>-8.0449112722859699E-3</v>
      </c>
      <c r="S35" s="8">
        <f>200*2*O35/B35</f>
        <v>10.701579909605394</v>
      </c>
      <c r="T35" s="4">
        <f t="shared" si="48"/>
        <v>29.642459834469324</v>
      </c>
      <c r="U35" s="8">
        <f t="shared" si="49"/>
        <v>36.783333333333296</v>
      </c>
      <c r="V35" s="8">
        <f t="shared" si="50"/>
        <v>20.690625000000001</v>
      </c>
      <c r="W35" s="8">
        <f t="shared" si="51"/>
        <v>21.834044112499999</v>
      </c>
      <c r="X35" s="8">
        <f t="shared" si="52"/>
        <v>0.60387713300000001</v>
      </c>
    </row>
    <row r="36" spans="1:24">
      <c r="A36" t="s">
        <v>193</v>
      </c>
      <c r="B36" s="5">
        <v>20540</v>
      </c>
      <c r="C36" s="5" t="s">
        <v>158</v>
      </c>
      <c r="D36" s="5" t="s">
        <v>168</v>
      </c>
      <c r="E36" s="18">
        <v>6.6666666666666596E-2</v>
      </c>
      <c r="F36" s="5">
        <v>3.7499999999999999E-2</v>
      </c>
      <c r="G36" s="18">
        <v>7.9024239999999996E-2</v>
      </c>
      <c r="H36" s="13">
        <v>2.2765490000000001E-3</v>
      </c>
      <c r="I36" s="19">
        <f>E36/F36</f>
        <v>1.7777777777777759</v>
      </c>
      <c r="J36" s="5" t="s">
        <v>157</v>
      </c>
      <c r="K36" s="5" t="s">
        <v>28</v>
      </c>
      <c r="L36" s="5" t="s">
        <v>156</v>
      </c>
      <c r="M36" s="19" t="s">
        <v>156</v>
      </c>
      <c r="N36" s="12">
        <v>551.75</v>
      </c>
      <c r="O36" s="4">
        <v>529.85379316914896</v>
      </c>
      <c r="P36" s="9">
        <f>8*(N36/B36)^2</f>
        <v>5.772630931736967E-3</v>
      </c>
      <c r="Q36" s="9">
        <f>8*(O36/B36)^2</f>
        <v>5.3235483642857136E-3</v>
      </c>
      <c r="R36" s="10">
        <f>(Q36-P36)/P36</f>
        <v>-7.7795128904269983E-2</v>
      </c>
      <c r="S36" s="8">
        <v>11</v>
      </c>
      <c r="T36" s="4">
        <f>B36/4*P36</f>
        <v>29.642459834469324</v>
      </c>
      <c r="U36" s="8">
        <f>E36*N36</f>
        <v>36.783333333333296</v>
      </c>
      <c r="V36" s="8">
        <f>F36*N36</f>
        <v>20.690625000000001</v>
      </c>
      <c r="W36" s="8">
        <f>G36*N36</f>
        <v>43.60162442</v>
      </c>
      <c r="X36" s="8">
        <f>H36*N36</f>
        <v>1.25608591075</v>
      </c>
    </row>
    <row r="37" spans="1:24">
      <c r="A37" t="s">
        <v>196</v>
      </c>
      <c r="B37" s="5">
        <v>20540</v>
      </c>
      <c r="C37" s="5" t="s">
        <v>158</v>
      </c>
      <c r="D37" s="5" t="s">
        <v>168</v>
      </c>
      <c r="E37" s="18">
        <v>6.6666666666666596E-2</v>
      </c>
      <c r="F37" s="5">
        <v>3.7499999999999999E-2</v>
      </c>
      <c r="G37" s="18">
        <v>7.9024239999999996E-2</v>
      </c>
      <c r="H37" s="13">
        <v>2.2765490000000001E-3</v>
      </c>
      <c r="I37" s="19">
        <f>E37/F37</f>
        <v>1.7777777777777759</v>
      </c>
      <c r="J37" s="5" t="s">
        <v>157</v>
      </c>
      <c r="K37" s="5" t="s">
        <v>28</v>
      </c>
      <c r="L37" s="5" t="s">
        <v>156</v>
      </c>
      <c r="M37" s="19" t="s">
        <v>156</v>
      </c>
      <c r="N37" s="12">
        <v>551.75</v>
      </c>
      <c r="O37" s="4">
        <v>500.92975237128002</v>
      </c>
      <c r="P37" s="9">
        <f>8*(N37/B37)^2</f>
        <v>5.772630931736967E-3</v>
      </c>
      <c r="Q37" s="9">
        <f>8*(O37/B37)^2</f>
        <v>4.7582007664670623E-3</v>
      </c>
      <c r="R37" s="10">
        <f>(Q37-P37)/P37</f>
        <v>-0.17573099289835697</v>
      </c>
      <c r="S37" s="8">
        <v>11</v>
      </c>
      <c r="T37" s="4">
        <f>B37/4*P37</f>
        <v>29.642459834469324</v>
      </c>
      <c r="U37" s="8">
        <f>E37*N37</f>
        <v>36.783333333333296</v>
      </c>
      <c r="V37" s="8">
        <f>F37*N37</f>
        <v>20.690625000000001</v>
      </c>
      <c r="W37" s="8">
        <f>G37*N37</f>
        <v>43.60162442</v>
      </c>
      <c r="X37" s="8">
        <f>H37*N37</f>
        <v>1.25608591075</v>
      </c>
    </row>
    <row r="38" spans="1:24">
      <c r="A38" t="s">
        <v>197</v>
      </c>
      <c r="B38" s="5">
        <v>20540</v>
      </c>
      <c r="C38" s="5" t="s">
        <v>158</v>
      </c>
      <c r="D38" s="5" t="s">
        <v>168</v>
      </c>
      <c r="E38" s="18">
        <v>6.6666666666666596E-2</v>
      </c>
      <c r="F38" s="5">
        <v>3.7499999999999999E-2</v>
      </c>
      <c r="G38" s="18">
        <v>7.9024239999999996E-2</v>
      </c>
      <c r="H38" s="13">
        <v>2.2765490000000001E-3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530.15400812668804</v>
      </c>
      <c r="P38" s="9">
        <f>8*(N38/B38)^2</f>
        <v>5.772630931736967E-3</v>
      </c>
      <c r="Q38" s="9">
        <f>8*(O38/B38)^2</f>
        <v>5.3295827142857055E-3</v>
      </c>
      <c r="R38" s="10">
        <f>(Q38-P38)/P38</f>
        <v>-7.6749790986195915E-2</v>
      </c>
      <c r="S38" s="8">
        <v>11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43.60162442</v>
      </c>
      <c r="X38" s="8">
        <f>H38*N38</f>
        <v>1.25608591075</v>
      </c>
    </row>
    <row r="39" spans="1:24">
      <c r="A39" t="s">
        <v>198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513.70343622884798</v>
      </c>
      <c r="P39" s="9">
        <f>8*(N39/B39)^2</f>
        <v>5.772630931736967E-3</v>
      </c>
      <c r="Q39" s="9">
        <f>8*(O39/B39)^2</f>
        <v>5.0039625419103125E-3</v>
      </c>
      <c r="R39" s="10">
        <f>(Q39-P39)/P39</f>
        <v>-0.13315737640538275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195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532.50976369392004</v>
      </c>
      <c r="P40" s="9">
        <f>8*(N40/B40)^2</f>
        <v>5.772630931736967E-3</v>
      </c>
      <c r="Q40" s="9">
        <f>8*(O40/B40)^2</f>
        <v>5.3770522746478871E-3</v>
      </c>
      <c r="R40" s="10">
        <f>(Q40-P40)/P40</f>
        <v>-6.852658030054444E-2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25"/>
  <sheetViews>
    <sheetView zoomScale="40" zoomScaleNormal="40" workbookViewId="0">
      <selection activeCell="R18" sqref="R18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175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173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178</v>
      </c>
      <c r="B23" s="5">
        <v>40582</v>
      </c>
      <c r="C23" s="5" t="s">
        <v>171</v>
      </c>
      <c r="D23" s="5" t="s">
        <v>175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173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177</v>
      </c>
      <c r="B24" s="5">
        <v>40582</v>
      </c>
      <c r="C24" s="5" t="s">
        <v>171</v>
      </c>
      <c r="D24" s="5" t="s">
        <v>175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173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176</v>
      </c>
      <c r="B25" s="5">
        <v>40582</v>
      </c>
      <c r="C25" s="5" t="s">
        <v>171</v>
      </c>
      <c r="D25" s="5" t="s">
        <v>175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173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87"/>
  <sheetViews>
    <sheetView zoomScale="55" zoomScaleNormal="55" workbookViewId="0">
      <selection activeCell="D2" sqref="D2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56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56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2024-05-09T08:39:00Z</dcterms:modified>
</cp:coreProperties>
</file>