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83C4CD9B-26F5-45A5-83EE-0672B00FE363}" xr6:coauthVersionLast="47" xr6:coauthVersionMax="47" xr10:uidLastSave="{00000000-0000-0000-0000-000000000000}"/>
  <bookViews>
    <workbookView xWindow="-110" yWindow="-110" windowWidth="25820" windowHeight="15500" activeTab="1" xr2:uid="{01D2C22A-6FDC-4C8A-89EA-CFEF89D4AB13}"/>
  </bookViews>
  <sheets>
    <sheet name="debug" sheetId="1" r:id="rId1"/>
    <sheet name="CHA_RETAU180" sheetId="9" r:id="rId2"/>
    <sheet name="CHA_RETAU550" sheetId="7" r:id="rId3"/>
    <sheet name="CHA_RETAU1000" sheetId="4" r:id="rId4"/>
    <sheet name="CHA_RETAU5200" sheetId="6" r:id="rId5"/>
    <sheet name="main" sheetId="2" r:id="rId6"/>
    <sheet name="initsolver" sheetId="3" r:id="rId7"/>
    <sheet name="not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8" i="6" l="1"/>
  <c r="Q78" i="6"/>
  <c r="R78" i="6" s="1"/>
  <c r="P78" i="6"/>
  <c r="T78" i="6" s="1"/>
  <c r="G78" i="6"/>
  <c r="H78" i="6" s="1"/>
  <c r="M78" i="6" s="1"/>
  <c r="S77" i="6"/>
  <c r="Q77" i="6"/>
  <c r="R77" i="6" s="1"/>
  <c r="P77" i="6"/>
  <c r="T77" i="6" s="1"/>
  <c r="G77" i="6"/>
  <c r="H77" i="6" s="1"/>
  <c r="M77" i="6" s="1"/>
  <c r="S76" i="6"/>
  <c r="Q76" i="6"/>
  <c r="R76" i="6" s="1"/>
  <c r="P76" i="6"/>
  <c r="T76" i="6" s="1"/>
  <c r="G76" i="6"/>
  <c r="H76" i="6" s="1"/>
  <c r="M76" i="6" s="1"/>
  <c r="S75" i="6"/>
  <c r="Q75" i="6"/>
  <c r="R75" i="6" s="1"/>
  <c r="P75" i="6"/>
  <c r="T75" i="6" s="1"/>
  <c r="G75" i="6"/>
  <c r="H75" i="6" s="1"/>
  <c r="M75" i="6" s="1"/>
  <c r="S72" i="6"/>
  <c r="Q72" i="6"/>
  <c r="P72" i="6"/>
  <c r="T72" i="6" s="1"/>
  <c r="G72" i="6"/>
  <c r="H72" i="6" s="1"/>
  <c r="M72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6" i="6"/>
  <c r="Q66" i="6"/>
  <c r="P66" i="6"/>
  <c r="T66" i="6" s="1"/>
  <c r="G66" i="6"/>
  <c r="H66" i="6" s="1"/>
  <c r="M66" i="6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48" i="6"/>
  <c r="Q48" i="6"/>
  <c r="P48" i="6"/>
  <c r="T48" i="6" s="1"/>
  <c r="G48" i="6"/>
  <c r="H48" i="6" s="1"/>
  <c r="M48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60" i="6"/>
  <c r="Q60" i="6"/>
  <c r="P60" i="6"/>
  <c r="T60" i="6" s="1"/>
  <c r="G60" i="6"/>
  <c r="H60" i="6" s="1"/>
  <c r="M60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4" i="6"/>
  <c r="Q54" i="6"/>
  <c r="P54" i="6"/>
  <c r="T54" i="6" s="1"/>
  <c r="G54" i="6"/>
  <c r="H54" i="6" s="1"/>
  <c r="M54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42" i="6"/>
  <c r="Q42" i="6"/>
  <c r="P42" i="6"/>
  <c r="T42" i="6" s="1"/>
  <c r="G42" i="6"/>
  <c r="H42" i="6" s="1"/>
  <c r="M42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6" i="6"/>
  <c r="Q36" i="6"/>
  <c r="P36" i="6"/>
  <c r="T36" i="6" s="1"/>
  <c r="G36" i="6"/>
  <c r="H36" i="6" s="1"/>
  <c r="M36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0" i="6"/>
  <c r="Q30" i="6"/>
  <c r="P30" i="6"/>
  <c r="T30" i="6" s="1"/>
  <c r="G30" i="6"/>
  <c r="H30" i="6" s="1"/>
  <c r="M30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4" i="6"/>
  <c r="Q24" i="6"/>
  <c r="P24" i="6"/>
  <c r="T24" i="6" s="1"/>
  <c r="G24" i="6"/>
  <c r="H24" i="6" s="1"/>
  <c r="M24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18" i="6"/>
  <c r="Q18" i="6"/>
  <c r="P18" i="6"/>
  <c r="T18" i="6" s="1"/>
  <c r="G18" i="6"/>
  <c r="H18" i="6" s="1"/>
  <c r="M18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0" i="6"/>
  <c r="S11" i="6"/>
  <c r="S12" i="6"/>
  <c r="S9" i="6"/>
  <c r="Q9" i="6"/>
  <c r="R9" i="6" s="1"/>
  <c r="Q12" i="6"/>
  <c r="P12" i="6"/>
  <c r="T12" i="6" s="1"/>
  <c r="G12" i="6"/>
  <c r="H12" i="6" s="1"/>
  <c r="M12" i="6" s="1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P9" i="6"/>
  <c r="T9" i="6" s="1"/>
  <c r="G9" i="6"/>
  <c r="H9" i="6" s="1"/>
  <c r="M9" i="6" s="1"/>
  <c r="W3" i="7"/>
  <c r="W4" i="7"/>
  <c r="W5" i="7"/>
  <c r="W2" i="7"/>
  <c r="V3" i="7"/>
  <c r="V4" i="7"/>
  <c r="V5" i="7"/>
  <c r="V2" i="7"/>
  <c r="U3" i="7"/>
  <c r="U4" i="7"/>
  <c r="U5" i="7"/>
  <c r="U2" i="7"/>
  <c r="T3" i="7"/>
  <c r="T4" i="7"/>
  <c r="T5" i="7"/>
  <c r="T2" i="7"/>
  <c r="X6" i="9"/>
  <c r="W6" i="9"/>
  <c r="X4" i="9"/>
  <c r="W5" i="9"/>
  <c r="V3" i="9"/>
  <c r="V4" i="9"/>
  <c r="V5" i="9"/>
  <c r="U3" i="9"/>
  <c r="U4" i="9"/>
  <c r="U5" i="9"/>
  <c r="V2" i="9"/>
  <c r="U2" i="9"/>
  <c r="S3" i="7"/>
  <c r="S4" i="7"/>
  <c r="S5" i="7"/>
  <c r="S2" i="7"/>
  <c r="S3" i="4"/>
  <c r="S4" i="4"/>
  <c r="S5" i="4"/>
  <c r="S2" i="4"/>
  <c r="P6" i="9"/>
  <c r="T6" i="9" s="1"/>
  <c r="Q6" i="9"/>
  <c r="R6" i="9" s="1"/>
  <c r="S6" i="9"/>
  <c r="M6" i="9"/>
  <c r="F6" i="9"/>
  <c r="V6" i="9" s="1"/>
  <c r="E6" i="9"/>
  <c r="I6" i="9" s="1"/>
  <c r="H43" i="9"/>
  <c r="G43" i="9"/>
  <c r="F43" i="9"/>
  <c r="E43" i="9"/>
  <c r="I43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O3" i="4"/>
  <c r="O4" i="4"/>
  <c r="O5" i="4"/>
  <c r="O2" i="4"/>
  <c r="P2" i="4"/>
  <c r="P3" i="4"/>
  <c r="P4" i="4"/>
  <c r="P5" i="4"/>
  <c r="R2" i="4"/>
  <c r="R3" i="4"/>
  <c r="R4" i="4"/>
  <c r="R5" i="4"/>
  <c r="L5" i="4"/>
  <c r="G5" i="4"/>
  <c r="F5" i="4"/>
  <c r="F4" i="4"/>
  <c r="G4" i="4" s="1"/>
  <c r="L4" i="4" s="1"/>
  <c r="L3" i="4"/>
  <c r="G3" i="4"/>
  <c r="F3" i="4"/>
  <c r="L2" i="4"/>
  <c r="G2" i="4"/>
  <c r="F2" i="4"/>
  <c r="T3" i="6"/>
  <c r="T4" i="6"/>
  <c r="T5" i="6"/>
  <c r="R3" i="7"/>
  <c r="R4" i="7"/>
  <c r="R5" i="7"/>
  <c r="R2" i="7"/>
  <c r="Q3" i="7"/>
  <c r="Q4" i="7"/>
  <c r="Q5" i="7"/>
  <c r="P3" i="7"/>
  <c r="P4" i="7"/>
  <c r="P5" i="7"/>
  <c r="P2" i="7"/>
  <c r="P43" i="9"/>
  <c r="T43" i="9" s="1"/>
  <c r="S3" i="6"/>
  <c r="S4" i="6"/>
  <c r="S5" i="6"/>
  <c r="Q3" i="6"/>
  <c r="R3" i="6" s="1"/>
  <c r="Q4" i="6"/>
  <c r="R4" i="6" s="1"/>
  <c r="Q5" i="6"/>
  <c r="S2" i="6"/>
  <c r="D86" i="6"/>
  <c r="D87" i="6"/>
  <c r="D85" i="6"/>
  <c r="O5" i="7"/>
  <c r="F5" i="7"/>
  <c r="G5" i="7" s="1"/>
  <c r="L5" i="7" s="1"/>
  <c r="O4" i="7"/>
  <c r="F4" i="7"/>
  <c r="G4" i="7" s="1"/>
  <c r="L4" i="7" s="1"/>
  <c r="O3" i="7"/>
  <c r="F3" i="7"/>
  <c r="G3" i="7" s="1"/>
  <c r="L3" i="7" s="1"/>
  <c r="O2" i="7"/>
  <c r="F2" i="7"/>
  <c r="G2" i="7" s="1"/>
  <c r="L2" i="7" s="1"/>
  <c r="Q2" i="6"/>
  <c r="G84" i="6"/>
  <c r="L84" i="6" s="1"/>
  <c r="G3" i="6"/>
  <c r="H3" i="6" s="1"/>
  <c r="M3" i="6" s="1"/>
  <c r="G4" i="6"/>
  <c r="H4" i="6" s="1"/>
  <c r="M4" i="6" s="1"/>
  <c r="G5" i="6"/>
  <c r="H5" i="6" s="1"/>
  <c r="M5" i="6" s="1"/>
  <c r="F85" i="6"/>
  <c r="G85" i="6" s="1"/>
  <c r="L85" i="6" s="1"/>
  <c r="F86" i="6"/>
  <c r="G86" i="6" s="1"/>
  <c r="L86" i="6" s="1"/>
  <c r="F87" i="6"/>
  <c r="G87" i="6" s="1"/>
  <c r="L87" i="6" s="1"/>
  <c r="G2" i="6"/>
  <c r="H2" i="6" s="1"/>
  <c r="M2" i="6" s="1"/>
  <c r="P2" i="6"/>
  <c r="P3" i="6"/>
  <c r="P4" i="6"/>
  <c r="P5" i="6"/>
  <c r="O84" i="6"/>
  <c r="O85" i="6"/>
  <c r="O86" i="6"/>
  <c r="O87" i="6"/>
  <c r="R39" i="6" l="1"/>
  <c r="R11" i="6"/>
  <c r="R65" i="6"/>
  <c r="R30" i="6"/>
  <c r="R47" i="6"/>
  <c r="R28" i="6"/>
  <c r="R34" i="6"/>
  <c r="R45" i="6"/>
  <c r="R63" i="6"/>
  <c r="R17" i="6"/>
  <c r="R23" i="6"/>
  <c r="R29" i="6"/>
  <c r="R46" i="6"/>
  <c r="R64" i="6"/>
  <c r="R18" i="6"/>
  <c r="R35" i="6"/>
  <c r="R24" i="6"/>
  <c r="R40" i="6"/>
  <c r="R41" i="6"/>
  <c r="R12" i="6"/>
  <c r="R15" i="6"/>
  <c r="R21" i="6"/>
  <c r="R36" i="6"/>
  <c r="R10" i="6"/>
  <c r="R27" i="6"/>
  <c r="R33" i="6"/>
  <c r="R42" i="6"/>
  <c r="R48" i="6"/>
  <c r="R5" i="6"/>
  <c r="R16" i="6"/>
  <c r="R22" i="6"/>
  <c r="R66" i="6"/>
  <c r="R70" i="6"/>
  <c r="R71" i="6"/>
  <c r="R69" i="6"/>
  <c r="R72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2" i="6"/>
  <c r="R57" i="6"/>
  <c r="R58" i="6"/>
  <c r="R53" i="6"/>
  <c r="R59" i="6"/>
  <c r="R54" i="6"/>
  <c r="R51" i="6"/>
  <c r="R60" i="6"/>
  <c r="R2" i="6"/>
  <c r="T2" i="6"/>
  <c r="R5" i="9"/>
  <c r="R3" i="9"/>
  <c r="R4" i="9"/>
  <c r="R2" i="9"/>
  <c r="Q3" i="4"/>
  <c r="Q5" i="4"/>
  <c r="Q4" i="4"/>
  <c r="Q2" i="4"/>
  <c r="Q2" i="7"/>
  <c r="X24" i="9" l="1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<sst xmlns="http://schemas.openxmlformats.org/spreadsheetml/2006/main" count="652" uniqueCount="144">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</sst>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91"/>
  <sheetViews>
    <sheetView topLeftCell="A44" zoomScale="70" zoomScaleNormal="70" workbookViewId="0">
      <selection activeCell="B69" sqref="B69"/>
    </sheetView>
  </sheetViews>
  <sheetFormatPr defaultRowHeight="14.5"/>
  <cols>
    <col min="1" max="1" width="43.26953125" customWidth="1"/>
    <col min="2" max="2" width="98.1796875" customWidth="1"/>
    <col min="3" max="3" width="20.81640625" customWidth="1"/>
    <col min="4" max="4" width="38.26953125" customWidth="1"/>
    <col min="5" max="5" width="28.5429687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87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70</v>
      </c>
      <c r="B29" t="s">
        <v>81</v>
      </c>
    </row>
    <row r="30" spans="1:5">
      <c r="B30" t="s">
        <v>73</v>
      </c>
    </row>
    <row r="31" spans="1:5">
      <c r="B31" t="s">
        <v>72</v>
      </c>
    </row>
    <row r="32" spans="1:5">
      <c r="B32" t="s">
        <v>71</v>
      </c>
    </row>
    <row r="33" spans="2:2">
      <c r="B33" t="s">
        <v>74</v>
      </c>
    </row>
    <row r="34" spans="2:2">
      <c r="B34" t="s">
        <v>76</v>
      </c>
    </row>
    <row r="35" spans="2:2">
      <c r="B35" t="s">
        <v>75</v>
      </c>
    </row>
    <row r="36" spans="2:2">
      <c r="B36" t="s">
        <v>77</v>
      </c>
    </row>
    <row r="38" spans="2:2">
      <c r="B38" t="s">
        <v>80</v>
      </c>
    </row>
    <row r="39" spans="2:2">
      <c r="B39" t="s">
        <v>78</v>
      </c>
    </row>
    <row r="41" spans="2:2">
      <c r="B41" t="s">
        <v>79</v>
      </c>
    </row>
    <row r="42" spans="2:2">
      <c r="B42" t="s">
        <v>82</v>
      </c>
    </row>
    <row r="43" spans="2:2">
      <c r="B43" t="s">
        <v>102</v>
      </c>
    </row>
    <row r="44" spans="2:2">
      <c r="B44" t="s">
        <v>83</v>
      </c>
    </row>
    <row r="46" spans="2:2">
      <c r="B46" t="s">
        <v>103</v>
      </c>
    </row>
    <row r="47" spans="2:2">
      <c r="B47" t="s">
        <v>105</v>
      </c>
    </row>
    <row r="48" spans="2:2">
      <c r="B48" s="2" t="s">
        <v>106</v>
      </c>
    </row>
    <row r="49" spans="2:2">
      <c r="B49" t="s">
        <v>107</v>
      </c>
    </row>
    <row r="50" spans="2:2">
      <c r="B50" t="s">
        <v>115</v>
      </c>
    </row>
    <row r="51" spans="2:2">
      <c r="B51" s="2" t="s">
        <v>101</v>
      </c>
    </row>
    <row r="52" spans="2:2">
      <c r="B52" t="s">
        <v>118</v>
      </c>
    </row>
    <row r="53" spans="2:2">
      <c r="B53" t="s">
        <v>121</v>
      </c>
    </row>
    <row r="54" spans="2:2">
      <c r="B54" t="s">
        <v>122</v>
      </c>
    </row>
    <row r="55" spans="2:2">
      <c r="B55" t="s">
        <v>124</v>
      </c>
    </row>
    <row r="56" spans="2:2">
      <c r="B56" s="18" t="s">
        <v>125</v>
      </c>
    </row>
    <row r="57" spans="2:2">
      <c r="B57" t="s">
        <v>126</v>
      </c>
    </row>
    <row r="58" spans="2:2">
      <c r="B58" t="s">
        <v>127</v>
      </c>
    </row>
    <row r="59" spans="2:2">
      <c r="B59" t="s">
        <v>128</v>
      </c>
    </row>
    <row r="62" spans="2:2">
      <c r="B62" t="s">
        <v>104</v>
      </c>
    </row>
    <row r="64" spans="2:2">
      <c r="B64" t="s">
        <v>84</v>
      </c>
    </row>
    <row r="65" spans="1:4">
      <c r="B65" t="s">
        <v>85</v>
      </c>
    </row>
    <row r="66" spans="1:4">
      <c r="B66" t="s">
        <v>86</v>
      </c>
    </row>
    <row r="67" spans="1:4">
      <c r="B67" t="s">
        <v>97</v>
      </c>
    </row>
    <row r="68" spans="1:4">
      <c r="B68" t="s">
        <v>100</v>
      </c>
    </row>
    <row r="69" spans="1:4">
      <c r="B69" t="s">
        <v>98</v>
      </c>
    </row>
    <row r="70" spans="1:4">
      <c r="B70" t="s">
        <v>99</v>
      </c>
    </row>
    <row r="76" spans="1:4">
      <c r="A76" t="s">
        <v>90</v>
      </c>
      <c r="B76" t="s">
        <v>88</v>
      </c>
      <c r="C76" t="s">
        <v>87</v>
      </c>
      <c r="D76" t="s">
        <v>89</v>
      </c>
    </row>
    <row r="77" spans="1:4">
      <c r="A77" t="s">
        <v>91</v>
      </c>
      <c r="B77" t="s">
        <v>95</v>
      </c>
      <c r="C77" t="s">
        <v>95</v>
      </c>
      <c r="D77" t="s">
        <v>95</v>
      </c>
    </row>
    <row r="78" spans="1:4">
      <c r="A78" s="16" t="s">
        <v>92</v>
      </c>
      <c r="B78" t="s">
        <v>95</v>
      </c>
      <c r="C78" t="s">
        <v>95</v>
      </c>
      <c r="D78" t="s">
        <v>95</v>
      </c>
    </row>
    <row r="79" spans="1:4">
      <c r="A79" s="16" t="s">
        <v>93</v>
      </c>
      <c r="B79" t="s">
        <v>95</v>
      </c>
      <c r="C79" t="s">
        <v>95</v>
      </c>
      <c r="D79" t="s">
        <v>95</v>
      </c>
    </row>
    <row r="80" spans="1:4">
      <c r="A80" t="s">
        <v>94</v>
      </c>
      <c r="B80" t="s">
        <v>96</v>
      </c>
    </row>
    <row r="83" spans="1:3">
      <c r="C83" t="s">
        <v>116</v>
      </c>
    </row>
    <row r="84" spans="1:3">
      <c r="A84" t="s">
        <v>114</v>
      </c>
      <c r="B84" t="s">
        <v>110</v>
      </c>
      <c r="C84" t="s">
        <v>117</v>
      </c>
    </row>
    <row r="85" spans="1:3">
      <c r="B85" t="s">
        <v>108</v>
      </c>
      <c r="C85" t="s">
        <v>117</v>
      </c>
    </row>
    <row r="86" spans="1:3">
      <c r="B86" t="s">
        <v>109</v>
      </c>
      <c r="C86" t="s">
        <v>117</v>
      </c>
    </row>
    <row r="87" spans="1:3">
      <c r="B87" t="s">
        <v>111</v>
      </c>
      <c r="C87" t="s">
        <v>117</v>
      </c>
    </row>
    <row r="89" spans="1:3">
      <c r="A89" t="s">
        <v>112</v>
      </c>
      <c r="B89" t="s">
        <v>110</v>
      </c>
      <c r="C89" t="s">
        <v>117</v>
      </c>
    </row>
    <row r="91" spans="1:3">
      <c r="A91" t="s">
        <v>113</v>
      </c>
      <c r="B91" t="s">
        <v>110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46"/>
  <sheetViews>
    <sheetView tabSelected="1" zoomScale="55" zoomScaleNormal="55" workbookViewId="0">
      <selection activeCell="N43" sqref="N43"/>
    </sheetView>
  </sheetViews>
  <sheetFormatPr defaultRowHeight="14.5"/>
  <cols>
    <col min="1" max="1" width="25.72656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5714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3">
        <v>180.601843765257</v>
      </c>
      <c r="O2" s="4">
        <v>179.99818440102101</v>
      </c>
      <c r="P2">
        <f>8*(N2/B2)^2</f>
        <v>7.9919705400696046E-3</v>
      </c>
      <c r="Q2" s="9">
        <f>8*(O2/B2)^2</f>
        <v>7.9386337085019347E-3</v>
      </c>
      <c r="R2" s="10">
        <f>(Q2-P2)/P2</f>
        <v>-6.6738023245022388E-3</v>
      </c>
      <c r="S2" s="8">
        <f>100*2*O2/B2</f>
        <v>6.3002514666090654</v>
      </c>
      <c r="T2" s="4">
        <f>B2/4*P2</f>
        <v>11.416529916489431</v>
      </c>
      <c r="U2" s="8">
        <f>E2*N2</f>
        <v>18.060184376525701</v>
      </c>
      <c r="V2" s="8">
        <f>F2*O2</f>
        <v>17.9998184401021</v>
      </c>
      <c r="W2" s="8">
        <f>G2*N2</f>
        <v>18.060184376525701</v>
      </c>
      <c r="X2" s="4">
        <f>H2*N2</f>
        <v>4.5150460941314252</v>
      </c>
    </row>
    <row r="3" spans="1:24">
      <c r="A3" t="s">
        <v>119</v>
      </c>
      <c r="B3" s="5">
        <v>5714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3">
        <v>180.601843765257</v>
      </c>
      <c r="O3" s="4">
        <v>182.74010750150001</v>
      </c>
      <c r="P3">
        <f>8*(N3/B3)^2</f>
        <v>7.9919705400696046E-3</v>
      </c>
      <c r="Q3" s="9">
        <f t="shared" ref="Q3:Q6" si="1">8*(O3/B3)^2</f>
        <v>8.1823352010309113E-3</v>
      </c>
      <c r="R3" s="10">
        <f t="shared" ref="R3:R6" si="2">(Q3-P3)/P3</f>
        <v>2.3819489825052425E-2</v>
      </c>
      <c r="S3" s="8">
        <f t="shared" ref="S3:S6" si="3">100*2*O3/B3</f>
        <v>6.396223573731187</v>
      </c>
      <c r="T3" s="4">
        <f t="shared" ref="T3:T6" si="4">B3/4*P3</f>
        <v>11.416529916489431</v>
      </c>
      <c r="U3" s="8">
        <f t="shared" ref="U3:U6" si="5">E3*N3</f>
        <v>12.10032353227222</v>
      </c>
      <c r="V3" s="8">
        <f t="shared" ref="V3:V6" si="6">F3*O3</f>
        <v>12.243587202600501</v>
      </c>
      <c r="W3" s="8">
        <f t="shared" ref="W3:W6" si="7">G3*N3</f>
        <v>12.10032353227222</v>
      </c>
      <c r="X3" s="4">
        <f t="shared" ref="X3:X6" si="8">H3*N3</f>
        <v>3.0250808830680551</v>
      </c>
    </row>
    <row r="4" spans="1:24">
      <c r="A4" t="s">
        <v>119</v>
      </c>
      <c r="B4" s="5">
        <v>5714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3">
        <v>180.601843765257</v>
      </c>
      <c r="O4" s="4">
        <v>183.383339658707</v>
      </c>
      <c r="P4">
        <f>8*(N4/B4)^2</f>
        <v>7.9919705400696046E-3</v>
      </c>
      <c r="Q4" s="9">
        <f t="shared" si="1"/>
        <v>8.2400390530784837E-3</v>
      </c>
      <c r="R4" s="10">
        <f t="shared" si="2"/>
        <v>3.1039718147749643E-2</v>
      </c>
      <c r="S4" s="8">
        <f t="shared" si="3"/>
        <v>6.4187378249459925</v>
      </c>
      <c r="T4" s="4">
        <f t="shared" si="4"/>
        <v>11.416529916489431</v>
      </c>
      <c r="U4" s="8">
        <f t="shared" si="5"/>
        <v>9.0300921882628504</v>
      </c>
      <c r="V4" s="8">
        <f t="shared" si="6"/>
        <v>9.1691669829353497</v>
      </c>
      <c r="W4" s="8">
        <f t="shared" si="7"/>
        <v>9.0300921882628504</v>
      </c>
      <c r="X4" s="4">
        <f t="shared" si="8"/>
        <v>2.2575230470657126</v>
      </c>
    </row>
    <row r="5" spans="1:24">
      <c r="A5" t="s">
        <v>119</v>
      </c>
      <c r="B5" s="5">
        <v>5714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3">
        <v>180.601843765257</v>
      </c>
      <c r="O5" s="4">
        <v>183.668368577509</v>
      </c>
      <c r="P5">
        <f>8*(N5/B5)^2</f>
        <v>7.9919705400696046E-3</v>
      </c>
      <c r="Q5" s="9">
        <f t="shared" si="1"/>
        <v>8.2656736025973811E-3</v>
      </c>
      <c r="R5" s="10">
        <f t="shared" si="2"/>
        <v>3.4247256187382384E-2</v>
      </c>
      <c r="S5" s="8">
        <f t="shared" si="3"/>
        <v>6.4287143359296115</v>
      </c>
      <c r="T5" s="4">
        <f t="shared" si="4"/>
        <v>11.416529916489431</v>
      </c>
      <c r="U5" s="8">
        <f t="shared" si="5"/>
        <v>5.9598608442534813</v>
      </c>
      <c r="V5" s="8">
        <f t="shared" si="6"/>
        <v>6.0610561630577973</v>
      </c>
      <c r="W5" s="8">
        <f t="shared" si="7"/>
        <v>5.9598608442534813</v>
      </c>
      <c r="X5" s="4">
        <f t="shared" si="8"/>
        <v>1.4899652110633703</v>
      </c>
    </row>
    <row r="6" spans="1:24">
      <c r="A6" t="s">
        <v>119</v>
      </c>
      <c r="B6" s="5">
        <v>5714</v>
      </c>
      <c r="C6" s="5" t="s">
        <v>59</v>
      </c>
      <c r="D6" s="5" t="s">
        <v>60</v>
      </c>
      <c r="E6">
        <f>18.84/384</f>
        <v>4.9062500000000002E-2</v>
      </c>
      <c r="F6">
        <f>6.28/256</f>
        <v>2.4531250000000001E-2</v>
      </c>
      <c r="G6" s="14">
        <v>2.2990199999999999E-2</v>
      </c>
      <c r="H6" s="14">
        <v>1.5090470000000001E-4</v>
      </c>
      <c r="I6" s="5">
        <f>E6/F6</f>
        <v>2</v>
      </c>
      <c r="J6" s="5" t="s">
        <v>61</v>
      </c>
      <c r="K6" s="5" t="s">
        <v>28</v>
      </c>
      <c r="L6">
        <v>0.1</v>
      </c>
      <c r="M6" s="8">
        <f>L6/H6</f>
        <v>662.66988370806212</v>
      </c>
      <c r="N6" s="13">
        <v>180.601843765257</v>
      </c>
      <c r="O6" s="4">
        <v>183.51840919111899</v>
      </c>
      <c r="P6">
        <f>8*(N6/B6)^2</f>
        <v>7.9919705400696046E-3</v>
      </c>
      <c r="Q6" s="9">
        <f t="shared" si="1"/>
        <v>8.2521817929983986E-3</v>
      </c>
      <c r="R6" s="10">
        <f t="shared" si="2"/>
        <v>3.2559085600248942E-2</v>
      </c>
      <c r="S6" s="8">
        <f t="shared" si="3"/>
        <v>6.4234654949639127</v>
      </c>
      <c r="T6" s="4">
        <f t="shared" si="4"/>
        <v>11.416529916489431</v>
      </c>
      <c r="U6" s="8">
        <f t="shared" si="5"/>
        <v>8.8607779597329213</v>
      </c>
      <c r="V6" s="8">
        <f t="shared" si="6"/>
        <v>4.501935975469638</v>
      </c>
      <c r="W6" s="8">
        <f t="shared" si="7"/>
        <v>4.1520725085320116</v>
      </c>
      <c r="X6" s="4">
        <f t="shared" si="8"/>
        <v>2.7253667052842979E-2</v>
      </c>
    </row>
    <row r="9" spans="1:24">
      <c r="A9" t="s">
        <v>120</v>
      </c>
      <c r="B9" s="5">
        <v>5714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13">
        <v>180.601843765257</v>
      </c>
      <c r="O9" s="4">
        <v>178.80960212652499</v>
      </c>
      <c r="P9">
        <f>8*(N9/B9)^2</f>
        <v>7.9919705400696046E-3</v>
      </c>
      <c r="Q9" s="9">
        <f>8*(O9/B9)^2</f>
        <v>7.8341374782607952E-3</v>
      </c>
      <c r="R9" s="10">
        <f>(Q9-P9)/P9</f>
        <v>-1.9748954405859807E-2</v>
      </c>
      <c r="S9" s="8">
        <f>100*2*O9/B9</f>
        <v>6.2586490068787182</v>
      </c>
      <c r="T9" s="4">
        <f>B9/4*P9</f>
        <v>11.416529916489431</v>
      </c>
      <c r="U9" s="8">
        <f>E9*N9</f>
        <v>18.060184376525701</v>
      </c>
      <c r="V9" s="8">
        <f>F9*N9</f>
        <v>18.060184376525701</v>
      </c>
      <c r="W9" s="8">
        <f>G9*N9</f>
        <v>18.060184376525701</v>
      </c>
      <c r="X9" s="4">
        <f>H9*N9</f>
        <v>4.5150460941314252</v>
      </c>
    </row>
    <row r="10" spans="1:24">
      <c r="A10" t="s">
        <v>120</v>
      </c>
      <c r="B10" s="5">
        <v>5714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ref="M10:M12" si="9">L10/H10</f>
        <v>5.9701492537313436</v>
      </c>
      <c r="N10" s="13">
        <v>180.601843765257</v>
      </c>
      <c r="O10" s="4">
        <v>181.94836980537099</v>
      </c>
      <c r="P10">
        <f>8*(N10/B10)^2</f>
        <v>7.9919705400696046E-3</v>
      </c>
      <c r="Q10" s="9">
        <f t="shared" ref="Q10:Q12" si="10">8*(O10/B10)^2</f>
        <v>8.1115874107959614E-3</v>
      </c>
      <c r="R10" s="10">
        <f t="shared" ref="R10:R12" si="11">(Q10-P10)/P10</f>
        <v>1.4967131088212824E-2</v>
      </c>
      <c r="S10" s="8">
        <f t="shared" ref="S10:S12" si="12">100*2*O10/B10</f>
        <v>6.3685113687564225</v>
      </c>
      <c r="T10" s="4">
        <f t="shared" ref="T10:T12" si="13">B10/4*P10</f>
        <v>11.416529916489431</v>
      </c>
      <c r="U10" s="8">
        <f t="shared" ref="U10:U12" si="14">E10*N10</f>
        <v>12.10032353227222</v>
      </c>
      <c r="V10" s="8">
        <f>F10*N10</f>
        <v>12.10032353227222</v>
      </c>
      <c r="W10" s="8">
        <f t="shared" ref="W10:W12" si="15">G10*N10</f>
        <v>12.10032353227222</v>
      </c>
      <c r="X10" s="4">
        <f t="shared" ref="X10:X12" si="16">H10*N10</f>
        <v>3.0250808830680551</v>
      </c>
    </row>
    <row r="11" spans="1:24">
      <c r="A11" t="s">
        <v>120</v>
      </c>
      <c r="B11" s="5">
        <v>5714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8</v>
      </c>
      <c r="N11" s="13">
        <v>180.601843765257</v>
      </c>
      <c r="O11" s="4">
        <v>183.24478220022101</v>
      </c>
      <c r="P11">
        <f>8*(N11/B11)^2</f>
        <v>7.9919705400696046E-3</v>
      </c>
      <c r="Q11" s="9">
        <f t="shared" si="10"/>
        <v>8.2275920385184477E-3</v>
      </c>
      <c r="R11" s="10">
        <f t="shared" si="11"/>
        <v>2.9482278152490656E-2</v>
      </c>
      <c r="S11" s="8">
        <f t="shared" si="12"/>
        <v>6.4138880714113062</v>
      </c>
      <c r="T11" s="4">
        <f t="shared" si="13"/>
        <v>11.416529916489431</v>
      </c>
      <c r="U11" s="8">
        <f t="shared" si="14"/>
        <v>9.0300921882628504</v>
      </c>
      <c r="V11" s="8">
        <f>F11*N11</f>
        <v>9.0300921882628504</v>
      </c>
      <c r="W11" s="8">
        <f t="shared" si="15"/>
        <v>9.0300921882628504</v>
      </c>
      <c r="X11" s="4">
        <f t="shared" si="16"/>
        <v>2.2575230470657126</v>
      </c>
    </row>
    <row r="12" spans="1:24">
      <c r="A12" t="s">
        <v>120</v>
      </c>
      <c r="B12" s="5">
        <v>5714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 t="shared" si="9"/>
        <v>12.121212121212121</v>
      </c>
      <c r="N12" s="13">
        <v>180.601843765257</v>
      </c>
      <c r="O12" s="4">
        <v>184.211294112139</v>
      </c>
      <c r="P12">
        <f>8*(N12/B12)^2</f>
        <v>7.9919705400696046E-3</v>
      </c>
      <c r="Q12" s="9">
        <f t="shared" si="10"/>
        <v>8.3146126557039363E-3</v>
      </c>
      <c r="R12" s="10">
        <f t="shared" si="11"/>
        <v>4.0370783903255193E-2</v>
      </c>
      <c r="S12" s="8">
        <f t="shared" si="12"/>
        <v>6.4477176798088554</v>
      </c>
      <c r="T12" s="4">
        <f t="shared" si="13"/>
        <v>11.416529916489431</v>
      </c>
      <c r="U12" s="8">
        <f t="shared" si="14"/>
        <v>5.9598608442534813</v>
      </c>
      <c r="V12" s="8">
        <f>F12*N12</f>
        <v>5.9598608442534813</v>
      </c>
      <c r="W12" s="8">
        <f t="shared" si="15"/>
        <v>5.9598608442534813</v>
      </c>
      <c r="X12" s="4">
        <f t="shared" si="16"/>
        <v>1.4899652110633703</v>
      </c>
    </row>
    <row r="15" spans="1:24">
      <c r="A15" t="s">
        <v>141</v>
      </c>
      <c r="B15" s="5">
        <v>5714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13">
        <v>180.601843765257</v>
      </c>
      <c r="O15" s="4">
        <v>179.05626668398401</v>
      </c>
      <c r="P15">
        <f>8*(N15/B15)^2</f>
        <v>7.9919705400696046E-3</v>
      </c>
      <c r="Q15" s="9">
        <f>8*(O15/B15)^2</f>
        <v>7.8557664835164076E-3</v>
      </c>
      <c r="R15" s="10">
        <f>(Q15-P15)/P15</f>
        <v>-1.7042612440862526E-2</v>
      </c>
      <c r="S15" s="8">
        <f>100*2*O15/B15</f>
        <v>6.2672826980743439</v>
      </c>
      <c r="T15" s="4">
        <f>B15/4*P15</f>
        <v>11.416529916489431</v>
      </c>
      <c r="U15" s="8">
        <f>E15*N15</f>
        <v>18.060184376525701</v>
      </c>
      <c r="V15" s="8">
        <f>F15*N15</f>
        <v>18.060184376525701</v>
      </c>
      <c r="W15" s="8">
        <f>G15*N15</f>
        <v>18.060184376525701</v>
      </c>
      <c r="X15" s="4">
        <f>H15*N15</f>
        <v>4.5150460941314252</v>
      </c>
    </row>
    <row r="16" spans="1:24">
      <c r="A16" t="s">
        <v>141</v>
      </c>
      <c r="B16" s="5">
        <v>5714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ref="M16:M18" si="17">L16/H16</f>
        <v>5.9701492537313436</v>
      </c>
      <c r="N16" s="13">
        <v>180.601843765257</v>
      </c>
      <c r="O16" s="4">
        <v>182.10670162320901</v>
      </c>
      <c r="P16">
        <f>8*(N16/B16)^2</f>
        <v>7.9919705400696046E-3</v>
      </c>
      <c r="Q16" s="9">
        <f t="shared" ref="Q16:Q18" si="18">8*(O16/B16)^2</f>
        <v>8.1257109909255113E-3</v>
      </c>
      <c r="R16" s="10">
        <f t="shared" ref="R16:R18" si="19">(Q16-P16)/P16</f>
        <v>1.6734352333428633E-2</v>
      </c>
      <c r="S16" s="8">
        <f t="shared" ref="S16:S18" si="20">100*2*O16/B16</f>
        <v>6.3740532594752892</v>
      </c>
      <c r="T16" s="4">
        <f t="shared" ref="T16:T18" si="21">B16/4*P16</f>
        <v>11.416529916489431</v>
      </c>
      <c r="U16" s="8">
        <f t="shared" ref="U16:U18" si="22">E16*N16</f>
        <v>12.10032353227222</v>
      </c>
      <c r="V16" s="8">
        <f>F16*N16</f>
        <v>12.10032353227222</v>
      </c>
      <c r="W16" s="8">
        <f t="shared" ref="W16:W18" si="23">G16*N16</f>
        <v>12.10032353227222</v>
      </c>
      <c r="X16" s="4">
        <f t="shared" ref="X16:X18" si="24">H16*N16</f>
        <v>3.0250808830680551</v>
      </c>
    </row>
    <row r="17" spans="1:24">
      <c r="A17" t="s">
        <v>141</v>
      </c>
      <c r="B17" s="5">
        <v>5714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7"/>
        <v>8</v>
      </c>
      <c r="N17" s="13">
        <v>180.601843765257</v>
      </c>
      <c r="O17" s="4">
        <v>183.13948018760399</v>
      </c>
      <c r="P17">
        <f>8*(N17/B17)^2</f>
        <v>7.9919705400696046E-3</v>
      </c>
      <c r="Q17" s="9">
        <f t="shared" si="18"/>
        <v>8.2181387481589877E-3</v>
      </c>
      <c r="R17" s="10">
        <f t="shared" si="19"/>
        <v>2.8299429653229589E-2</v>
      </c>
      <c r="S17" s="8">
        <f t="shared" si="20"/>
        <v>6.4102023166819739</v>
      </c>
      <c r="T17" s="4">
        <f t="shared" si="21"/>
        <v>11.416529916489431</v>
      </c>
      <c r="U17" s="8">
        <f t="shared" si="22"/>
        <v>9.0300921882628504</v>
      </c>
      <c r="V17" s="8">
        <f>F17*N17</f>
        <v>9.0300921882628504</v>
      </c>
      <c r="W17" s="8">
        <f t="shared" si="23"/>
        <v>9.0300921882628504</v>
      </c>
      <c r="X17" s="4">
        <f t="shared" si="24"/>
        <v>2.2575230470657126</v>
      </c>
    </row>
    <row r="18" spans="1:24">
      <c r="A18" t="s">
        <v>141</v>
      </c>
      <c r="B18" s="5">
        <v>5714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 t="shared" si="17"/>
        <v>12.121212121212121</v>
      </c>
      <c r="N18" s="13">
        <v>180.601843765257</v>
      </c>
      <c r="O18" s="4">
        <v>183.956931737708</v>
      </c>
      <c r="P18">
        <f>8*(N18/B18)^2</f>
        <v>7.9919705400696046E-3</v>
      </c>
      <c r="Q18" s="9">
        <f t="shared" si="18"/>
        <v>8.291666565843599E-3</v>
      </c>
      <c r="R18" s="10">
        <f t="shared" si="19"/>
        <v>3.7499640954805652E-2</v>
      </c>
      <c r="S18" s="8">
        <f t="shared" si="20"/>
        <v>6.4388145515473578</v>
      </c>
      <c r="T18" s="4">
        <f t="shared" si="21"/>
        <v>11.416529916489431</v>
      </c>
      <c r="U18" s="8">
        <f t="shared" si="22"/>
        <v>5.9598608442534813</v>
      </c>
      <c r="V18" s="8">
        <f>F18*N18</f>
        <v>5.9598608442534813</v>
      </c>
      <c r="W18" s="8">
        <f t="shared" si="23"/>
        <v>5.9598608442534813</v>
      </c>
      <c r="X18" s="4">
        <f t="shared" si="24"/>
        <v>1.4899652110633703</v>
      </c>
    </row>
    <row r="19" spans="1:24">
      <c r="V19" s="8"/>
    </row>
    <row r="20" spans="1:2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/>
      <c r="W20" s="5"/>
      <c r="X20" s="5"/>
    </row>
    <row r="21" spans="1:24">
      <c r="A21" t="s">
        <v>132</v>
      </c>
      <c r="B21" s="5">
        <v>5714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13">
        <v>180.601843765257</v>
      </c>
      <c r="O21" s="4">
        <v>178.829972998947</v>
      </c>
      <c r="P21">
        <f>8*(N21/B21)^2</f>
        <v>7.9919705400696046E-3</v>
      </c>
      <c r="Q21" s="9">
        <f>8*(O21/B21)^2</f>
        <v>7.8359225871559163E-3</v>
      </c>
      <c r="R21" s="10">
        <f>(Q21-P21)/P21</f>
        <v>-1.95255916086409E-2</v>
      </c>
      <c r="S21" s="8">
        <f>100*2*O21/B21</f>
        <v>6.2593620230642983</v>
      </c>
      <c r="T21" s="4">
        <f>B21/4*P21</f>
        <v>11.416529916489431</v>
      </c>
      <c r="U21" s="8">
        <f>E21*N21</f>
        <v>18.060184376525701</v>
      </c>
      <c r="V21" s="8">
        <f>F21*N21</f>
        <v>18.060184376525701</v>
      </c>
      <c r="W21" s="8">
        <f>G21*N21</f>
        <v>18.060184376525701</v>
      </c>
      <c r="X21" s="4">
        <f>H21*N21</f>
        <v>4.5150460941314252</v>
      </c>
    </row>
    <row r="22" spans="1:24">
      <c r="A22" t="s">
        <v>132</v>
      </c>
      <c r="B22" s="5">
        <v>5714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 t="shared" ref="M22:M24" si="25">L22/H22</f>
        <v>5.9701492537313436</v>
      </c>
      <c r="N22" s="13">
        <v>180.601843765257</v>
      </c>
      <c r="O22" s="4">
        <v>181.74207679560499</v>
      </c>
      <c r="P22">
        <f>8*(N22/B22)^2</f>
        <v>7.9919705400696046E-3</v>
      </c>
      <c r="Q22" s="9">
        <f t="shared" ref="Q22:Q24" si="26">8*(O22/B22)^2</f>
        <v>8.0932040072727151E-3</v>
      </c>
      <c r="R22" s="10">
        <f t="shared" ref="R22:R24" si="27">(Q22-P22)/P22</f>
        <v>1.2666896943069659E-2</v>
      </c>
      <c r="S22" s="8">
        <f t="shared" ref="S22:S24" si="28">100*2*O22/B22</f>
        <v>6.3612907523837938</v>
      </c>
      <c r="T22" s="4">
        <f t="shared" ref="T22:T24" si="29">B22/4*P22</f>
        <v>11.416529916489431</v>
      </c>
      <c r="U22" s="8">
        <f t="shared" ref="U22:U24" si="30">E22*N22</f>
        <v>12.10032353227222</v>
      </c>
      <c r="V22" s="8">
        <f>F22*N22</f>
        <v>12.10032353227222</v>
      </c>
      <c r="W22" s="8">
        <f t="shared" ref="W22:W24" si="31">G22*N22</f>
        <v>12.10032353227222</v>
      </c>
      <c r="X22" s="4">
        <f t="shared" ref="X22:X24" si="32">H22*N22</f>
        <v>3.0250808830680551</v>
      </c>
    </row>
    <row r="23" spans="1:24">
      <c r="A23" t="s">
        <v>132</v>
      </c>
      <c r="B23" s="5">
        <v>5714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 t="shared" si="25"/>
        <v>8</v>
      </c>
      <c r="N23" s="13">
        <v>180.601843765257</v>
      </c>
      <c r="O23" s="4">
        <v>182.79404219271501</v>
      </c>
      <c r="P23">
        <f>8*(N23/B23)^2</f>
        <v>7.9919705400696046E-3</v>
      </c>
      <c r="Q23" s="9">
        <f t="shared" si="26"/>
        <v>8.1871658520995538E-3</v>
      </c>
      <c r="R23" s="10">
        <f t="shared" si="27"/>
        <v>2.4423927872518056E-2</v>
      </c>
      <c r="S23" s="8">
        <f t="shared" si="28"/>
        <v>6.3981113823141413</v>
      </c>
      <c r="T23" s="4">
        <f t="shared" si="29"/>
        <v>11.416529916489431</v>
      </c>
      <c r="U23" s="8">
        <f t="shared" si="30"/>
        <v>9.0300921882628504</v>
      </c>
      <c r="V23" s="8">
        <f>F23*N23</f>
        <v>9.0300921882628504</v>
      </c>
      <c r="W23" s="8">
        <f t="shared" si="31"/>
        <v>9.0300921882628504</v>
      </c>
      <c r="X23" s="4">
        <f t="shared" si="32"/>
        <v>2.2575230470657126</v>
      </c>
    </row>
    <row r="24" spans="1:24">
      <c r="A24" t="s">
        <v>132</v>
      </c>
      <c r="B24" s="5">
        <v>5714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 t="shared" si="25"/>
        <v>12.121212121212121</v>
      </c>
      <c r="N24" s="13">
        <v>180.601843765257</v>
      </c>
      <c r="O24" s="4"/>
      <c r="P24">
        <f>8*(N24/B24)^2</f>
        <v>7.9919705400696046E-3</v>
      </c>
      <c r="Q24" s="9">
        <f t="shared" si="26"/>
        <v>0</v>
      </c>
      <c r="R24" s="10">
        <f t="shared" si="27"/>
        <v>-1</v>
      </c>
      <c r="S24" s="8">
        <f t="shared" si="28"/>
        <v>0</v>
      </c>
      <c r="T24" s="4">
        <f t="shared" si="29"/>
        <v>11.416529916489431</v>
      </c>
      <c r="U24" s="8">
        <f t="shared" si="30"/>
        <v>5.9598608442534813</v>
      </c>
      <c r="V24" s="8">
        <f>F24*N24</f>
        <v>5.9598608442534813</v>
      </c>
      <c r="W24" s="8">
        <f t="shared" si="31"/>
        <v>5.9598608442534813</v>
      </c>
      <c r="X24" s="4">
        <f t="shared" si="32"/>
        <v>1.4899652110633703</v>
      </c>
    </row>
    <row r="36" spans="2:24">
      <c r="B36" s="5"/>
    </row>
    <row r="37" spans="2:24">
      <c r="B37" s="5"/>
      <c r="C37" s="5"/>
      <c r="D37" s="5"/>
      <c r="E37" s="5"/>
      <c r="F37" s="5"/>
      <c r="H37" s="5"/>
      <c r="I37" s="5"/>
      <c r="J37" s="5"/>
      <c r="K37" s="5"/>
      <c r="M37" s="8"/>
      <c r="N37" s="13"/>
      <c r="O37" s="4"/>
      <c r="Q37" s="9"/>
      <c r="R37" s="10"/>
      <c r="S37" s="8"/>
      <c r="T37" s="4"/>
      <c r="U37" s="8"/>
      <c r="V37" s="8"/>
      <c r="W37" s="8"/>
      <c r="X37" s="8"/>
    </row>
    <row r="38" spans="2:24">
      <c r="B38" s="5"/>
      <c r="C38" s="5"/>
      <c r="D38" s="5"/>
      <c r="E38" s="5"/>
      <c r="F38" s="5"/>
      <c r="H38" s="5"/>
      <c r="I38" s="5"/>
      <c r="J38" s="5"/>
      <c r="K38" s="5"/>
      <c r="M38" s="8"/>
      <c r="N38" s="13"/>
      <c r="O38" s="4"/>
      <c r="Q38" s="9"/>
      <c r="R38" s="10"/>
      <c r="S38" s="8"/>
      <c r="T38" s="4"/>
      <c r="U38" s="8"/>
      <c r="V38" s="8"/>
      <c r="W38" s="8"/>
      <c r="X38" s="8"/>
    </row>
    <row r="39" spans="2:24">
      <c r="B39" s="5"/>
      <c r="C39" s="5"/>
      <c r="D39" s="5"/>
      <c r="E39" s="5"/>
      <c r="F39" s="5"/>
      <c r="H39" s="5"/>
      <c r="I39" s="5"/>
      <c r="J39" s="5"/>
      <c r="K39" s="5"/>
      <c r="M39" s="8"/>
      <c r="N39" s="13"/>
      <c r="O39" s="4"/>
      <c r="Q39" s="9"/>
      <c r="R39" s="10"/>
      <c r="S39" s="8"/>
      <c r="T39" s="4"/>
      <c r="U39" s="8"/>
      <c r="V39" s="8"/>
      <c r="W39" s="8"/>
      <c r="X39" s="8"/>
    </row>
    <row r="40" spans="2:24">
      <c r="B40" s="5"/>
      <c r="C40" s="5"/>
      <c r="D40" s="5"/>
      <c r="E40" s="5"/>
      <c r="F40" s="5"/>
      <c r="H40" s="5"/>
      <c r="I40" s="5"/>
      <c r="J40" s="5"/>
      <c r="K40" s="5"/>
      <c r="M40" s="8"/>
      <c r="N40" s="13"/>
      <c r="O40" s="4"/>
      <c r="Q40" s="9"/>
      <c r="R40" s="10"/>
      <c r="S40" s="8"/>
      <c r="T40" s="4"/>
      <c r="U40" s="8"/>
      <c r="V40" s="8"/>
      <c r="W40" s="8"/>
      <c r="X40" s="8"/>
    </row>
    <row r="41" spans="2:24">
      <c r="B41" s="5" t="s">
        <v>62</v>
      </c>
    </row>
    <row r="42" spans="2:24">
      <c r="B42" s="5" t="s">
        <v>24</v>
      </c>
      <c r="C42" s="5" t="s">
        <v>27</v>
      </c>
      <c r="D42" s="5" t="s">
        <v>26</v>
      </c>
      <c r="E42" s="5" t="s">
        <v>54</v>
      </c>
      <c r="F42" s="5" t="s">
        <v>55</v>
      </c>
      <c r="G42" s="5" t="s">
        <v>57</v>
      </c>
      <c r="H42" s="5" t="s">
        <v>56</v>
      </c>
      <c r="I42" s="5" t="s">
        <v>42</v>
      </c>
      <c r="J42" s="5" t="s">
        <v>50</v>
      </c>
      <c r="K42" s="5" t="s">
        <v>29</v>
      </c>
      <c r="L42" s="5" t="s">
        <v>23</v>
      </c>
      <c r="M42" s="5" t="s">
        <v>53</v>
      </c>
      <c r="N42" s="5" t="s">
        <v>30</v>
      </c>
      <c r="O42" s="5" t="s">
        <v>25</v>
      </c>
      <c r="P42" s="5" t="s">
        <v>32</v>
      </c>
      <c r="Q42" s="5" t="s">
        <v>31</v>
      </c>
      <c r="R42" s="5" t="s">
        <v>33</v>
      </c>
      <c r="S42" s="5" t="s">
        <v>34</v>
      </c>
      <c r="T42" s="5" t="s">
        <v>58</v>
      </c>
    </row>
    <row r="43" spans="2:24">
      <c r="B43" s="5">
        <v>5714</v>
      </c>
      <c r="C43" s="5" t="s">
        <v>59</v>
      </c>
      <c r="D43" s="5" t="s">
        <v>60</v>
      </c>
      <c r="E43" s="8">
        <f>18.84*N43/384</f>
        <v>8.8607779597329213</v>
      </c>
      <c r="F43" s="8">
        <f>6.28*N43/256</f>
        <v>4.4303889798664606</v>
      </c>
      <c r="G43" s="8">
        <f>0.0229902*N43</f>
        <v>4.1520725085320116</v>
      </c>
      <c r="H43" s="4">
        <f>0.0001509047*N43</f>
        <v>2.7253667052842979E-2</v>
      </c>
      <c r="I43" s="4">
        <f>E43/F43</f>
        <v>2</v>
      </c>
      <c r="J43" s="5" t="s">
        <v>61</v>
      </c>
      <c r="K43" s="11" t="s">
        <v>28</v>
      </c>
      <c r="L43">
        <v>0</v>
      </c>
      <c r="M43">
        <v>0</v>
      </c>
      <c r="N43" s="4">
        <v>180.601843765257</v>
      </c>
      <c r="P43">
        <f>8*(N43/B43)^2</f>
        <v>7.9919705400696046E-3</v>
      </c>
      <c r="T43" s="4">
        <f>2857*P43/2</f>
        <v>11.416529916489431</v>
      </c>
    </row>
    <row r="45" spans="2:24">
      <c r="B45" t="s">
        <v>64</v>
      </c>
    </row>
    <row r="46" spans="2:24">
      <c r="B46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W22"/>
  <sheetViews>
    <sheetView zoomScale="55" zoomScaleNormal="55" workbookViewId="0">
      <selection activeCell="A10" sqref="A10"/>
    </sheetView>
  </sheetViews>
  <sheetFormatPr defaultRowHeight="14.5"/>
  <cols>
    <col min="2" max="2" width="16.81640625" customWidth="1"/>
    <col min="3" max="3" width="14.7265625" customWidth="1"/>
    <col min="6" max="6" width="12.26953125" customWidth="1"/>
    <col min="7" max="7" width="13.1796875" customWidth="1"/>
    <col min="8" max="8" width="12" customWidth="1"/>
    <col min="9" max="9" width="14.08984375" customWidth="1"/>
    <col min="13" max="13" width="10.81640625" customWidth="1"/>
    <col min="15" max="15" width="9.36328125" bestFit="1" customWidth="1"/>
    <col min="17" max="17" width="13.08984375" customWidth="1"/>
    <col min="18" max="18" width="15" customWidth="1"/>
    <col min="19" max="19" width="12.1796875" customWidth="1"/>
    <col min="22" max="22" width="10.7265625" customWidth="1"/>
    <col min="23" max="23" width="11.54296875" customWidth="1"/>
  </cols>
  <sheetData>
    <row r="1" spans="1:23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58</v>
      </c>
      <c r="T1" s="5" t="s">
        <v>66</v>
      </c>
      <c r="U1" s="5" t="s">
        <v>67</v>
      </c>
      <c r="V1" s="5" t="s">
        <v>68</v>
      </c>
      <c r="W1" s="5" t="s">
        <v>69</v>
      </c>
    </row>
    <row r="2" spans="1:23">
      <c r="A2" s="5">
        <v>20540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13">
        <v>551.75</v>
      </c>
      <c r="N2" s="4">
        <v>545.78357335980195</v>
      </c>
      <c r="O2" s="9">
        <f>8*(M2/A2)^2</f>
        <v>5.772630931736967E-3</v>
      </c>
      <c r="P2" s="9">
        <f>8*(N2/A2)^2</f>
        <v>5.648459631799151E-3</v>
      </c>
      <c r="Q2" s="10">
        <f>(P2-O2)/O2</f>
        <v>-2.1510347951597404E-2</v>
      </c>
      <c r="R2" s="8">
        <f>200*2*N2/A2</f>
        <v>10.628696657445024</v>
      </c>
      <c r="S2" s="4">
        <f>A2/4*O2</f>
        <v>29.642459834469324</v>
      </c>
      <c r="T2" s="8">
        <f>D2*M2</f>
        <v>55.175000000000004</v>
      </c>
      <c r="U2" s="8">
        <f>E2*M2</f>
        <v>55.175000000000004</v>
      </c>
      <c r="V2" s="8">
        <f>F2*M2</f>
        <v>55.175000000000004</v>
      </c>
      <c r="W2" s="8">
        <f>G2*M2</f>
        <v>13.793750000000001</v>
      </c>
    </row>
    <row r="3" spans="1:23">
      <c r="A3" s="5">
        <v>20540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5" si="0">K3/G3</f>
        <v>5.9701492537313436</v>
      </c>
      <c r="M3" s="13">
        <v>551.75</v>
      </c>
      <c r="N3" s="4">
        <v>546.01003637948202</v>
      </c>
      <c r="O3" s="9">
        <f>8*(M3/A3)^2</f>
        <v>5.772630931736967E-3</v>
      </c>
      <c r="P3" s="9">
        <f t="shared" ref="P3:P5" si="1">8*(N3/A3)^2</f>
        <v>5.6531480565552529E-3</v>
      </c>
      <c r="Q3" s="10">
        <f t="shared" ref="Q3:Q5" si="2">(P3-O3)/O3</f>
        <v>-2.0698166329119909E-2</v>
      </c>
      <c r="R3" s="8">
        <f t="shared" ref="R3:R5" si="3">200*2*N3/A3</f>
        <v>10.633106842833145</v>
      </c>
      <c r="S3" s="4">
        <f t="shared" ref="S3:S5" si="4">A3/4*O3</f>
        <v>29.642459834469324</v>
      </c>
      <c r="T3" s="8">
        <f t="shared" ref="T3:T5" si="5">D3*M3</f>
        <v>36.96725</v>
      </c>
      <c r="U3" s="8">
        <f t="shared" ref="U3:U5" si="6">E3*M3</f>
        <v>36.96725</v>
      </c>
      <c r="V3" s="8">
        <f t="shared" ref="V3:V5" si="7">F3*M3</f>
        <v>36.96725</v>
      </c>
      <c r="W3" s="8">
        <f t="shared" ref="W3:W5" si="8">G3*M3</f>
        <v>9.2418125</v>
      </c>
    </row>
    <row r="4" spans="1:23">
      <c r="A4" s="5">
        <v>20540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13">
        <v>551.75</v>
      </c>
      <c r="N4" s="4">
        <v>550.69190375916003</v>
      </c>
      <c r="O4" s="9">
        <f>8*(M4/A4)^2</f>
        <v>5.772630931736967E-3</v>
      </c>
      <c r="P4" s="9">
        <f t="shared" si="1"/>
        <v>5.7505117023593354E-3</v>
      </c>
      <c r="Q4" s="10">
        <f t="shared" si="2"/>
        <v>-3.831741477880346E-3</v>
      </c>
      <c r="R4" s="8">
        <f t="shared" si="3"/>
        <v>10.724282449058618</v>
      </c>
      <c r="S4" s="4">
        <f t="shared" si="4"/>
        <v>29.642459834469324</v>
      </c>
      <c r="T4" s="8">
        <f t="shared" si="5"/>
        <v>27.587500000000002</v>
      </c>
      <c r="U4" s="8">
        <f t="shared" si="6"/>
        <v>27.587500000000002</v>
      </c>
      <c r="V4" s="8">
        <f t="shared" si="7"/>
        <v>27.587500000000002</v>
      </c>
      <c r="W4" s="8">
        <f t="shared" si="8"/>
        <v>6.8968750000000005</v>
      </c>
    </row>
    <row r="5" spans="1:23">
      <c r="A5" s="5">
        <v>20540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13">
        <v>551.75</v>
      </c>
      <c r="N5" s="4">
        <v>556.05087169541605</v>
      </c>
      <c r="O5" s="9">
        <f>8*(M5/A5)^2</f>
        <v>5.772630931736967E-3</v>
      </c>
      <c r="P5" s="9">
        <f t="shared" si="1"/>
        <v>5.8629765923423373E-3</v>
      </c>
      <c r="Q5" s="10">
        <f t="shared" si="2"/>
        <v>1.5650690590431615E-2</v>
      </c>
      <c r="R5" s="8">
        <f t="shared" si="3"/>
        <v>10.828644044701385</v>
      </c>
      <c r="S5" s="4">
        <f t="shared" si="4"/>
        <v>29.642459834469324</v>
      </c>
      <c r="T5" s="8">
        <f t="shared" si="5"/>
        <v>18.207750000000001</v>
      </c>
      <c r="U5" s="8">
        <f t="shared" si="6"/>
        <v>18.207750000000001</v>
      </c>
      <c r="V5" s="8">
        <f t="shared" si="7"/>
        <v>18.207750000000001</v>
      </c>
      <c r="W5" s="8">
        <f t="shared" si="8"/>
        <v>4.5519375000000002</v>
      </c>
    </row>
    <row r="6" spans="1:23">
      <c r="A6" s="5"/>
      <c r="B6" s="5"/>
      <c r="C6" s="5"/>
      <c r="D6" s="5"/>
      <c r="E6" s="5"/>
      <c r="G6" s="5"/>
      <c r="H6" s="5"/>
      <c r="I6" s="5"/>
      <c r="J6" s="5"/>
      <c r="L6" s="8"/>
      <c r="M6" s="13"/>
      <c r="O6" s="9"/>
      <c r="P6" s="4"/>
    </row>
    <row r="7" spans="1:23">
      <c r="A7" s="5"/>
      <c r="B7" s="5"/>
      <c r="C7" s="5"/>
      <c r="D7" s="5"/>
      <c r="E7" s="5"/>
      <c r="G7" s="5"/>
      <c r="H7" s="5"/>
      <c r="I7" s="5"/>
      <c r="J7" s="5"/>
      <c r="L7" s="8"/>
      <c r="M7" s="13"/>
      <c r="O7" s="9"/>
      <c r="P7" s="4"/>
    </row>
    <row r="8" spans="1:23">
      <c r="A8" s="5"/>
      <c r="B8" s="5"/>
      <c r="C8" s="5"/>
      <c r="D8" s="5"/>
      <c r="E8" s="5"/>
      <c r="G8" s="5"/>
      <c r="H8" s="5"/>
      <c r="I8" s="5"/>
      <c r="J8" s="5"/>
      <c r="L8" s="8"/>
      <c r="M8" s="13"/>
      <c r="O8" s="9"/>
    </row>
    <row r="9" spans="1:23">
      <c r="A9" s="5"/>
      <c r="B9" s="5"/>
      <c r="D9" s="5"/>
      <c r="E9" s="5"/>
      <c r="G9" s="5"/>
      <c r="H9" s="5"/>
      <c r="I9" s="5"/>
      <c r="J9" s="5"/>
      <c r="L9" s="8"/>
      <c r="M9" s="13"/>
      <c r="O9" s="9"/>
    </row>
    <row r="10" spans="1:23">
      <c r="A10" s="5"/>
      <c r="B10" s="5"/>
      <c r="C10" s="5"/>
      <c r="D10" s="5"/>
      <c r="E10" s="5"/>
      <c r="G10" s="5"/>
      <c r="H10" s="5"/>
      <c r="I10" s="5"/>
      <c r="J10" s="5"/>
      <c r="L10" s="8"/>
      <c r="M10" s="13"/>
      <c r="N10" s="15"/>
      <c r="O10" s="9"/>
      <c r="P10" s="9"/>
      <c r="Q10" s="10"/>
      <c r="R10" s="8"/>
      <c r="S10" s="4"/>
    </row>
    <row r="11" spans="1:23">
      <c r="A11" s="5"/>
      <c r="B11" s="5"/>
      <c r="C11" s="5"/>
      <c r="D11" s="5"/>
      <c r="E11" s="5"/>
      <c r="G11" s="5"/>
      <c r="H11" s="5"/>
      <c r="I11" s="5"/>
      <c r="J11" s="5"/>
      <c r="L11" s="8"/>
      <c r="M11" s="13"/>
      <c r="N11" s="15"/>
      <c r="O11" s="9"/>
      <c r="P11" s="9"/>
      <c r="Q11" s="10"/>
      <c r="R11" s="8"/>
      <c r="S11" s="4"/>
    </row>
    <row r="12" spans="1:23">
      <c r="A12" s="5"/>
      <c r="B12" s="5"/>
      <c r="C12" s="5"/>
      <c r="D12" s="5"/>
      <c r="E12" s="5"/>
      <c r="G12" s="5"/>
      <c r="H12" s="5"/>
      <c r="I12" s="5"/>
      <c r="J12" s="5"/>
      <c r="L12" s="8"/>
      <c r="M12" s="13"/>
      <c r="N12" s="15"/>
      <c r="O12" s="9"/>
      <c r="P12" s="9"/>
      <c r="Q12" s="10"/>
      <c r="R12" s="8"/>
      <c r="S12" s="4"/>
    </row>
    <row r="13" spans="1:23">
      <c r="A13" s="5"/>
      <c r="B13" s="5"/>
      <c r="C13" s="5"/>
      <c r="D13" s="5"/>
      <c r="E13" s="5"/>
      <c r="G13" s="5"/>
      <c r="H13" s="5"/>
      <c r="I13" s="5"/>
      <c r="J13" s="5"/>
      <c r="L13" s="8"/>
      <c r="M13" s="13"/>
      <c r="N13" s="15"/>
      <c r="O13" s="9"/>
      <c r="P13" s="9"/>
      <c r="Q13" s="10"/>
      <c r="R13" s="8"/>
      <c r="S13" s="4"/>
    </row>
    <row r="14" spans="1:2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23">
      <c r="A15" s="5"/>
      <c r="B15" s="5"/>
      <c r="C15" s="5"/>
      <c r="D15" s="12"/>
      <c r="H15" s="4"/>
      <c r="I15" s="5"/>
      <c r="J15" s="11"/>
    </row>
    <row r="22" spans="1:1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S10"/>
  <sheetViews>
    <sheetView zoomScale="55" zoomScaleNormal="55" workbookViewId="0">
      <selection activeCell="P42" sqref="P42"/>
    </sheetView>
  </sheetViews>
  <sheetFormatPr defaultRowHeight="14.5"/>
  <cols>
    <col min="1" max="1" width="7.26953125" customWidth="1"/>
    <col min="2" max="2" width="15.08984375" customWidth="1"/>
    <col min="3" max="3" width="13.36328125" customWidth="1"/>
    <col min="4" max="4" width="13.7265625" customWidth="1"/>
    <col min="5" max="5" width="12.08984375" customWidth="1"/>
    <col min="6" max="6" width="11.08984375" customWidth="1"/>
    <col min="7" max="7" width="9.26953125" customWidth="1"/>
    <col min="8" max="8" width="10.81640625" customWidth="1"/>
    <col min="9" max="9" width="13.90625" customWidth="1"/>
    <col min="10" max="10" width="12.36328125" customWidth="1"/>
    <col min="11" max="11" width="14.1796875" customWidth="1"/>
    <col min="12" max="12" width="12.453125" customWidth="1"/>
    <col min="13" max="13" width="12.1796875" customWidth="1"/>
    <col min="14" max="14" width="10.54296875" customWidth="1"/>
    <col min="16" max="16" width="10.54296875" customWidth="1"/>
    <col min="17" max="17" width="15.81640625" customWidth="1"/>
    <col min="18" max="18" width="15.54296875" customWidth="1"/>
    <col min="19" max="19" width="11.1796875" customWidth="1"/>
  </cols>
  <sheetData>
    <row r="1" spans="1:19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58</v>
      </c>
    </row>
    <row r="2" spans="1:19">
      <c r="A2" s="5">
        <v>40582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13">
        <v>1002.1</v>
      </c>
      <c r="N2" s="8">
        <v>991.44275767622696</v>
      </c>
      <c r="O2" s="9">
        <f>8*(M2/A2)^2</f>
        <v>4.8780384385069212E-3</v>
      </c>
      <c r="P2" s="9">
        <f>8*(N2/A2)^2</f>
        <v>4.7748351610169409E-3</v>
      </c>
      <c r="Q2" s="10">
        <f>(P2-O2)/O2</f>
        <v>-2.1156716739929773E-2</v>
      </c>
      <c r="R2" s="8">
        <f>200*2*N2/A2</f>
        <v>9.7722414634687986</v>
      </c>
      <c r="S2" s="4">
        <f>A2/4*O2</f>
        <v>49.490138977871972</v>
      </c>
    </row>
    <row r="3" spans="1:19">
      <c r="A3" s="5">
        <v>40582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5" si="0">K3/G3</f>
        <v>5.9701492537313436</v>
      </c>
      <c r="M3" s="13">
        <v>1002.1</v>
      </c>
      <c r="N3" s="8">
        <v>967.18605429573699</v>
      </c>
      <c r="O3" s="9">
        <f t="shared" ref="O3:O5" si="1">8*(M3/A3)^2</f>
        <v>4.8780384385069212E-3</v>
      </c>
      <c r="P3" s="9">
        <f t="shared" ref="P3:P5" si="2">8*(N3/A3)^2</f>
        <v>4.5440504628099102E-3</v>
      </c>
      <c r="Q3" s="10">
        <f t="shared" ref="Q3:Q5" si="3">(P3-O3)/O3</f>
        <v>-6.8467680176632364E-2</v>
      </c>
      <c r="R3" s="8">
        <f t="shared" ref="R3:R5" si="4">200*2*N3/A3</f>
        <v>9.5331531644151291</v>
      </c>
      <c r="S3" s="4">
        <f t="shared" ref="S3:S5" si="5">A3/4*O3</f>
        <v>49.490138977871972</v>
      </c>
    </row>
    <row r="4" spans="1:19">
      <c r="A4" s="5">
        <v>40582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13">
        <v>1002.1</v>
      </c>
      <c r="N4" s="8">
        <v>978.16635810243804</v>
      </c>
      <c r="O4" s="9">
        <f t="shared" si="1"/>
        <v>4.8780384385069212E-3</v>
      </c>
      <c r="P4" s="9">
        <f t="shared" si="2"/>
        <v>4.6478118426103634E-3</v>
      </c>
      <c r="Q4" s="10">
        <f t="shared" si="3"/>
        <v>-4.7196552220491725E-2</v>
      </c>
      <c r="R4" s="8">
        <f t="shared" si="4"/>
        <v>9.6413814804833482</v>
      </c>
      <c r="S4" s="4">
        <f t="shared" si="5"/>
        <v>49.490138977871972</v>
      </c>
    </row>
    <row r="5" spans="1:19">
      <c r="A5" s="5">
        <v>40582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13">
        <v>1002.1</v>
      </c>
      <c r="N5" s="8">
        <v>989.39442504592398</v>
      </c>
      <c r="O5" s="9">
        <f t="shared" si="1"/>
        <v>4.8780384385069212E-3</v>
      </c>
      <c r="P5" s="9">
        <f t="shared" si="2"/>
        <v>4.7551258085106367E-3</v>
      </c>
      <c r="Q5" s="10">
        <f t="shared" si="3"/>
        <v>-2.5197142569853514E-2</v>
      </c>
      <c r="R5" s="8">
        <f t="shared" si="4"/>
        <v>9.7520518953814399</v>
      </c>
      <c r="S5" s="4">
        <f t="shared" si="5"/>
        <v>49.490138977871972</v>
      </c>
    </row>
    <row r="6" spans="1:19">
      <c r="A6" s="5"/>
      <c r="B6" s="5"/>
      <c r="C6" s="6"/>
      <c r="D6" s="5"/>
      <c r="E6" s="5"/>
      <c r="F6" s="5"/>
      <c r="G6" s="5"/>
      <c r="K6" s="7"/>
      <c r="L6" s="4"/>
    </row>
    <row r="7" spans="1:19">
      <c r="A7" s="5"/>
      <c r="B7" s="5"/>
      <c r="C7" s="6"/>
      <c r="D7" s="5"/>
      <c r="E7" s="5"/>
      <c r="F7" s="5"/>
      <c r="G7" s="5"/>
      <c r="K7" s="7"/>
      <c r="L7" s="4"/>
    </row>
    <row r="8" spans="1:19">
      <c r="I8" s="5"/>
    </row>
    <row r="10" spans="1:19">
      <c r="F10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T87"/>
  <sheetViews>
    <sheetView topLeftCell="A7" zoomScale="55" zoomScaleNormal="55" workbookViewId="0">
      <selection activeCell="O75" sqref="O75"/>
    </sheetView>
  </sheetViews>
  <sheetFormatPr defaultRowHeight="14.5"/>
  <cols>
    <col min="1" max="1" width="26.726562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3.36328125" customWidth="1"/>
    <col min="20" max="20" width="11.7265625" customWidth="1"/>
  </cols>
  <sheetData>
    <row r="1" spans="1:20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</row>
    <row r="2" spans="1:20">
      <c r="A2" t="s">
        <v>119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</row>
    <row r="3" spans="1:20">
      <c r="A3" t="s">
        <v>119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</row>
    <row r="4" spans="1:20">
      <c r="A4" t="s">
        <v>119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</row>
    <row r="5" spans="1:20">
      <c r="A5" t="s">
        <v>119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</row>
    <row r="6" spans="1:20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</row>
    <row r="7" spans="1:20">
      <c r="P7" s="4"/>
      <c r="T7" s="6"/>
    </row>
    <row r="8" spans="1:20">
      <c r="T8" s="6"/>
    </row>
    <row r="9" spans="1:20">
      <c r="A9" t="s">
        <v>120</v>
      </c>
      <c r="B9" s="5">
        <v>250000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8">
        <v>5185.8969999999999</v>
      </c>
      <c r="O9" s="17">
        <v>4862.8822243521199</v>
      </c>
      <c r="P9">
        <f>8*(N9/B9)^2</f>
        <v>3.4423715449099523E-3</v>
      </c>
      <c r="Q9" s="9">
        <f>8*(O9/B9)^2</f>
        <v>3.0268958115737374E-3</v>
      </c>
      <c r="R9" s="10">
        <f>(Q9-P9)/P9</f>
        <v>-0.12069462227299557</v>
      </c>
      <c r="S9" s="8">
        <f>500*2*O9/B9</f>
        <v>19.45152889740848</v>
      </c>
      <c r="T9" s="4">
        <f>B9/4*P9</f>
        <v>215.14822155687202</v>
      </c>
    </row>
    <row r="10" spans="1:20">
      <c r="A10" t="s">
        <v>120</v>
      </c>
      <c r="B10" s="5">
        <v>250000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5.9701492537313436</v>
      </c>
      <c r="N10" s="8">
        <v>5185.8969999999999</v>
      </c>
      <c r="O10" s="17">
        <v>5124.0208644099903</v>
      </c>
      <c r="P10">
        <f>8*(N10/B10)^2</f>
        <v>3.4423715449099523E-3</v>
      </c>
      <c r="Q10" s="9">
        <f>8*(O10/B10)^2</f>
        <v>3.3607154968203403E-3</v>
      </c>
      <c r="R10" s="10">
        <f t="shared" ref="R10:R12" si="4">(Q10-P10)/P10</f>
        <v>-2.3720870052610196E-2</v>
      </c>
      <c r="S10" s="8">
        <f t="shared" ref="S10:S12" si="5">500*2*O10/B10</f>
        <v>20.496083457639962</v>
      </c>
      <c r="T10" s="4">
        <f t="shared" ref="T10:T12" si="6">B10/4*P10</f>
        <v>215.14822155687202</v>
      </c>
    </row>
    <row r="11" spans="1:20">
      <c r="A11" t="s">
        <v>120</v>
      </c>
      <c r="B11" s="5">
        <v>250000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8</v>
      </c>
      <c r="N11" s="8">
        <v>5185.8969999999999</v>
      </c>
      <c r="O11" s="17">
        <v>5139.2474953825704</v>
      </c>
      <c r="P11">
        <f>8*(N11/B11)^2</f>
        <v>3.4423715449099523E-3</v>
      </c>
      <c r="Q11" s="9">
        <f t="shared" ref="Q11:Q12" si="7">8*(O11/B11)^2</f>
        <v>3.3807186968058912E-3</v>
      </c>
      <c r="R11" s="10">
        <f t="shared" si="4"/>
        <v>-1.7909992370005439E-2</v>
      </c>
      <c r="S11" s="8">
        <f t="shared" si="5"/>
        <v>20.556989981530283</v>
      </c>
      <c r="T11" s="4">
        <f t="shared" si="6"/>
        <v>215.14822155687202</v>
      </c>
    </row>
    <row r="12" spans="1:20">
      <c r="A12" t="s">
        <v>120</v>
      </c>
      <c r="B12" s="5">
        <v>250000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>L12/H12</f>
        <v>12.121212121212121</v>
      </c>
      <c r="N12" s="8">
        <v>5185.8969999999999</v>
      </c>
      <c r="O12" s="17">
        <v>5166.3797844559504</v>
      </c>
      <c r="P12">
        <f>8*(N12/B12)^2</f>
        <v>3.4423715449099523E-3</v>
      </c>
      <c r="Q12" s="9">
        <f t="shared" si="7"/>
        <v>3.4165094498860944E-3</v>
      </c>
      <c r="R12" s="10">
        <f t="shared" si="4"/>
        <v>-7.5128714859669272E-3</v>
      </c>
      <c r="S12" s="8">
        <f t="shared" si="5"/>
        <v>20.6655191378238</v>
      </c>
      <c r="T12" s="4">
        <f t="shared" si="6"/>
        <v>215.14822155687202</v>
      </c>
    </row>
    <row r="15" spans="1:20">
      <c r="A15" t="s">
        <v>123</v>
      </c>
      <c r="B15" s="5">
        <v>250000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8">
        <v>5185.8969999999999</v>
      </c>
      <c r="O15" s="17">
        <v>4875.9608767305699</v>
      </c>
      <c r="P15">
        <f>8*(N15/B15)^2</f>
        <v>3.4423715449099523E-3</v>
      </c>
      <c r="Q15" s="9">
        <f>8*(O15/B15)^2</f>
        <v>3.0431992923401147E-3</v>
      </c>
      <c r="R15" s="10">
        <f>(Q15-P15)/P15</f>
        <v>-0.11595850342188423</v>
      </c>
      <c r="S15" s="8">
        <f>500*2*O15/B15</f>
        <v>19.50384350692228</v>
      </c>
      <c r="T15" s="4">
        <f>B15/4*P15</f>
        <v>215.14822155687202</v>
      </c>
    </row>
    <row r="16" spans="1:20">
      <c r="A16" t="s">
        <v>123</v>
      </c>
      <c r="B16" s="5">
        <v>250000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5.9701492537313436</v>
      </c>
      <c r="N16" s="8">
        <v>5185.8969999999999</v>
      </c>
      <c r="O16" s="17">
        <v>5136.7265536654104</v>
      </c>
      <c r="P16">
        <f>8*(N16/B16)^2</f>
        <v>3.4423715449099523E-3</v>
      </c>
      <c r="Q16" s="9">
        <f>8*(O16/B16)^2</f>
        <v>3.3774028399528098E-3</v>
      </c>
      <c r="R16" s="10">
        <f t="shared" ref="R16:R18" si="8">(Q16-P16)/P16</f>
        <v>-1.8873240180365815E-2</v>
      </c>
      <c r="S16" s="8">
        <f t="shared" ref="S16:S18" si="9">500*2*O16/B16</f>
        <v>20.546906214661643</v>
      </c>
      <c r="T16" s="4">
        <f t="shared" ref="T16:T18" si="10">B16/4*P16</f>
        <v>215.14822155687202</v>
      </c>
    </row>
    <row r="17" spans="1:20">
      <c r="A17" t="s">
        <v>123</v>
      </c>
      <c r="B17" s="5">
        <v>250000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8</v>
      </c>
      <c r="N17" s="8">
        <v>5185.8969999999999</v>
      </c>
      <c r="O17" s="17">
        <v>5147.0208386715803</v>
      </c>
      <c r="P17">
        <f>8*(N17/B17)^2</f>
        <v>3.4423715449099523E-3</v>
      </c>
      <c r="Q17" s="9">
        <f t="shared" ref="Q17:Q18" si="11">8*(O17/B17)^2</f>
        <v>3.3909534097560962E-3</v>
      </c>
      <c r="R17" s="10">
        <f t="shared" si="8"/>
        <v>-1.4936834819554941E-2</v>
      </c>
      <c r="S17" s="8">
        <f t="shared" si="9"/>
        <v>20.588083354686319</v>
      </c>
      <c r="T17" s="4">
        <f t="shared" si="10"/>
        <v>215.14822155687202</v>
      </c>
    </row>
    <row r="18" spans="1:20">
      <c r="A18" t="s">
        <v>123</v>
      </c>
      <c r="B18" s="5">
        <v>250000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>L18/H18</f>
        <v>12.121212121212121</v>
      </c>
      <c r="N18" s="8">
        <v>5185.8969999999999</v>
      </c>
      <c r="O18" s="17">
        <v>5190.7707276150904</v>
      </c>
      <c r="P18">
        <f>8*(N18/B18)^2</f>
        <v>3.4423715449099523E-3</v>
      </c>
      <c r="Q18" s="9">
        <f t="shared" si="11"/>
        <v>3.4488448955732093E-3</v>
      </c>
      <c r="R18" s="10">
        <f t="shared" si="8"/>
        <v>1.8804915677474731E-3</v>
      </c>
      <c r="S18" s="8">
        <f t="shared" si="9"/>
        <v>20.763082910460362</v>
      </c>
      <c r="T18" s="4">
        <f t="shared" si="10"/>
        <v>215.14822155687202</v>
      </c>
    </row>
    <row r="21" spans="1:20">
      <c r="A21" t="s">
        <v>129</v>
      </c>
      <c r="B21" s="5">
        <v>250000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8">
        <v>5185.8969999999999</v>
      </c>
      <c r="O21" s="17">
        <v>5210.6464404963799</v>
      </c>
      <c r="P21">
        <f>8*(N21/B21)^2</f>
        <v>3.4423715449099523E-3</v>
      </c>
      <c r="Q21" s="9">
        <f>8*(O21/B21)^2</f>
        <v>3.4753070499657724E-3</v>
      </c>
      <c r="R21" s="10">
        <f>(Q21-P21)/P21</f>
        <v>9.5676787430223845E-3</v>
      </c>
      <c r="S21" s="8">
        <f>500*2*O21/B21</f>
        <v>20.842585761985518</v>
      </c>
      <c r="T21" s="4">
        <f>B21/4*P21</f>
        <v>215.14822155687202</v>
      </c>
    </row>
    <row r="22" spans="1:20">
      <c r="A22" t="s">
        <v>129</v>
      </c>
      <c r="B22" s="5">
        <v>250000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>L22/H22</f>
        <v>5.9701492537313436</v>
      </c>
      <c r="N22" s="8">
        <v>5185.8969999999999</v>
      </c>
      <c r="O22" s="17">
        <v>4956.1843727380501</v>
      </c>
      <c r="P22">
        <f>8*(N22/B22)^2</f>
        <v>3.4423715449099523E-3</v>
      </c>
      <c r="Q22" s="9">
        <f>8*(O22/B22)^2</f>
        <v>3.1441617326813261E-3</v>
      </c>
      <c r="R22" s="10">
        <f t="shared" ref="R22:R24" si="12">(Q22-P22)/P22</f>
        <v>-8.6629176524995632E-2</v>
      </c>
      <c r="S22" s="8">
        <f t="shared" ref="S22:S24" si="13">500*2*O22/B22</f>
        <v>19.824737490952202</v>
      </c>
      <c r="T22" s="4">
        <f t="shared" ref="T22:T24" si="14">B22/4*P22</f>
        <v>215.14822155687202</v>
      </c>
    </row>
    <row r="23" spans="1:20">
      <c r="A23" t="s">
        <v>129</v>
      </c>
      <c r="B23" s="5">
        <v>250000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>L23/H23</f>
        <v>8</v>
      </c>
      <c r="N23" s="8">
        <v>5185.8969999999999</v>
      </c>
      <c r="O23" s="17">
        <v>4967.0733698676504</v>
      </c>
      <c r="P23">
        <f>8*(N23/B23)^2</f>
        <v>3.4423715449099523E-3</v>
      </c>
      <c r="Q23" s="9">
        <f t="shared" ref="Q23:Q24" si="15">8*(O23/B23)^2</f>
        <v>3.157992686290992E-3</v>
      </c>
      <c r="R23" s="10">
        <f t="shared" si="12"/>
        <v>-8.2611320396096075E-2</v>
      </c>
      <c r="S23" s="8">
        <f t="shared" si="13"/>
        <v>19.868293479470601</v>
      </c>
      <c r="T23" s="4">
        <f t="shared" si="14"/>
        <v>215.14822155687202</v>
      </c>
    </row>
    <row r="24" spans="1:20">
      <c r="A24" t="s">
        <v>129</v>
      </c>
      <c r="B24" s="5">
        <v>250000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>L24/H24</f>
        <v>12.121212121212121</v>
      </c>
      <c r="N24" s="8">
        <v>5185.8969999999999</v>
      </c>
      <c r="O24" s="17">
        <v>5024.9827306890502</v>
      </c>
      <c r="P24">
        <f>8*(N24/B24)^2</f>
        <v>3.4423715449099523E-3</v>
      </c>
      <c r="Q24" s="9">
        <f t="shared" si="15"/>
        <v>3.2320577847965671E-3</v>
      </c>
      <c r="R24" s="10">
        <f t="shared" si="12"/>
        <v>-6.1095601497277274E-2</v>
      </c>
      <c r="S24" s="8">
        <f t="shared" si="13"/>
        <v>20.099930922756201</v>
      </c>
      <c r="T24" s="4">
        <f t="shared" si="14"/>
        <v>215.14822155687202</v>
      </c>
    </row>
    <row r="27" spans="1:20">
      <c r="A27" t="s">
        <v>130</v>
      </c>
      <c r="B27" s="5">
        <v>250000</v>
      </c>
      <c r="C27" s="5" t="s">
        <v>39</v>
      </c>
      <c r="D27" s="5" t="s">
        <v>41</v>
      </c>
      <c r="E27" s="5">
        <v>0.1</v>
      </c>
      <c r="F27" s="5">
        <v>0.1</v>
      </c>
      <c r="G27">
        <f>F27</f>
        <v>0.1</v>
      </c>
      <c r="H27" s="5">
        <f>0.25*G27</f>
        <v>2.5000000000000001E-2</v>
      </c>
      <c r="I27" s="5">
        <v>1</v>
      </c>
      <c r="J27" s="5" t="s">
        <v>40</v>
      </c>
      <c r="K27" s="5" t="s">
        <v>28</v>
      </c>
      <c r="L27">
        <v>0.1</v>
      </c>
      <c r="M27" s="8">
        <f>L27/H27</f>
        <v>4</v>
      </c>
      <c r="N27" s="8">
        <v>5185.8969999999999</v>
      </c>
      <c r="O27" s="17">
        <v>4449.5032680837103</v>
      </c>
      <c r="P27">
        <f>8*(N27/B27)^2</f>
        <v>3.4423715449099523E-3</v>
      </c>
      <c r="Q27" s="9">
        <f>8*(O27/B27)^2</f>
        <v>2.5341541545840151E-3</v>
      </c>
      <c r="R27" s="10">
        <f>(Q27-P27)/P27</f>
        <v>-0.26383479484335992</v>
      </c>
      <c r="S27" s="8">
        <f>500*2*O27/B27</f>
        <v>17.79801307233484</v>
      </c>
      <c r="T27" s="4">
        <f>B27/4*P27</f>
        <v>215.14822155687202</v>
      </c>
    </row>
    <row r="28" spans="1:20">
      <c r="A28" t="s">
        <v>130</v>
      </c>
      <c r="B28" s="5">
        <v>250000</v>
      </c>
      <c r="C28" s="5" t="s">
        <v>39</v>
      </c>
      <c r="D28" s="5" t="s">
        <v>43</v>
      </c>
      <c r="E28" s="5">
        <v>6.7000000000000004E-2</v>
      </c>
      <c r="F28" s="5">
        <v>6.7000000000000004E-2</v>
      </c>
      <c r="G28">
        <f>F28</f>
        <v>6.7000000000000004E-2</v>
      </c>
      <c r="H28" s="5">
        <f>0.25*G28</f>
        <v>1.6750000000000001E-2</v>
      </c>
      <c r="I28" s="5">
        <v>1</v>
      </c>
      <c r="J28" s="5" t="s">
        <v>40</v>
      </c>
      <c r="K28" s="5" t="s">
        <v>28</v>
      </c>
      <c r="L28">
        <v>0.1</v>
      </c>
      <c r="M28" s="8">
        <f>L28/H28</f>
        <v>5.9701492537313436</v>
      </c>
      <c r="N28" s="8">
        <v>5185.8969999999999</v>
      </c>
      <c r="O28" s="17">
        <v>4920.5720290005802</v>
      </c>
      <c r="P28">
        <f>8*(N28/B28)^2</f>
        <v>3.4423715449099523E-3</v>
      </c>
      <c r="Q28" s="9">
        <f>8*(O28/B28)^2</f>
        <v>3.0991397238506095E-3</v>
      </c>
      <c r="R28" s="10">
        <f t="shared" ref="R28:R30" si="16">(Q28-P28)/P28</f>
        <v>-9.9707953247191158E-2</v>
      </c>
      <c r="S28" s="8">
        <f t="shared" ref="S28:S30" si="17">500*2*O28/B28</f>
        <v>19.682288116002322</v>
      </c>
      <c r="T28" s="4">
        <f t="shared" ref="T28:T30" si="18">B28/4*P28</f>
        <v>215.14822155687202</v>
      </c>
    </row>
    <row r="29" spans="1:20">
      <c r="A29" t="s">
        <v>130</v>
      </c>
      <c r="B29" s="5">
        <v>250000</v>
      </c>
      <c r="C29" s="5" t="s">
        <v>39</v>
      </c>
      <c r="D29" s="5" t="s">
        <v>44</v>
      </c>
      <c r="E29" s="5">
        <v>0.05</v>
      </c>
      <c r="F29" s="5">
        <v>0.05</v>
      </c>
      <c r="G29">
        <f>F29</f>
        <v>0.05</v>
      </c>
      <c r="H29" s="5">
        <f>0.25*G29</f>
        <v>1.2500000000000001E-2</v>
      </c>
      <c r="I29" s="5">
        <v>1</v>
      </c>
      <c r="J29" s="5" t="s">
        <v>40</v>
      </c>
      <c r="K29" s="5" t="s">
        <v>28</v>
      </c>
      <c r="L29">
        <v>0.1</v>
      </c>
      <c r="M29" s="8">
        <f>L29/H29</f>
        <v>8</v>
      </c>
      <c r="N29" s="8">
        <v>5185.8969999999999</v>
      </c>
      <c r="O29" s="17">
        <v>5123.7630065744997</v>
      </c>
      <c r="P29">
        <f>8*(N29/B29)^2</f>
        <v>3.4423715449099523E-3</v>
      </c>
      <c r="Q29" s="9">
        <f t="shared" ref="Q29:Q30" si="19">8*(O29/B29)^2</f>
        <v>3.3603772604852934E-3</v>
      </c>
      <c r="R29" s="10">
        <f t="shared" si="16"/>
        <v>-2.3819126830135286E-2</v>
      </c>
      <c r="S29" s="8">
        <f t="shared" si="17"/>
        <v>20.495052026297998</v>
      </c>
      <c r="T29" s="4">
        <f t="shared" si="18"/>
        <v>215.14822155687202</v>
      </c>
    </row>
    <row r="30" spans="1:20">
      <c r="A30" t="s">
        <v>130</v>
      </c>
      <c r="B30" s="5">
        <v>250000</v>
      </c>
      <c r="C30" s="5" t="s">
        <v>39</v>
      </c>
      <c r="D30" s="5" t="s">
        <v>45</v>
      </c>
      <c r="E30" s="5">
        <v>3.3000000000000002E-2</v>
      </c>
      <c r="F30" s="5">
        <v>3.3000000000000002E-2</v>
      </c>
      <c r="G30">
        <f>F30</f>
        <v>3.3000000000000002E-2</v>
      </c>
      <c r="H30" s="5">
        <f>0.25*G30</f>
        <v>8.2500000000000004E-3</v>
      </c>
      <c r="I30" s="5">
        <v>1</v>
      </c>
      <c r="J30" s="5" t="s">
        <v>40</v>
      </c>
      <c r="K30" s="5" t="s">
        <v>28</v>
      </c>
      <c r="L30">
        <v>0.1</v>
      </c>
      <c r="M30" s="8">
        <f>L30/H30</f>
        <v>12.121212121212121</v>
      </c>
      <c r="N30" s="8">
        <v>5185.8969999999999</v>
      </c>
      <c r="O30" s="17">
        <v>5206.2071308491204</v>
      </c>
      <c r="P30">
        <f>8*(N30/B30)^2</f>
        <v>3.4423715449099523E-3</v>
      </c>
      <c r="Q30" s="9">
        <f t="shared" si="19"/>
        <v>3.4693878642309416E-3</v>
      </c>
      <c r="R30" s="10">
        <f t="shared" si="16"/>
        <v>7.8481706487891611E-3</v>
      </c>
      <c r="S30" s="8">
        <f t="shared" si="17"/>
        <v>20.82482852339648</v>
      </c>
      <c r="T30" s="4">
        <f t="shared" si="18"/>
        <v>215.14822155687202</v>
      </c>
    </row>
    <row r="33" spans="1:20">
      <c r="A33" t="s">
        <v>131</v>
      </c>
      <c r="B33" s="5">
        <v>250000</v>
      </c>
      <c r="C33" s="5" t="s">
        <v>39</v>
      </c>
      <c r="D33" s="5" t="s">
        <v>41</v>
      </c>
      <c r="E33" s="5">
        <v>0.1</v>
      </c>
      <c r="F33" s="5">
        <v>0.1</v>
      </c>
      <c r="G33">
        <f>F33</f>
        <v>0.1</v>
      </c>
      <c r="H33" s="5">
        <f>0.25*G33</f>
        <v>2.5000000000000001E-2</v>
      </c>
      <c r="I33" s="5">
        <v>1</v>
      </c>
      <c r="J33" s="5" t="s">
        <v>40</v>
      </c>
      <c r="K33" s="5" t="s">
        <v>28</v>
      </c>
      <c r="L33">
        <v>0.1</v>
      </c>
      <c r="M33" s="8">
        <f>L33/H33</f>
        <v>4</v>
      </c>
      <c r="N33" s="8">
        <v>5185.8969999999999</v>
      </c>
      <c r="O33" s="17">
        <v>4968.7044767222396</v>
      </c>
      <c r="P33">
        <f>8*(N33/B33)^2</f>
        <v>3.4423715449099523E-3</v>
      </c>
      <c r="Q33" s="9">
        <f>8*(O33/B33)^2</f>
        <v>3.1600670946559523E-3</v>
      </c>
      <c r="R33" s="10">
        <f>(Q33-P33)/P33</f>
        <v>-8.2008710149672329E-2</v>
      </c>
      <c r="S33" s="8">
        <f>500*2*O33/B33</f>
        <v>19.874817906888957</v>
      </c>
      <c r="T33" s="4">
        <f>B33/4*P33</f>
        <v>215.14822155687202</v>
      </c>
    </row>
    <row r="34" spans="1:20">
      <c r="A34" t="s">
        <v>131</v>
      </c>
      <c r="B34" s="5">
        <v>250000</v>
      </c>
      <c r="C34" s="5" t="s">
        <v>39</v>
      </c>
      <c r="D34" s="5" t="s">
        <v>43</v>
      </c>
      <c r="E34" s="5">
        <v>6.7000000000000004E-2</v>
      </c>
      <c r="F34" s="5">
        <v>6.7000000000000004E-2</v>
      </c>
      <c r="G34">
        <f>F34</f>
        <v>6.7000000000000004E-2</v>
      </c>
      <c r="H34" s="5">
        <f>0.25*G34</f>
        <v>1.6750000000000001E-2</v>
      </c>
      <c r="I34" s="5">
        <v>1</v>
      </c>
      <c r="J34" s="5" t="s">
        <v>40</v>
      </c>
      <c r="K34" s="5" t="s">
        <v>28</v>
      </c>
      <c r="L34">
        <v>0.1</v>
      </c>
      <c r="M34" s="8">
        <f>L34/H34</f>
        <v>5.9701492537313436</v>
      </c>
      <c r="N34" s="8">
        <v>5185.8969999999999</v>
      </c>
      <c r="O34" s="17">
        <v>5151.55007882885</v>
      </c>
      <c r="P34">
        <f>8*(N34/B34)^2</f>
        <v>3.4423715449099523E-3</v>
      </c>
      <c r="Q34" s="9">
        <f>8*(O34/B34)^2</f>
        <v>3.3969239314792362E-3</v>
      </c>
      <c r="R34" s="10">
        <f t="shared" ref="R34:R36" si="20">(Q34-P34)/P34</f>
        <v>-1.3202413753947324E-2</v>
      </c>
      <c r="S34" s="8">
        <f t="shared" ref="S34:S36" si="21">500*2*O34/B34</f>
        <v>20.606200315315398</v>
      </c>
      <c r="T34" s="4">
        <f t="shared" ref="T34:T36" si="22">B34/4*P34</f>
        <v>215.14822155687202</v>
      </c>
    </row>
    <row r="35" spans="1:20">
      <c r="A35" t="s">
        <v>131</v>
      </c>
      <c r="B35" s="5">
        <v>250000</v>
      </c>
      <c r="C35" s="5" t="s">
        <v>39</v>
      </c>
      <c r="D35" s="5" t="s">
        <v>44</v>
      </c>
      <c r="E35" s="5">
        <v>0.05</v>
      </c>
      <c r="F35" s="5">
        <v>0.05</v>
      </c>
      <c r="G35">
        <f>F35</f>
        <v>0.05</v>
      </c>
      <c r="H35" s="5">
        <f>0.25*G35</f>
        <v>1.2500000000000001E-2</v>
      </c>
      <c r="I35" s="5">
        <v>1</v>
      </c>
      <c r="J35" s="5" t="s">
        <v>40</v>
      </c>
      <c r="K35" s="5" t="s">
        <v>28</v>
      </c>
      <c r="L35">
        <v>0.1</v>
      </c>
      <c r="M35" s="8">
        <f>L35/H35</f>
        <v>8</v>
      </c>
      <c r="N35" s="8">
        <v>5185.8969999999999</v>
      </c>
      <c r="O35" s="17">
        <v>5154.6921491920903</v>
      </c>
      <c r="P35">
        <f>8*(N35/B35)^2</f>
        <v>3.4423715449099523E-3</v>
      </c>
      <c r="Q35" s="9">
        <f t="shared" ref="Q35:Q36" si="23">8*(O35/B35)^2</f>
        <v>3.4010689475766484E-3</v>
      </c>
      <c r="R35" s="10">
        <f t="shared" si="20"/>
        <v>-1.1998297334979957E-2</v>
      </c>
      <c r="S35" s="8">
        <f t="shared" si="21"/>
        <v>20.618768596768362</v>
      </c>
      <c r="T35" s="4">
        <f t="shared" si="22"/>
        <v>215.14822155687202</v>
      </c>
    </row>
    <row r="36" spans="1:20">
      <c r="A36" t="s">
        <v>131</v>
      </c>
      <c r="B36" s="5">
        <v>250000</v>
      </c>
      <c r="C36" s="5" t="s">
        <v>39</v>
      </c>
      <c r="D36" s="5" t="s">
        <v>45</v>
      </c>
      <c r="E36" s="5">
        <v>3.3000000000000002E-2</v>
      </c>
      <c r="F36" s="5">
        <v>3.3000000000000002E-2</v>
      </c>
      <c r="G36">
        <f>F36</f>
        <v>3.3000000000000002E-2</v>
      </c>
      <c r="H36" s="5">
        <f>0.25*G36</f>
        <v>8.2500000000000004E-3</v>
      </c>
      <c r="I36" s="5">
        <v>1</v>
      </c>
      <c r="J36" s="5" t="s">
        <v>40</v>
      </c>
      <c r="K36" s="5" t="s">
        <v>28</v>
      </c>
      <c r="L36">
        <v>0.1</v>
      </c>
      <c r="M36" s="8">
        <f>L36/H36</f>
        <v>12.121212121212121</v>
      </c>
      <c r="N36" s="8">
        <v>5185.8969999999999</v>
      </c>
      <c r="O36" s="17">
        <v>5164.9259814324196</v>
      </c>
      <c r="P36">
        <f>8*(N36/B36)^2</f>
        <v>3.4423715449099523E-3</v>
      </c>
      <c r="Q36" s="9">
        <f t="shared" si="23"/>
        <v>3.4145869303904824E-3</v>
      </c>
      <c r="R36" s="10">
        <f t="shared" si="20"/>
        <v>-8.0713584100337785E-3</v>
      </c>
      <c r="S36" s="8">
        <f t="shared" si="21"/>
        <v>20.659703925729676</v>
      </c>
      <c r="T36" s="4">
        <f t="shared" si="22"/>
        <v>215.14822155687202</v>
      </c>
    </row>
    <row r="39" spans="1:20">
      <c r="A39" t="s">
        <v>132</v>
      </c>
      <c r="B39" s="5">
        <v>250000</v>
      </c>
      <c r="C39" s="5" t="s">
        <v>39</v>
      </c>
      <c r="D39" s="5" t="s">
        <v>41</v>
      </c>
      <c r="E39" s="5">
        <v>0.1</v>
      </c>
      <c r="F39" s="5">
        <v>0.1</v>
      </c>
      <c r="G39">
        <f>F39</f>
        <v>0.1</v>
      </c>
      <c r="H39" s="5">
        <f>0.25*G39</f>
        <v>2.5000000000000001E-2</v>
      </c>
      <c r="I39" s="5">
        <v>1</v>
      </c>
      <c r="J39" s="5" t="s">
        <v>40</v>
      </c>
      <c r="K39" s="5" t="s">
        <v>28</v>
      </c>
      <c r="L39">
        <v>0.1</v>
      </c>
      <c r="M39" s="8">
        <f>L39/H39</f>
        <v>4</v>
      </c>
      <c r="N39" s="8">
        <v>5185.8969999999999</v>
      </c>
      <c r="O39" s="17">
        <v>4860.27441469514</v>
      </c>
      <c r="P39">
        <f>8*(N39/B39)^2</f>
        <v>3.4423715449099523E-3</v>
      </c>
      <c r="Q39" s="9">
        <f>8*(O39/B39)^2</f>
        <v>3.0236502254259432E-3</v>
      </c>
      <c r="R39" s="10">
        <f>(Q39-P39)/P39</f>
        <v>-0.12163745662583968</v>
      </c>
      <c r="S39" s="8">
        <f>500*2*O39/B39</f>
        <v>19.44109765878056</v>
      </c>
      <c r="T39" s="4">
        <f>B39/4*P39</f>
        <v>215.14822155687202</v>
      </c>
    </row>
    <row r="40" spans="1:20">
      <c r="A40" t="s">
        <v>132</v>
      </c>
      <c r="B40" s="5">
        <v>250000</v>
      </c>
      <c r="C40" s="5" t="s">
        <v>39</v>
      </c>
      <c r="D40" s="5" t="s">
        <v>43</v>
      </c>
      <c r="E40" s="5">
        <v>6.7000000000000004E-2</v>
      </c>
      <c r="F40" s="5">
        <v>6.7000000000000004E-2</v>
      </c>
      <c r="G40">
        <f>F40</f>
        <v>6.7000000000000004E-2</v>
      </c>
      <c r="H40" s="5">
        <f>0.25*G40</f>
        <v>1.6750000000000001E-2</v>
      </c>
      <c r="I40" s="5">
        <v>1</v>
      </c>
      <c r="J40" s="5" t="s">
        <v>40</v>
      </c>
      <c r="K40" s="5" t="s">
        <v>28</v>
      </c>
      <c r="L40">
        <v>0.1</v>
      </c>
      <c r="M40" s="8">
        <f>L40/H40</f>
        <v>5.9701492537313436</v>
      </c>
      <c r="N40" s="8">
        <v>5185.8969999999999</v>
      </c>
      <c r="O40" s="17">
        <v>5115.32676697441</v>
      </c>
      <c r="P40">
        <f>8*(N40/B40)^2</f>
        <v>3.4423715449099523E-3</v>
      </c>
      <c r="Q40" s="9">
        <f>8*(O40/B40)^2</f>
        <v>3.3493206954143834E-3</v>
      </c>
      <c r="R40" s="10">
        <f t="shared" ref="R40:R42" si="24">(Q40-P40)/P40</f>
        <v>-2.7031030288743259E-2</v>
      </c>
      <c r="S40" s="8">
        <f t="shared" ref="S40:S42" si="25">500*2*O40/B40</f>
        <v>20.461307067897639</v>
      </c>
      <c r="T40" s="4">
        <f t="shared" ref="T40:T42" si="26">B40/4*P40</f>
        <v>215.14822155687202</v>
      </c>
    </row>
    <row r="41" spans="1:20">
      <c r="A41" t="s">
        <v>132</v>
      </c>
      <c r="B41" s="5">
        <v>250000</v>
      </c>
      <c r="C41" s="5" t="s">
        <v>39</v>
      </c>
      <c r="D41" s="5" t="s">
        <v>44</v>
      </c>
      <c r="E41" s="5">
        <v>0.05</v>
      </c>
      <c r="F41" s="5">
        <v>0.05</v>
      </c>
      <c r="G41">
        <f>F41</f>
        <v>0.05</v>
      </c>
      <c r="H41" s="5">
        <f>0.25*G41</f>
        <v>1.2500000000000001E-2</v>
      </c>
      <c r="I41" s="5">
        <v>1</v>
      </c>
      <c r="J41" s="5" t="s">
        <v>40</v>
      </c>
      <c r="K41" s="5" t="s">
        <v>28</v>
      </c>
      <c r="L41">
        <v>0.1</v>
      </c>
      <c r="M41" s="8">
        <f>L41/H41</f>
        <v>8</v>
      </c>
      <c r="N41" s="8">
        <v>5185.8969999999999</v>
      </c>
      <c r="O41" s="17">
        <v>5125.0459836528198</v>
      </c>
      <c r="P41">
        <f>8*(N41/B41)^2</f>
        <v>3.4423715449099523E-3</v>
      </c>
      <c r="Q41" s="9">
        <f t="shared" ref="Q41:Q42" si="27">8*(O41/B41)^2</f>
        <v>3.3620603308231549E-3</v>
      </c>
      <c r="R41" s="10">
        <f t="shared" si="24"/>
        <v>-2.3330199264965799E-2</v>
      </c>
      <c r="S41" s="8">
        <f t="shared" si="25"/>
        <v>20.500183934611279</v>
      </c>
      <c r="T41" s="4">
        <f t="shared" si="26"/>
        <v>215.14822155687202</v>
      </c>
    </row>
    <row r="42" spans="1:20">
      <c r="A42" t="s">
        <v>132</v>
      </c>
      <c r="B42" s="5">
        <v>250000</v>
      </c>
      <c r="C42" s="5" t="s">
        <v>39</v>
      </c>
      <c r="D42" s="5" t="s">
        <v>45</v>
      </c>
      <c r="E42" s="5">
        <v>3.3000000000000002E-2</v>
      </c>
      <c r="F42" s="5">
        <v>3.3000000000000002E-2</v>
      </c>
      <c r="G42">
        <f>F42</f>
        <v>3.3000000000000002E-2</v>
      </c>
      <c r="H42" s="5">
        <f>0.25*G42</f>
        <v>8.2500000000000004E-3</v>
      </c>
      <c r="I42" s="5">
        <v>1</v>
      </c>
      <c r="J42" s="5" t="s">
        <v>40</v>
      </c>
      <c r="K42" s="5" t="s">
        <v>28</v>
      </c>
      <c r="L42">
        <v>0.1</v>
      </c>
      <c r="M42" s="8">
        <f>L42/H42</f>
        <v>12.121212121212121</v>
      </c>
      <c r="N42" s="8">
        <v>5185.8969999999999</v>
      </c>
      <c r="O42" s="17">
        <v>5082.5638219350403</v>
      </c>
      <c r="P42">
        <f>8*(N42/B42)^2</f>
        <v>3.4423715449099523E-3</v>
      </c>
      <c r="Q42" s="9">
        <f t="shared" si="27"/>
        <v>3.3065542405174937E-3</v>
      </c>
      <c r="R42" s="10">
        <f t="shared" si="24"/>
        <v>-3.9454574446876389E-2</v>
      </c>
      <c r="S42" s="8">
        <f t="shared" si="25"/>
        <v>20.330255287740158</v>
      </c>
      <c r="T42" s="4">
        <f t="shared" si="26"/>
        <v>215.14822155687202</v>
      </c>
    </row>
    <row r="45" spans="1:20">
      <c r="A45" t="s">
        <v>140</v>
      </c>
      <c r="B45" s="5">
        <v>250000</v>
      </c>
      <c r="C45" s="5" t="s">
        <v>39</v>
      </c>
      <c r="D45" s="5" t="s">
        <v>41</v>
      </c>
      <c r="E45" s="5">
        <v>0.1</v>
      </c>
      <c r="F45" s="5">
        <v>0.1</v>
      </c>
      <c r="G45">
        <f>F45</f>
        <v>0.1</v>
      </c>
      <c r="H45" s="5">
        <f>0.25*G45</f>
        <v>2.5000000000000001E-2</v>
      </c>
      <c r="I45" s="5">
        <v>1</v>
      </c>
      <c r="J45" s="5" t="s">
        <v>40</v>
      </c>
      <c r="K45" s="5" t="s">
        <v>28</v>
      </c>
      <c r="L45">
        <v>0.1</v>
      </c>
      <c r="M45" s="8">
        <f>L45/H45</f>
        <v>4</v>
      </c>
      <c r="N45" s="8">
        <v>5185.8969999999999</v>
      </c>
      <c r="O45" s="17">
        <v>4861.1847284975702</v>
      </c>
      <c r="P45">
        <f>8*(N45/B45)^2</f>
        <v>3.4423715449099523E-3</v>
      </c>
      <c r="Q45" s="9">
        <f>8*(O45/B45)^2</f>
        <v>3.0247829714659838E-3</v>
      </c>
      <c r="R45" s="10">
        <f>(Q45-P45)/P45</f>
        <v>-0.12130839684096101</v>
      </c>
      <c r="S45" s="8">
        <f>500*2*O45/B45</f>
        <v>19.444738913990282</v>
      </c>
      <c r="T45" s="4">
        <f>B45/4*P45</f>
        <v>215.14822155687202</v>
      </c>
    </row>
    <row r="46" spans="1:20">
      <c r="A46" t="s">
        <v>140</v>
      </c>
      <c r="B46" s="5">
        <v>250000</v>
      </c>
      <c r="C46" s="5" t="s">
        <v>39</v>
      </c>
      <c r="D46" s="5" t="s">
        <v>43</v>
      </c>
      <c r="E46" s="5">
        <v>6.7000000000000004E-2</v>
      </c>
      <c r="F46" s="5">
        <v>6.7000000000000004E-2</v>
      </c>
      <c r="G46">
        <f>F46</f>
        <v>6.7000000000000004E-2</v>
      </c>
      <c r="H46" s="5">
        <f>0.25*G46</f>
        <v>1.6750000000000001E-2</v>
      </c>
      <c r="I46" s="5">
        <v>1</v>
      </c>
      <c r="J46" s="5" t="s">
        <v>40</v>
      </c>
      <c r="K46" s="5" t="s">
        <v>28</v>
      </c>
      <c r="L46">
        <v>0.1</v>
      </c>
      <c r="M46" s="8">
        <f>L46/H46</f>
        <v>5.9701492537313436</v>
      </c>
      <c r="N46" s="8">
        <v>5185.8969999999999</v>
      </c>
      <c r="O46" s="17">
        <v>5114.3460867537297</v>
      </c>
      <c r="P46">
        <f>8*(N46/B46)^2</f>
        <v>3.4423715449099523E-3</v>
      </c>
      <c r="Q46" s="9">
        <f>8*(O46/B46)^2</f>
        <v>3.3480365945719281E-3</v>
      </c>
      <c r="R46" s="10">
        <f t="shared" ref="R46:R48" si="28">(Q46-P46)/P46</f>
        <v>-2.7404058250920682E-2</v>
      </c>
      <c r="S46" s="8">
        <f t="shared" ref="S46:S48" si="29">500*2*O46/B46</f>
        <v>20.457384347014919</v>
      </c>
      <c r="T46" s="4">
        <f t="shared" ref="T46:T48" si="30">B46/4*P46</f>
        <v>215.14822155687202</v>
      </c>
    </row>
    <row r="47" spans="1:20">
      <c r="A47" t="s">
        <v>140</v>
      </c>
      <c r="B47" s="5">
        <v>250000</v>
      </c>
      <c r="C47" s="5" t="s">
        <v>39</v>
      </c>
      <c r="D47" s="5" t="s">
        <v>44</v>
      </c>
      <c r="E47" s="5">
        <v>0.05</v>
      </c>
      <c r="F47" s="5">
        <v>0.05</v>
      </c>
      <c r="G47">
        <f>F47</f>
        <v>0.05</v>
      </c>
      <c r="H47" s="5">
        <f>0.25*G47</f>
        <v>1.2500000000000001E-2</v>
      </c>
      <c r="I47" s="5">
        <v>1</v>
      </c>
      <c r="J47" s="5" t="s">
        <v>40</v>
      </c>
      <c r="K47" s="5" t="s">
        <v>28</v>
      </c>
      <c r="L47">
        <v>0.1</v>
      </c>
      <c r="M47" s="8">
        <f>L47/H47</f>
        <v>8</v>
      </c>
      <c r="N47" s="8">
        <v>5185.8969999999999</v>
      </c>
      <c r="O47" s="17">
        <v>5128.4397753326903</v>
      </c>
      <c r="P47">
        <f>8*(N47/B47)^2</f>
        <v>3.4423715449099523E-3</v>
      </c>
      <c r="Q47" s="9">
        <f t="shared" ref="Q47:Q48" si="31">8*(O47/B47)^2</f>
        <v>3.3665144997394457E-3</v>
      </c>
      <c r="R47" s="10">
        <f t="shared" si="28"/>
        <v>-2.2036274754441386E-2</v>
      </c>
      <c r="S47" s="8">
        <f t="shared" si="29"/>
        <v>20.513759101330759</v>
      </c>
      <c r="T47" s="4">
        <f t="shared" si="30"/>
        <v>215.14822155687202</v>
      </c>
    </row>
    <row r="48" spans="1:20">
      <c r="A48" t="s">
        <v>140</v>
      </c>
      <c r="B48" s="5">
        <v>250000</v>
      </c>
      <c r="C48" s="5" t="s">
        <v>39</v>
      </c>
      <c r="D48" s="5" t="s">
        <v>45</v>
      </c>
      <c r="E48" s="5">
        <v>3.3000000000000002E-2</v>
      </c>
      <c r="F48" s="5">
        <v>3.3000000000000002E-2</v>
      </c>
      <c r="G48">
        <f>F48</f>
        <v>3.3000000000000002E-2</v>
      </c>
      <c r="H48" s="5">
        <f>0.25*G48</f>
        <v>8.2500000000000004E-3</v>
      </c>
      <c r="I48" s="5">
        <v>1</v>
      </c>
      <c r="J48" s="5" t="s">
        <v>40</v>
      </c>
      <c r="K48" s="5" t="s">
        <v>28</v>
      </c>
      <c r="L48">
        <v>0.1</v>
      </c>
      <c r="M48" s="8">
        <f>L48/H48</f>
        <v>12.121212121212121</v>
      </c>
      <c r="N48" s="8">
        <v>5185.8969999999999</v>
      </c>
      <c r="O48" s="17">
        <v>5071.0831041415604</v>
      </c>
      <c r="P48">
        <f>8*(N48/B48)^2</f>
        <v>3.4423715449099523E-3</v>
      </c>
      <c r="Q48" s="9">
        <f t="shared" si="31"/>
        <v>3.2916331326860804E-3</v>
      </c>
      <c r="R48" s="10">
        <f t="shared" si="28"/>
        <v>-4.3789117547976646E-2</v>
      </c>
      <c r="S48" s="8">
        <f t="shared" si="29"/>
        <v>20.28433241656624</v>
      </c>
      <c r="T48" s="4">
        <f t="shared" si="30"/>
        <v>215.14822155687202</v>
      </c>
    </row>
    <row r="51" spans="1:20">
      <c r="A51" t="s">
        <v>133</v>
      </c>
      <c r="B51" s="5">
        <v>250000</v>
      </c>
      <c r="C51" s="5" t="s">
        <v>39</v>
      </c>
      <c r="D51" s="5" t="s">
        <v>41</v>
      </c>
      <c r="E51" s="5">
        <v>0.1</v>
      </c>
      <c r="F51" s="5">
        <v>0.1</v>
      </c>
      <c r="G51">
        <f>F51</f>
        <v>0.1</v>
      </c>
      <c r="H51" s="5">
        <f>0.25*G51</f>
        <v>2.5000000000000001E-2</v>
      </c>
      <c r="I51" s="5">
        <v>1</v>
      </c>
      <c r="J51" s="5" t="s">
        <v>40</v>
      </c>
      <c r="K51" s="5" t="s">
        <v>28</v>
      </c>
      <c r="L51">
        <v>0.1</v>
      </c>
      <c r="M51" s="8">
        <f>L51/H51</f>
        <v>4</v>
      </c>
      <c r="N51" s="8">
        <v>5185.8969999999999</v>
      </c>
      <c r="O51" s="17">
        <v>4839.8902912821904</v>
      </c>
      <c r="P51">
        <f>8*(N51/B51)^2</f>
        <v>3.4423715449099523E-3</v>
      </c>
      <c r="Q51" s="9">
        <f>8*(O51/B51)^2</f>
        <v>2.9983408680508937E-3</v>
      </c>
      <c r="R51" s="10">
        <f>(Q51-P51)/P51</f>
        <v>-0.12898975925931722</v>
      </c>
      <c r="S51" s="8">
        <f>500*2*O51/B51</f>
        <v>19.35956116512876</v>
      </c>
      <c r="T51" s="4">
        <f>B51/4*P51</f>
        <v>215.14822155687202</v>
      </c>
    </row>
    <row r="52" spans="1:20">
      <c r="A52" t="s">
        <v>133</v>
      </c>
      <c r="B52" s="5">
        <v>250000</v>
      </c>
      <c r="C52" s="5" t="s">
        <v>39</v>
      </c>
      <c r="D52" s="5" t="s">
        <v>43</v>
      </c>
      <c r="E52" s="5">
        <v>6.7000000000000004E-2</v>
      </c>
      <c r="F52" s="5">
        <v>6.7000000000000004E-2</v>
      </c>
      <c r="G52">
        <f>F52</f>
        <v>6.7000000000000004E-2</v>
      </c>
      <c r="H52" s="5">
        <f>0.25*G52</f>
        <v>1.6750000000000001E-2</v>
      </c>
      <c r="I52" s="5">
        <v>1</v>
      </c>
      <c r="J52" s="5" t="s">
        <v>40</v>
      </c>
      <c r="K52" s="5" t="s">
        <v>28</v>
      </c>
      <c r="L52">
        <v>0.1</v>
      </c>
      <c r="M52" s="8">
        <f>L52/H52</f>
        <v>5.9701492537313436</v>
      </c>
      <c r="N52" s="8">
        <v>5185.8969999999999</v>
      </c>
      <c r="O52" s="17">
        <v>5098.0300379374303</v>
      </c>
      <c r="P52">
        <f>8*(N52/B52)^2</f>
        <v>3.4423715449099523E-3</v>
      </c>
      <c r="Q52" s="9">
        <f>8*(O52/B52)^2</f>
        <v>3.3267085142671764E-3</v>
      </c>
      <c r="R52" s="10">
        <f t="shared" ref="R52:R54" si="32">(Q52-P52)/P52</f>
        <v>-3.3599810227864714E-2</v>
      </c>
      <c r="S52" s="8">
        <f t="shared" ref="S52:S54" si="33">500*2*O52/B52</f>
        <v>20.392120151749722</v>
      </c>
      <c r="T52" s="4">
        <f t="shared" ref="T52:T54" si="34">B52/4*P52</f>
        <v>215.14822155687202</v>
      </c>
    </row>
    <row r="53" spans="1:20">
      <c r="A53" t="s">
        <v>133</v>
      </c>
      <c r="B53" s="5">
        <v>250000</v>
      </c>
      <c r="C53" s="5" t="s">
        <v>39</v>
      </c>
      <c r="D53" s="5" t="s">
        <v>44</v>
      </c>
      <c r="E53" s="5">
        <v>0.05</v>
      </c>
      <c r="F53" s="5">
        <v>0.05</v>
      </c>
      <c r="G53">
        <f>F53</f>
        <v>0.05</v>
      </c>
      <c r="H53" s="5">
        <f>0.25*G53</f>
        <v>1.2500000000000001E-2</v>
      </c>
      <c r="I53" s="5">
        <v>1</v>
      </c>
      <c r="J53" s="5" t="s">
        <v>40</v>
      </c>
      <c r="K53" s="5" t="s">
        <v>28</v>
      </c>
      <c r="L53">
        <v>0.1</v>
      </c>
      <c r="M53" s="8">
        <f>L53/H53</f>
        <v>8</v>
      </c>
      <c r="N53" s="8">
        <v>5185.8969999999999</v>
      </c>
      <c r="O53" s="17">
        <v>5115.2850269746104</v>
      </c>
      <c r="P53">
        <f>8*(N53/B53)^2</f>
        <v>3.4423715449099523E-3</v>
      </c>
      <c r="Q53" s="9">
        <f t="shared" ref="Q53:Q54" si="35">8*(O53/B53)^2</f>
        <v>3.3492660361204023E-3</v>
      </c>
      <c r="R53" s="10">
        <f t="shared" si="32"/>
        <v>-2.7046908671790545E-2</v>
      </c>
      <c r="S53" s="8">
        <f t="shared" si="33"/>
        <v>20.461140107898441</v>
      </c>
      <c r="T53" s="4">
        <f t="shared" si="34"/>
        <v>215.14822155687202</v>
      </c>
    </row>
    <row r="54" spans="1:20">
      <c r="A54" t="s">
        <v>133</v>
      </c>
      <c r="B54" s="5">
        <v>250000</v>
      </c>
      <c r="C54" s="5" t="s">
        <v>39</v>
      </c>
      <c r="D54" s="5" t="s">
        <v>45</v>
      </c>
      <c r="E54" s="5">
        <v>3.3000000000000002E-2</v>
      </c>
      <c r="F54" s="5">
        <v>3.3000000000000002E-2</v>
      </c>
      <c r="G54">
        <f>F54</f>
        <v>3.3000000000000002E-2</v>
      </c>
      <c r="H54" s="5">
        <f>0.25*G54</f>
        <v>8.2500000000000004E-3</v>
      </c>
      <c r="I54" s="5">
        <v>1</v>
      </c>
      <c r="J54" s="5" t="s">
        <v>40</v>
      </c>
      <c r="K54" s="5" t="s">
        <v>28</v>
      </c>
      <c r="L54">
        <v>0.1</v>
      </c>
      <c r="M54" s="8">
        <f>L54/H54</f>
        <v>12.121212121212121</v>
      </c>
      <c r="N54" s="8">
        <v>5185.8969999999999</v>
      </c>
      <c r="O54" s="17">
        <v>5085.5458759715702</v>
      </c>
      <c r="P54">
        <f>8*(N54/B54)^2</f>
        <v>3.4423715449099523E-3</v>
      </c>
      <c r="Q54" s="9">
        <f t="shared" si="35"/>
        <v>3.3104354376462647E-3</v>
      </c>
      <c r="R54" s="10">
        <f t="shared" si="32"/>
        <v>-3.8327096753624487E-2</v>
      </c>
      <c r="S54" s="8">
        <f t="shared" si="33"/>
        <v>20.342183503886282</v>
      </c>
      <c r="T54" s="4">
        <f t="shared" si="34"/>
        <v>215.14822155687202</v>
      </c>
    </row>
    <row r="57" spans="1:20">
      <c r="A57" t="s">
        <v>134</v>
      </c>
      <c r="B57" s="5">
        <v>250000</v>
      </c>
      <c r="C57" s="5" t="s">
        <v>135</v>
      </c>
      <c r="D57" s="5" t="s">
        <v>136</v>
      </c>
      <c r="E57" s="5">
        <v>0.1</v>
      </c>
      <c r="F57" s="5">
        <v>0.1</v>
      </c>
      <c r="G57">
        <f>F57</f>
        <v>0.1</v>
      </c>
      <c r="H57" s="5">
        <f>0.25*G57</f>
        <v>2.5000000000000001E-2</v>
      </c>
      <c r="I57" s="5">
        <v>1</v>
      </c>
      <c r="J57" s="5" t="s">
        <v>40</v>
      </c>
      <c r="K57" s="5" t="s">
        <v>28</v>
      </c>
      <c r="L57">
        <v>0.1</v>
      </c>
      <c r="M57" s="8">
        <f>L57/H57</f>
        <v>4</v>
      </c>
      <c r="N57" s="8">
        <v>5185.8969999999999</v>
      </c>
      <c r="O57" s="17">
        <v>4865.4971166567602</v>
      </c>
      <c r="P57">
        <f>8*(N57/B57)^2</f>
        <v>3.4423715449099523E-3</v>
      </c>
      <c r="Q57" s="9">
        <f>8*(O57/B57)^2</f>
        <v>3.030151960600992E-3</v>
      </c>
      <c r="R57" s="10">
        <f>(Q57-P57)/P57</f>
        <v>-0.11974871943108145</v>
      </c>
      <c r="S57" s="8">
        <f>500*2*O57/B57</f>
        <v>19.461988466627044</v>
      </c>
      <c r="T57" s="4">
        <f>B57/4*P57</f>
        <v>215.14822155687202</v>
      </c>
    </row>
    <row r="58" spans="1:20">
      <c r="A58" t="s">
        <v>134</v>
      </c>
      <c r="B58" s="5">
        <v>250000</v>
      </c>
      <c r="C58" s="5" t="s">
        <v>135</v>
      </c>
      <c r="D58" s="5" t="s">
        <v>137</v>
      </c>
      <c r="E58" s="5">
        <v>6.7000000000000004E-2</v>
      </c>
      <c r="F58" s="5">
        <v>6.7000000000000004E-2</v>
      </c>
      <c r="G58">
        <f>F58</f>
        <v>6.7000000000000004E-2</v>
      </c>
      <c r="H58" s="5">
        <f>0.25*G58</f>
        <v>1.6750000000000001E-2</v>
      </c>
      <c r="I58" s="5">
        <v>1</v>
      </c>
      <c r="J58" s="5" t="s">
        <v>40</v>
      </c>
      <c r="K58" s="5" t="s">
        <v>28</v>
      </c>
      <c r="L58">
        <v>0.1</v>
      </c>
      <c r="M58" s="8">
        <f>L58/H58</f>
        <v>5.9701492537313436</v>
      </c>
      <c r="N58" s="8">
        <v>5185.8969999999999</v>
      </c>
      <c r="O58" s="17">
        <v>5122.4277977756801</v>
      </c>
      <c r="P58">
        <f>8*(N58/B58)^2</f>
        <v>3.4423715449099523E-3</v>
      </c>
      <c r="Q58" s="9">
        <f>8*(O58/B58)^2</f>
        <v>3.3586261175584009E-3</v>
      </c>
      <c r="R58" s="10">
        <f t="shared" ref="R58:R60" si="36">(Q58-P58)/P58</f>
        <v>-2.4327829305753234E-2</v>
      </c>
      <c r="S58" s="8">
        <f t="shared" ref="S58:S60" si="37">500*2*O58/B58</f>
        <v>20.489711191102721</v>
      </c>
      <c r="T58" s="4">
        <f t="shared" ref="T58:T60" si="38">B58/4*P58</f>
        <v>215.14822155687202</v>
      </c>
    </row>
    <row r="59" spans="1:20">
      <c r="A59" t="s">
        <v>134</v>
      </c>
      <c r="B59" s="5">
        <v>250000</v>
      </c>
      <c r="C59" s="5" t="s">
        <v>135</v>
      </c>
      <c r="D59" s="5" t="s">
        <v>138</v>
      </c>
      <c r="E59" s="5">
        <v>0.05</v>
      </c>
      <c r="F59" s="5">
        <v>0.05</v>
      </c>
      <c r="G59">
        <f>F59</f>
        <v>0.05</v>
      </c>
      <c r="H59" s="5">
        <f>0.25*G59</f>
        <v>1.2500000000000001E-2</v>
      </c>
      <c r="I59" s="5">
        <v>1</v>
      </c>
      <c r="J59" s="5" t="s">
        <v>40</v>
      </c>
      <c r="K59" s="5" t="s">
        <v>28</v>
      </c>
      <c r="L59">
        <v>0.1</v>
      </c>
      <c r="M59" s="8">
        <f>L59/H59</f>
        <v>8</v>
      </c>
      <c r="N59" s="8">
        <v>5185.8969999999999</v>
      </c>
      <c r="O59" s="17">
        <v>5140.7578715457903</v>
      </c>
      <c r="P59">
        <f>8*(N59/B59)^2</f>
        <v>3.4423715449099523E-3</v>
      </c>
      <c r="Q59" s="9">
        <f t="shared" ref="Q59:Q60" si="39">8*(O59/B59)^2</f>
        <v>3.382706111214081E-3</v>
      </c>
      <c r="R59" s="10">
        <f t="shared" si="36"/>
        <v>-1.7332653642252921E-2</v>
      </c>
      <c r="S59" s="8">
        <f t="shared" si="37"/>
        <v>20.563031486183164</v>
      </c>
      <c r="T59" s="4">
        <f t="shared" si="38"/>
        <v>215.14822155687202</v>
      </c>
    </row>
    <row r="60" spans="1:20">
      <c r="A60" t="s">
        <v>134</v>
      </c>
      <c r="B60" s="5">
        <v>250000</v>
      </c>
      <c r="C60" s="5" t="s">
        <v>135</v>
      </c>
      <c r="D60" s="5" t="s">
        <v>139</v>
      </c>
      <c r="E60" s="5">
        <v>3.3000000000000002E-2</v>
      </c>
      <c r="F60" s="5">
        <v>3.3000000000000002E-2</v>
      </c>
      <c r="G60">
        <f>F60</f>
        <v>3.3000000000000002E-2</v>
      </c>
      <c r="H60" s="5">
        <f>0.25*G60</f>
        <v>8.2500000000000004E-3</v>
      </c>
      <c r="I60" s="5">
        <v>1</v>
      </c>
      <c r="J60" s="5" t="s">
        <v>40</v>
      </c>
      <c r="K60" s="5" t="s">
        <v>28</v>
      </c>
      <c r="L60">
        <v>0.1</v>
      </c>
      <c r="M60" s="8">
        <f>L60/H60</f>
        <v>12.121212121212121</v>
      </c>
      <c r="N60" s="8">
        <v>5185.8969999999999</v>
      </c>
      <c r="O60" s="17">
        <v>5161.2717558357099</v>
      </c>
      <c r="P60">
        <f>8*(N60/B60)^2</f>
        <v>3.4423715449099523E-3</v>
      </c>
      <c r="Q60" s="9">
        <f t="shared" si="39"/>
        <v>3.4097569456111917E-3</v>
      </c>
      <c r="R60" s="10">
        <f t="shared" si="36"/>
        <v>-9.4744564534255601E-3</v>
      </c>
      <c r="S60" s="8">
        <f t="shared" si="37"/>
        <v>20.645087023342839</v>
      </c>
      <c r="T60" s="4">
        <f t="shared" si="38"/>
        <v>215.14822155687202</v>
      </c>
    </row>
    <row r="63" spans="1:20">
      <c r="A63" t="s">
        <v>141</v>
      </c>
      <c r="B63" s="5">
        <v>250000</v>
      </c>
      <c r="C63" s="5" t="s">
        <v>39</v>
      </c>
      <c r="D63" s="5" t="s">
        <v>41</v>
      </c>
      <c r="E63" s="5">
        <v>0.1</v>
      </c>
      <c r="F63" s="5">
        <v>0.1</v>
      </c>
      <c r="G63">
        <f>F63</f>
        <v>0.1</v>
      </c>
      <c r="H63" s="5">
        <f>0.25*G63</f>
        <v>2.5000000000000001E-2</v>
      </c>
      <c r="I63" s="5">
        <v>1</v>
      </c>
      <c r="J63" s="5" t="s">
        <v>40</v>
      </c>
      <c r="K63" s="5" t="s">
        <v>28</v>
      </c>
      <c r="L63">
        <v>0.1</v>
      </c>
      <c r="M63" s="8">
        <f>L63/H63</f>
        <v>4</v>
      </c>
      <c r="N63" s="8">
        <v>5185.8969999999999</v>
      </c>
      <c r="O63" s="17">
        <v>4863.0764273383802</v>
      </c>
      <c r="P63">
        <f>8*(N63/B63)^2</f>
        <v>3.4423715449099523E-3</v>
      </c>
      <c r="Q63" s="9">
        <f>8*(O63/B63)^2</f>
        <v>3.0271375792811804E-3</v>
      </c>
      <c r="R63" s="10">
        <f>(Q63-P63)/P63</f>
        <v>-0.12062438938142973</v>
      </c>
      <c r="S63" s="8">
        <f>500*2*O63/B63</f>
        <v>19.452305709353521</v>
      </c>
      <c r="T63" s="4">
        <f>B63/4*P63</f>
        <v>215.14822155687202</v>
      </c>
    </row>
    <row r="64" spans="1:20">
      <c r="A64" t="s">
        <v>141</v>
      </c>
      <c r="B64" s="5">
        <v>250000</v>
      </c>
      <c r="C64" s="5" t="s">
        <v>39</v>
      </c>
      <c r="D64" s="5" t="s">
        <v>43</v>
      </c>
      <c r="E64" s="5">
        <v>6.7000000000000004E-2</v>
      </c>
      <c r="F64" s="5">
        <v>6.7000000000000004E-2</v>
      </c>
      <c r="G64">
        <f>F64</f>
        <v>6.7000000000000004E-2</v>
      </c>
      <c r="H64" s="5">
        <f>0.25*G64</f>
        <v>1.6750000000000001E-2</v>
      </c>
      <c r="I64" s="5">
        <v>1</v>
      </c>
      <c r="J64" s="5" t="s">
        <v>40</v>
      </c>
      <c r="K64" s="5" t="s">
        <v>28</v>
      </c>
      <c r="L64">
        <v>0.1</v>
      </c>
      <c r="M64" s="8">
        <f>L64/H64</f>
        <v>5.9701492537313436</v>
      </c>
      <c r="N64" s="8">
        <v>5185.8969999999999</v>
      </c>
      <c r="O64" s="17">
        <v>5118.5994558266202</v>
      </c>
      <c r="P64">
        <f>8*(N64/B64)^2</f>
        <v>3.4423715449099523E-3</v>
      </c>
      <c r="Q64" s="9">
        <f>8*(O64/B64)^2</f>
        <v>3.353607729816137E-3</v>
      </c>
      <c r="R64" s="10">
        <f t="shared" ref="R64:R66" si="40">(Q64-P64)/P64</f>
        <v>-2.5785657920936959E-2</v>
      </c>
      <c r="S64" s="8">
        <f t="shared" ref="S64:S66" si="41">500*2*O64/B64</f>
        <v>20.474397823306482</v>
      </c>
      <c r="T64" s="4">
        <f t="shared" ref="T64:T66" si="42">B64/4*P64</f>
        <v>215.14822155687202</v>
      </c>
    </row>
    <row r="65" spans="1:20">
      <c r="A65" t="s">
        <v>141</v>
      </c>
      <c r="B65" s="5">
        <v>250000</v>
      </c>
      <c r="C65" s="5" t="s">
        <v>39</v>
      </c>
      <c r="D65" s="5" t="s">
        <v>44</v>
      </c>
      <c r="E65" s="5">
        <v>0.05</v>
      </c>
      <c r="F65" s="5">
        <v>0.05</v>
      </c>
      <c r="G65">
        <f>F65</f>
        <v>0.05</v>
      </c>
      <c r="H65" s="5">
        <f>0.25*G65</f>
        <v>1.2500000000000001E-2</v>
      </c>
      <c r="I65" s="5">
        <v>1</v>
      </c>
      <c r="J65" s="5" t="s">
        <v>40</v>
      </c>
      <c r="K65" s="5" t="s">
        <v>28</v>
      </c>
      <c r="L65">
        <v>0.1</v>
      </c>
      <c r="M65" s="8">
        <f>L65/H65</f>
        <v>8</v>
      </c>
      <c r="N65" s="8">
        <v>5185.8969999999999</v>
      </c>
      <c r="O65" s="17">
        <v>5140.2711235485604</v>
      </c>
      <c r="P65">
        <f>8*(N65/B65)^2</f>
        <v>3.4423715449099523E-3</v>
      </c>
      <c r="Q65" s="9">
        <f t="shared" ref="Q65:Q66" si="43">8*(O65/B65)^2</f>
        <v>3.3820655646191588E-3</v>
      </c>
      <c r="R65" s="10">
        <f t="shared" si="40"/>
        <v>-1.7518730765702695E-2</v>
      </c>
      <c r="S65" s="8">
        <f t="shared" si="41"/>
        <v>20.561084494194244</v>
      </c>
      <c r="T65" s="4">
        <f t="shared" si="42"/>
        <v>215.14822155687202</v>
      </c>
    </row>
    <row r="66" spans="1:20">
      <c r="A66" t="s">
        <v>141</v>
      </c>
      <c r="B66" s="5">
        <v>250000</v>
      </c>
      <c r="C66" s="5" t="s">
        <v>39</v>
      </c>
      <c r="D66" s="5" t="s">
        <v>45</v>
      </c>
      <c r="E66" s="5">
        <v>3.3000000000000002E-2</v>
      </c>
      <c r="F66" s="5">
        <v>3.3000000000000002E-2</v>
      </c>
      <c r="G66">
        <f>F66</f>
        <v>3.3000000000000002E-2</v>
      </c>
      <c r="H66" s="5">
        <f>0.25*G66</f>
        <v>8.2500000000000004E-3</v>
      </c>
      <c r="I66" s="5">
        <v>1</v>
      </c>
      <c r="J66" s="5" t="s">
        <v>40</v>
      </c>
      <c r="K66" s="5" t="s">
        <v>28</v>
      </c>
      <c r="L66">
        <v>0.1</v>
      </c>
      <c r="M66" s="8">
        <f>L66/H66</f>
        <v>12.121212121212121</v>
      </c>
      <c r="N66" s="8">
        <v>5185.8969999999999</v>
      </c>
      <c r="O66" s="17">
        <v>5164.2975147391799</v>
      </c>
      <c r="P66">
        <f>8*(N66/B66)^2</f>
        <v>3.4423715449099523E-3</v>
      </c>
      <c r="Q66" s="9">
        <f t="shared" si="43"/>
        <v>3.4137560090548827E-3</v>
      </c>
      <c r="R66" s="10">
        <f t="shared" si="40"/>
        <v>-8.3127389015813305E-3</v>
      </c>
      <c r="S66" s="8">
        <f t="shared" si="41"/>
        <v>20.657190058956719</v>
      </c>
      <c r="T66" s="4">
        <f t="shared" si="42"/>
        <v>215.14822155687202</v>
      </c>
    </row>
    <row r="69" spans="1:20">
      <c r="A69" t="s">
        <v>142</v>
      </c>
      <c r="B69" s="5">
        <v>250000</v>
      </c>
      <c r="C69" s="5" t="s">
        <v>39</v>
      </c>
      <c r="D69" s="5" t="s">
        <v>41</v>
      </c>
      <c r="E69" s="5">
        <v>0.1</v>
      </c>
      <c r="F69" s="5">
        <v>0.1</v>
      </c>
      <c r="G69">
        <f>F69</f>
        <v>0.1</v>
      </c>
      <c r="H69" s="5">
        <f>0.25*G69</f>
        <v>2.5000000000000001E-2</v>
      </c>
      <c r="I69" s="5">
        <v>1</v>
      </c>
      <c r="J69" s="5" t="s">
        <v>40</v>
      </c>
      <c r="K69" s="5" t="s">
        <v>28</v>
      </c>
      <c r="L69">
        <v>0.1</v>
      </c>
      <c r="M69" s="8">
        <f>L69/H69</f>
        <v>4</v>
      </c>
      <c r="N69" s="8">
        <v>5185.8969999999999</v>
      </c>
      <c r="O69" s="17">
        <v>2724.2680660745</v>
      </c>
      <c r="P69">
        <f>8*(N69/B69)^2</f>
        <v>3.4423715449099523E-3</v>
      </c>
      <c r="Q69" s="9">
        <f>8*(O69/B69)^2</f>
        <v>9.4996947146666177E-4</v>
      </c>
      <c r="R69" s="10">
        <f>(Q69-P69)/P69</f>
        <v>-0.72403633394212485</v>
      </c>
      <c r="S69" s="8">
        <f>500*2*O69/B69</f>
        <v>10.897072264298</v>
      </c>
      <c r="T69" s="4">
        <f>B69/4*P69</f>
        <v>215.14822155687202</v>
      </c>
    </row>
    <row r="70" spans="1:20">
      <c r="A70" t="s">
        <v>142</v>
      </c>
      <c r="B70" s="5">
        <v>250000</v>
      </c>
      <c r="C70" s="5" t="s">
        <v>39</v>
      </c>
      <c r="D70" s="5" t="s">
        <v>43</v>
      </c>
      <c r="E70" s="5">
        <v>6.7000000000000004E-2</v>
      </c>
      <c r="F70" s="5">
        <v>6.7000000000000004E-2</v>
      </c>
      <c r="G70">
        <f>F70</f>
        <v>6.7000000000000004E-2</v>
      </c>
      <c r="H70" s="5">
        <f>0.25*G70</f>
        <v>1.6750000000000001E-2</v>
      </c>
      <c r="I70" s="5">
        <v>1</v>
      </c>
      <c r="J70" s="5" t="s">
        <v>40</v>
      </c>
      <c r="K70" s="5" t="s">
        <v>28</v>
      </c>
      <c r="L70">
        <v>0.1</v>
      </c>
      <c r="M70" s="8">
        <f>L70/H70</f>
        <v>5.9701492537313436</v>
      </c>
      <c r="N70" s="8">
        <v>5185.8969999999999</v>
      </c>
      <c r="O70" s="17">
        <v>3249.6541421002298</v>
      </c>
      <c r="P70">
        <f>8*(N70/B70)^2</f>
        <v>3.4423715449099523E-3</v>
      </c>
      <c r="Q70" s="9">
        <f>8*(O70/B70)^2</f>
        <v>1.3517122615384551E-3</v>
      </c>
      <c r="R70" s="10">
        <f>(Q70-P70)/P70</f>
        <v>-0.60733109604709623</v>
      </c>
      <c r="S70" s="8">
        <f>500*2*O70/B70</f>
        <v>12.998616568400919</v>
      </c>
      <c r="T70" s="4">
        <f>B70/4*P70</f>
        <v>215.14822155687202</v>
      </c>
    </row>
    <row r="71" spans="1:20">
      <c r="A71" t="s">
        <v>142</v>
      </c>
      <c r="B71" s="5">
        <v>250000</v>
      </c>
      <c r="C71" s="5" t="s">
        <v>39</v>
      </c>
      <c r="D71" s="5" t="s">
        <v>44</v>
      </c>
      <c r="E71" s="5">
        <v>0.05</v>
      </c>
      <c r="F71" s="5">
        <v>0.05</v>
      </c>
      <c r="G71">
        <f>F71</f>
        <v>0.05</v>
      </c>
      <c r="H71" s="5">
        <f>0.25*G71</f>
        <v>1.2500000000000001E-2</v>
      </c>
      <c r="I71" s="5">
        <v>1</v>
      </c>
      <c r="J71" s="5" t="s">
        <v>40</v>
      </c>
      <c r="K71" s="5" t="s">
        <v>28</v>
      </c>
      <c r="L71">
        <v>0.1</v>
      </c>
      <c r="M71" s="8">
        <f>L71/H71</f>
        <v>8</v>
      </c>
      <c r="N71" s="8">
        <v>5185.8969999999999</v>
      </c>
      <c r="O71" s="17">
        <v>3651.2078850357898</v>
      </c>
      <c r="P71">
        <f>8*(N71/B71)^2</f>
        <v>3.4423715449099523E-3</v>
      </c>
      <c r="Q71" s="9">
        <f>8*(O71/B71)^2</f>
        <v>1.7064088345276833E-3</v>
      </c>
      <c r="R71" s="10">
        <f>(Q71-P71)/P71</f>
        <v>-0.50429266211810941</v>
      </c>
      <c r="S71" s="8">
        <f>500*2*O71/B71</f>
        <v>14.604831540143158</v>
      </c>
      <c r="T71" s="4">
        <f>B71/4*P71</f>
        <v>215.14822155687202</v>
      </c>
    </row>
    <row r="72" spans="1:20">
      <c r="A72" t="s">
        <v>142</v>
      </c>
      <c r="B72" s="5">
        <v>250000</v>
      </c>
      <c r="C72" s="5" t="s">
        <v>39</v>
      </c>
      <c r="D72" s="5" t="s">
        <v>45</v>
      </c>
      <c r="E72" s="5">
        <v>3.3000000000000002E-2</v>
      </c>
      <c r="F72" s="5">
        <v>3.3000000000000002E-2</v>
      </c>
      <c r="G72">
        <f>F72</f>
        <v>3.3000000000000002E-2</v>
      </c>
      <c r="H72" s="5">
        <f>0.25*G72</f>
        <v>8.2500000000000004E-3</v>
      </c>
      <c r="I72" s="5">
        <v>1</v>
      </c>
      <c r="J72" s="5" t="s">
        <v>40</v>
      </c>
      <c r="K72" s="5" t="s">
        <v>28</v>
      </c>
      <c r="L72">
        <v>0.1</v>
      </c>
      <c r="M72" s="8">
        <f>L72/H72</f>
        <v>12.121212121212121</v>
      </c>
      <c r="N72" s="8">
        <v>5185.8969999999999</v>
      </c>
      <c r="O72" s="17">
        <v>4190.8299084087803</v>
      </c>
      <c r="P72">
        <f>8*(N72/B72)^2</f>
        <v>3.4423715449099523E-3</v>
      </c>
      <c r="Q72" s="9">
        <f>8*(O72/B72)^2</f>
        <v>2.248071081115334E-3</v>
      </c>
      <c r="R72" s="10">
        <f>(Q72-P72)/P72</f>
        <v>-0.34694118523044543</v>
      </c>
      <c r="S72" s="8">
        <f>500*2*O72/B72</f>
        <v>16.76331963363512</v>
      </c>
      <c r="T72" s="4">
        <f>B72/4*P72</f>
        <v>215.14822155687202</v>
      </c>
    </row>
    <row r="75" spans="1:20">
      <c r="A75" t="s">
        <v>143</v>
      </c>
      <c r="B75" s="5">
        <v>250000</v>
      </c>
      <c r="C75" s="5" t="s">
        <v>39</v>
      </c>
      <c r="D75" s="5" t="s">
        <v>41</v>
      </c>
      <c r="E75" s="5">
        <v>0.1</v>
      </c>
      <c r="F75" s="5">
        <v>0.1</v>
      </c>
      <c r="G75">
        <f>F75</f>
        <v>0.1</v>
      </c>
      <c r="H75" s="5">
        <f>0.25*G75</f>
        <v>2.5000000000000001E-2</v>
      </c>
      <c r="I75" s="5">
        <v>1</v>
      </c>
      <c r="J75" s="5" t="s">
        <v>40</v>
      </c>
      <c r="K75" s="5" t="s">
        <v>28</v>
      </c>
      <c r="L75">
        <v>0.1</v>
      </c>
      <c r="M75" s="8">
        <f>L75/H75</f>
        <v>4</v>
      </c>
      <c r="N75" s="8">
        <v>5185.8969999999999</v>
      </c>
      <c r="O75" s="17">
        <v>2697.3210756077401</v>
      </c>
      <c r="P75">
        <f>8*(N75/B75)^2</f>
        <v>3.4423715449099523E-3</v>
      </c>
      <c r="Q75" s="9">
        <f>8*(O75/B75)^2</f>
        <v>9.3126924606946502E-4</v>
      </c>
      <c r="R75" s="10">
        <f>(Q75-P75)/P75</f>
        <v>-0.72946870088835059</v>
      </c>
      <c r="S75" s="8">
        <f>500*2*O75/B75</f>
        <v>10.789284302430961</v>
      </c>
      <c r="T75" s="4">
        <f>B75/4*P75</f>
        <v>215.14822155687202</v>
      </c>
    </row>
    <row r="76" spans="1:20">
      <c r="A76" t="s">
        <v>143</v>
      </c>
      <c r="B76" s="5">
        <v>250000</v>
      </c>
      <c r="C76" s="5" t="s">
        <v>39</v>
      </c>
      <c r="D76" s="5" t="s">
        <v>43</v>
      </c>
      <c r="E76" s="5">
        <v>6.7000000000000004E-2</v>
      </c>
      <c r="F76" s="5">
        <v>6.7000000000000004E-2</v>
      </c>
      <c r="G76">
        <f>F76</f>
        <v>6.7000000000000004E-2</v>
      </c>
      <c r="H76" s="5">
        <f>0.25*G76</f>
        <v>1.6750000000000001E-2</v>
      </c>
      <c r="I76" s="5">
        <v>1</v>
      </c>
      <c r="J76" s="5" t="s">
        <v>40</v>
      </c>
      <c r="K76" s="5" t="s">
        <v>28</v>
      </c>
      <c r="L76">
        <v>0.1</v>
      </c>
      <c r="M76" s="8">
        <f>L76/H76</f>
        <v>5.9701492537313436</v>
      </c>
      <c r="N76" s="8">
        <v>5185.8969999999999</v>
      </c>
      <c r="O76" s="17">
        <v>3203.56766590502</v>
      </c>
      <c r="P76">
        <f>8*(N76/B76)^2</f>
        <v>3.4423715449099523E-3</v>
      </c>
      <c r="Q76" s="9">
        <f>8*(O76/B76)^2</f>
        <v>1.3136442611241135E-3</v>
      </c>
      <c r="R76" s="10">
        <f>(Q76-P76)/P76</f>
        <v>-0.61838975137168806</v>
      </c>
      <c r="S76" s="8">
        <f>500*2*O76/B76</f>
        <v>12.81427066362008</v>
      </c>
      <c r="T76" s="4">
        <f>B76/4*P76</f>
        <v>215.14822155687202</v>
      </c>
    </row>
    <row r="77" spans="1:20">
      <c r="A77" t="s">
        <v>143</v>
      </c>
      <c r="B77" s="5">
        <v>250000</v>
      </c>
      <c r="C77" s="5" t="s">
        <v>39</v>
      </c>
      <c r="D77" s="5" t="s">
        <v>44</v>
      </c>
      <c r="E77" s="5">
        <v>0.05</v>
      </c>
      <c r="F77" s="5">
        <v>0.05</v>
      </c>
      <c r="G77">
        <f>F77</f>
        <v>0.05</v>
      </c>
      <c r="H77" s="5">
        <f>0.25*G77</f>
        <v>1.2500000000000001E-2</v>
      </c>
      <c r="I77" s="5">
        <v>1</v>
      </c>
      <c r="J77" s="5" t="s">
        <v>40</v>
      </c>
      <c r="K77" s="5" t="s">
        <v>28</v>
      </c>
      <c r="L77">
        <v>0.1</v>
      </c>
      <c r="M77" s="8">
        <f>L77/H77</f>
        <v>8</v>
      </c>
      <c r="N77" s="8">
        <v>5185.8969999999999</v>
      </c>
      <c r="O77" s="17">
        <v>3590.06113505848</v>
      </c>
      <c r="P77">
        <f>8*(N77/B77)^2</f>
        <v>3.4423715449099523E-3</v>
      </c>
      <c r="Q77" s="9">
        <f>8*(O77/B77)^2</f>
        <v>1.6497329860425448E-3</v>
      </c>
      <c r="R77" s="10">
        <f>(Q77-P77)/P77</f>
        <v>-0.52075684901534947</v>
      </c>
      <c r="S77" s="8">
        <f>500*2*O77/B77</f>
        <v>14.36024454023392</v>
      </c>
      <c r="T77" s="4">
        <f>B77/4*P77</f>
        <v>215.14822155687202</v>
      </c>
    </row>
    <row r="78" spans="1:20">
      <c r="A78" t="s">
        <v>143</v>
      </c>
      <c r="B78" s="5">
        <v>250000</v>
      </c>
      <c r="C78" s="5" t="s">
        <v>39</v>
      </c>
      <c r="D78" s="5" t="s">
        <v>45</v>
      </c>
      <c r="E78" s="5">
        <v>3.3000000000000002E-2</v>
      </c>
      <c r="F78" s="5">
        <v>3.3000000000000002E-2</v>
      </c>
      <c r="G78">
        <f>F78</f>
        <v>3.3000000000000002E-2</v>
      </c>
      <c r="H78" s="5">
        <f>0.25*G78</f>
        <v>8.2500000000000004E-3</v>
      </c>
      <c r="I78" s="5">
        <v>1</v>
      </c>
      <c r="J78" s="5" t="s">
        <v>40</v>
      </c>
      <c r="K78" s="5" t="s">
        <v>28</v>
      </c>
      <c r="L78">
        <v>0.1</v>
      </c>
      <c r="M78" s="8">
        <f>L78/H78</f>
        <v>12.121212121212121</v>
      </c>
      <c r="N78" s="8">
        <v>5185.8969999999999</v>
      </c>
      <c r="O78" s="17">
        <v>4143.26859044925</v>
      </c>
      <c r="P78">
        <f>8*(N78/B78)^2</f>
        <v>3.4423715449099523E-3</v>
      </c>
      <c r="Q78" s="9">
        <f>8*(O78/B78)^2</f>
        <v>2.1973343504132241E-3</v>
      </c>
      <c r="R78" s="10">
        <f>(Q78-P78)/P78</f>
        <v>-0.36168007382517936</v>
      </c>
      <c r="S78" s="8">
        <f>500*2*O78/B78</f>
        <v>16.573074361796998</v>
      </c>
      <c r="T78" s="4">
        <f>B78/4*P78</f>
        <v>215.14822155687202</v>
      </c>
    </row>
    <row r="84" spans="1:15">
      <c r="A84" s="5">
        <v>250000</v>
      </c>
      <c r="B84" s="5" t="s">
        <v>39</v>
      </c>
      <c r="C84" s="5" t="s">
        <v>46</v>
      </c>
      <c r="D84" s="5">
        <v>0.2</v>
      </c>
      <c r="E84" s="5">
        <v>0.1</v>
      </c>
      <c r="F84">
        <v>0.1</v>
      </c>
      <c r="G84" s="5">
        <f>0.25*F84</f>
        <v>2.5000000000000001E-2</v>
      </c>
      <c r="H84" s="5">
        <v>2</v>
      </c>
      <c r="I84" s="5" t="s">
        <v>40</v>
      </c>
      <c r="J84" s="5" t="s">
        <v>28</v>
      </c>
      <c r="K84">
        <v>0.1</v>
      </c>
      <c r="L84" s="8">
        <f>K84/G84</f>
        <v>4</v>
      </c>
      <c r="M84" s="8">
        <v>5185.8969999999999</v>
      </c>
      <c r="O84">
        <f>8*(M84/A84)^2</f>
        <v>3.4423715449099523E-3</v>
      </c>
    </row>
    <row r="85" spans="1:15">
      <c r="A85" s="5">
        <v>250000</v>
      </c>
      <c r="B85" s="5" t="s">
        <v>39</v>
      </c>
      <c r="C85" s="5" t="s">
        <v>47</v>
      </c>
      <c r="D85" s="5">
        <f>E85*2</f>
        <v>0.13400000000000001</v>
      </c>
      <c r="E85" s="5">
        <v>6.7000000000000004E-2</v>
      </c>
      <c r="F85">
        <f>E85</f>
        <v>6.7000000000000004E-2</v>
      </c>
      <c r="G85" s="5">
        <f>0.25*F85</f>
        <v>1.6750000000000001E-2</v>
      </c>
      <c r="H85" s="5">
        <v>2</v>
      </c>
      <c r="I85" s="5" t="s">
        <v>40</v>
      </c>
      <c r="J85" s="5" t="s">
        <v>28</v>
      </c>
      <c r="K85">
        <v>0.1</v>
      </c>
      <c r="L85" s="8">
        <f>K85/G85</f>
        <v>5.9701492537313436</v>
      </c>
      <c r="M85" s="8">
        <v>5185.8969999999999</v>
      </c>
      <c r="O85">
        <f>8*(M85/A85)^2</f>
        <v>3.4423715449099523E-3</v>
      </c>
    </row>
    <row r="86" spans="1:15">
      <c r="A86" s="5">
        <v>250000</v>
      </c>
      <c r="B86" s="5" t="s">
        <v>39</v>
      </c>
      <c r="C86" s="5" t="s">
        <v>48</v>
      </c>
      <c r="D86" s="5">
        <f t="shared" ref="D86:D87" si="44">E86*2</f>
        <v>0.1</v>
      </c>
      <c r="E86" s="5">
        <v>0.05</v>
      </c>
      <c r="F86">
        <f>E86</f>
        <v>0.05</v>
      </c>
      <c r="G86" s="5">
        <f>0.25*F86</f>
        <v>1.2500000000000001E-2</v>
      </c>
      <c r="H86" s="5">
        <v>2</v>
      </c>
      <c r="I86" s="5" t="s">
        <v>40</v>
      </c>
      <c r="J86" s="5" t="s">
        <v>28</v>
      </c>
      <c r="K86">
        <v>0.1</v>
      </c>
      <c r="L86" s="8">
        <f>K86/G86</f>
        <v>8</v>
      </c>
      <c r="M86" s="8">
        <v>5185.8969999999999</v>
      </c>
      <c r="O86">
        <f>8*(M86/A86)^2</f>
        <v>3.4423715449099523E-3</v>
      </c>
    </row>
    <row r="87" spans="1:15">
      <c r="A87" s="5">
        <v>250000</v>
      </c>
      <c r="B87" s="5" t="s">
        <v>39</v>
      </c>
      <c r="C87" s="5" t="s">
        <v>49</v>
      </c>
      <c r="D87" s="5">
        <f t="shared" si="44"/>
        <v>6.6000000000000003E-2</v>
      </c>
      <c r="E87" s="5">
        <v>3.3000000000000002E-2</v>
      </c>
      <c r="F87">
        <f>E87</f>
        <v>3.3000000000000002E-2</v>
      </c>
      <c r="G87" s="5">
        <f>0.25*F87</f>
        <v>8.2500000000000004E-3</v>
      </c>
      <c r="H87" s="5">
        <v>2</v>
      </c>
      <c r="I87" s="5" t="s">
        <v>40</v>
      </c>
      <c r="J87" s="5" t="s">
        <v>28</v>
      </c>
      <c r="K87">
        <v>0.1</v>
      </c>
      <c r="L87" s="8">
        <f>K87/G87</f>
        <v>12.121212121212121</v>
      </c>
      <c r="M87" s="8">
        <v>5185.8969999999999</v>
      </c>
      <c r="O87">
        <f>8*(M87/A87)^2</f>
        <v>3.4423715449099523E-3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debug</vt:lpstr>
      <vt:lpstr>CHA_RETAU180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2024-04-22T08:08:13Z</dcterms:modified>
</cp:coreProperties>
</file>