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06D540A5-1107-4090-A985-3B5FE25BF61B}" xr6:coauthVersionLast="47" xr6:coauthVersionMax="47" xr10:uidLastSave="{00000000-0000-0000-0000-000000000000}"/>
  <bookViews>
    <workbookView xWindow="-110" yWindow="-110" windowWidth="25820" windowHeight="15500" firstSheet="1" activeTab="2" xr2:uid="{01D2C22A-6FDC-4C8A-89EA-CFEF89D4AB13}"/>
  </bookViews>
  <sheets>
    <sheet name="debug" sheetId="1" r:id="rId1"/>
    <sheet name="CHA_RETAU1000" sheetId="4" r:id="rId2"/>
    <sheet name="CHA_RETAU5200" sheetId="6" r:id="rId3"/>
    <sheet name="main" sheetId="2" r:id="rId4"/>
    <sheet name="initsolver" sheetId="3" r:id="rId5"/>
    <sheet name="no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6" l="1"/>
  <c r="P2" i="6"/>
  <c r="J2" i="4"/>
  <c r="R2" i="6"/>
  <c r="G7" i="6"/>
  <c r="L7" i="6" s="1"/>
  <c r="F3" i="6"/>
  <c r="G3" i="6" s="1"/>
  <c r="L3" i="6" s="1"/>
  <c r="F4" i="6"/>
  <c r="G4" i="6" s="1"/>
  <c r="L4" i="6" s="1"/>
  <c r="F5" i="6"/>
  <c r="G5" i="6" s="1"/>
  <c r="L5" i="6" s="1"/>
  <c r="F8" i="6"/>
  <c r="G8" i="6" s="1"/>
  <c r="L8" i="6" s="1"/>
  <c r="F9" i="6"/>
  <c r="G9" i="6" s="1"/>
  <c r="L9" i="6" s="1"/>
  <c r="F10" i="6"/>
  <c r="G10" i="6" s="1"/>
  <c r="L10" i="6" s="1"/>
  <c r="F2" i="6"/>
  <c r="G2" i="6" s="1"/>
  <c r="L2" i="6" s="1"/>
  <c r="O2" i="6"/>
  <c r="O3" i="6"/>
  <c r="O4" i="6"/>
  <c r="O5" i="6"/>
  <c r="O7" i="6"/>
  <c r="O8" i="6"/>
  <c r="O9" i="6"/>
  <c r="O10" i="6"/>
  <c r="G13" i="4"/>
  <c r="G11" i="4"/>
  <c r="F12" i="4"/>
  <c r="G12" i="4" s="1"/>
  <c r="F13" i="4"/>
  <c r="F11" i="4"/>
  <c r="L7" i="4"/>
  <c r="K7" i="4"/>
  <c r="J7" i="4"/>
  <c r="I7" i="4"/>
  <c r="H7" i="4"/>
  <c r="L6" i="4"/>
  <c r="K6" i="4"/>
  <c r="J6" i="4"/>
  <c r="I6" i="4"/>
  <c r="H6" i="4"/>
  <c r="K5" i="4"/>
  <c r="J5" i="4"/>
  <c r="L5" i="4"/>
  <c r="H5" i="4"/>
  <c r="I5" i="4"/>
  <c r="L4" i="4"/>
  <c r="J4" i="4"/>
  <c r="K4" i="4" s="1"/>
  <c r="H4" i="4"/>
  <c r="I4" i="4"/>
  <c r="L3" i="4"/>
  <c r="J3" i="4"/>
  <c r="I3" i="4"/>
  <c r="H3" i="4"/>
  <c r="L2" i="4"/>
  <c r="I2" i="4"/>
  <c r="K3" i="4" l="1"/>
  <c r="K2" i="4"/>
</calcChain>
</file>

<file path=xl/sharedStrings.xml><?xml version="1.0" encoding="utf-8"?>
<sst xmlns="http://schemas.openxmlformats.org/spreadsheetml/2006/main" count="180" uniqueCount="70">
  <si>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</si>
  <si>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</si>
  <si>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</si>
  <si>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</si>
  <si>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</si>
  <si>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</si>
  <si>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</si>
  <si>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</si>
  <si>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</si>
  <si>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</si>
  <si>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</si>
  <si>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</si>
  <si>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</si>
  <si>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</si>
  <si>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</si>
  <si>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</si>
  <si>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</si>
  <si>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</si>
  <si>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</si>
  <si>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</si>
  <si>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</si>
  <si>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</si>
  <si>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</si>
  <si>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</si>
  <si>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</si>
  <si>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</si>
  <si>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</si>
  <si>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</si>
  <si>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6.28×3.14×2.0</t>
  </si>
  <si>
    <t>64×64×128</t>
  </si>
  <si>
    <t>CFR</t>
  </si>
  <si>
    <t>CFR/CPG</t>
  </si>
  <si>
    <t>Retau_dns</t>
  </si>
  <si>
    <t>Cf</t>
  </si>
  <si>
    <t>Cf_dns</t>
  </si>
  <si>
    <t>Relative error</t>
  </si>
  <si>
    <t>#ETT averaging</t>
  </si>
  <si>
    <t>Mesh type</t>
  </si>
  <si>
    <t>Uniform</t>
  </si>
  <si>
    <t>128×64×128</t>
  </si>
  <si>
    <t>128×128×128</t>
  </si>
  <si>
    <t>256×256×128</t>
  </si>
  <si>
    <t>uniform</t>
  </si>
  <si>
    <t>delta</t>
  </si>
  <si>
    <t>dx</t>
  </si>
  <si>
    <t>dy</t>
  </si>
  <si>
    <t>dz</t>
  </si>
  <si>
    <t>avoid MPI_ALLREDUCE(MPI_SUM) and use -O0 when comparing the results from different numbers of MPI tasks</t>
  </si>
  <si>
    <t>opt</t>
  </si>
  <si>
    <t>debug</t>
  </si>
  <si>
    <t>CPG</t>
  </si>
  <si>
    <t>different in force</t>
  </si>
  <si>
    <t>different in mean velocity</t>
  </si>
  <si>
    <t>exactly the same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</si>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</sst>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30"/>
  <sheetViews>
    <sheetView topLeftCell="A10" workbookViewId="0">
      <selection activeCell="B27" sqref="B27:D30"/>
    </sheetView>
  </sheetViews>
  <sheetFormatPr defaultRowHeight="14.5"/>
  <cols>
    <col min="1" max="1" width="16.453125" customWidth="1"/>
    <col min="2" max="2" width="27.6328125" customWidth="1"/>
    <col min="3" max="3" width="13.1796875" customWidth="1"/>
    <col min="4" max="4" width="22.5429687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7" spans="1:5">
      <c r="B27" t="s">
        <v>49</v>
      </c>
      <c r="C27" t="s">
        <v>30</v>
      </c>
      <c r="D27" t="s">
        <v>51</v>
      </c>
    </row>
    <row r="28" spans="1:5">
      <c r="B28" t="s">
        <v>48</v>
      </c>
      <c r="C28" t="s">
        <v>30</v>
      </c>
      <c r="D28" t="s">
        <v>51</v>
      </c>
    </row>
    <row r="29" spans="1:5">
      <c r="B29" t="s">
        <v>49</v>
      </c>
      <c r="C29" t="s">
        <v>50</v>
      </c>
      <c r="D29" t="s">
        <v>53</v>
      </c>
    </row>
    <row r="30" spans="1:5">
      <c r="B30" t="s">
        <v>48</v>
      </c>
      <c r="C30" t="s">
        <v>50</v>
      </c>
      <c r="D30" t="s">
        <v>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L13"/>
  <sheetViews>
    <sheetView zoomScale="70" zoomScaleNormal="70" workbookViewId="0">
      <selection activeCell="J2" sqref="J2"/>
    </sheetView>
  </sheetViews>
  <sheetFormatPr defaultRowHeight="14.5"/>
  <cols>
    <col min="1" max="1" width="7.26953125" customWidth="1"/>
    <col min="2" max="2" width="12.453125" customWidth="1"/>
    <col min="3" max="3" width="7.816406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2.08984375" customWidth="1"/>
    <col min="10" max="10" width="12.36328125" customWidth="1"/>
    <col min="11" max="11" width="14.1796875" customWidth="1"/>
    <col min="12" max="12" width="12.453125" customWidth="1"/>
  </cols>
  <sheetData>
    <row r="1" spans="1:12">
      <c r="A1" s="5" t="s">
        <v>24</v>
      </c>
      <c r="B1" s="5" t="s">
        <v>32</v>
      </c>
      <c r="C1" s="5" t="s">
        <v>25</v>
      </c>
      <c r="D1" s="5" t="s">
        <v>27</v>
      </c>
      <c r="E1" s="5" t="s">
        <v>26</v>
      </c>
      <c r="F1" s="5" t="s">
        <v>37</v>
      </c>
      <c r="G1" s="5" t="s">
        <v>31</v>
      </c>
      <c r="H1" s="5" t="s">
        <v>23</v>
      </c>
      <c r="I1" s="5" t="s">
        <v>34</v>
      </c>
      <c r="J1" s="5" t="s">
        <v>33</v>
      </c>
      <c r="K1" s="5" t="s">
        <v>35</v>
      </c>
      <c r="L1" s="5" t="s">
        <v>36</v>
      </c>
    </row>
    <row r="2" spans="1:12">
      <c r="A2" s="5">
        <v>39600</v>
      </c>
      <c r="B2" s="5">
        <v>995</v>
      </c>
      <c r="C2" s="6">
        <v>1023</v>
      </c>
      <c r="D2" s="5" t="s">
        <v>28</v>
      </c>
      <c r="E2" s="5" t="s">
        <v>29</v>
      </c>
      <c r="F2" s="5" t="s">
        <v>38</v>
      </c>
      <c r="G2" s="5" t="s">
        <v>30</v>
      </c>
      <c r="H2">
        <v>0.1</v>
      </c>
      <c r="I2">
        <f t="shared" ref="I2:I7" si="0">8*(B2/A2)^2</f>
        <v>5.0506325885113761E-3</v>
      </c>
      <c r="J2">
        <f>8*(C2/A2)^2</f>
        <v>5.3388888888888887E-3</v>
      </c>
      <c r="K2" s="7">
        <f t="shared" ref="K2:K7" si="1">(J2-I2)/I2</f>
        <v>5.7073306229640679E-2</v>
      </c>
      <c r="L2" s="4">
        <f t="shared" ref="L2:L7" si="2">200*(2*C2/A2)</f>
        <v>10.333333333333334</v>
      </c>
    </row>
    <row r="3" spans="1:12">
      <c r="A3" s="5">
        <v>39600</v>
      </c>
      <c r="B3" s="5">
        <v>995</v>
      </c>
      <c r="C3" s="6">
        <v>1021</v>
      </c>
      <c r="D3" s="5" t="s">
        <v>28</v>
      </c>
      <c r="E3" s="5" t="s">
        <v>29</v>
      </c>
      <c r="F3" s="5" t="s">
        <v>38</v>
      </c>
      <c r="G3" s="5" t="s">
        <v>30</v>
      </c>
      <c r="H3">
        <f>1/128*13</f>
        <v>0.1015625</v>
      </c>
      <c r="I3">
        <f t="shared" si="0"/>
        <v>5.0506325885113761E-3</v>
      </c>
      <c r="J3">
        <f t="shared" ref="J2:J7" si="3">8*(C3/A3)^2</f>
        <v>5.3180338740944797E-3</v>
      </c>
      <c r="K3" s="7">
        <f t="shared" si="1"/>
        <v>5.2944117572788538E-2</v>
      </c>
      <c r="L3" s="4">
        <f t="shared" si="2"/>
        <v>10.313131313131313</v>
      </c>
    </row>
    <row r="4" spans="1:12">
      <c r="A4" s="5">
        <v>39600</v>
      </c>
      <c r="B4" s="5">
        <v>995</v>
      </c>
      <c r="C4" s="6">
        <v>1049</v>
      </c>
      <c r="D4" s="5" t="s">
        <v>28</v>
      </c>
      <c r="E4" s="5" t="s">
        <v>29</v>
      </c>
      <c r="F4" s="5" t="s">
        <v>38</v>
      </c>
      <c r="G4" s="5" t="s">
        <v>30</v>
      </c>
      <c r="H4">
        <f>1/128*7</f>
        <v>5.46875E-2</v>
      </c>
      <c r="I4">
        <f t="shared" si="0"/>
        <v>5.0506325885113761E-3</v>
      </c>
      <c r="J4">
        <f t="shared" si="3"/>
        <v>5.6137179879604121E-3</v>
      </c>
      <c r="K4" s="7">
        <f t="shared" si="1"/>
        <v>0.11148809373500673</v>
      </c>
      <c r="L4" s="4">
        <f t="shared" si="2"/>
        <v>10.595959595959597</v>
      </c>
    </row>
    <row r="5" spans="1:12">
      <c r="A5" s="5">
        <v>39600</v>
      </c>
      <c r="B5" s="5">
        <v>995</v>
      </c>
      <c r="C5" s="6">
        <v>985</v>
      </c>
      <c r="D5" s="5" t="s">
        <v>28</v>
      </c>
      <c r="E5" s="5" t="s">
        <v>39</v>
      </c>
      <c r="F5" s="5" t="s">
        <v>38</v>
      </c>
      <c r="G5" s="5" t="s">
        <v>30</v>
      </c>
      <c r="H5">
        <f>1/128*13</f>
        <v>0.1015625</v>
      </c>
      <c r="I5">
        <f t="shared" si="0"/>
        <v>5.0506325885113761E-3</v>
      </c>
      <c r="J5">
        <f t="shared" si="3"/>
        <v>4.9496224875012753E-3</v>
      </c>
      <c r="K5" s="7">
        <f t="shared" si="1"/>
        <v>-1.9999494962248385E-2</v>
      </c>
      <c r="L5" s="4">
        <f t="shared" si="2"/>
        <v>9.9494949494949498</v>
      </c>
    </row>
    <row r="6" spans="1:12">
      <c r="A6" s="5">
        <v>39600</v>
      </c>
      <c r="B6" s="5">
        <v>995</v>
      </c>
      <c r="C6" s="6">
        <v>1003</v>
      </c>
      <c r="D6" s="5" t="s">
        <v>28</v>
      </c>
      <c r="E6" s="5" t="s">
        <v>40</v>
      </c>
      <c r="F6" s="5" t="s">
        <v>38</v>
      </c>
      <c r="G6" s="5" t="s">
        <v>30</v>
      </c>
      <c r="H6">
        <f>1/128*13</f>
        <v>0.1015625</v>
      </c>
      <c r="I6">
        <f t="shared" si="0"/>
        <v>5.0506325885113761E-3</v>
      </c>
      <c r="J6">
        <f t="shared" si="3"/>
        <v>5.1321752882358945E-3</v>
      </c>
      <c r="K6" s="7">
        <f t="shared" si="1"/>
        <v>1.6145046842251543E-2</v>
      </c>
      <c r="L6" s="4">
        <f t="shared" si="2"/>
        <v>10.131313131313131</v>
      </c>
    </row>
    <row r="7" spans="1:12">
      <c r="A7" s="5">
        <v>39600</v>
      </c>
      <c r="B7" s="5">
        <v>995</v>
      </c>
      <c r="C7" s="6">
        <v>985</v>
      </c>
      <c r="D7" s="5" t="s">
        <v>28</v>
      </c>
      <c r="E7" s="5" t="s">
        <v>41</v>
      </c>
      <c r="F7" s="5" t="s">
        <v>42</v>
      </c>
      <c r="G7" s="5" t="s">
        <v>30</v>
      </c>
      <c r="H7">
        <f>1/128*13</f>
        <v>0.1015625</v>
      </c>
      <c r="I7">
        <f t="shared" si="0"/>
        <v>5.0506325885113761E-3</v>
      </c>
      <c r="J7">
        <f t="shared" si="3"/>
        <v>4.9496224875012753E-3</v>
      </c>
      <c r="K7" s="7">
        <f t="shared" si="1"/>
        <v>-1.9999494962248385E-2</v>
      </c>
      <c r="L7" s="4">
        <f t="shared" si="2"/>
        <v>9.9494949494949498</v>
      </c>
    </row>
    <row r="8" spans="1:12">
      <c r="I8" s="5"/>
    </row>
    <row r="10" spans="1:12">
      <c r="F10" s="5" t="s">
        <v>43</v>
      </c>
    </row>
    <row r="11" spans="1:12">
      <c r="C11" t="s">
        <v>44</v>
      </c>
      <c r="D11">
        <v>6.28</v>
      </c>
      <c r="E11">
        <v>128</v>
      </c>
      <c r="F11">
        <f>D11/E11</f>
        <v>4.9062500000000002E-2</v>
      </c>
      <c r="G11">
        <f>F11*995</f>
        <v>48.817187500000003</v>
      </c>
    </row>
    <row r="12" spans="1:12">
      <c r="C12" t="s">
        <v>45</v>
      </c>
      <c r="D12">
        <v>3.14</v>
      </c>
      <c r="E12">
        <v>64</v>
      </c>
      <c r="F12">
        <f t="shared" ref="F12:F13" si="4">D12/E12</f>
        <v>4.9062500000000002E-2</v>
      </c>
      <c r="G12">
        <f t="shared" ref="G12:G13" si="5">F12*995</f>
        <v>48.817187500000003</v>
      </c>
    </row>
    <row r="13" spans="1:12">
      <c r="C13" t="s">
        <v>46</v>
      </c>
      <c r="D13">
        <v>2</v>
      </c>
      <c r="E13">
        <v>128</v>
      </c>
      <c r="F13">
        <f t="shared" si="4"/>
        <v>1.5625E-2</v>
      </c>
      <c r="G13">
        <f t="shared" si="5"/>
        <v>15.546875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12"/>
  <sheetViews>
    <sheetView tabSelected="1" zoomScale="85" zoomScaleNormal="85" workbookViewId="0">
      <selection activeCell="P8" sqref="P8"/>
    </sheetView>
  </sheetViews>
  <sheetFormatPr defaultRowHeight="14.5"/>
  <cols>
    <col min="2" max="2" width="12.6328125" customWidth="1"/>
    <col min="3" max="3" width="12.08984375" customWidth="1"/>
    <col min="4" max="4" width="7.81640625" customWidth="1"/>
    <col min="5" max="5" width="7.08984375" customWidth="1"/>
    <col min="6" max="6" width="9.36328125" customWidth="1"/>
    <col min="7" max="7" width="14.36328125" customWidth="1"/>
    <col min="8" max="8" width="11.81640625" customWidth="1"/>
    <col min="9" max="9" width="14.542968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8.08984375" customWidth="1"/>
  </cols>
  <sheetData>
    <row r="1" spans="1:20">
      <c r="A1" s="5" t="s">
        <v>24</v>
      </c>
      <c r="B1" s="5" t="s">
        <v>27</v>
      </c>
      <c r="C1" s="5" t="s">
        <v>26</v>
      </c>
      <c r="D1" s="5" t="s">
        <v>44</v>
      </c>
      <c r="E1" s="5" t="s">
        <v>45</v>
      </c>
      <c r="F1" s="5" t="s">
        <v>67</v>
      </c>
      <c r="G1" s="5" t="s">
        <v>68</v>
      </c>
      <c r="H1" s="5" t="s">
        <v>58</v>
      </c>
      <c r="I1" s="5" t="s">
        <v>66</v>
      </c>
      <c r="J1" s="5" t="s">
        <v>31</v>
      </c>
      <c r="K1" s="5" t="s">
        <v>23</v>
      </c>
      <c r="L1" s="5" t="s">
        <v>69</v>
      </c>
      <c r="M1" s="5" t="s">
        <v>32</v>
      </c>
      <c r="N1" s="5" t="s">
        <v>25</v>
      </c>
      <c r="O1" s="5" t="s">
        <v>34</v>
      </c>
      <c r="P1" s="5" t="s">
        <v>33</v>
      </c>
      <c r="Q1" s="5" t="s">
        <v>35</v>
      </c>
      <c r="R1" s="5" t="s">
        <v>36</v>
      </c>
    </row>
    <row r="2" spans="1:20">
      <c r="A2" s="5">
        <v>250000</v>
      </c>
      <c r="B2" s="5" t="s">
        <v>55</v>
      </c>
      <c r="C2" s="5" t="s">
        <v>57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56</v>
      </c>
      <c r="J2" s="5" t="s">
        <v>30</v>
      </c>
      <c r="K2">
        <v>0.1</v>
      </c>
      <c r="L2" s="8">
        <f>K2/G2</f>
        <v>4</v>
      </c>
      <c r="M2" s="5">
        <v>5200</v>
      </c>
      <c r="N2">
        <v>5587</v>
      </c>
      <c r="O2">
        <f>8*(M2/A2)^2</f>
        <v>3.4611199999999998E-3</v>
      </c>
      <c r="P2" s="9">
        <f>8*(N2/A2)^2</f>
        <v>3.9954648319999999E-3</v>
      </c>
      <c r="Q2" s="10">
        <f>(P2-O2)/O2</f>
        <v>0.1543849482248521</v>
      </c>
      <c r="R2" s="8">
        <f>100*(2*N2/A2)</f>
        <v>4.4695999999999998</v>
      </c>
      <c r="T2" s="6"/>
    </row>
    <row r="3" spans="1:20">
      <c r="A3" s="5">
        <v>250000</v>
      </c>
      <c r="B3" s="5" t="s">
        <v>55</v>
      </c>
      <c r="C3" s="5" t="s">
        <v>59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56</v>
      </c>
      <c r="J3" s="5" t="s">
        <v>30</v>
      </c>
      <c r="K3">
        <v>0.1</v>
      </c>
      <c r="L3" s="8">
        <f t="shared" ref="L3:L10" si="0">K3/G3</f>
        <v>5.9701492537313436</v>
      </c>
      <c r="M3" s="5">
        <v>5200</v>
      </c>
      <c r="O3">
        <f>8*(M3/A3)^2</f>
        <v>3.4611199999999998E-3</v>
      </c>
      <c r="P3" s="4"/>
      <c r="T3" s="6"/>
    </row>
    <row r="4" spans="1:20">
      <c r="A4" s="5">
        <v>250000</v>
      </c>
      <c r="B4" s="5" t="s">
        <v>55</v>
      </c>
      <c r="C4" s="5" t="s">
        <v>60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56</v>
      </c>
      <c r="J4" s="5" t="s">
        <v>30</v>
      </c>
      <c r="K4">
        <v>0.1</v>
      </c>
      <c r="L4" s="8">
        <f t="shared" si="0"/>
        <v>8</v>
      </c>
      <c r="M4" s="5">
        <v>5200</v>
      </c>
      <c r="O4">
        <f>8*(M4/A4)^2</f>
        <v>3.4611199999999998E-3</v>
      </c>
      <c r="P4" s="4"/>
      <c r="T4" s="6"/>
    </row>
    <row r="5" spans="1:20">
      <c r="A5" s="5">
        <v>250000</v>
      </c>
      <c r="B5" s="5" t="s">
        <v>55</v>
      </c>
      <c r="C5" s="5" t="s">
        <v>61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56</v>
      </c>
      <c r="J5" s="5" t="s">
        <v>30</v>
      </c>
      <c r="K5">
        <v>0.1</v>
      </c>
      <c r="L5" s="8">
        <f t="shared" si="0"/>
        <v>12.121212121212121</v>
      </c>
      <c r="M5" s="5">
        <v>5200</v>
      </c>
      <c r="O5">
        <f>8*(M5/A5)^2</f>
        <v>3.4611199999999998E-3</v>
      </c>
      <c r="P5" s="4"/>
      <c r="T5" s="6"/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5"/>
      <c r="P6" s="4"/>
      <c r="T6" s="6"/>
    </row>
    <row r="7" spans="1:20">
      <c r="A7" s="5">
        <v>250000</v>
      </c>
      <c r="B7" s="5" t="s">
        <v>55</v>
      </c>
      <c r="C7" s="5" t="s">
        <v>62</v>
      </c>
      <c r="D7" s="5">
        <v>0.1</v>
      </c>
      <c r="E7" s="5">
        <v>0.1</v>
      </c>
      <c r="F7">
        <v>0.1</v>
      </c>
      <c r="G7" s="5">
        <f>0.25*F7</f>
        <v>2.5000000000000001E-2</v>
      </c>
      <c r="H7" s="5">
        <v>2</v>
      </c>
      <c r="I7" s="5" t="s">
        <v>56</v>
      </c>
      <c r="J7" s="5" t="s">
        <v>30</v>
      </c>
      <c r="K7">
        <v>0.1</v>
      </c>
      <c r="L7" s="8">
        <f t="shared" si="0"/>
        <v>4</v>
      </c>
      <c r="M7" s="5">
        <v>5200</v>
      </c>
      <c r="O7">
        <f>8*(M7/A7)^2</f>
        <v>3.4611199999999998E-3</v>
      </c>
      <c r="P7" s="4"/>
      <c r="T7" s="6"/>
    </row>
    <row r="8" spans="1:20">
      <c r="A8" s="5">
        <v>250000</v>
      </c>
      <c r="B8" s="5" t="s">
        <v>55</v>
      </c>
      <c r="C8" s="5" t="s">
        <v>63</v>
      </c>
      <c r="D8" s="5">
        <v>6.7000000000000004E-2</v>
      </c>
      <c r="E8" s="5">
        <v>6.7000000000000004E-2</v>
      </c>
      <c r="F8">
        <f>E8</f>
        <v>6.7000000000000004E-2</v>
      </c>
      <c r="G8" s="5">
        <f>0.25*F8</f>
        <v>1.6750000000000001E-2</v>
      </c>
      <c r="H8" s="5">
        <v>2</v>
      </c>
      <c r="I8" s="5" t="s">
        <v>56</v>
      </c>
      <c r="J8" s="5" t="s">
        <v>30</v>
      </c>
      <c r="K8">
        <v>0.1</v>
      </c>
      <c r="L8" s="8">
        <f t="shared" si="0"/>
        <v>5.9701492537313436</v>
      </c>
      <c r="M8" s="5">
        <v>5200</v>
      </c>
      <c r="O8">
        <f>8*(M8/A8)^2</f>
        <v>3.4611199999999998E-3</v>
      </c>
      <c r="T8" s="6"/>
    </row>
    <row r="9" spans="1:20">
      <c r="A9" s="5">
        <v>250000</v>
      </c>
      <c r="B9" s="5" t="s">
        <v>55</v>
      </c>
      <c r="C9" s="5" t="s">
        <v>64</v>
      </c>
      <c r="D9" s="5">
        <v>0.05</v>
      </c>
      <c r="E9" s="5">
        <v>0.05</v>
      </c>
      <c r="F9">
        <f>E9</f>
        <v>0.05</v>
      </c>
      <c r="G9" s="5">
        <f>0.25*F9</f>
        <v>1.2500000000000001E-2</v>
      </c>
      <c r="H9" s="5">
        <v>2</v>
      </c>
      <c r="I9" s="5" t="s">
        <v>56</v>
      </c>
      <c r="J9" s="5" t="s">
        <v>30</v>
      </c>
      <c r="K9">
        <v>0.1</v>
      </c>
      <c r="L9" s="8">
        <f t="shared" si="0"/>
        <v>8</v>
      </c>
      <c r="M9" s="5">
        <v>5200</v>
      </c>
      <c r="O9">
        <f>8*(M9/A9)^2</f>
        <v>3.4611199999999998E-3</v>
      </c>
      <c r="T9" s="6"/>
    </row>
    <row r="10" spans="1:20">
      <c r="A10" s="5">
        <v>250000</v>
      </c>
      <c r="B10" s="5" t="s">
        <v>55</v>
      </c>
      <c r="C10" s="5" t="s">
        <v>65</v>
      </c>
      <c r="D10" s="5">
        <v>3.3000000000000002E-2</v>
      </c>
      <c r="E10" s="5">
        <v>3.3000000000000002E-2</v>
      </c>
      <c r="F10">
        <f>E10</f>
        <v>3.3000000000000002E-2</v>
      </c>
      <c r="G10" s="5">
        <f>0.25*F10</f>
        <v>8.2500000000000004E-3</v>
      </c>
      <c r="H10" s="5">
        <v>2</v>
      </c>
      <c r="I10" s="5" t="s">
        <v>56</v>
      </c>
      <c r="J10" s="5" t="s">
        <v>30</v>
      </c>
      <c r="K10">
        <v>0.1</v>
      </c>
      <c r="L10" s="8">
        <f t="shared" si="0"/>
        <v>12.121212121212121</v>
      </c>
      <c r="M10" s="5">
        <v>5200</v>
      </c>
      <c r="O10">
        <f>8*(M10/A10)^2</f>
        <v>3.4611199999999998E-3</v>
      </c>
      <c r="T10" s="6"/>
    </row>
    <row r="12" spans="1:20">
      <c r="A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2"/>
  <sheetViews>
    <sheetView workbookViewId="0">
      <selection activeCell="A8" sqref="A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47</v>
      </c>
    </row>
    <row r="2" spans="1:1" ht="58">
      <c r="A2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debug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2024-02-12T14:10:30Z</dcterms:modified>
</cp:coreProperties>
</file>