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4F5BACE5-BF90-4AC8-8A61-1C5F4BA600BA}" xr6:coauthVersionLast="47" xr6:coauthVersionMax="47" xr10:uidLastSave="{00000000-0000-0000-0000-000000000000}"/>
  <bookViews>
    <workbookView xWindow="-110" yWindow="-110" windowWidth="25820" windowHeight="15500" activeTab="4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6" l="1"/>
  <c r="Q18" i="6"/>
  <c r="R18" i="6" s="1"/>
  <c r="P18" i="6"/>
  <c r="T18" i="6" s="1"/>
  <c r="G18" i="6"/>
  <c r="H18" i="6" s="1"/>
  <c r="M18" i="6" s="1"/>
  <c r="S17" i="6"/>
  <c r="Q17" i="6"/>
  <c r="R17" i="6" s="1"/>
  <c r="P17" i="6"/>
  <c r="T17" i="6" s="1"/>
  <c r="G17" i="6"/>
  <c r="H17" i="6" s="1"/>
  <c r="M17" i="6" s="1"/>
  <c r="S16" i="6"/>
  <c r="Q16" i="6"/>
  <c r="R16" i="6" s="1"/>
  <c r="P16" i="6"/>
  <c r="T16" i="6" s="1"/>
  <c r="G16" i="6"/>
  <c r="H16" i="6" s="1"/>
  <c r="M16" i="6" s="1"/>
  <c r="S15" i="6"/>
  <c r="Q15" i="6"/>
  <c r="R15" i="6" s="1"/>
  <c r="P15" i="6"/>
  <c r="T15" i="6" s="1"/>
  <c r="G15" i="6"/>
  <c r="H15" i="6" s="1"/>
  <c r="M15" i="6" s="1"/>
  <c r="S10" i="6"/>
  <c r="S11" i="6"/>
  <c r="S12" i="6"/>
  <c r="S9" i="6"/>
  <c r="Q9" i="6"/>
  <c r="Q12" i="6"/>
  <c r="R12" i="6" s="1"/>
  <c r="P12" i="6"/>
  <c r="T12" i="6" s="1"/>
  <c r="G12" i="6"/>
  <c r="H12" i="6" s="1"/>
  <c r="M12" i="6" s="1"/>
  <c r="Q11" i="6"/>
  <c r="R11" i="6" s="1"/>
  <c r="P11" i="6"/>
  <c r="T11" i="6" s="1"/>
  <c r="G11" i="6"/>
  <c r="H11" i="6" s="1"/>
  <c r="M11" i="6" s="1"/>
  <c r="Q10" i="6"/>
  <c r="R10" i="6" s="1"/>
  <c r="P10" i="6"/>
  <c r="T10" i="6" s="1"/>
  <c r="G10" i="6"/>
  <c r="H10" i="6" s="1"/>
  <c r="M10" i="6" s="1"/>
  <c r="R9" i="6"/>
  <c r="P9" i="6"/>
  <c r="T9" i="6" s="1"/>
  <c r="G9" i="6"/>
  <c r="H9" i="6" s="1"/>
  <c r="M9" i="6" s="1"/>
  <c r="W3" i="7"/>
  <c r="W4" i="7"/>
  <c r="W5" i="7"/>
  <c r="W2" i="7"/>
  <c r="V3" i="7"/>
  <c r="V4" i="7"/>
  <c r="V5" i="7"/>
  <c r="V2" i="7"/>
  <c r="U3" i="7"/>
  <c r="U4" i="7"/>
  <c r="U5" i="7"/>
  <c r="U2" i="7"/>
  <c r="T3" i="7"/>
  <c r="T4" i="7"/>
  <c r="T5" i="7"/>
  <c r="T2" i="7"/>
  <c r="R13" i="7"/>
  <c r="P13" i="7"/>
  <c r="O13" i="7"/>
  <c r="S13" i="7" s="1"/>
  <c r="F13" i="7"/>
  <c r="G13" i="7" s="1"/>
  <c r="L13" i="7" s="1"/>
  <c r="R12" i="7"/>
  <c r="P12" i="7"/>
  <c r="O12" i="7"/>
  <c r="S12" i="7" s="1"/>
  <c r="G12" i="7"/>
  <c r="L12" i="7" s="1"/>
  <c r="F12" i="7"/>
  <c r="R11" i="7"/>
  <c r="P11" i="7"/>
  <c r="Q11" i="7" s="1"/>
  <c r="O11" i="7"/>
  <c r="S11" i="7" s="1"/>
  <c r="F11" i="7"/>
  <c r="G11" i="7" s="1"/>
  <c r="L11" i="7" s="1"/>
  <c r="R10" i="7"/>
  <c r="P10" i="7"/>
  <c r="Q10" i="7" s="1"/>
  <c r="O10" i="7"/>
  <c r="S10" i="7" s="1"/>
  <c r="G10" i="7"/>
  <c r="L10" i="7" s="1"/>
  <c r="F10" i="7"/>
  <c r="U16" i="9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T3" i="6"/>
  <c r="T4" i="6"/>
  <c r="T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S3" i="6"/>
  <c r="S4" i="6"/>
  <c r="S5" i="6"/>
  <c r="Q3" i="6"/>
  <c r="R3" i="6" s="1"/>
  <c r="Q4" i="6"/>
  <c r="R4" i="6" s="1"/>
  <c r="Q5" i="6"/>
  <c r="R5" i="6" s="1"/>
  <c r="S2" i="6"/>
  <c r="D29" i="6"/>
  <c r="D30" i="6"/>
  <c r="D28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G27" i="6"/>
  <c r="L27" i="6" s="1"/>
  <c r="G3" i="6"/>
  <c r="H3" i="6" s="1"/>
  <c r="M3" i="6" s="1"/>
  <c r="G4" i="6"/>
  <c r="H4" i="6" s="1"/>
  <c r="M4" i="6" s="1"/>
  <c r="G5" i="6"/>
  <c r="H5" i="6" s="1"/>
  <c r="M5" i="6" s="1"/>
  <c r="F28" i="6"/>
  <c r="G28" i="6" s="1"/>
  <c r="L28" i="6" s="1"/>
  <c r="F29" i="6"/>
  <c r="G29" i="6" s="1"/>
  <c r="L29" i="6" s="1"/>
  <c r="F30" i="6"/>
  <c r="G30" i="6" s="1"/>
  <c r="L30" i="6" s="1"/>
  <c r="G2" i="6"/>
  <c r="H2" i="6" s="1"/>
  <c r="M2" i="6" s="1"/>
  <c r="P2" i="6"/>
  <c r="P3" i="6"/>
  <c r="P4" i="6"/>
  <c r="P5" i="6"/>
  <c r="O27" i="6"/>
  <c r="O28" i="6"/>
  <c r="O29" i="6"/>
  <c r="O30" i="6"/>
  <c r="R2" i="6" l="1"/>
  <c r="Q12" i="7"/>
  <c r="Q13" i="7"/>
  <c r="W15" i="9"/>
  <c r="W14" i="9"/>
  <c r="G13" i="9"/>
  <c r="G16" i="9"/>
  <c r="T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<sst xmlns="http://schemas.openxmlformats.org/spreadsheetml/2006/main" count="417" uniqueCount="126">
  <si>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</si>
  <si>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</si>
  <si>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</si>
  <si>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</si>
  <si>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</si>
  <si>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</si>
  <si>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</si>
  <si>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</si>
  <si>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</si>
  <si>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</si>
  <si>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</si>
  <si>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</si>
  <si>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</si>
  <si>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</si>
  <si>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</si>
  <si>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</si>
  <si>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</si>
  <si>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</si>
  <si>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</si>
  <si>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</si>
  <si>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</si>
  <si>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</si>
  <si>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</si>
  <si>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</si>
  <si>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</si>
  <si>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</si>
  <si>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</si>
  <si>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</si>
  <si>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</si>
  <si>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</si>
  <si>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</si>
  <si>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</si>
  <si>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</si>
  <si>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</si>
  <si>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</si>
  <si>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</si>
  <si>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</si>
  <si>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</si>
  <si>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</si>
  <si>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</si>
  <si>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</si>
  <si>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</si>
  <si>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</si>
  <si>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</si>
  <si>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</si>
  <si>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</si>
  <si>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</si>
  <si>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</si>
  <si>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</si>
  <si>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</si>
  <si>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</si>
  <si>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</si>
  <si>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</si>
  <si>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</si>
  <si>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</si>
  <si>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</si>
  <si>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</si>
  <si>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</si>
  <si>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</si>
  <si>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</si>
  <si>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</si>
  <si>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</si>
  <si>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</si>
  <si>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</si>
  <si>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</si>
  <si>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</si>
  <si>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</si>
  <si>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</si>
  <si>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</si>
  <si>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</si>
  <si>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</si>
  <si>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</si>
  <si>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</si>
  <si>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</si>
  <si>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</si>
  <si>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</si>
  <si>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</si>
  <si>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</si>
  <si>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</si>
  <si>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</si>
  <si>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</si>
  <si>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</si>
  <si>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</si>
  <si>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</si>
  <si>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</si>
  <si>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</si>
  <si>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</si>
  <si>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</si>
  <si>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</si>
  <si>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</si>
  <si>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</si>
  <si>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</si>
  <si>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</si>
  <si>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</si>
  <si>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</si>
  <si>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</si>
  <si>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</si>
  <si>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</si>
  <si>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</si>
  <si>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</si>
  <si>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</si>
  <si>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</si>
  <si>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</si>
  <si>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</si>
  <si>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</si>
  <si>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</si>
  <si>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</si>
  <si>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</si>
  <si>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</si>
  <si>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</si>
  <si>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</si>
  <si>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</si>
  <si>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</si>
  <si>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</si>
  <si>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</si>
  <si>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</si>
  <si>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</si>
  <si>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</si>
  <si>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</si>
  <si>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</si>
  <si>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</si>
  <si>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</si>
  <si>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</si>
  <si>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</si>
  <si>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check added viscous terms</t>
  </si>
  <si>
    <t>WM+SMAG+KAP0.4187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</si>
</sst>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91"/>
  <sheetViews>
    <sheetView topLeftCell="A41" zoomScale="70" zoomScaleNormal="70" workbookViewId="0">
      <selection activeCell="B67" sqref="B67"/>
    </sheetView>
  </sheetViews>
  <sheetFormatPr defaultRowHeight="14.5"/>
  <cols>
    <col min="1" max="1" width="43.26953125" customWidth="1"/>
    <col min="2" max="2" width="98.179687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71</v>
      </c>
      <c r="B29" t="s">
        <v>82</v>
      </c>
    </row>
    <row r="30" spans="1:5">
      <c r="B30" t="s">
        <v>74</v>
      </c>
    </row>
    <row r="31" spans="1:5">
      <c r="B31" t="s">
        <v>73</v>
      </c>
    </row>
    <row r="32" spans="1:5">
      <c r="B32" t="s">
        <v>72</v>
      </c>
    </row>
    <row r="33" spans="2:2">
      <c r="B33" t="s">
        <v>75</v>
      </c>
    </row>
    <row r="34" spans="2:2">
      <c r="B34" t="s">
        <v>77</v>
      </c>
    </row>
    <row r="35" spans="2:2">
      <c r="B35" t="s">
        <v>76</v>
      </c>
    </row>
    <row r="36" spans="2:2">
      <c r="B36" t="s">
        <v>78</v>
      </c>
    </row>
    <row r="38" spans="2:2">
      <c r="B38" t="s">
        <v>81</v>
      </c>
    </row>
    <row r="39" spans="2:2">
      <c r="B39" t="s">
        <v>79</v>
      </c>
    </row>
    <row r="41" spans="2:2">
      <c r="B41" t="s">
        <v>80</v>
      </c>
    </row>
    <row r="42" spans="2:2">
      <c r="B42" t="s">
        <v>83</v>
      </c>
    </row>
    <row r="43" spans="2:2">
      <c r="B43" t="s">
        <v>103</v>
      </c>
    </row>
    <row r="44" spans="2:2">
      <c r="B44" t="s">
        <v>84</v>
      </c>
    </row>
    <row r="46" spans="2:2">
      <c r="B46" t="s">
        <v>104</v>
      </c>
    </row>
    <row r="47" spans="2:2">
      <c r="B47" t="s">
        <v>106</v>
      </c>
    </row>
    <row r="48" spans="2:2">
      <c r="B48" s="2" t="s">
        <v>107</v>
      </c>
    </row>
    <row r="49" spans="2:2">
      <c r="B49" t="s">
        <v>108</v>
      </c>
    </row>
    <row r="50" spans="2:2">
      <c r="B50" t="s">
        <v>116</v>
      </c>
    </row>
    <row r="51" spans="2:2">
      <c r="B51" s="2" t="s">
        <v>102</v>
      </c>
    </row>
    <row r="52" spans="2:2">
      <c r="B52" t="s">
        <v>119</v>
      </c>
    </row>
    <row r="53" spans="2:2">
      <c r="B53" t="s">
        <v>122</v>
      </c>
    </row>
    <row r="54" spans="2:2">
      <c r="B54" t="s">
        <v>123</v>
      </c>
    </row>
    <row r="55" spans="2:2">
      <c r="B55" t="s">
        <v>124</v>
      </c>
    </row>
    <row r="57" spans="2:2">
      <c r="B57" t="s">
        <v>105</v>
      </c>
    </row>
    <row r="59" spans="2:2">
      <c r="B59" t="s">
        <v>85</v>
      </c>
    </row>
    <row r="60" spans="2:2">
      <c r="B60" t="s">
        <v>86</v>
      </c>
    </row>
    <row r="61" spans="2:2">
      <c r="B61" t="s">
        <v>87</v>
      </c>
    </row>
    <row r="62" spans="2:2">
      <c r="B62" t="s">
        <v>98</v>
      </c>
    </row>
    <row r="63" spans="2:2">
      <c r="B63" t="s">
        <v>101</v>
      </c>
    </row>
    <row r="64" spans="2:2">
      <c r="B64" t="s">
        <v>99</v>
      </c>
    </row>
    <row r="65" spans="1:4">
      <c r="B65" t="s">
        <v>100</v>
      </c>
    </row>
    <row r="76" spans="1:4">
      <c r="A76" t="s">
        <v>91</v>
      </c>
      <c r="B76" t="s">
        <v>89</v>
      </c>
      <c r="C76" t="s">
        <v>88</v>
      </c>
      <c r="D76" t="s">
        <v>90</v>
      </c>
    </row>
    <row r="77" spans="1:4">
      <c r="A77" t="s">
        <v>92</v>
      </c>
      <c r="B77" t="s">
        <v>96</v>
      </c>
      <c r="C77" t="s">
        <v>96</v>
      </c>
      <c r="D77" t="s">
        <v>96</v>
      </c>
    </row>
    <row r="78" spans="1:4">
      <c r="A78" s="16" t="s">
        <v>93</v>
      </c>
      <c r="B78" t="s">
        <v>96</v>
      </c>
      <c r="C78" t="s">
        <v>96</v>
      </c>
      <c r="D78" t="s">
        <v>96</v>
      </c>
    </row>
    <row r="79" spans="1:4">
      <c r="A79" s="16" t="s">
        <v>94</v>
      </c>
      <c r="B79" t="s">
        <v>96</v>
      </c>
      <c r="C79" t="s">
        <v>96</v>
      </c>
      <c r="D79" t="s">
        <v>96</v>
      </c>
    </row>
    <row r="80" spans="1:4">
      <c r="A80" t="s">
        <v>95</v>
      </c>
      <c r="B80" t="s">
        <v>97</v>
      </c>
    </row>
    <row r="83" spans="1:3">
      <c r="C83" t="s">
        <v>117</v>
      </c>
    </row>
    <row r="84" spans="1:3">
      <c r="A84" t="s">
        <v>115</v>
      </c>
      <c r="B84" t="s">
        <v>111</v>
      </c>
      <c r="C84" t="s">
        <v>118</v>
      </c>
    </row>
    <row r="85" spans="1:3">
      <c r="B85" t="s">
        <v>109</v>
      </c>
      <c r="C85" t="s">
        <v>118</v>
      </c>
    </row>
    <row r="86" spans="1:3">
      <c r="B86" t="s">
        <v>110</v>
      </c>
      <c r="C86" t="s">
        <v>118</v>
      </c>
    </row>
    <row r="87" spans="1:3">
      <c r="B87" t="s">
        <v>112</v>
      </c>
      <c r="C87" t="s">
        <v>118</v>
      </c>
    </row>
    <row r="89" spans="1:3">
      <c r="A89" t="s">
        <v>113</v>
      </c>
      <c r="B89" t="s">
        <v>111</v>
      </c>
      <c r="C89" t="s">
        <v>118</v>
      </c>
    </row>
    <row r="91" spans="1:3">
      <c r="A91" t="s">
        <v>114</v>
      </c>
      <c r="B9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4"/>
  <sheetViews>
    <sheetView zoomScale="70" zoomScaleNormal="70" workbookViewId="0">
      <selection activeCell="I47" sqref="I47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59</v>
      </c>
      <c r="C6" s="5" t="s">
        <v>60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61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70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62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58</v>
      </c>
    </row>
    <row r="27" spans="1:19">
      <c r="A27" s="5">
        <v>5714</v>
      </c>
      <c r="B27" s="5" t="s">
        <v>59</v>
      </c>
      <c r="C27" s="5" t="s">
        <v>60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61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3" spans="1:1">
      <c r="A33" t="s">
        <v>64</v>
      </c>
    </row>
    <row r="34" spans="1:1">
      <c r="A3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W22"/>
  <sheetViews>
    <sheetView zoomScale="55" zoomScaleNormal="55" workbookViewId="0">
      <selection activeCell="K10" sqref="K10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  <col min="22" max="22" width="10.7265625" customWidth="1"/>
    <col min="23" max="23" width="11.5429687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  <c r="T1" s="5" t="s">
        <v>66</v>
      </c>
      <c r="U1" s="5" t="s">
        <v>67</v>
      </c>
      <c r="V1" s="5" t="s">
        <v>68</v>
      </c>
      <c r="W1" s="5" t="s">
        <v>69</v>
      </c>
    </row>
    <row r="2" spans="1:23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  <c r="T2" s="8">
        <f>D2*M2</f>
        <v>55.175000000000004</v>
      </c>
      <c r="U2" s="8">
        <f>E2*M2</f>
        <v>55.175000000000004</v>
      </c>
      <c r="V2" s="8">
        <f>F2*M2</f>
        <v>55.175000000000004</v>
      </c>
      <c r="W2" s="8">
        <f>G2*M2</f>
        <v>13.793750000000001</v>
      </c>
    </row>
    <row r="3" spans="1:23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  <c r="T3" s="8">
        <f t="shared" ref="T3:T5" si="5">D3*M3</f>
        <v>36.96725</v>
      </c>
      <c r="U3" s="8">
        <f t="shared" ref="U3:U5" si="6">E3*M3</f>
        <v>36.96725</v>
      </c>
      <c r="V3" s="8">
        <f t="shared" ref="V3:V5" si="7">F3*M3</f>
        <v>36.96725</v>
      </c>
      <c r="W3" s="8">
        <f t="shared" ref="W3:W5" si="8">G3*M3</f>
        <v>9.2418125</v>
      </c>
    </row>
    <row r="4" spans="1:23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  <c r="T4" s="8">
        <f t="shared" si="5"/>
        <v>27.587500000000002</v>
      </c>
      <c r="U4" s="8">
        <f t="shared" si="6"/>
        <v>27.587500000000002</v>
      </c>
      <c r="V4" s="8">
        <f t="shared" si="7"/>
        <v>27.587500000000002</v>
      </c>
      <c r="W4" s="8">
        <f t="shared" si="8"/>
        <v>6.8968750000000005</v>
      </c>
    </row>
    <row r="5" spans="1:23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  <c r="T5" s="8">
        <f t="shared" si="5"/>
        <v>18.207750000000001</v>
      </c>
      <c r="U5" s="8">
        <f t="shared" si="6"/>
        <v>18.207750000000001</v>
      </c>
      <c r="V5" s="8">
        <f t="shared" si="7"/>
        <v>18.207750000000001</v>
      </c>
      <c r="W5" s="8">
        <f t="shared" si="8"/>
        <v>4.5519375000000002</v>
      </c>
    </row>
    <row r="6" spans="1:23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23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23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23">
      <c r="A9" s="5" t="s">
        <v>70</v>
      </c>
      <c r="B9" s="5"/>
      <c r="D9" s="5"/>
      <c r="E9" s="5"/>
      <c r="G9" s="5"/>
      <c r="H9" s="5"/>
      <c r="I9" s="5"/>
      <c r="J9" s="5"/>
      <c r="L9" s="8"/>
      <c r="M9" s="13"/>
      <c r="O9" s="9"/>
    </row>
    <row r="10" spans="1:23">
      <c r="A10" s="5">
        <v>20540</v>
      </c>
      <c r="B10" s="5" t="s">
        <v>39</v>
      </c>
      <c r="C10" s="5" t="s">
        <v>41</v>
      </c>
      <c r="D10" s="5">
        <v>0.1</v>
      </c>
      <c r="E10" s="5">
        <v>0.1</v>
      </c>
      <c r="F10">
        <f>E10</f>
        <v>0.1</v>
      </c>
      <c r="G10" s="5">
        <f>0.25*F10</f>
        <v>2.5000000000000001E-2</v>
      </c>
      <c r="H10" s="5">
        <v>1</v>
      </c>
      <c r="I10" s="5" t="s">
        <v>40</v>
      </c>
      <c r="J10" s="5" t="s">
        <v>28</v>
      </c>
      <c r="K10">
        <v>0</v>
      </c>
      <c r="L10" s="8">
        <f>K10/G10</f>
        <v>0</v>
      </c>
      <c r="M10" s="13">
        <v>551.75</v>
      </c>
      <c r="N10" s="15">
        <v>560.00502063061197</v>
      </c>
      <c r="O10" s="9">
        <f>8*(M10/A10)^2</f>
        <v>5.772630931736967E-3</v>
      </c>
      <c r="P10" s="9">
        <f>8*(N10/A10)^2</f>
        <v>5.9466578264462649E-3</v>
      </c>
      <c r="Q10" s="10">
        <f>(P10-O10)/O10</f>
        <v>3.0146894330716146E-2</v>
      </c>
      <c r="R10" s="8">
        <f>200*2*N10/A10</f>
        <v>10.905647918804517</v>
      </c>
      <c r="S10" s="4">
        <f>A10/4*O10</f>
        <v>29.642459834469324</v>
      </c>
    </row>
    <row r="11" spans="1:23">
      <c r="A11" s="5">
        <v>20540</v>
      </c>
      <c r="B11" s="5" t="s">
        <v>39</v>
      </c>
      <c r="C11" s="5" t="s">
        <v>43</v>
      </c>
      <c r="D11" s="5">
        <v>6.7000000000000004E-2</v>
      </c>
      <c r="E11" s="5">
        <v>6.7000000000000004E-2</v>
      </c>
      <c r="F11">
        <f>E11</f>
        <v>6.7000000000000004E-2</v>
      </c>
      <c r="G11" s="5">
        <f>0.25*F11</f>
        <v>1.6750000000000001E-2</v>
      </c>
      <c r="H11" s="5">
        <v>1</v>
      </c>
      <c r="I11" s="5" t="s">
        <v>40</v>
      </c>
      <c r="J11" s="5" t="s">
        <v>28</v>
      </c>
      <c r="K11">
        <v>0</v>
      </c>
      <c r="L11" s="8">
        <f t="shared" ref="L11:L13" si="9">K11/G11</f>
        <v>0</v>
      </c>
      <c r="M11" s="13">
        <v>551.75</v>
      </c>
      <c r="N11" s="15">
        <v>564.04199736140004</v>
      </c>
      <c r="O11" s="9">
        <f>8*(M11/A11)^2</f>
        <v>5.772630931736967E-3</v>
      </c>
      <c r="P11" s="9">
        <f t="shared" ref="P11:P13" si="10">8*(N11/A11)^2</f>
        <v>6.032703657288984E-3</v>
      </c>
      <c r="Q11" s="10">
        <f t="shared" ref="Q11:Q13" si="11">(P11-O11)/O11</f>
        <v>4.5052720090276395E-2</v>
      </c>
      <c r="R11" s="8">
        <f t="shared" ref="R11:R13" si="12">200*2*N11/A11</f>
        <v>10.984264797690361</v>
      </c>
      <c r="S11" s="4">
        <f t="shared" ref="S11:S13" si="13">A11/4*O11</f>
        <v>29.642459834469324</v>
      </c>
    </row>
    <row r="12" spans="1:23">
      <c r="A12" s="5">
        <v>20540</v>
      </c>
      <c r="B12" s="5" t="s">
        <v>39</v>
      </c>
      <c r="C12" s="5" t="s">
        <v>44</v>
      </c>
      <c r="D12" s="5">
        <v>0.05</v>
      </c>
      <c r="E12" s="5">
        <v>0.05</v>
      </c>
      <c r="F12">
        <f>E12</f>
        <v>0.05</v>
      </c>
      <c r="G12" s="5">
        <f>0.25*F12</f>
        <v>1.2500000000000001E-2</v>
      </c>
      <c r="H12" s="5">
        <v>1</v>
      </c>
      <c r="I12" s="5" t="s">
        <v>40</v>
      </c>
      <c r="J12" s="5" t="s">
        <v>28</v>
      </c>
      <c r="K12">
        <v>0</v>
      </c>
      <c r="L12" s="8">
        <f t="shared" si="9"/>
        <v>0</v>
      </c>
      <c r="M12" s="13">
        <v>551.75</v>
      </c>
      <c r="N12" s="15">
        <v>578.50252578898403</v>
      </c>
      <c r="O12" s="9">
        <f>8*(M12/A12)^2</f>
        <v>5.772630931736967E-3</v>
      </c>
      <c r="P12" s="9">
        <f t="shared" si="10"/>
        <v>6.3459935650623835E-3</v>
      </c>
      <c r="Q12" s="10">
        <f t="shared" si="11"/>
        <v>9.9324318513619808E-2</v>
      </c>
      <c r="R12" s="8">
        <f t="shared" si="12"/>
        <v>11.265871972521598</v>
      </c>
      <c r="S12" s="4">
        <f t="shared" si="13"/>
        <v>29.642459834469324</v>
      </c>
    </row>
    <row r="13" spans="1:23">
      <c r="A13" s="5">
        <v>20540</v>
      </c>
      <c r="B13" s="5" t="s">
        <v>39</v>
      </c>
      <c r="C13" s="5" t="s">
        <v>45</v>
      </c>
      <c r="D13" s="5">
        <v>3.3000000000000002E-2</v>
      </c>
      <c r="E13" s="5">
        <v>3.3000000000000002E-2</v>
      </c>
      <c r="F13">
        <f>E13</f>
        <v>3.3000000000000002E-2</v>
      </c>
      <c r="G13" s="5">
        <f>0.25*F13</f>
        <v>8.2500000000000004E-3</v>
      </c>
      <c r="H13" s="5">
        <v>1</v>
      </c>
      <c r="I13" s="5" t="s">
        <v>40</v>
      </c>
      <c r="J13" s="5" t="s">
        <v>28</v>
      </c>
      <c r="K13">
        <v>0</v>
      </c>
      <c r="L13" s="8">
        <f t="shared" si="9"/>
        <v>0</v>
      </c>
      <c r="M13" s="13">
        <v>551.75</v>
      </c>
      <c r="N13" s="15">
        <v>582.44997203883202</v>
      </c>
      <c r="O13" s="9">
        <f>8*(M13/A13)^2</f>
        <v>5.772630931736967E-3</v>
      </c>
      <c r="P13" s="9">
        <f t="shared" si="10"/>
        <v>6.4328935665566456E-3</v>
      </c>
      <c r="Q13" s="10">
        <f t="shared" si="11"/>
        <v>0.11437811331219257</v>
      </c>
      <c r="R13" s="8">
        <f t="shared" si="12"/>
        <v>11.342745317211918</v>
      </c>
      <c r="S13" s="4">
        <f t="shared" si="13"/>
        <v>29.642459834469324</v>
      </c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3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55" zoomScaleNormal="55" workbookViewId="0">
      <selection activeCell="L43" sqref="L43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58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30"/>
  <sheetViews>
    <sheetView tabSelected="1" zoomScale="55" zoomScaleNormal="55" workbookViewId="0">
      <selection activeCell="S18" sqref="S18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  <col min="20" max="20" width="11.7265625" customWidth="1"/>
  </cols>
  <sheetData>
    <row r="1" spans="1:20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</row>
    <row r="2" spans="1:20">
      <c r="A2" t="s">
        <v>120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</row>
    <row r="3" spans="1:20">
      <c r="A3" t="s">
        <v>120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</row>
    <row r="4" spans="1:20">
      <c r="A4" t="s">
        <v>120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</row>
    <row r="5" spans="1:20">
      <c r="A5" t="s">
        <v>120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P7" s="4"/>
      <c r="T7" s="6"/>
    </row>
    <row r="8" spans="1:20">
      <c r="T8" s="6"/>
    </row>
    <row r="9" spans="1:20">
      <c r="A9" t="s">
        <v>121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7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</row>
    <row r="10" spans="1:20">
      <c r="A10" t="s">
        <v>121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7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4">(Q10-P10)/P10</f>
        <v>-2.3720870052610196E-2</v>
      </c>
      <c r="S10" s="8">
        <f t="shared" ref="S10:S12" si="5">500*2*O10/B10</f>
        <v>20.496083457639962</v>
      </c>
      <c r="T10" s="4">
        <f t="shared" ref="T10:T12" si="6">B10/4*P10</f>
        <v>215.14822155687202</v>
      </c>
    </row>
    <row r="11" spans="1:20">
      <c r="A11" t="s">
        <v>121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7">
        <v>5139.2474953825704</v>
      </c>
      <c r="P11">
        <f>8*(N11/B11)^2</f>
        <v>3.4423715449099523E-3</v>
      </c>
      <c r="Q11" s="9">
        <f t="shared" ref="Q11:Q12" si="7">8*(O11/B11)^2</f>
        <v>3.3807186968058912E-3</v>
      </c>
      <c r="R11" s="10">
        <f t="shared" si="4"/>
        <v>-1.7909992370005439E-2</v>
      </c>
      <c r="S11" s="8">
        <f t="shared" si="5"/>
        <v>20.556989981530283</v>
      </c>
      <c r="T11" s="4">
        <f t="shared" si="6"/>
        <v>215.14822155687202</v>
      </c>
    </row>
    <row r="12" spans="1:20">
      <c r="A12" t="s">
        <v>121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7">
        <v>5166.3797844559504</v>
      </c>
      <c r="P12">
        <f>8*(N12/B12)^2</f>
        <v>3.4423715449099523E-3</v>
      </c>
      <c r="Q12" s="9">
        <f t="shared" si="7"/>
        <v>3.4165094498860944E-3</v>
      </c>
      <c r="R12" s="10">
        <f t="shared" si="4"/>
        <v>-7.5128714859669272E-3</v>
      </c>
      <c r="S12" s="8">
        <f t="shared" si="5"/>
        <v>20.6655191378238</v>
      </c>
      <c r="T12" s="4">
        <f t="shared" si="6"/>
        <v>215.14822155687202</v>
      </c>
    </row>
    <row r="15" spans="1:20">
      <c r="A15" t="s">
        <v>125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7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</row>
    <row r="16" spans="1:20">
      <c r="A16" t="s">
        <v>125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7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8">(Q16-P16)/P16</f>
        <v>-1.8873240180365815E-2</v>
      </c>
      <c r="S16" s="8">
        <f t="shared" ref="S16:S18" si="9">500*2*O16/B16</f>
        <v>20.546906214661643</v>
      </c>
      <c r="T16" s="4">
        <f t="shared" ref="T16:T18" si="10">B16/4*P16</f>
        <v>215.14822155687202</v>
      </c>
    </row>
    <row r="17" spans="1:20">
      <c r="A17" t="s">
        <v>125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7">
        <v>5147.0208386715803</v>
      </c>
      <c r="P17">
        <f>8*(N17/B17)^2</f>
        <v>3.4423715449099523E-3</v>
      </c>
      <c r="Q17" s="9">
        <f t="shared" ref="Q17:Q18" si="11">8*(O17/B17)^2</f>
        <v>3.3909534097560962E-3</v>
      </c>
      <c r="R17" s="10">
        <f t="shared" si="8"/>
        <v>-1.4936834819554941E-2</v>
      </c>
      <c r="S17" s="8">
        <f t="shared" si="9"/>
        <v>20.588083354686319</v>
      </c>
      <c r="T17" s="4">
        <f t="shared" si="10"/>
        <v>215.14822155687202</v>
      </c>
    </row>
    <row r="18" spans="1:20">
      <c r="A18" t="s">
        <v>125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7">
        <v>5190.7707276150904</v>
      </c>
      <c r="P18">
        <f>8*(N18/B18)^2</f>
        <v>3.4423715449099523E-3</v>
      </c>
      <c r="Q18" s="9">
        <f t="shared" si="11"/>
        <v>3.4488448955732093E-3</v>
      </c>
      <c r="R18" s="10">
        <f t="shared" si="8"/>
        <v>1.8804915677474731E-3</v>
      </c>
      <c r="S18" s="8">
        <f t="shared" si="9"/>
        <v>20.763082910460362</v>
      </c>
      <c r="T18" s="4">
        <f t="shared" si="10"/>
        <v>215.14822155687202</v>
      </c>
    </row>
    <row r="27" spans="1:20">
      <c r="A27" s="5">
        <v>250000</v>
      </c>
      <c r="B27" s="5" t="s">
        <v>39</v>
      </c>
      <c r="C27" s="5" t="s">
        <v>46</v>
      </c>
      <c r="D27" s="5">
        <v>0.2</v>
      </c>
      <c r="E27" s="5">
        <v>0.1</v>
      </c>
      <c r="F27">
        <v>0.1</v>
      </c>
      <c r="G27" s="5">
        <f>0.25*F27</f>
        <v>2.5000000000000001E-2</v>
      </c>
      <c r="H27" s="5">
        <v>2</v>
      </c>
      <c r="I27" s="5" t="s">
        <v>40</v>
      </c>
      <c r="J27" s="5" t="s">
        <v>28</v>
      </c>
      <c r="K27">
        <v>0.1</v>
      </c>
      <c r="L27" s="8">
        <f>K27/G27</f>
        <v>4</v>
      </c>
      <c r="M27" s="8">
        <v>5185.8969999999999</v>
      </c>
      <c r="O27">
        <f>8*(M27/A27)^2</f>
        <v>3.4423715449099523E-3</v>
      </c>
    </row>
    <row r="28" spans="1:20">
      <c r="A28" s="5">
        <v>250000</v>
      </c>
      <c r="B28" s="5" t="s">
        <v>39</v>
      </c>
      <c r="C28" s="5" t="s">
        <v>47</v>
      </c>
      <c r="D28" s="5">
        <f>E28*2</f>
        <v>0.13400000000000001</v>
      </c>
      <c r="E28" s="5">
        <v>6.7000000000000004E-2</v>
      </c>
      <c r="F28">
        <f>E28</f>
        <v>6.7000000000000004E-2</v>
      </c>
      <c r="G28" s="5">
        <f>0.25*F28</f>
        <v>1.6750000000000001E-2</v>
      </c>
      <c r="H28" s="5">
        <v>2</v>
      </c>
      <c r="I28" s="5" t="s">
        <v>40</v>
      </c>
      <c r="J28" s="5" t="s">
        <v>28</v>
      </c>
      <c r="K28">
        <v>0.1</v>
      </c>
      <c r="L28" s="8">
        <f>K28/G28</f>
        <v>5.9701492537313436</v>
      </c>
      <c r="M28" s="8">
        <v>5185.8969999999999</v>
      </c>
      <c r="O28">
        <f>8*(M28/A28)^2</f>
        <v>3.4423715449099523E-3</v>
      </c>
    </row>
    <row r="29" spans="1:20">
      <c r="A29" s="5">
        <v>250000</v>
      </c>
      <c r="B29" s="5" t="s">
        <v>39</v>
      </c>
      <c r="C29" s="5" t="s">
        <v>48</v>
      </c>
      <c r="D29" s="5">
        <f t="shared" ref="D29:D30" si="12">E29*2</f>
        <v>0.1</v>
      </c>
      <c r="E29" s="5">
        <v>0.05</v>
      </c>
      <c r="F29">
        <f>E29</f>
        <v>0.05</v>
      </c>
      <c r="G29" s="5">
        <f>0.25*F29</f>
        <v>1.2500000000000001E-2</v>
      </c>
      <c r="H29" s="5">
        <v>2</v>
      </c>
      <c r="I29" s="5" t="s">
        <v>40</v>
      </c>
      <c r="J29" s="5" t="s">
        <v>28</v>
      </c>
      <c r="K29">
        <v>0.1</v>
      </c>
      <c r="L29" s="8">
        <f>K29/G29</f>
        <v>8</v>
      </c>
      <c r="M29" s="8">
        <v>5185.8969999999999</v>
      </c>
      <c r="O29">
        <f>8*(M29/A29)^2</f>
        <v>3.4423715449099523E-3</v>
      </c>
    </row>
    <row r="30" spans="1:20">
      <c r="A30" s="5">
        <v>250000</v>
      </c>
      <c r="B30" s="5" t="s">
        <v>39</v>
      </c>
      <c r="C30" s="5" t="s">
        <v>49</v>
      </c>
      <c r="D30" s="5">
        <f t="shared" si="12"/>
        <v>6.6000000000000003E-2</v>
      </c>
      <c r="E30" s="5">
        <v>3.3000000000000002E-2</v>
      </c>
      <c r="F30">
        <f>E30</f>
        <v>3.3000000000000002E-2</v>
      </c>
      <c r="G30" s="5">
        <f>0.25*F30</f>
        <v>8.2500000000000004E-3</v>
      </c>
      <c r="H30" s="5">
        <v>2</v>
      </c>
      <c r="I30" s="5" t="s">
        <v>40</v>
      </c>
      <c r="J30" s="5" t="s">
        <v>28</v>
      </c>
      <c r="K30">
        <v>0.1</v>
      </c>
      <c r="L30" s="8">
        <f>K30/G30</f>
        <v>12.121212121212121</v>
      </c>
      <c r="M30" s="8">
        <v>5185.8969999999999</v>
      </c>
      <c r="O30">
        <f>8*(M30/A30)^2</f>
        <v>3.4423715449099523E-3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2024-04-17T18:46:22Z</dcterms:modified>
</cp:coreProperties>
</file>