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D7600AB8-D293-4ABF-9BDA-320015F38BD1}" xr6:coauthVersionLast="47" xr6:coauthVersionMax="47" xr10:uidLastSave="{00000000-0000-0000-0000-000000000000}"/>
  <bookViews>
    <workbookView xWindow="-110" yWindow="-110" windowWidth="25820" windowHeight="15500" firstSheet="1" activeTab="6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2" l="1"/>
  <c r="G6" i="12"/>
  <c r="W6" i="12" s="1"/>
  <c r="F6" i="12"/>
  <c r="V6" i="12" s="1"/>
  <c r="E6" i="12"/>
  <c r="X6" i="12"/>
  <c r="U6" i="12"/>
  <c r="T6" i="12"/>
  <c r="S6" i="12"/>
  <c r="Q6" i="12"/>
  <c r="R6" i="12" s="1"/>
  <c r="P6" i="12"/>
  <c r="H3" i="11"/>
  <c r="G3" i="11"/>
  <c r="F3" i="11"/>
  <c r="V3" i="11" s="1"/>
  <c r="E3" i="11"/>
  <c r="V5" i="12"/>
  <c r="S5" i="12"/>
  <c r="Q5" i="12"/>
  <c r="R5" i="12" s="1"/>
  <c r="P5" i="12"/>
  <c r="T5" i="12" s="1"/>
  <c r="H5" i="12"/>
  <c r="X5" i="12" s="1"/>
  <c r="G5" i="12"/>
  <c r="W5" i="12" s="1"/>
  <c r="F5" i="12"/>
  <c r="E5" i="12"/>
  <c r="U5" i="12" s="1"/>
  <c r="W4" i="12"/>
  <c r="U4" i="12"/>
  <c r="S4" i="12"/>
  <c r="Q4" i="12"/>
  <c r="R4" i="12" s="1"/>
  <c r="P4" i="12"/>
  <c r="T4" i="12" s="1"/>
  <c r="H4" i="12"/>
  <c r="G4" i="12"/>
  <c r="F4" i="12"/>
  <c r="V4" i="12" s="1"/>
  <c r="E4" i="12"/>
  <c r="V3" i="12"/>
  <c r="U3" i="12"/>
  <c r="T3" i="12"/>
  <c r="S3" i="12"/>
  <c r="Q3" i="12"/>
  <c r="R3" i="12" s="1"/>
  <c r="P3" i="12"/>
  <c r="H3" i="12"/>
  <c r="G3" i="12"/>
  <c r="W3" i="12" s="1"/>
  <c r="F3" i="12"/>
  <c r="E3" i="12"/>
  <c r="V2" i="12"/>
  <c r="S2" i="12"/>
  <c r="Q2" i="12"/>
  <c r="R2" i="12" s="1"/>
  <c r="P2" i="12"/>
  <c r="T2" i="12" s="1"/>
  <c r="H2" i="12"/>
  <c r="X2" i="12" s="1"/>
  <c r="G2" i="12"/>
  <c r="W2" i="12" s="1"/>
  <c r="F2" i="12"/>
  <c r="E2" i="12"/>
  <c r="U2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W113" i="6"/>
  <c r="V113" i="6"/>
  <c r="U113" i="6"/>
  <c r="S113" i="6"/>
  <c r="Q113" i="6"/>
  <c r="R113" i="6" s="1"/>
  <c r="P113" i="6"/>
  <c r="T113" i="6" s="1"/>
  <c r="G113" i="6"/>
  <c r="H113" i="6" s="1"/>
  <c r="V112" i="6"/>
  <c r="U112" i="6"/>
  <c r="S112" i="6"/>
  <c r="Q112" i="6"/>
  <c r="R112" i="6" s="1"/>
  <c r="P112" i="6"/>
  <c r="T112" i="6" s="1"/>
  <c r="G112" i="6"/>
  <c r="H112" i="6" s="1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T110" i="6"/>
  <c r="S110" i="6"/>
  <c r="Q110" i="6"/>
  <c r="R110" i="6" s="1"/>
  <c r="P110" i="6"/>
  <c r="G110" i="6"/>
  <c r="W110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D133" i="6"/>
  <c r="D134" i="6"/>
  <c r="D13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31" i="6"/>
  <c r="L131" i="6" s="1"/>
  <c r="G3" i="6"/>
  <c r="H3" i="6" s="1"/>
  <c r="M3" i="6" s="1"/>
  <c r="G4" i="6"/>
  <c r="H4" i="6" s="1"/>
  <c r="M4" i="6" s="1"/>
  <c r="G5" i="6"/>
  <c r="H5" i="6" s="1"/>
  <c r="M5" i="6" s="1"/>
  <c r="F132" i="6"/>
  <c r="G132" i="6" s="1"/>
  <c r="L132" i="6" s="1"/>
  <c r="F133" i="6"/>
  <c r="G133" i="6" s="1"/>
  <c r="L133" i="6" s="1"/>
  <c r="F134" i="6"/>
  <c r="G134" i="6" s="1"/>
  <c r="L134" i="6" s="1"/>
  <c r="G2" i="6"/>
  <c r="H2" i="6" s="1"/>
  <c r="M2" i="6" s="1"/>
  <c r="P2" i="6"/>
  <c r="P3" i="6"/>
  <c r="T3" i="6" s="1"/>
  <c r="P4" i="6"/>
  <c r="T4" i="6" s="1"/>
  <c r="P5" i="6"/>
  <c r="T5" i="6" s="1"/>
  <c r="O131" i="6"/>
  <c r="O132" i="6"/>
  <c r="O133" i="6"/>
  <c r="O134" i="6"/>
  <c r="I3" i="11" l="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2" i="6"/>
  <c r="X112" i="6"/>
  <c r="X113" i="6"/>
  <c r="M113" i="6"/>
  <c r="M111" i="6"/>
  <c r="X111" i="6"/>
  <c r="W112" i="6"/>
  <c r="H110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58" i="7" l="1"/>
  <c r="M58" i="7"/>
  <c r="X55" i="7"/>
  <c r="M55" i="7"/>
  <c r="X110" i="6"/>
  <c r="M110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<sst xmlns="http://schemas.openxmlformats.org/spreadsheetml/2006/main" count="1421" uniqueCount="222">
  <si>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</si>
  <si>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</si>
  <si>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</si>
  <si>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</si>
  <si>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</si>
  <si>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</si>
  <si>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</si>
  <si>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</si>
  <si>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</si>
  <si>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</si>
  <si>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</si>
  <si>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</si>
  <si>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</si>
  <si>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</si>
  <si>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</si>
  <si>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</si>
  <si>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</si>
  <si>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</si>
  <si>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</si>
  <si>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</si>
  <si>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</si>
  <si>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</si>
  <si>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</si>
  <si>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</si>
  <si>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</si>
  <si>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</si>
  <si>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</si>
  <si>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</si>
  <si>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</si>
  <si>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</si>
  <si>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</si>
  <si>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</si>
  <si>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</si>
  <si>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</si>
  <si>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</si>
  <si>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</si>
  <si>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</si>
  <si>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</si>
  <si>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</si>
  <si>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</si>
  <si>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</si>
  <si>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</si>
  <si>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</si>
  <si>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</si>
  <si>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</si>
  <si>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</si>
  <si>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</si>
  <si>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</si>
  <si>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</si>
  <si>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</si>
  <si>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</si>
  <si>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</si>
  <si>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</si>
  <si>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</si>
  <si>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</si>
  <si>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</si>
  <si>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</si>
  <si>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</si>
  <si>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</si>
  <si>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</si>
  <si>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</si>
  <si>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</si>
  <si>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</si>
  <si>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</si>
  <si>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</si>
  <si>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</si>
  <si>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</si>
  <si>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</si>
  <si>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</si>
  <si>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</si>
  <si>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</si>
  <si>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</si>
  <si>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</si>
  <si>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</si>
  <si>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</si>
  <si>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</si>
  <si>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</si>
  <si>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</si>
  <si>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</si>
  <si>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</si>
  <si>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</si>
  <si>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</si>
  <si>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</si>
  <si>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</si>
  <si>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</si>
  <si>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</si>
  <si>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</si>
  <si>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</si>
  <si>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</si>
  <si>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</si>
  <si>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</si>
  <si>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</si>
  <si>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</si>
  <si>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</si>
  <si>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</si>
  <si>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</si>
  <si>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</si>
  <si>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</si>
  <si>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</si>
  <si>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</si>
  <si>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</si>
  <si>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</si>
  <si>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</si>
  <si>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</si>
  <si>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</si>
  <si>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</si>
  <si>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</si>
  <si>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</si>
  <si>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</si>
  <si>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</si>
  <si>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</si>
  <si>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</si>
  <si>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</si>
  <si>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</si>
  <si>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</si>
  <si>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</si>
  <si>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</si>
  <si>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</si>
  <si>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</si>
  <si>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</si>
  <si>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</si>
  <si>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</si>
  <si>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</si>
  <si>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</si>
  <si>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</si>
  <si>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</si>
  <si>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</si>
  <si>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</si>
  <si>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</si>
  <si>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</si>
  <si>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</si>
  <si>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</si>
  <si>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</si>
  <si>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</si>
  <si>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</si>
  <si>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</si>
  <si>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</si>
  <si>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</si>
  <si>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</si>
  <si>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</si>
  <si>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</si>
  <si>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</si>
  <si>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</si>
  <si>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</si>
  <si>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</si>
  <si>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</si>
  <si>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</si>
  <si>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</si>
  <si>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</si>
  <si>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</si>
  <si>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</si>
  <si>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</si>
  <si>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</si>
  <si>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</si>
  <si>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</si>
  <si>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</si>
  <si>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</si>
  <si>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</si>
  <si>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</si>
  <si>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</si>
  <si>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</si>
  <si>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</si>
  <si>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</si>
  <si>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</si>
  <si>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</si>
  <si>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</si>
  <si>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</si>
  <si>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</si>
  <si>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</si>
  <si>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</si>
  <si>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</si>
  <si>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</si>
  <si>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</si>
  <si>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</si>
  <si>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</si>
  <si>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</si>
  <si>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</si>
  <si>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</si>
  <si>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</si>
  <si>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</si>
  <si>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</si>
  <si>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</si>
  <si>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</si>
  <si>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</si>
  <si>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</si>
  <si>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</si>
  <si>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</si>
  <si>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</si>
  <si>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</si>
  <si>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</si>
  <si>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</si>
  <si>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</si>
  <si>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</si>
  <si>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</si>
  <si>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</si>
  <si>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</si>
  <si>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</si>
  <si>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</si>
  <si>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</si>
  <si>
    <t>WM+SMAG+NEWS</t>
  </si>
  <si>
    <t>WM+SMAG+SMALL</t>
  </si>
  <si>
    <t>WM+SMAG+SMALL+ONESIDE</t>
  </si>
  <si>
    <t>WM+SMAG+SMALL+ONESIDE+2ND</t>
  </si>
  <si>
    <t>ONESIDE</t>
  </si>
  <si>
    <t>64×24×32</t>
  </si>
  <si>
    <t>96×36×48</t>
  </si>
  <si>
    <t>128×48×64</t>
  </si>
  <si>
    <t>192×72×96</t>
  </si>
  <si>
    <t>WM+DSMAG+SMALL</t>
  </si>
  <si>
    <t>DNS+SMALL</t>
  </si>
  <si>
    <t>12.8×2.0×2.0</t>
  </si>
  <si>
    <t xml:space="preserve"> 384×128×128</t>
  </si>
  <si>
    <t>dz_w=dy</t>
  </si>
  <si>
    <t>uniform</t>
  </si>
  <si>
    <t>6.4×2.0×2.0</t>
  </si>
  <si>
    <t>DNS+REFINE</t>
  </si>
  <si>
    <t>256×80×80</t>
  </si>
  <si>
    <t>128×80×80</t>
  </si>
  <si>
    <t>64×80×80</t>
  </si>
  <si>
    <t>384×120×120</t>
  </si>
  <si>
    <t xml:space="preserve"> 576×192×192</t>
  </si>
  <si>
    <t>512×160×160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</si>
</sst>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 x14ac:dyDescent="0.35">
      <c r="A1" t="s">
        <v>8</v>
      </c>
      <c r="B1" t="s">
        <v>2</v>
      </c>
      <c r="C1" t="s">
        <v>0</v>
      </c>
      <c r="D1" t="s">
        <v>5</v>
      </c>
    </row>
    <row r="2" spans="1:5" x14ac:dyDescent="0.35">
      <c r="B2" t="s">
        <v>4</v>
      </c>
      <c r="C2" t="s">
        <v>0</v>
      </c>
      <c r="D2" t="s">
        <v>5</v>
      </c>
    </row>
    <row r="3" spans="1:5" x14ac:dyDescent="0.35">
      <c r="B3" t="s">
        <v>3</v>
      </c>
      <c r="C3" t="s">
        <v>0</v>
      </c>
      <c r="D3" t="s">
        <v>5</v>
      </c>
    </row>
    <row r="4" spans="1:5" x14ac:dyDescent="0.35">
      <c r="B4" t="s">
        <v>6</v>
      </c>
      <c r="C4" t="s">
        <v>0</v>
      </c>
      <c r="D4" t="s">
        <v>5</v>
      </c>
    </row>
    <row r="5" spans="1:5" x14ac:dyDescent="0.35">
      <c r="B5" t="s">
        <v>2</v>
      </c>
      <c r="C5" t="s">
        <v>1</v>
      </c>
      <c r="D5" t="s">
        <v>5</v>
      </c>
    </row>
    <row r="6" spans="1:5" x14ac:dyDescent="0.35">
      <c r="B6" t="s">
        <v>4</v>
      </c>
      <c r="C6" t="s">
        <v>1</v>
      </c>
      <c r="D6" t="s">
        <v>5</v>
      </c>
    </row>
    <row r="7" spans="1:5" x14ac:dyDescent="0.35">
      <c r="B7" t="s">
        <v>3</v>
      </c>
      <c r="C7" t="s">
        <v>1</v>
      </c>
      <c r="D7" t="s">
        <v>5</v>
      </c>
    </row>
    <row r="8" spans="1:5" x14ac:dyDescent="0.35">
      <c r="B8" t="s">
        <v>6</v>
      </c>
      <c r="C8" t="s">
        <v>1</v>
      </c>
      <c r="D8" t="s">
        <v>5</v>
      </c>
    </row>
    <row r="10" spans="1:5" x14ac:dyDescent="0.35">
      <c r="A10" t="s">
        <v>9</v>
      </c>
      <c r="B10" t="s">
        <v>2</v>
      </c>
      <c r="C10" t="s">
        <v>0</v>
      </c>
      <c r="D10" t="s">
        <v>5</v>
      </c>
    </row>
    <row r="11" spans="1:5" x14ac:dyDescent="0.35">
      <c r="B11" t="s">
        <v>4</v>
      </c>
      <c r="C11" t="s">
        <v>0</v>
      </c>
      <c r="D11" t="s">
        <v>5</v>
      </c>
    </row>
    <row r="12" spans="1:5" ht="13.75" customHeight="1" x14ac:dyDescent="0.35">
      <c r="B12" t="s">
        <v>3</v>
      </c>
      <c r="C12" t="s">
        <v>0</v>
      </c>
      <c r="D12" t="s">
        <v>5</v>
      </c>
      <c r="E12" s="1" t="s">
        <v>10</v>
      </c>
    </row>
    <row r="13" spans="1:5" x14ac:dyDescent="0.35">
      <c r="B13" t="s">
        <v>6</v>
      </c>
      <c r="C13" t="s">
        <v>0</v>
      </c>
      <c r="D13" t="s">
        <v>5</v>
      </c>
    </row>
    <row r="14" spans="1:5" x14ac:dyDescent="0.35">
      <c r="B14" t="s">
        <v>2</v>
      </c>
      <c r="C14" t="s">
        <v>1</v>
      </c>
      <c r="D14" t="s">
        <v>5</v>
      </c>
    </row>
    <row r="15" spans="1:5" x14ac:dyDescent="0.35">
      <c r="B15" t="s">
        <v>4</v>
      </c>
      <c r="C15" t="s">
        <v>1</v>
      </c>
      <c r="D15" t="s">
        <v>5</v>
      </c>
    </row>
    <row r="16" spans="1:5" ht="58" x14ac:dyDescent="0.35">
      <c r="B16" t="s">
        <v>3</v>
      </c>
      <c r="C16" t="s">
        <v>1</v>
      </c>
      <c r="D16" t="s">
        <v>5</v>
      </c>
      <c r="E16" s="1" t="s">
        <v>10</v>
      </c>
    </row>
    <row r="17" spans="1:5" x14ac:dyDescent="0.35">
      <c r="B17" t="s">
        <v>6</v>
      </c>
      <c r="C17" t="s">
        <v>1</v>
      </c>
      <c r="D17" t="s">
        <v>5</v>
      </c>
    </row>
    <row r="20" spans="1:5" x14ac:dyDescent="0.35">
      <c r="A20" t="s">
        <v>7</v>
      </c>
    </row>
    <row r="21" spans="1:5" x14ac:dyDescent="0.35">
      <c r="A21" t="s">
        <v>13</v>
      </c>
      <c r="B21" t="s">
        <v>12</v>
      </c>
      <c r="C21" t="s">
        <v>14</v>
      </c>
    </row>
    <row r="22" spans="1:5" x14ac:dyDescent="0.35">
      <c r="A22" t="s">
        <v>11</v>
      </c>
      <c r="B22" t="s">
        <v>12</v>
      </c>
      <c r="C22" t="s">
        <v>14</v>
      </c>
    </row>
    <row r="23" spans="1:5" x14ac:dyDescent="0.35">
      <c r="A23" t="s">
        <v>11</v>
      </c>
      <c r="B23" t="s">
        <v>15</v>
      </c>
      <c r="C23" t="s">
        <v>14</v>
      </c>
      <c r="E23" s="2"/>
    </row>
    <row r="24" spans="1:5" x14ac:dyDescent="0.35">
      <c r="A24" s="2" t="s">
        <v>13</v>
      </c>
      <c r="B24" s="2" t="s">
        <v>17</v>
      </c>
      <c r="C24" s="2" t="s">
        <v>16</v>
      </c>
      <c r="D24" s="2"/>
    </row>
    <row r="25" spans="1:5" x14ac:dyDescent="0.35">
      <c r="A25" s="2" t="s">
        <v>13</v>
      </c>
      <c r="B25" s="2" t="s">
        <v>18</v>
      </c>
      <c r="C25" s="2" t="s">
        <v>14</v>
      </c>
    </row>
    <row r="29" spans="1:5" x14ac:dyDescent="0.35">
      <c r="A29" t="s">
        <v>66</v>
      </c>
      <c r="B29" t="s">
        <v>77</v>
      </c>
    </row>
    <row r="30" spans="1:5" x14ac:dyDescent="0.35">
      <c r="B30" t="s">
        <v>69</v>
      </c>
    </row>
    <row r="31" spans="1:5" x14ac:dyDescent="0.35">
      <c r="B31" t="s">
        <v>68</v>
      </c>
    </row>
    <row r="32" spans="1:5" x14ac:dyDescent="0.35">
      <c r="B32" t="s">
        <v>67</v>
      </c>
    </row>
    <row r="33" spans="2:2" x14ac:dyDescent="0.35">
      <c r="B33" t="s">
        <v>70</v>
      </c>
    </row>
    <row r="34" spans="2:2" x14ac:dyDescent="0.35">
      <c r="B34" t="s">
        <v>72</v>
      </c>
    </row>
    <row r="35" spans="2:2" x14ac:dyDescent="0.35">
      <c r="B35" t="s">
        <v>71</v>
      </c>
    </row>
    <row r="36" spans="2:2" x14ac:dyDescent="0.35">
      <c r="B36" t="s">
        <v>73</v>
      </c>
    </row>
    <row r="38" spans="2:2" x14ac:dyDescent="0.35">
      <c r="B38" t="s">
        <v>76</v>
      </c>
    </row>
    <row r="39" spans="2:2" x14ac:dyDescent="0.35">
      <c r="B39" t="s">
        <v>74</v>
      </c>
    </row>
    <row r="41" spans="2:2" x14ac:dyDescent="0.35">
      <c r="B41" t="s">
        <v>75</v>
      </c>
    </row>
    <row r="42" spans="2:2" x14ac:dyDescent="0.35">
      <c r="B42" t="s">
        <v>78</v>
      </c>
    </row>
    <row r="43" spans="2:2" x14ac:dyDescent="0.35">
      <c r="B43" t="s">
        <v>98</v>
      </c>
    </row>
    <row r="44" spans="2:2" x14ac:dyDescent="0.35">
      <c r="B44" t="s">
        <v>79</v>
      </c>
    </row>
    <row r="46" spans="2:2" x14ac:dyDescent="0.35">
      <c r="B46" t="s">
        <v>99</v>
      </c>
    </row>
    <row r="47" spans="2:2" x14ac:dyDescent="0.35">
      <c r="B47" t="s">
        <v>101</v>
      </c>
    </row>
    <row r="48" spans="2:2" x14ac:dyDescent="0.35">
      <c r="B48" s="2" t="s">
        <v>102</v>
      </c>
    </row>
    <row r="49" spans="2:2" x14ac:dyDescent="0.35">
      <c r="B49" t="s">
        <v>103</v>
      </c>
    </row>
    <row r="50" spans="2:2" x14ac:dyDescent="0.35">
      <c r="B50" t="s">
        <v>111</v>
      </c>
    </row>
    <row r="51" spans="2:2" x14ac:dyDescent="0.35">
      <c r="B51" s="2" t="s">
        <v>97</v>
      </c>
    </row>
    <row r="52" spans="2:2" x14ac:dyDescent="0.35">
      <c r="B52" t="s">
        <v>114</v>
      </c>
    </row>
    <row r="53" spans="2:2" x14ac:dyDescent="0.35">
      <c r="B53" t="s">
        <v>117</v>
      </c>
    </row>
    <row r="54" spans="2:2" x14ac:dyDescent="0.35">
      <c r="B54" t="s">
        <v>118</v>
      </c>
    </row>
    <row r="55" spans="2:2" x14ac:dyDescent="0.35">
      <c r="B55" t="s">
        <v>120</v>
      </c>
    </row>
    <row r="56" spans="2:2" x14ac:dyDescent="0.35">
      <c r="B56" t="s">
        <v>121</v>
      </c>
    </row>
    <row r="57" spans="2:2" x14ac:dyDescent="0.35">
      <c r="B57" t="s">
        <v>122</v>
      </c>
    </row>
    <row r="58" spans="2:2" x14ac:dyDescent="0.35">
      <c r="B58" t="s">
        <v>123</v>
      </c>
    </row>
    <row r="59" spans="2:2" x14ac:dyDescent="0.35">
      <c r="B59" t="s">
        <v>124</v>
      </c>
    </row>
    <row r="62" spans="2:2" x14ac:dyDescent="0.35">
      <c r="B62" t="s">
        <v>100</v>
      </c>
    </row>
    <row r="64" spans="2:2" x14ac:dyDescent="0.35">
      <c r="B64" t="s">
        <v>80</v>
      </c>
    </row>
    <row r="65" spans="1:3" x14ac:dyDescent="0.35">
      <c r="B65" t="s">
        <v>81</v>
      </c>
    </row>
    <row r="66" spans="1:3" x14ac:dyDescent="0.35">
      <c r="B66" t="s">
        <v>82</v>
      </c>
    </row>
    <row r="67" spans="1:3" x14ac:dyDescent="0.35">
      <c r="B67" t="s">
        <v>93</v>
      </c>
    </row>
    <row r="68" spans="1:3" x14ac:dyDescent="0.35">
      <c r="B68" t="s">
        <v>96</v>
      </c>
    </row>
    <row r="69" spans="1:3" x14ac:dyDescent="0.35">
      <c r="B69" t="s">
        <v>94</v>
      </c>
    </row>
    <row r="70" spans="1:3" x14ac:dyDescent="0.35">
      <c r="B70" t="s">
        <v>95</v>
      </c>
    </row>
    <row r="80" spans="1:3" x14ac:dyDescent="0.35">
      <c r="A80" t="s">
        <v>147</v>
      </c>
      <c r="B80" t="s">
        <v>140</v>
      </c>
      <c r="C80" t="s">
        <v>148</v>
      </c>
    </row>
    <row r="81" spans="1:3" x14ac:dyDescent="0.35">
      <c r="B81" t="s">
        <v>141</v>
      </c>
      <c r="C81" t="s">
        <v>148</v>
      </c>
    </row>
    <row r="82" spans="1:3" x14ac:dyDescent="0.35">
      <c r="B82" t="s">
        <v>142</v>
      </c>
      <c r="C82" t="s">
        <v>148</v>
      </c>
    </row>
    <row r="84" spans="1:3" x14ac:dyDescent="0.35">
      <c r="A84" t="s">
        <v>149</v>
      </c>
      <c r="B84" t="s">
        <v>140</v>
      </c>
      <c r="C84" t="s">
        <v>148</v>
      </c>
    </row>
    <row r="85" spans="1:3" x14ac:dyDescent="0.35">
      <c r="B85" t="s">
        <v>141</v>
      </c>
      <c r="C85" t="s">
        <v>148</v>
      </c>
    </row>
    <row r="86" spans="1:3" x14ac:dyDescent="0.35">
      <c r="B86" t="s">
        <v>142</v>
      </c>
      <c r="C86" t="s">
        <v>148</v>
      </c>
    </row>
    <row r="90" spans="1:3" x14ac:dyDescent="0.35">
      <c r="A90" t="s">
        <v>146</v>
      </c>
      <c r="B90" t="s">
        <v>143</v>
      </c>
    </row>
    <row r="91" spans="1:3" x14ac:dyDescent="0.35">
      <c r="B91" t="s">
        <v>144</v>
      </c>
    </row>
    <row r="92" spans="1:3" x14ac:dyDescent="0.35">
      <c r="B92" t="s">
        <v>145</v>
      </c>
    </row>
    <row r="98" spans="1:4" x14ac:dyDescent="0.35">
      <c r="A98" t="s">
        <v>86</v>
      </c>
      <c r="B98" t="s">
        <v>84</v>
      </c>
      <c r="C98" t="s">
        <v>83</v>
      </c>
      <c r="D98" t="s">
        <v>85</v>
      </c>
    </row>
    <row r="99" spans="1:4" x14ac:dyDescent="0.35">
      <c r="A99" t="s">
        <v>87</v>
      </c>
      <c r="B99" t="s">
        <v>91</v>
      </c>
      <c r="C99" t="s">
        <v>91</v>
      </c>
      <c r="D99" t="s">
        <v>91</v>
      </c>
    </row>
    <row r="100" spans="1:4" x14ac:dyDescent="0.35">
      <c r="A100" s="14" t="s">
        <v>88</v>
      </c>
      <c r="B100" t="s">
        <v>91</v>
      </c>
      <c r="C100" t="s">
        <v>91</v>
      </c>
      <c r="D100" t="s">
        <v>91</v>
      </c>
    </row>
    <row r="101" spans="1:4" x14ac:dyDescent="0.35">
      <c r="A101" s="14" t="s">
        <v>89</v>
      </c>
      <c r="B101" t="s">
        <v>91</v>
      </c>
      <c r="C101" t="s">
        <v>91</v>
      </c>
      <c r="D101" t="s">
        <v>91</v>
      </c>
    </row>
    <row r="102" spans="1:4" x14ac:dyDescent="0.35">
      <c r="A102" t="s">
        <v>90</v>
      </c>
      <c r="B102" t="s">
        <v>92</v>
      </c>
    </row>
    <row r="105" spans="1:4" x14ac:dyDescent="0.35">
      <c r="C105" t="s">
        <v>112</v>
      </c>
    </row>
    <row r="106" spans="1:4" x14ac:dyDescent="0.35">
      <c r="A106" t="s">
        <v>110</v>
      </c>
      <c r="B106" t="s">
        <v>106</v>
      </c>
      <c r="C106" t="s">
        <v>113</v>
      </c>
    </row>
    <row r="107" spans="1:4" x14ac:dyDescent="0.35">
      <c r="B107" t="s">
        <v>104</v>
      </c>
      <c r="C107" t="s">
        <v>113</v>
      </c>
    </row>
    <row r="108" spans="1:4" x14ac:dyDescent="0.35">
      <c r="B108" t="s">
        <v>105</v>
      </c>
      <c r="C108" t="s">
        <v>113</v>
      </c>
    </row>
    <row r="109" spans="1:4" x14ac:dyDescent="0.35">
      <c r="B109" t="s">
        <v>107</v>
      </c>
      <c r="C109" t="s">
        <v>113</v>
      </c>
    </row>
    <row r="111" spans="1:4" x14ac:dyDescent="0.35">
      <c r="A111" t="s">
        <v>108</v>
      </c>
      <c r="B111" t="s">
        <v>106</v>
      </c>
      <c r="C111" t="s">
        <v>113</v>
      </c>
    </row>
    <row r="113" spans="1:5" x14ac:dyDescent="0.35">
      <c r="A113" t="s">
        <v>109</v>
      </c>
      <c r="B113" t="s">
        <v>106</v>
      </c>
    </row>
    <row r="115" spans="1:5" x14ac:dyDescent="0.35">
      <c r="A115" t="s">
        <v>31</v>
      </c>
      <c r="B115">
        <v>1.1775</v>
      </c>
      <c r="C115">
        <f>(1/B115)^2</f>
        <v>0.72123728255822872</v>
      </c>
    </row>
    <row r="116" spans="1:5" x14ac:dyDescent="0.35">
      <c r="A116" t="s">
        <v>32</v>
      </c>
      <c r="B116">
        <v>0.78500000000000003</v>
      </c>
      <c r="C116">
        <f>(1/B116)^2</f>
        <v>1.6227838857560142</v>
      </c>
    </row>
    <row r="117" spans="1:5" x14ac:dyDescent="0.35">
      <c r="A117" t="s">
        <v>150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175</v>
      </c>
      <c r="B123" t="s">
        <v>178</v>
      </c>
      <c r="C123" t="s">
        <v>177</v>
      </c>
      <c r="D123" t="s">
        <v>180</v>
      </c>
      <c r="E123" t="s">
        <v>181</v>
      </c>
    </row>
    <row r="125" spans="1:5" x14ac:dyDescent="0.35">
      <c r="A125" t="s">
        <v>176</v>
      </c>
      <c r="B125" t="s">
        <v>179</v>
      </c>
      <c r="C125" t="s">
        <v>184</v>
      </c>
      <c r="D125" t="s">
        <v>180</v>
      </c>
      <c r="E125" t="s">
        <v>185</v>
      </c>
    </row>
    <row r="126" spans="1:5" x14ac:dyDescent="0.35">
      <c r="B126" t="s">
        <v>183</v>
      </c>
    </row>
    <row r="128" spans="1:5" x14ac:dyDescent="0.35">
      <c r="A128" t="s">
        <v>13</v>
      </c>
      <c r="B128" t="s">
        <v>182</v>
      </c>
      <c r="C128" t="s">
        <v>177</v>
      </c>
      <c r="D128" t="s">
        <v>180</v>
      </c>
      <c r="E128" t="s">
        <v>186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33</v>
      </c>
    </row>
    <row r="2" spans="1:1" ht="58" x14ac:dyDescent="0.35">
      <c r="A2" s="1" t="s">
        <v>34</v>
      </c>
    </row>
    <row r="3" spans="1:1" x14ac:dyDescent="0.35">
      <c r="A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S24" sqref="S24"/>
    </sheetView>
  </sheetViews>
  <sheetFormatPr defaultRowHeight="14.5" x14ac:dyDescent="0.3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5714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115</v>
      </c>
      <c r="B3" s="4">
        <v>5714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115</v>
      </c>
      <c r="B4" s="4">
        <v>5714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115</v>
      </c>
      <c r="B5" s="4">
        <v>5714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115</v>
      </c>
      <c r="B6" s="4">
        <v>5714</v>
      </c>
      <c r="C6" s="4" t="s">
        <v>55</v>
      </c>
      <c r="D6" s="4" t="s">
        <v>56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57</v>
      </c>
      <c r="K6" s="4" t="s">
        <v>24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116</v>
      </c>
      <c r="B9" s="4">
        <v>5714</v>
      </c>
      <c r="C9" s="4" t="s">
        <v>35</v>
      </c>
      <c r="D9" s="4" t="s">
        <v>37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116</v>
      </c>
      <c r="B10" s="4">
        <v>5714</v>
      </c>
      <c r="C10" s="4" t="s">
        <v>35</v>
      </c>
      <c r="D10" s="4" t="s">
        <v>39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116</v>
      </c>
      <c r="B11" s="4">
        <v>5714</v>
      </c>
      <c r="C11" s="4" t="s">
        <v>35</v>
      </c>
      <c r="D11" s="4" t="s">
        <v>40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116</v>
      </c>
      <c r="B12" s="4">
        <v>5714</v>
      </c>
      <c r="C12" s="4" t="s">
        <v>35</v>
      </c>
      <c r="D12" s="4" t="s">
        <v>41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36</v>
      </c>
      <c r="K12" s="4" t="s">
        <v>24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137</v>
      </c>
      <c r="B15" s="4">
        <v>5714</v>
      </c>
      <c r="C15" s="4" t="s">
        <v>35</v>
      </c>
      <c r="D15" s="4" t="s">
        <v>37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137</v>
      </c>
      <c r="B16" s="4">
        <v>5714</v>
      </c>
      <c r="C16" s="4" t="s">
        <v>35</v>
      </c>
      <c r="D16" s="4" t="s">
        <v>39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137</v>
      </c>
      <c r="B17" s="4">
        <v>5714</v>
      </c>
      <c r="C17" s="4" t="s">
        <v>35</v>
      </c>
      <c r="D17" s="4" t="s">
        <v>40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137</v>
      </c>
      <c r="B18" s="4">
        <v>5714</v>
      </c>
      <c r="C18" s="4" t="s">
        <v>35</v>
      </c>
      <c r="D18" s="4" t="s">
        <v>41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36</v>
      </c>
      <c r="K18" s="4" t="s">
        <v>24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128</v>
      </c>
      <c r="B21" s="4">
        <v>5714</v>
      </c>
      <c r="C21" s="4" t="s">
        <v>35</v>
      </c>
      <c r="D21" s="4" t="s">
        <v>37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128</v>
      </c>
      <c r="B22" s="4">
        <v>5714</v>
      </c>
      <c r="C22" s="4" t="s">
        <v>35</v>
      </c>
      <c r="D22" s="4" t="s">
        <v>39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128</v>
      </c>
      <c r="B23" s="4">
        <v>5714</v>
      </c>
      <c r="C23" s="4" t="s">
        <v>35</v>
      </c>
      <c r="D23" s="4" t="s">
        <v>40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36</v>
      </c>
      <c r="K23" s="4" t="s">
        <v>24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128</v>
      </c>
      <c r="B24" s="4">
        <v>5714</v>
      </c>
      <c r="C24" s="4" t="s">
        <v>35</v>
      </c>
      <c r="D24" s="4" t="s">
        <v>41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36</v>
      </c>
      <c r="K24" s="4" t="s">
        <v>24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139</v>
      </c>
      <c r="B28" s="4">
        <v>5714</v>
      </c>
      <c r="C28" s="4" t="s">
        <v>35</v>
      </c>
      <c r="D28" s="4" t="s">
        <v>37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36</v>
      </c>
      <c r="K28" s="4" t="s">
        <v>24</v>
      </c>
      <c r="L28" t="s">
        <v>152</v>
      </c>
      <c r="M28" t="s">
        <v>152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139</v>
      </c>
      <c r="B29" s="4">
        <v>5714</v>
      </c>
      <c r="C29" s="4" t="s">
        <v>35</v>
      </c>
      <c r="D29" s="4" t="s">
        <v>39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36</v>
      </c>
      <c r="K29" s="4" t="s">
        <v>24</v>
      </c>
      <c r="L29" t="s">
        <v>152</v>
      </c>
      <c r="M29" t="s">
        <v>152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139</v>
      </c>
      <c r="B30" s="4">
        <v>5714</v>
      </c>
      <c r="C30" s="4" t="s">
        <v>35</v>
      </c>
      <c r="D30" s="4" t="s">
        <v>40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36</v>
      </c>
      <c r="K30" s="4" t="s">
        <v>24</v>
      </c>
      <c r="L30" t="s">
        <v>152</v>
      </c>
      <c r="M30" t="s">
        <v>152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139</v>
      </c>
      <c r="B31" s="4">
        <v>5714</v>
      </c>
      <c r="C31" s="4" t="s">
        <v>35</v>
      </c>
      <c r="D31" s="4" t="s">
        <v>41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36</v>
      </c>
      <c r="K31" s="4" t="s">
        <v>24</v>
      </c>
      <c r="L31" t="s">
        <v>152</v>
      </c>
      <c r="M31" t="s">
        <v>152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138</v>
      </c>
      <c r="B34" s="4">
        <v>5714</v>
      </c>
      <c r="C34" s="4" t="s">
        <v>35</v>
      </c>
      <c r="D34" s="4" t="s">
        <v>37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36</v>
      </c>
      <c r="K34" s="4" t="s">
        <v>24</v>
      </c>
      <c r="L34" t="s">
        <v>152</v>
      </c>
      <c r="M34" t="s">
        <v>152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138</v>
      </c>
      <c r="B35" s="4">
        <v>5714</v>
      </c>
      <c r="C35" s="4" t="s">
        <v>35</v>
      </c>
      <c r="D35" s="4" t="s">
        <v>39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36</v>
      </c>
      <c r="K35" s="4" t="s">
        <v>24</v>
      </c>
      <c r="L35" t="s">
        <v>152</v>
      </c>
      <c r="M35" t="s">
        <v>152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138</v>
      </c>
      <c r="B36" s="4">
        <v>5714</v>
      </c>
      <c r="C36" s="4" t="s">
        <v>35</v>
      </c>
      <c r="D36" s="4" t="s">
        <v>40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36</v>
      </c>
      <c r="K36" s="4" t="s">
        <v>24</v>
      </c>
      <c r="L36" t="s">
        <v>152</v>
      </c>
      <c r="M36" t="s">
        <v>152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138</v>
      </c>
      <c r="B37" s="4">
        <v>5714</v>
      </c>
      <c r="C37" s="4" t="s">
        <v>35</v>
      </c>
      <c r="D37" s="4" t="s">
        <v>41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36</v>
      </c>
      <c r="K37" s="4" t="s">
        <v>24</v>
      </c>
      <c r="L37" t="s">
        <v>152</v>
      </c>
      <c r="M37" t="s">
        <v>152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58</v>
      </c>
    </row>
    <row r="55" spans="1:19" x14ac:dyDescent="0.35">
      <c r="A55" s="4" t="s">
        <v>20</v>
      </c>
      <c r="B55" s="4" t="s">
        <v>23</v>
      </c>
      <c r="C55" s="4" t="s">
        <v>22</v>
      </c>
      <c r="D55" s="4" t="s">
        <v>50</v>
      </c>
      <c r="E55" s="4" t="s">
        <v>51</v>
      </c>
      <c r="F55" s="4" t="s">
        <v>53</v>
      </c>
      <c r="G55" s="4" t="s">
        <v>52</v>
      </c>
      <c r="H55" s="4" t="s">
        <v>38</v>
      </c>
      <c r="I55" s="4" t="s">
        <v>46</v>
      </c>
      <c r="J55" s="4" t="s">
        <v>25</v>
      </c>
      <c r="K55" s="4" t="s">
        <v>19</v>
      </c>
      <c r="L55" s="4" t="s">
        <v>49</v>
      </c>
      <c r="M55" s="4" t="s">
        <v>26</v>
      </c>
      <c r="N55" s="4" t="s">
        <v>21</v>
      </c>
      <c r="O55" s="4" t="s">
        <v>28</v>
      </c>
      <c r="P55" s="4" t="s">
        <v>27</v>
      </c>
      <c r="Q55" s="4" t="s">
        <v>29</v>
      </c>
      <c r="R55" s="4" t="s">
        <v>30</v>
      </c>
      <c r="S55" s="4" t="s">
        <v>54</v>
      </c>
    </row>
    <row r="56" spans="1:19" x14ac:dyDescent="0.35">
      <c r="A56" s="4">
        <v>5714</v>
      </c>
      <c r="B56" s="4" t="s">
        <v>55</v>
      </c>
      <c r="C56" s="4" t="s">
        <v>56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57</v>
      </c>
      <c r="J56" s="10" t="s">
        <v>24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60</v>
      </c>
    </row>
    <row r="59" spans="1:19" x14ac:dyDescent="0.35">
      <c r="A59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T31" sqref="T31"/>
    </sheetView>
  </sheetViews>
  <sheetFormatPr defaultRowHeight="14.5" x14ac:dyDescent="0.3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s="21" t="s">
        <v>157</v>
      </c>
      <c r="B2" s="22">
        <v>13750</v>
      </c>
      <c r="C2" s="22" t="s">
        <v>154</v>
      </c>
      <c r="D2" s="22" t="s">
        <v>194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153</v>
      </c>
      <c r="K2" s="22" t="s">
        <v>24</v>
      </c>
      <c r="L2" s="22" t="s">
        <v>152</v>
      </c>
      <c r="M2" s="26" t="s">
        <v>152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157</v>
      </c>
      <c r="B3" s="22">
        <v>13750</v>
      </c>
      <c r="C3" s="22" t="s">
        <v>154</v>
      </c>
      <c r="D3" s="22" t="s">
        <v>193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153</v>
      </c>
      <c r="K3" s="22" t="s">
        <v>24</v>
      </c>
      <c r="L3" s="22" t="s">
        <v>152</v>
      </c>
      <c r="M3" s="26" t="s">
        <v>152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157</v>
      </c>
      <c r="B4" s="22">
        <v>13750</v>
      </c>
      <c r="C4" s="22" t="s">
        <v>154</v>
      </c>
      <c r="D4" s="22" t="s">
        <v>196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153</v>
      </c>
      <c r="K4" s="22" t="s">
        <v>24</v>
      </c>
      <c r="L4" s="22" t="s">
        <v>152</v>
      </c>
      <c r="M4" s="26" t="s">
        <v>152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157</v>
      </c>
      <c r="B5" s="22">
        <v>13750</v>
      </c>
      <c r="C5" s="22" t="s">
        <v>154</v>
      </c>
      <c r="D5" s="22" t="s">
        <v>195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153</v>
      </c>
      <c r="K5" s="22" t="s">
        <v>24</v>
      </c>
      <c r="L5" s="22" t="s">
        <v>152</v>
      </c>
      <c r="M5" s="26" t="s">
        <v>152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160</v>
      </c>
      <c r="B7" s="22">
        <v>13750</v>
      </c>
      <c r="C7" s="22" t="s">
        <v>154</v>
      </c>
      <c r="D7" s="22" t="s">
        <v>193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153</v>
      </c>
      <c r="K7" s="22" t="s">
        <v>24</v>
      </c>
      <c r="L7" s="22" t="s">
        <v>152</v>
      </c>
      <c r="M7" s="26" t="s">
        <v>152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166</v>
      </c>
      <c r="B8" s="22">
        <v>13750</v>
      </c>
      <c r="C8" s="22" t="s">
        <v>154</v>
      </c>
      <c r="D8" s="22" t="s">
        <v>193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153</v>
      </c>
      <c r="K8" s="22" t="s">
        <v>24</v>
      </c>
      <c r="L8" s="22" t="s">
        <v>152</v>
      </c>
      <c r="M8" s="26" t="s">
        <v>152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169</v>
      </c>
      <c r="B9" s="22">
        <v>13750</v>
      </c>
      <c r="C9" s="22" t="s">
        <v>154</v>
      </c>
      <c r="D9" s="22" t="s">
        <v>193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153</v>
      </c>
      <c r="K9" s="22" t="s">
        <v>24</v>
      </c>
      <c r="L9" s="22" t="s">
        <v>152</v>
      </c>
      <c r="M9" s="26" t="s">
        <v>152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188</v>
      </c>
      <c r="B11" s="22">
        <v>13750</v>
      </c>
      <c r="C11" s="22" t="s">
        <v>154</v>
      </c>
      <c r="D11" s="22" t="s">
        <v>194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153</v>
      </c>
      <c r="K11" s="22" t="s">
        <v>24</v>
      </c>
      <c r="L11" s="22" t="s">
        <v>152</v>
      </c>
      <c r="M11" s="26" t="s">
        <v>152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188</v>
      </c>
      <c r="B12" s="22">
        <v>13750</v>
      </c>
      <c r="C12" s="22" t="s">
        <v>154</v>
      </c>
      <c r="D12" s="22" t="s">
        <v>193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153</v>
      </c>
      <c r="K12" s="22" t="s">
        <v>24</v>
      </c>
      <c r="L12" s="22" t="s">
        <v>152</v>
      </c>
      <c r="M12" s="26" t="s">
        <v>152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188</v>
      </c>
      <c r="B13" s="22">
        <v>13750</v>
      </c>
      <c r="C13" s="22" t="s">
        <v>154</v>
      </c>
      <c r="D13" s="22" t="s">
        <v>196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153</v>
      </c>
      <c r="K13" s="22" t="s">
        <v>24</v>
      </c>
      <c r="L13" s="22" t="s">
        <v>152</v>
      </c>
      <c r="M13" s="26" t="s">
        <v>152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188</v>
      </c>
      <c r="B14" s="22">
        <v>13750</v>
      </c>
      <c r="C14" s="22" t="s">
        <v>154</v>
      </c>
      <c r="D14" s="22" t="s">
        <v>195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153</v>
      </c>
      <c r="K14" s="22" t="s">
        <v>24</v>
      </c>
      <c r="L14" s="22" t="s">
        <v>152</v>
      </c>
      <c r="M14" s="26" t="s">
        <v>152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D39" sqref="D39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20540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115</v>
      </c>
      <c r="B3" s="4">
        <v>20540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115</v>
      </c>
      <c r="B4" s="4">
        <v>20540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115</v>
      </c>
      <c r="B5" s="4">
        <v>20540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116</v>
      </c>
      <c r="B8" s="4">
        <v>20540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116</v>
      </c>
      <c r="B9" s="4">
        <v>20540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116</v>
      </c>
      <c r="B10" s="4">
        <v>20540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116</v>
      </c>
      <c r="B11" s="4">
        <v>20540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128</v>
      </c>
      <c r="B14" s="4">
        <v>20540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128</v>
      </c>
      <c r="B15" s="4">
        <v>20540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128</v>
      </c>
      <c r="B16" s="4">
        <v>20540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128</v>
      </c>
      <c r="B17" s="4">
        <v>20540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138</v>
      </c>
      <c r="B20" s="4">
        <v>20540</v>
      </c>
      <c r="C20" s="4" t="s">
        <v>35</v>
      </c>
      <c r="D20" s="4" t="s">
        <v>155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157</v>
      </c>
      <c r="B21" s="4">
        <v>20540</v>
      </c>
      <c r="C21" s="4" t="s">
        <v>154</v>
      </c>
      <c r="D21" s="4" t="s">
        <v>156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153</v>
      </c>
      <c r="K21" s="4" t="s">
        <v>24</v>
      </c>
      <c r="L21" s="4" t="s">
        <v>152</v>
      </c>
      <c r="M21" s="18" t="s">
        <v>152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158</v>
      </c>
      <c r="B22" s="4">
        <v>20540</v>
      </c>
      <c r="C22" s="4" t="s">
        <v>154</v>
      </c>
      <c r="D22" s="4" t="s">
        <v>156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153</v>
      </c>
      <c r="K22" s="4" t="s">
        <v>24</v>
      </c>
      <c r="L22" s="4" t="s">
        <v>152</v>
      </c>
      <c r="M22" s="18" t="s">
        <v>152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157</v>
      </c>
      <c r="B23" s="4">
        <v>20540</v>
      </c>
      <c r="C23" s="4" t="s">
        <v>154</v>
      </c>
      <c r="D23" s="4" t="s">
        <v>163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153</v>
      </c>
      <c r="K23" s="4" t="s">
        <v>24</v>
      </c>
      <c r="L23" s="4" t="s">
        <v>152</v>
      </c>
      <c r="M23" s="18" t="s">
        <v>152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160</v>
      </c>
      <c r="B24" s="4">
        <v>20540</v>
      </c>
      <c r="C24" s="4" t="s">
        <v>154</v>
      </c>
      <c r="D24" s="4" t="s">
        <v>156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153</v>
      </c>
      <c r="K24" s="4" t="s">
        <v>24</v>
      </c>
      <c r="L24" s="4" t="s">
        <v>152</v>
      </c>
      <c r="M24" s="18" t="s">
        <v>152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159</v>
      </c>
      <c r="B25" s="4">
        <v>20540</v>
      </c>
      <c r="C25" s="4" t="s">
        <v>154</v>
      </c>
      <c r="D25" s="4" t="s">
        <v>156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153</v>
      </c>
      <c r="K25" s="4" t="s">
        <v>24</v>
      </c>
      <c r="L25" s="4" t="s">
        <v>152</v>
      </c>
      <c r="M25" s="18" t="s">
        <v>152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161</v>
      </c>
      <c r="B26" s="4">
        <v>20540</v>
      </c>
      <c r="C26" s="4" t="s">
        <v>154</v>
      </c>
      <c r="D26" s="4" t="s">
        <v>156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153</v>
      </c>
      <c r="K26" s="4" t="s">
        <v>24</v>
      </c>
      <c r="L26" s="4" t="s">
        <v>152</v>
      </c>
      <c r="M26" s="18" t="s">
        <v>152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162</v>
      </c>
      <c r="B27" s="4">
        <v>20540</v>
      </c>
      <c r="C27" s="4" t="s">
        <v>154</v>
      </c>
      <c r="D27" s="4" t="s">
        <v>156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153</v>
      </c>
      <c r="K27" s="4" t="s">
        <v>24</v>
      </c>
      <c r="L27" s="4" t="s">
        <v>152</v>
      </c>
      <c r="M27" s="18" t="s">
        <v>152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157</v>
      </c>
      <c r="B28" s="4">
        <v>20540</v>
      </c>
      <c r="C28" s="4" t="s">
        <v>154</v>
      </c>
      <c r="D28" s="4" t="s">
        <v>164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153</v>
      </c>
      <c r="K28" s="4" t="s">
        <v>24</v>
      </c>
      <c r="L28" s="4" t="s">
        <v>152</v>
      </c>
      <c r="M28" s="18" t="s">
        <v>152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157</v>
      </c>
      <c r="B29" s="4">
        <v>20540</v>
      </c>
      <c r="C29" s="4" t="s">
        <v>154</v>
      </c>
      <c r="D29" s="4" t="s">
        <v>156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165</v>
      </c>
      <c r="K29" s="4" t="s">
        <v>24</v>
      </c>
      <c r="L29" s="4" t="s">
        <v>152</v>
      </c>
      <c r="M29" s="18" t="s">
        <v>152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157</v>
      </c>
      <c r="B30" s="4">
        <v>20540</v>
      </c>
      <c r="C30" s="4" t="s">
        <v>154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153</v>
      </c>
      <c r="K30" s="4" t="s">
        <v>24</v>
      </c>
      <c r="L30" s="4" t="s">
        <v>152</v>
      </c>
      <c r="M30" s="18" t="s">
        <v>152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157</v>
      </c>
      <c r="B31" s="4">
        <v>20540</v>
      </c>
      <c r="C31" s="4" t="s">
        <v>154</v>
      </c>
      <c r="D31" s="4" t="s">
        <v>155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153</v>
      </c>
      <c r="K31" s="4" t="s">
        <v>24</v>
      </c>
      <c r="L31" s="4" t="s">
        <v>152</v>
      </c>
      <c r="M31" s="18" t="s">
        <v>152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157</v>
      </c>
      <c r="B32" s="4">
        <v>20540</v>
      </c>
      <c r="C32" s="4" t="s">
        <v>154</v>
      </c>
      <c r="D32" s="4" t="s">
        <v>187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153</v>
      </c>
      <c r="K32" s="4" t="s">
        <v>24</v>
      </c>
      <c r="L32" s="4" t="s">
        <v>152</v>
      </c>
      <c r="M32" s="18" t="s">
        <v>152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157</v>
      </c>
      <c r="B33" s="4">
        <v>20540</v>
      </c>
      <c r="C33" s="4" t="s">
        <v>154</v>
      </c>
      <c r="D33" s="4" t="s">
        <v>189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153</v>
      </c>
      <c r="K33" s="4" t="s">
        <v>24</v>
      </c>
      <c r="L33" s="4" t="s">
        <v>152</v>
      </c>
      <c r="M33" s="18" t="s">
        <v>152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191</v>
      </c>
      <c r="B34" s="4">
        <v>20540</v>
      </c>
      <c r="C34" s="4" t="s">
        <v>154</v>
      </c>
      <c r="D34" s="4" t="s">
        <v>164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153</v>
      </c>
      <c r="K34" s="4" t="s">
        <v>24</v>
      </c>
      <c r="L34" s="4" t="s">
        <v>152</v>
      </c>
      <c r="M34" s="18" t="s">
        <v>152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191</v>
      </c>
      <c r="B35" s="4">
        <v>20540</v>
      </c>
      <c r="C35" s="4" t="s">
        <v>154</v>
      </c>
      <c r="D35" s="4" t="s">
        <v>156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188</v>
      </c>
      <c r="B38" s="4">
        <v>20540</v>
      </c>
      <c r="C38" s="4" t="s">
        <v>154</v>
      </c>
      <c r="D38" s="4" t="s">
        <v>156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153</v>
      </c>
      <c r="K38" s="4" t="s">
        <v>24</v>
      </c>
      <c r="L38" s="4" t="s">
        <v>152</v>
      </c>
      <c r="M38" s="18" t="s">
        <v>152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188</v>
      </c>
      <c r="B39" s="4">
        <v>20540</v>
      </c>
      <c r="C39" s="4" t="s">
        <v>154</v>
      </c>
      <c r="D39" s="4" t="s">
        <v>164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153</v>
      </c>
      <c r="K39" s="4" t="s">
        <v>24</v>
      </c>
      <c r="L39" s="4" t="s">
        <v>152</v>
      </c>
      <c r="M39" s="18" t="s">
        <v>152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192</v>
      </c>
      <c r="B40" s="4">
        <v>20540</v>
      </c>
      <c r="C40" s="4" t="s">
        <v>154</v>
      </c>
      <c r="D40" s="4" t="s">
        <v>164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153</v>
      </c>
      <c r="K40" s="4" t="s">
        <v>24</v>
      </c>
      <c r="L40" s="4" t="s">
        <v>152</v>
      </c>
      <c r="M40" s="18" t="s">
        <v>152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190</v>
      </c>
      <c r="B41" s="4">
        <v>20540</v>
      </c>
      <c r="C41" s="4" t="s">
        <v>154</v>
      </c>
      <c r="D41" s="4" t="s">
        <v>164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153</v>
      </c>
      <c r="K41" s="4" t="s">
        <v>24</v>
      </c>
      <c r="L41" s="4" t="s">
        <v>152</v>
      </c>
      <c r="M41" s="18" t="s">
        <v>152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188</v>
      </c>
      <c r="B44" s="4">
        <v>20540</v>
      </c>
      <c r="C44" s="4" t="s">
        <v>154</v>
      </c>
      <c r="D44" s="4" t="s">
        <v>155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:I45" si="62">E44/F44</f>
        <v>1.7777777777777779</v>
      </c>
      <c r="J44" s="4" t="s">
        <v>153</v>
      </c>
      <c r="K44" s="4" t="s">
        <v>24</v>
      </c>
      <c r="L44" s="4" t="s">
        <v>152</v>
      </c>
      <c r="M44" s="18" t="s">
        <v>152</v>
      </c>
      <c r="N44" s="11">
        <v>551.75</v>
      </c>
      <c r="O44" s="3">
        <v>549.31194168112302</v>
      </c>
      <c r="P44" s="8">
        <f t="shared" ref="P44:P45" si="63">8*(N44/B44)^2</f>
        <v>5.772630931736967E-3</v>
      </c>
      <c r="Q44" s="8">
        <f t="shared" ref="Q44:Q45" si="64">8*(O44/B44)^2</f>
        <v>5.721727747572799E-3</v>
      </c>
      <c r="R44" s="9">
        <f t="shared" ref="R44:R45" si="65">(Q44-P44)/P44</f>
        <v>-8.8180215860173463E-3</v>
      </c>
      <c r="S44" s="7">
        <f>200*2*O44/B44</f>
        <v>10.69740879612703</v>
      </c>
      <c r="T44" s="3">
        <f t="shared" ref="T44:T45" si="66">B44/4*P44</f>
        <v>29.642459834469324</v>
      </c>
      <c r="U44" s="7">
        <f t="shared" ref="U44:U45" si="67">E44*N44</f>
        <v>18.391666666666666</v>
      </c>
      <c r="V44" s="7">
        <f t="shared" ref="V44:V45" si="68">F44*N44</f>
        <v>10.3453125</v>
      </c>
      <c r="W44" s="7">
        <f t="shared" ref="W44:W45" si="69">G44*N44</f>
        <v>21.834044112499999</v>
      </c>
      <c r="X44" s="7">
        <f t="shared" ref="X44:X45" si="70">H44*N44</f>
        <v>0.60387713300000001</v>
      </c>
    </row>
    <row r="45" spans="1:24" x14ac:dyDescent="0.35">
      <c r="A45" t="s">
        <v>188</v>
      </c>
      <c r="B45" s="4">
        <v>20540</v>
      </c>
      <c r="C45" s="4" t="s">
        <v>154</v>
      </c>
      <c r="D45" s="4" t="s">
        <v>189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153</v>
      </c>
      <c r="K45" s="4" t="s">
        <v>24</v>
      </c>
      <c r="L45" s="4" t="s">
        <v>152</v>
      </c>
      <c r="M45" s="18" t="s">
        <v>152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203</v>
      </c>
    </row>
    <row r="49" spans="1:24" x14ac:dyDescent="0.35">
      <c r="A49" t="s">
        <v>200</v>
      </c>
      <c r="B49" s="4">
        <v>20540</v>
      </c>
      <c r="C49" s="4" t="s">
        <v>154</v>
      </c>
      <c r="D49" s="4" t="s">
        <v>204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36</v>
      </c>
      <c r="K49" s="4" t="s">
        <v>24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200</v>
      </c>
      <c r="B50" s="4">
        <v>20540</v>
      </c>
      <c r="C50" s="4" t="s">
        <v>154</v>
      </c>
      <c r="D50" s="4" t="s">
        <v>205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200</v>
      </c>
      <c r="B51" s="4">
        <v>20540</v>
      </c>
      <c r="C51" s="4" t="s">
        <v>154</v>
      </c>
      <c r="D51" s="4" t="s">
        <v>206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200</v>
      </c>
      <c r="B52" s="4">
        <v>20540</v>
      </c>
      <c r="C52" s="4" t="s">
        <v>154</v>
      </c>
      <c r="D52" s="4" t="s">
        <v>207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36</v>
      </c>
      <c r="K52" s="4" t="s">
        <v>24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208</v>
      </c>
      <c r="B55" s="4">
        <v>20540</v>
      </c>
      <c r="C55" s="4" t="s">
        <v>154</v>
      </c>
      <c r="D55" s="4" t="s">
        <v>204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36</v>
      </c>
      <c r="K55" s="4" t="s">
        <v>24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208</v>
      </c>
      <c r="B56" s="4">
        <v>20540</v>
      </c>
      <c r="C56" s="4" t="s">
        <v>154</v>
      </c>
      <c r="D56" s="4" t="s">
        <v>205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208</v>
      </c>
      <c r="B57" s="4">
        <v>20540</v>
      </c>
      <c r="C57" s="4" t="s">
        <v>154</v>
      </c>
      <c r="D57" s="4" t="s">
        <v>206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208</v>
      </c>
      <c r="B58" s="4">
        <v>20540</v>
      </c>
      <c r="C58" s="4" t="s">
        <v>154</v>
      </c>
      <c r="D58" s="4" t="s">
        <v>207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36</v>
      </c>
      <c r="K58" s="4" t="s">
        <v>24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L35" sqref="L35"/>
    </sheetView>
  </sheetViews>
  <sheetFormatPr defaultRowHeight="14.5" x14ac:dyDescent="0.3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40582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115</v>
      </c>
      <c r="B3" s="4">
        <v>40582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115</v>
      </c>
      <c r="B4" s="4">
        <v>40582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115</v>
      </c>
      <c r="B5" s="4">
        <v>40582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116</v>
      </c>
      <c r="B8" s="4">
        <v>40582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116</v>
      </c>
      <c r="B9" s="4">
        <v>40582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116</v>
      </c>
      <c r="B10" s="4">
        <v>40582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116</v>
      </c>
      <c r="B11" s="4">
        <v>40582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128</v>
      </c>
      <c r="B14" s="4">
        <v>40582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128</v>
      </c>
      <c r="B15" s="4">
        <v>40582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128</v>
      </c>
      <c r="B16" s="4">
        <v>40582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128</v>
      </c>
      <c r="B17" s="4">
        <v>40582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138</v>
      </c>
      <c r="B20" s="4">
        <v>40582</v>
      </c>
      <c r="C20" s="4" t="s">
        <v>35</v>
      </c>
      <c r="D20" s="4" t="s">
        <v>151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138</v>
      </c>
      <c r="B22" s="4">
        <v>40582</v>
      </c>
      <c r="C22" s="4" t="s">
        <v>167</v>
      </c>
      <c r="D22" s="4" t="s">
        <v>170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168</v>
      </c>
      <c r="K22" s="4" t="s">
        <v>24</v>
      </c>
      <c r="L22" s="4" t="s">
        <v>152</v>
      </c>
      <c r="M22" s="18" t="s">
        <v>152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173</v>
      </c>
      <c r="B23" s="4">
        <v>40582</v>
      </c>
      <c r="C23" s="4" t="s">
        <v>167</v>
      </c>
      <c r="D23" s="4" t="s">
        <v>170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168</v>
      </c>
      <c r="K23" s="4" t="s">
        <v>24</v>
      </c>
      <c r="L23" s="4" t="s">
        <v>152</v>
      </c>
      <c r="M23" s="18" t="s">
        <v>152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172</v>
      </c>
      <c r="B24" s="4">
        <v>40582</v>
      </c>
      <c r="C24" s="4" t="s">
        <v>167</v>
      </c>
      <c r="D24" s="4" t="s">
        <v>170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168</v>
      </c>
      <c r="K24" s="4" t="s">
        <v>24</v>
      </c>
      <c r="L24" s="4" t="s">
        <v>152</v>
      </c>
      <c r="M24" s="18" t="s">
        <v>152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171</v>
      </c>
      <c r="B25" s="4">
        <v>40582</v>
      </c>
      <c r="C25" s="4" t="s">
        <v>167</v>
      </c>
      <c r="D25" s="4" t="s">
        <v>170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168</v>
      </c>
      <c r="K25" s="4" t="s">
        <v>24</v>
      </c>
      <c r="L25" s="4" t="s">
        <v>152</v>
      </c>
      <c r="M25" s="18" t="s">
        <v>152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157</v>
      </c>
      <c r="B28" s="22">
        <v>40582</v>
      </c>
      <c r="C28" s="22" t="s">
        <v>154</v>
      </c>
      <c r="D28" s="22" t="s">
        <v>197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153</v>
      </c>
      <c r="K28" s="22" t="s">
        <v>24</v>
      </c>
      <c r="L28" s="22" t="s">
        <v>152</v>
      </c>
      <c r="M28" s="26" t="s">
        <v>152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157</v>
      </c>
      <c r="B29" s="22">
        <v>40582</v>
      </c>
      <c r="C29" s="22" t="s">
        <v>154</v>
      </c>
      <c r="D29" s="22" t="s">
        <v>198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153</v>
      </c>
      <c r="K29" s="22" t="s">
        <v>24</v>
      </c>
      <c r="L29" s="22" t="s">
        <v>152</v>
      </c>
      <c r="M29" s="26" t="s">
        <v>152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188</v>
      </c>
      <c r="B30" s="22">
        <v>40582</v>
      </c>
      <c r="C30" s="22" t="s">
        <v>154</v>
      </c>
      <c r="D30" s="22" t="s">
        <v>197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153</v>
      </c>
      <c r="K30" s="22" t="s">
        <v>24</v>
      </c>
      <c r="L30" s="22" t="s">
        <v>152</v>
      </c>
      <c r="M30" s="26" t="s">
        <v>152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188</v>
      </c>
      <c r="B31" s="22">
        <v>40582</v>
      </c>
      <c r="C31" s="22" t="s">
        <v>154</v>
      </c>
      <c r="D31" s="22" t="s">
        <v>198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153</v>
      </c>
      <c r="K31" s="22" t="s">
        <v>24</v>
      </c>
      <c r="L31" s="22" t="s">
        <v>152</v>
      </c>
      <c r="M31" s="26" t="s">
        <v>152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188</v>
      </c>
      <c r="B35" s="4">
        <v>40582</v>
      </c>
      <c r="C35" s="4" t="s">
        <v>154</v>
      </c>
      <c r="D35" s="4" t="s">
        <v>170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abSelected="1" topLeftCell="A61" zoomScale="55" zoomScaleNormal="55" workbookViewId="0">
      <selection activeCell="Q96" sqref="Q96"/>
    </sheetView>
  </sheetViews>
  <sheetFormatPr defaultRowHeight="14.5" x14ac:dyDescent="0.35"/>
  <cols>
    <col min="1" max="1" width="29.5429687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250000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115</v>
      </c>
      <c r="B3" s="4">
        <v>250000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115</v>
      </c>
      <c r="B4" s="4">
        <v>250000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115</v>
      </c>
      <c r="B5" s="4">
        <v>250000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116</v>
      </c>
      <c r="B8" s="4">
        <v>250000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116</v>
      </c>
      <c r="B9" s="4">
        <v>250000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116</v>
      </c>
      <c r="B10" s="4">
        <v>250000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116</v>
      </c>
      <c r="B11" s="4">
        <v>250000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119</v>
      </c>
      <c r="B14" s="4">
        <v>250000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119</v>
      </c>
      <c r="B15" s="4">
        <v>250000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119</v>
      </c>
      <c r="B16" s="4">
        <v>250000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119</v>
      </c>
      <c r="B17" s="4">
        <v>250000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125</v>
      </c>
      <c r="B20" s="4">
        <v>250000</v>
      </c>
      <c r="C20" s="4" t="s">
        <v>35</v>
      </c>
      <c r="D20" s="4" t="s">
        <v>37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36</v>
      </c>
      <c r="K20" s="4" t="s">
        <v>24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125</v>
      </c>
      <c r="B21" s="4">
        <v>250000</v>
      </c>
      <c r="C21" s="4" t="s">
        <v>35</v>
      </c>
      <c r="D21" s="4" t="s">
        <v>39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125</v>
      </c>
      <c r="B22" s="4">
        <v>250000</v>
      </c>
      <c r="C22" s="4" t="s">
        <v>35</v>
      </c>
      <c r="D22" s="4" t="s">
        <v>40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125</v>
      </c>
      <c r="B23" s="4">
        <v>250000</v>
      </c>
      <c r="C23" s="4" t="s">
        <v>35</v>
      </c>
      <c r="D23" s="4" t="s">
        <v>41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36</v>
      </c>
      <c r="K23" s="4" t="s">
        <v>24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126</v>
      </c>
      <c r="B26" s="4">
        <v>250000</v>
      </c>
      <c r="C26" s="4" t="s">
        <v>35</v>
      </c>
      <c r="D26" s="4" t="s">
        <v>37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36</v>
      </c>
      <c r="K26" s="4" t="s">
        <v>24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126</v>
      </c>
      <c r="B27" s="4">
        <v>250000</v>
      </c>
      <c r="C27" s="4" t="s">
        <v>35</v>
      </c>
      <c r="D27" s="4" t="s">
        <v>39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36</v>
      </c>
      <c r="K27" s="4" t="s">
        <v>24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126</v>
      </c>
      <c r="B28" s="4">
        <v>250000</v>
      </c>
      <c r="C28" s="4" t="s">
        <v>35</v>
      </c>
      <c r="D28" s="4" t="s">
        <v>40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36</v>
      </c>
      <c r="K28" s="4" t="s">
        <v>24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126</v>
      </c>
      <c r="B29" s="4">
        <v>250000</v>
      </c>
      <c r="C29" s="4" t="s">
        <v>35</v>
      </c>
      <c r="D29" s="4" t="s">
        <v>41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36</v>
      </c>
      <c r="K29" s="4" t="s">
        <v>24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127</v>
      </c>
      <c r="B32" s="4">
        <v>250000</v>
      </c>
      <c r="C32" s="4" t="s">
        <v>35</v>
      </c>
      <c r="D32" s="4" t="s">
        <v>37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36</v>
      </c>
      <c r="K32" s="4" t="s">
        <v>24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127</v>
      </c>
      <c r="B33" s="4">
        <v>250000</v>
      </c>
      <c r="C33" s="4" t="s">
        <v>35</v>
      </c>
      <c r="D33" s="4" t="s">
        <v>39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36</v>
      </c>
      <c r="K33" s="4" t="s">
        <v>24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127</v>
      </c>
      <c r="B34" s="4">
        <v>250000</v>
      </c>
      <c r="C34" s="4" t="s">
        <v>35</v>
      </c>
      <c r="D34" s="4" t="s">
        <v>40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36</v>
      </c>
      <c r="K34" s="4" t="s">
        <v>24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127</v>
      </c>
      <c r="B35" s="4">
        <v>250000</v>
      </c>
      <c r="C35" s="4" t="s">
        <v>35</v>
      </c>
      <c r="D35" s="4" t="s">
        <v>41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36</v>
      </c>
      <c r="K35" s="4" t="s">
        <v>24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128</v>
      </c>
      <c r="B38" s="4">
        <v>250000</v>
      </c>
      <c r="C38" s="4" t="s">
        <v>35</v>
      </c>
      <c r="D38" s="4" t="s">
        <v>37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36</v>
      </c>
      <c r="K38" s="4" t="s">
        <v>24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128</v>
      </c>
      <c r="B39" s="4">
        <v>250000</v>
      </c>
      <c r="C39" s="4" t="s">
        <v>35</v>
      </c>
      <c r="D39" s="4" t="s">
        <v>39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36</v>
      </c>
      <c r="K39" s="4" t="s">
        <v>24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128</v>
      </c>
      <c r="B40" s="4">
        <v>250000</v>
      </c>
      <c r="C40" s="4" t="s">
        <v>35</v>
      </c>
      <c r="D40" s="4" t="s">
        <v>40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36</v>
      </c>
      <c r="K40" s="4" t="s">
        <v>24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128</v>
      </c>
      <c r="B41" s="4">
        <v>250000</v>
      </c>
      <c r="C41" s="4" t="s">
        <v>35</v>
      </c>
      <c r="D41" s="4" t="s">
        <v>41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36</v>
      </c>
      <c r="K41" s="4" t="s">
        <v>24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136</v>
      </c>
      <c r="B44" s="4">
        <v>250000</v>
      </c>
      <c r="C44" s="4" t="s">
        <v>35</v>
      </c>
      <c r="D44" s="4" t="s">
        <v>37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36</v>
      </c>
      <c r="K44" s="4" t="s">
        <v>24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136</v>
      </c>
      <c r="B45" s="4">
        <v>250000</v>
      </c>
      <c r="C45" s="4" t="s">
        <v>35</v>
      </c>
      <c r="D45" s="4" t="s">
        <v>39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36</v>
      </c>
      <c r="K45" s="4" t="s">
        <v>24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136</v>
      </c>
      <c r="B46" s="4">
        <v>250000</v>
      </c>
      <c r="C46" s="4" t="s">
        <v>35</v>
      </c>
      <c r="D46" s="4" t="s">
        <v>40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36</v>
      </c>
      <c r="K46" s="4" t="s">
        <v>24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136</v>
      </c>
      <c r="B47" s="4">
        <v>250000</v>
      </c>
      <c r="C47" s="4" t="s">
        <v>35</v>
      </c>
      <c r="D47" s="4" t="s">
        <v>41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36</v>
      </c>
      <c r="K47" s="4" t="s">
        <v>24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129</v>
      </c>
      <c r="B50" s="4">
        <v>250000</v>
      </c>
      <c r="C50" s="4" t="s">
        <v>35</v>
      </c>
      <c r="D50" s="4" t="s">
        <v>37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129</v>
      </c>
      <c r="B51" s="4">
        <v>250000</v>
      </c>
      <c r="C51" s="4" t="s">
        <v>35</v>
      </c>
      <c r="D51" s="4" t="s">
        <v>39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129</v>
      </c>
      <c r="B52" s="4">
        <v>250000</v>
      </c>
      <c r="C52" s="4" t="s">
        <v>35</v>
      </c>
      <c r="D52" s="4" t="s">
        <v>40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36</v>
      </c>
      <c r="K52" s="4" t="s">
        <v>24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129</v>
      </c>
      <c r="B53" s="4">
        <v>250000</v>
      </c>
      <c r="C53" s="4" t="s">
        <v>35</v>
      </c>
      <c r="D53" s="4" t="s">
        <v>41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36</v>
      </c>
      <c r="K53" s="4" t="s">
        <v>24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130</v>
      </c>
      <c r="B56" s="4">
        <v>250000</v>
      </c>
      <c r="C56" s="4" t="s">
        <v>131</v>
      </c>
      <c r="D56" s="4" t="s">
        <v>132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130</v>
      </c>
      <c r="B57" s="4">
        <v>250000</v>
      </c>
      <c r="C57" s="4" t="s">
        <v>131</v>
      </c>
      <c r="D57" s="4" t="s">
        <v>133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130</v>
      </c>
      <c r="B58" s="4">
        <v>250000</v>
      </c>
      <c r="C58" s="4" t="s">
        <v>131</v>
      </c>
      <c r="D58" s="4" t="s">
        <v>134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36</v>
      </c>
      <c r="K58" s="4" t="s">
        <v>24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130</v>
      </c>
      <c r="B59" s="4">
        <v>250000</v>
      </c>
      <c r="C59" s="4" t="s">
        <v>131</v>
      </c>
      <c r="D59" s="4" t="s">
        <v>135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36</v>
      </c>
      <c r="K59" s="4" t="s">
        <v>24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137</v>
      </c>
      <c r="B62" s="4">
        <v>250000</v>
      </c>
      <c r="C62" s="4" t="s">
        <v>35</v>
      </c>
      <c r="D62" s="4" t="s">
        <v>37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36</v>
      </c>
      <c r="K62" s="4" t="s">
        <v>24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137</v>
      </c>
      <c r="B63" s="4">
        <v>250000</v>
      </c>
      <c r="C63" s="4" t="s">
        <v>35</v>
      </c>
      <c r="D63" s="4" t="s">
        <v>39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36</v>
      </c>
      <c r="K63" s="4" t="s">
        <v>24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137</v>
      </c>
      <c r="B64" s="4">
        <v>250000</v>
      </c>
      <c r="C64" s="4" t="s">
        <v>35</v>
      </c>
      <c r="D64" s="4" t="s">
        <v>40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36</v>
      </c>
      <c r="K64" s="4" t="s">
        <v>24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137</v>
      </c>
      <c r="B65" s="4">
        <v>250000</v>
      </c>
      <c r="C65" s="4" t="s">
        <v>35</v>
      </c>
      <c r="D65" s="4" t="s">
        <v>41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36</v>
      </c>
      <c r="K65" s="4" t="s">
        <v>24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138</v>
      </c>
      <c r="B68" s="4">
        <v>250000</v>
      </c>
      <c r="C68" s="4" t="s">
        <v>35</v>
      </c>
      <c r="D68" s="4" t="s">
        <v>37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36</v>
      </c>
      <c r="K68" s="4" t="s">
        <v>24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138</v>
      </c>
      <c r="B69" s="4">
        <v>250000</v>
      </c>
      <c r="C69" s="4" t="s">
        <v>35</v>
      </c>
      <c r="D69" s="4" t="s">
        <v>39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36</v>
      </c>
      <c r="K69" s="4" t="s">
        <v>24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138</v>
      </c>
      <c r="B70" s="4">
        <v>250000</v>
      </c>
      <c r="C70" s="4" t="s">
        <v>35</v>
      </c>
      <c r="D70" s="4" t="s">
        <v>40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36</v>
      </c>
      <c r="K70" s="4" t="s">
        <v>24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138</v>
      </c>
      <c r="B71" s="4">
        <v>250000</v>
      </c>
      <c r="C71" s="4" t="s">
        <v>35</v>
      </c>
      <c r="D71" s="4" t="s">
        <v>41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36</v>
      </c>
      <c r="K71" s="4" t="s">
        <v>24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139</v>
      </c>
      <c r="B74" s="4">
        <v>250000</v>
      </c>
      <c r="C74" s="4" t="s">
        <v>35</v>
      </c>
      <c r="D74" s="4" t="s">
        <v>37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36</v>
      </c>
      <c r="K74" s="4" t="s">
        <v>24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>E74*N74</f>
        <v>518.58969999999999</v>
      </c>
      <c r="V74" s="7">
        <f>F74*O74</f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139</v>
      </c>
      <c r="B75" s="4">
        <v>250000</v>
      </c>
      <c r="C75" s="4" t="s">
        <v>35</v>
      </c>
      <c r="D75" s="4" t="s">
        <v>39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36</v>
      </c>
      <c r="K75" s="4" t="s">
        <v>24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>E75*N75</f>
        <v>347.45509900000002</v>
      </c>
      <c r="V75" s="7">
        <f>F75*O75</f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139</v>
      </c>
      <c r="B76" s="4">
        <v>250000</v>
      </c>
      <c r="C76" s="4" t="s">
        <v>35</v>
      </c>
      <c r="D76" s="4" t="s">
        <v>40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36</v>
      </c>
      <c r="K76" s="4" t="s">
        <v>24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>E76*N76</f>
        <v>259.29485</v>
      </c>
      <c r="V76" s="7">
        <f>F76*O76</f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139</v>
      </c>
      <c r="B77" s="4">
        <v>250000</v>
      </c>
      <c r="C77" s="4" t="s">
        <v>35</v>
      </c>
      <c r="D77" s="4" t="s">
        <v>41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36</v>
      </c>
      <c r="K77" s="4" t="s">
        <v>24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>E77*N77</f>
        <v>171.134601</v>
      </c>
      <c r="V77" s="7">
        <f>F77*O77</f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199</v>
      </c>
      <c r="B80" s="4">
        <v>250000</v>
      </c>
      <c r="C80" s="4" t="s">
        <v>35</v>
      </c>
      <c r="D80" s="4" t="s">
        <v>37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36</v>
      </c>
      <c r="K80" s="4" t="s">
        <v>24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>E80*N80</f>
        <v>518.58969999999999</v>
      </c>
      <c r="V80" s="7">
        <f>F80*O80</f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199</v>
      </c>
      <c r="B81" s="4">
        <v>250000</v>
      </c>
      <c r="C81" s="4" t="s">
        <v>35</v>
      </c>
      <c r="D81" s="4" t="s">
        <v>39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36</v>
      </c>
      <c r="K81" s="4" t="s">
        <v>24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>E81*N81</f>
        <v>347.45509900000002</v>
      </c>
      <c r="V81" s="7">
        <f>F81*O81</f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199</v>
      </c>
      <c r="B82" s="4">
        <v>250000</v>
      </c>
      <c r="C82" s="4" t="s">
        <v>35</v>
      </c>
      <c r="D82" s="4" t="s">
        <v>40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36</v>
      </c>
      <c r="K82" s="4" t="s">
        <v>24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>E82*N82</f>
        <v>259.29485</v>
      </c>
      <c r="V82" s="7">
        <f>F82*O82</f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199</v>
      </c>
      <c r="B83" s="4">
        <v>250000</v>
      </c>
      <c r="C83" s="4" t="s">
        <v>35</v>
      </c>
      <c r="D83" s="4" t="s">
        <v>41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36</v>
      </c>
      <c r="K83" s="4" t="s">
        <v>24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>E83*N83</f>
        <v>171.134601</v>
      </c>
      <c r="V83" s="7">
        <f>F83*O83</f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200</v>
      </c>
      <c r="B86" s="4">
        <v>250000</v>
      </c>
      <c r="C86" s="4" t="s">
        <v>154</v>
      </c>
      <c r="D86" s="4" t="s">
        <v>204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36</v>
      </c>
      <c r="K86" s="4" t="s">
        <v>24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>E86*N86</f>
        <v>518.58969999999999</v>
      </c>
      <c r="V86" s="7">
        <f>F86*O86</f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200</v>
      </c>
      <c r="B87" s="4">
        <v>250000</v>
      </c>
      <c r="C87" s="4" t="s">
        <v>154</v>
      </c>
      <c r="D87" s="4" t="s">
        <v>205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36</v>
      </c>
      <c r="K87" s="4" t="s">
        <v>24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>E87*N87</f>
        <v>347.45509900000002</v>
      </c>
      <c r="V87" s="7">
        <f>F87*O87</f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200</v>
      </c>
      <c r="B88" s="4">
        <v>250000</v>
      </c>
      <c r="C88" s="4" t="s">
        <v>154</v>
      </c>
      <c r="D88" s="4" t="s">
        <v>206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36</v>
      </c>
      <c r="K88" s="4" t="s">
        <v>24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>E88*N88</f>
        <v>259.29485</v>
      </c>
      <c r="V88" s="7">
        <f>F88*O88</f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200</v>
      </c>
      <c r="B89" s="4">
        <v>250000</v>
      </c>
      <c r="C89" s="4" t="s">
        <v>154</v>
      </c>
      <c r="D89" s="4" t="s">
        <v>207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36</v>
      </c>
      <c r="K89" s="4" t="s">
        <v>24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>E89*N89</f>
        <v>171.134601</v>
      </c>
      <c r="V89" s="7">
        <f>F89*O89</f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201</v>
      </c>
      <c r="B92" s="4">
        <v>250000</v>
      </c>
      <c r="C92" s="4" t="s">
        <v>154</v>
      </c>
      <c r="D92" s="4" t="s">
        <v>204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36</v>
      </c>
      <c r="K92" s="4" t="s">
        <v>24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>E92*N92</f>
        <v>518.58969999999999</v>
      </c>
      <c r="V92" s="7">
        <f>F92*O92</f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201</v>
      </c>
      <c r="B93" s="4">
        <v>250000</v>
      </c>
      <c r="C93" s="4" t="s">
        <v>154</v>
      </c>
      <c r="D93" s="4" t="s">
        <v>205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36</v>
      </c>
      <c r="K93" s="4" t="s">
        <v>24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>E93*N93</f>
        <v>347.45509900000002</v>
      </c>
      <c r="V93" s="7">
        <f>F93*O93</f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201</v>
      </c>
      <c r="B94" s="4">
        <v>250000</v>
      </c>
      <c r="C94" s="4" t="s">
        <v>154</v>
      </c>
      <c r="D94" s="4" t="s">
        <v>206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36</v>
      </c>
      <c r="K94" s="4" t="s">
        <v>24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>E94*N94</f>
        <v>259.29485</v>
      </c>
      <c r="V94" s="7">
        <f>F94*O94</f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201</v>
      </c>
      <c r="B95" s="4">
        <v>250000</v>
      </c>
      <c r="C95" s="4" t="s">
        <v>154</v>
      </c>
      <c r="D95" s="4" t="s">
        <v>207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36</v>
      </c>
      <c r="K95" s="4" t="s">
        <v>24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>E95*N95</f>
        <v>171.134601</v>
      </c>
      <c r="V95" s="7">
        <f>F95*O95</f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202</v>
      </c>
      <c r="B98" s="4">
        <v>250000</v>
      </c>
      <c r="C98" s="4" t="s">
        <v>154</v>
      </c>
      <c r="D98" s="4" t="s">
        <v>204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36</v>
      </c>
      <c r="K98" s="4" t="s">
        <v>24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>E98*N98</f>
        <v>518.58969999999999</v>
      </c>
      <c r="V98" s="7">
        <f>F98*O98</f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202</v>
      </c>
      <c r="B99" s="4">
        <v>250000</v>
      </c>
      <c r="C99" s="4" t="s">
        <v>154</v>
      </c>
      <c r="D99" s="4" t="s">
        <v>205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36</v>
      </c>
      <c r="K99" s="4" t="s">
        <v>24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>E99*N99</f>
        <v>347.45509900000002</v>
      </c>
      <c r="V99" s="7">
        <f>F99*O99</f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202</v>
      </c>
      <c r="B100" s="4">
        <v>250000</v>
      </c>
      <c r="C100" s="4" t="s">
        <v>154</v>
      </c>
      <c r="D100" s="4" t="s">
        <v>206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36</v>
      </c>
      <c r="K100" s="4" t="s">
        <v>24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>E100*N100</f>
        <v>259.29485</v>
      </c>
      <c r="V100" s="7">
        <f>F100*O100</f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202</v>
      </c>
      <c r="B101" s="4">
        <v>250000</v>
      </c>
      <c r="C101" s="4" t="s">
        <v>154</v>
      </c>
      <c r="D101" s="4" t="s">
        <v>207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36</v>
      </c>
      <c r="K101" s="4" t="s">
        <v>24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>E101*N101</f>
        <v>171.134601</v>
      </c>
      <c r="V101" s="7">
        <f>F101*O101</f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203</v>
      </c>
    </row>
    <row r="104" spans="1:24" x14ac:dyDescent="0.35">
      <c r="A104" t="s">
        <v>200</v>
      </c>
      <c r="B104" s="4">
        <v>250000</v>
      </c>
      <c r="C104" s="4" t="s">
        <v>154</v>
      </c>
      <c r="D104" s="4" t="s">
        <v>204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36</v>
      </c>
      <c r="K104" s="4" t="s">
        <v>24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>E104*N104</f>
        <v>518.58969999999999</v>
      </c>
      <c r="V104" s="7">
        <f>F104*O104</f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200</v>
      </c>
      <c r="B105" s="4">
        <v>250000</v>
      </c>
      <c r="C105" s="4" t="s">
        <v>154</v>
      </c>
      <c r="D105" s="4" t="s">
        <v>205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36</v>
      </c>
      <c r="K105" s="4" t="s">
        <v>24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>E105*N105</f>
        <v>347.45509900000002</v>
      </c>
      <c r="V105" s="7">
        <f>F105*O105</f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200</v>
      </c>
      <c r="B106" s="4">
        <v>250000</v>
      </c>
      <c r="C106" s="4" t="s">
        <v>154</v>
      </c>
      <c r="D106" s="4" t="s">
        <v>206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36</v>
      </c>
      <c r="K106" s="4" t="s">
        <v>24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>E106*N106</f>
        <v>259.29485</v>
      </c>
      <c r="V106" s="7">
        <f>F106*O106</f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200</v>
      </c>
      <c r="B107" s="4">
        <v>250000</v>
      </c>
      <c r="C107" s="4" t="s">
        <v>154</v>
      </c>
      <c r="D107" s="4" t="s">
        <v>207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36</v>
      </c>
      <c r="K107" s="4" t="s">
        <v>24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>E107*N107</f>
        <v>171.134601</v>
      </c>
      <c r="V107" s="7">
        <f>F107*O107</f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157</v>
      </c>
      <c r="B110" s="4">
        <v>250000</v>
      </c>
      <c r="C110" s="4" t="s">
        <v>154</v>
      </c>
      <c r="D110" s="4" t="s">
        <v>204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36</v>
      </c>
      <c r="K110" s="4" t="s">
        <v>24</v>
      </c>
      <c r="L110">
        <v>0.1</v>
      </c>
      <c r="M110" s="7">
        <f>L110/H110</f>
        <v>4</v>
      </c>
      <c r="N110" s="7">
        <v>5185.8969999999999</v>
      </c>
      <c r="O110" s="15">
        <v>2743.1537675531599</v>
      </c>
      <c r="P110">
        <f>8*(N110/B110)^2</f>
        <v>3.4423715449099523E-3</v>
      </c>
      <c r="Q110" s="8">
        <f>8*(O110/B110)^2</f>
        <v>9.6318625183246015E-4</v>
      </c>
      <c r="R110" s="9">
        <f>(Q110-P110)/P110</f>
        <v>-0.72019689354663896</v>
      </c>
      <c r="S110" s="7">
        <f>500*2*O110/B110</f>
        <v>10.97261507021264</v>
      </c>
      <c r="T110" s="3">
        <f>B110/4*P110</f>
        <v>215.14822155687202</v>
      </c>
      <c r="U110" s="7">
        <f t="shared" ref="U110:U113" si="56">E110*N110</f>
        <v>518.58969999999999</v>
      </c>
      <c r="V110" s="7">
        <f t="shared" ref="V110:V113" si="57">F110*O110</f>
        <v>274.31537675531598</v>
      </c>
      <c r="W110" s="7">
        <f t="shared" ref="W110:W113" si="58">G110*N110</f>
        <v>518.58969999999999</v>
      </c>
      <c r="X110" s="3">
        <f t="shared" ref="X110:X113" si="59">H110*N110</f>
        <v>129.647425</v>
      </c>
    </row>
    <row r="111" spans="1:24" x14ac:dyDescent="0.35">
      <c r="A111" t="s">
        <v>157</v>
      </c>
      <c r="B111" s="4">
        <v>250000</v>
      </c>
      <c r="C111" s="4" t="s">
        <v>154</v>
      </c>
      <c r="D111" s="4" t="s">
        <v>205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36</v>
      </c>
      <c r="K111" s="4" t="s">
        <v>24</v>
      </c>
      <c r="L111">
        <v>0.1</v>
      </c>
      <c r="M111" s="7">
        <f>L111/H111</f>
        <v>5.9701492537313436</v>
      </c>
      <c r="N111" s="7">
        <v>5185.8969999999999</v>
      </c>
      <c r="O111" s="15">
        <v>3268.0035118168398</v>
      </c>
      <c r="P111">
        <f>8*(N111/B111)^2</f>
        <v>3.4423715449099523E-3</v>
      </c>
      <c r="Q111" s="8">
        <f>8*(O111/B111)^2</f>
        <v>1.3670204100156415E-3</v>
      </c>
      <c r="R111" s="9">
        <f>(Q111-P111)/P111</f>
        <v>-0.60288411864286395</v>
      </c>
      <c r="S111" s="7">
        <f>500*2*O111/B111</f>
        <v>13.072014047267359</v>
      </c>
      <c r="T111" s="3">
        <f>B111/4*P111</f>
        <v>215.14822155687202</v>
      </c>
      <c r="U111" s="7">
        <f t="shared" si="56"/>
        <v>347.45509900000002</v>
      </c>
      <c r="V111" s="7">
        <f t="shared" si="57"/>
        <v>218.95623529172829</v>
      </c>
      <c r="W111" s="7">
        <f t="shared" si="58"/>
        <v>347.45509900000002</v>
      </c>
      <c r="X111" s="3">
        <f t="shared" si="59"/>
        <v>86.863774750000005</v>
      </c>
    </row>
    <row r="112" spans="1:24" x14ac:dyDescent="0.35">
      <c r="A112" t="s">
        <v>157</v>
      </c>
      <c r="B112" s="4">
        <v>250000</v>
      </c>
      <c r="C112" s="4" t="s">
        <v>154</v>
      </c>
      <c r="D112" s="4" t="s">
        <v>206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36</v>
      </c>
      <c r="K112" s="4" t="s">
        <v>24</v>
      </c>
      <c r="L112">
        <v>0.1</v>
      </c>
      <c r="M112" s="7">
        <f>L112/H112</f>
        <v>8</v>
      </c>
      <c r="N112" s="7">
        <v>5185.8969999999999</v>
      </c>
      <c r="O112" s="15">
        <v>3655.12521174326</v>
      </c>
      <c r="P112">
        <f>8*(N112/B112)^2</f>
        <v>3.4423715449099523E-3</v>
      </c>
      <c r="Q112" s="8">
        <f>8*(O112/B112)^2</f>
        <v>1.7100723601307152E-3</v>
      </c>
      <c r="R112" s="9">
        <f>(Q112-P112)/P112</f>
        <v>-0.50322841743817393</v>
      </c>
      <c r="S112" s="7">
        <f>500*2*O112/B112</f>
        <v>14.620500846973039</v>
      </c>
      <c r="T112" s="3">
        <f>B112/4*P112</f>
        <v>215.14822155687202</v>
      </c>
      <c r="U112" s="7">
        <f t="shared" si="56"/>
        <v>259.29485</v>
      </c>
      <c r="V112" s="7">
        <f t="shared" si="57"/>
        <v>182.75626058716301</v>
      </c>
      <c r="W112" s="7">
        <f t="shared" si="58"/>
        <v>259.29485</v>
      </c>
      <c r="X112" s="3">
        <f t="shared" si="59"/>
        <v>64.823712499999999</v>
      </c>
    </row>
    <row r="113" spans="1:24" x14ac:dyDescent="0.35">
      <c r="A113" t="s">
        <v>157</v>
      </c>
      <c r="B113" s="4">
        <v>250000</v>
      </c>
      <c r="C113" s="4" t="s">
        <v>154</v>
      </c>
      <c r="D113" s="4" t="s">
        <v>207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36</v>
      </c>
      <c r="K113" s="4" t="s">
        <v>24</v>
      </c>
      <c r="L113">
        <v>0.1</v>
      </c>
      <c r="M113" s="7">
        <f>L113/H113</f>
        <v>12.121212121212121</v>
      </c>
      <c r="N113" s="7">
        <v>5185.8969999999999</v>
      </c>
      <c r="O113" s="15">
        <v>4182.8312077934797</v>
      </c>
      <c r="P113">
        <f>8*(N113/B113)^2</f>
        <v>3.4423715449099523E-3</v>
      </c>
      <c r="Q113" s="8">
        <f>8*(O113/B113)^2</f>
        <v>2.2394978448500562E-3</v>
      </c>
      <c r="R113" s="9">
        <f>(Q113-P113)/P113</f>
        <v>-0.34943168811586306</v>
      </c>
      <c r="S113" s="7">
        <f>500*2*O113/B113</f>
        <v>16.731324831173918</v>
      </c>
      <c r="T113" s="3">
        <f>B113/4*P113</f>
        <v>215.14822155687202</v>
      </c>
      <c r="U113" s="7">
        <f t="shared" si="56"/>
        <v>171.134601</v>
      </c>
      <c r="V113" s="7">
        <f t="shared" si="57"/>
        <v>138.03342985718484</v>
      </c>
      <c r="W113" s="7">
        <f t="shared" si="58"/>
        <v>171.134601</v>
      </c>
      <c r="X113" s="3">
        <f t="shared" si="59"/>
        <v>42.783650250000001</v>
      </c>
    </row>
    <row r="131" spans="1:15" x14ac:dyDescent="0.35">
      <c r="A131" s="4">
        <v>250000</v>
      </c>
      <c r="B131" s="4" t="s">
        <v>35</v>
      </c>
      <c r="C131" s="4" t="s">
        <v>42</v>
      </c>
      <c r="D131" s="4">
        <v>0.2</v>
      </c>
      <c r="E131" s="4">
        <v>0.1</v>
      </c>
      <c r="F131">
        <v>0.1</v>
      </c>
      <c r="G131" s="4">
        <f>0.25*F131</f>
        <v>2.5000000000000001E-2</v>
      </c>
      <c r="H131" s="4">
        <v>2</v>
      </c>
      <c r="I131" s="4" t="s">
        <v>36</v>
      </c>
      <c r="J131" s="4" t="s">
        <v>24</v>
      </c>
      <c r="K131">
        <v>0.1</v>
      </c>
      <c r="L131" s="7">
        <f>K131/G131</f>
        <v>4</v>
      </c>
      <c r="M131" s="7">
        <v>5185.8969999999999</v>
      </c>
      <c r="O131">
        <f>8*(M131/A131)^2</f>
        <v>3.4423715449099523E-3</v>
      </c>
    </row>
    <row r="132" spans="1:15" x14ac:dyDescent="0.35">
      <c r="A132" s="4">
        <v>250000</v>
      </c>
      <c r="B132" s="4" t="s">
        <v>35</v>
      </c>
      <c r="C132" s="4" t="s">
        <v>43</v>
      </c>
      <c r="D132" s="4">
        <f>E132*2</f>
        <v>0.13400000000000001</v>
      </c>
      <c r="E132" s="4">
        <v>6.7000000000000004E-2</v>
      </c>
      <c r="F132">
        <f>E132</f>
        <v>6.7000000000000004E-2</v>
      </c>
      <c r="G132" s="4">
        <f>0.25*F132</f>
        <v>1.6750000000000001E-2</v>
      </c>
      <c r="H132" s="4">
        <v>2</v>
      </c>
      <c r="I132" s="4" t="s">
        <v>36</v>
      </c>
      <c r="J132" s="4" t="s">
        <v>24</v>
      </c>
      <c r="K132">
        <v>0.1</v>
      </c>
      <c r="L132" s="7">
        <f>K132/G132</f>
        <v>5.9701492537313436</v>
      </c>
      <c r="M132" s="7">
        <v>5185.8969999999999</v>
      </c>
      <c r="O132">
        <f>8*(M132/A132)^2</f>
        <v>3.4423715449099523E-3</v>
      </c>
    </row>
    <row r="133" spans="1:15" x14ac:dyDescent="0.35">
      <c r="A133" s="4">
        <v>250000</v>
      </c>
      <c r="B133" s="4" t="s">
        <v>35</v>
      </c>
      <c r="C133" s="4" t="s">
        <v>44</v>
      </c>
      <c r="D133" s="4">
        <f t="shared" ref="D133:D134" si="60">E133*2</f>
        <v>0.1</v>
      </c>
      <c r="E133" s="4">
        <v>0.05</v>
      </c>
      <c r="F133">
        <f>E133</f>
        <v>0.05</v>
      </c>
      <c r="G133" s="4">
        <f>0.25*F133</f>
        <v>1.2500000000000001E-2</v>
      </c>
      <c r="H133" s="4">
        <v>2</v>
      </c>
      <c r="I133" s="4" t="s">
        <v>36</v>
      </c>
      <c r="J133" s="4" t="s">
        <v>24</v>
      </c>
      <c r="K133">
        <v>0.1</v>
      </c>
      <c r="L133" s="7">
        <f>K133/G133</f>
        <v>8</v>
      </c>
      <c r="M133" s="7">
        <v>5185.8969999999999</v>
      </c>
      <c r="O133">
        <f>8*(M133/A133)^2</f>
        <v>3.4423715449099523E-3</v>
      </c>
    </row>
    <row r="134" spans="1:15" x14ac:dyDescent="0.35">
      <c r="A134" s="4">
        <v>250000</v>
      </c>
      <c r="B134" s="4" t="s">
        <v>35</v>
      </c>
      <c r="C134" s="4" t="s">
        <v>45</v>
      </c>
      <c r="D134" s="4">
        <f t="shared" si="60"/>
        <v>6.6000000000000003E-2</v>
      </c>
      <c r="E134" s="4">
        <v>3.3000000000000002E-2</v>
      </c>
      <c r="F134">
        <f>E134</f>
        <v>3.3000000000000002E-2</v>
      </c>
      <c r="G134" s="4">
        <f>0.25*F134</f>
        <v>8.2500000000000004E-3</v>
      </c>
      <c r="H134" s="4">
        <v>2</v>
      </c>
      <c r="I134" s="4" t="s">
        <v>36</v>
      </c>
      <c r="J134" s="4" t="s">
        <v>24</v>
      </c>
      <c r="K134">
        <v>0.1</v>
      </c>
      <c r="L134" s="7">
        <f>K134/G134</f>
        <v>12.121212121212121</v>
      </c>
      <c r="M134" s="7">
        <v>5185.8969999999999</v>
      </c>
      <c r="O134">
        <f>8*(M134/A134)^2</f>
        <v>3.4423715449099523E-3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L8" sqref="L8"/>
    </sheetView>
  </sheetViews>
  <sheetFormatPr defaultRowHeight="14.5" x14ac:dyDescent="0.35"/>
  <cols>
    <col min="1" max="1" width="17.453125" customWidth="1"/>
    <col min="2" max="2" width="10.90625" customWidth="1"/>
    <col min="3" max="3" width="12.453125" customWidth="1"/>
    <col min="4" max="4" width="12.26953125" customWidth="1"/>
    <col min="5" max="5" width="9.7265625" customWidth="1"/>
    <col min="6" max="6" width="11.08984375" customWidth="1"/>
    <col min="8" max="8" width="11.36328125" customWidth="1"/>
    <col min="9" max="9" width="9.81640625" customWidth="1"/>
    <col min="10" max="10" width="13.36328125" customWidth="1"/>
    <col min="18" max="18" width="12.26953125" customWidth="1"/>
    <col min="19" max="19" width="14.90625" customWidth="1"/>
    <col min="24" max="24" width="10.906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212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58</v>
      </c>
      <c r="B2" s="4">
        <v>4410</v>
      </c>
      <c r="C2" s="4" t="s">
        <v>210</v>
      </c>
      <c r="D2" s="4" t="s">
        <v>211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213</v>
      </c>
      <c r="K2" s="4" t="s">
        <v>24</v>
      </c>
      <c r="L2" s="4" t="s">
        <v>152</v>
      </c>
      <c r="M2" s="18" t="s">
        <v>152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215</v>
      </c>
      <c r="B3" s="4">
        <v>4410</v>
      </c>
      <c r="C3" s="4" t="s">
        <v>210</v>
      </c>
      <c r="D3" s="4" t="s">
        <v>220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213</v>
      </c>
      <c r="K3" s="4" t="s">
        <v>24</v>
      </c>
      <c r="L3" s="4" t="s">
        <v>152</v>
      </c>
      <c r="M3" s="18" t="s">
        <v>152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209</v>
      </c>
      <c r="B4" s="4">
        <v>4410</v>
      </c>
      <c r="C4" s="4" t="s">
        <v>214</v>
      </c>
      <c r="D4" s="4" t="s">
        <v>155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213</v>
      </c>
      <c r="K4" s="4" t="s">
        <v>24</v>
      </c>
      <c r="L4" s="4" t="s">
        <v>152</v>
      </c>
      <c r="M4" s="18" t="s">
        <v>152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70" zoomScaleNormal="70" workbookViewId="0">
      <selection activeCell="T16" sqref="T16"/>
    </sheetView>
  </sheetViews>
  <sheetFormatPr defaultRowHeight="14.5" x14ac:dyDescent="0.35"/>
  <cols>
    <col min="1" max="1" width="18.1796875" customWidth="1"/>
    <col min="2" max="2" width="13.6328125" customWidth="1"/>
    <col min="3" max="3" width="14.54296875" customWidth="1"/>
    <col min="4" max="4" width="11.453125" customWidth="1"/>
    <col min="18" max="18" width="13.36328125" customWidth="1"/>
    <col min="24" max="24" width="11.5429687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212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200</v>
      </c>
      <c r="B2" s="4">
        <v>40000</v>
      </c>
      <c r="C2" s="4" t="s">
        <v>214</v>
      </c>
      <c r="D2" s="4" t="s">
        <v>216</v>
      </c>
      <c r="E2" s="17">
        <f>6.4/256</f>
        <v>2.5000000000000001E-2</v>
      </c>
      <c r="F2" s="4">
        <f>2/80</f>
        <v>2.5000000000000001E-2</v>
      </c>
      <c r="G2" s="17">
        <f>2/80</f>
        <v>2.5000000000000001E-2</v>
      </c>
      <c r="H2" s="17">
        <f>2/80</f>
        <v>2.5000000000000001E-2</v>
      </c>
      <c r="I2" s="18">
        <v>1</v>
      </c>
      <c r="J2" s="4" t="s">
        <v>213</v>
      </c>
      <c r="K2" s="4" t="s">
        <v>24</v>
      </c>
      <c r="L2" s="4" t="s">
        <v>152</v>
      </c>
      <c r="M2" s="18" t="s">
        <v>152</v>
      </c>
      <c r="N2" s="11">
        <v>1055</v>
      </c>
      <c r="O2" s="3">
        <v>1038.48230917147</v>
      </c>
      <c r="P2" s="8">
        <f>8*(N2/B2)^2</f>
        <v>5.5651249999999998E-3</v>
      </c>
      <c r="Q2" s="8">
        <f>8*(O2/B2)^2</f>
        <v>5.3922275323105423E-3</v>
      </c>
      <c r="R2" s="9">
        <f>(Q2-P2)/P2</f>
        <v>-3.106802950328294E-2</v>
      </c>
      <c r="S2" s="7">
        <f>1700*O2/B2</f>
        <v>44.135498139787479</v>
      </c>
      <c r="T2" s="3">
        <f>B2/4*P2</f>
        <v>55.651249999999997</v>
      </c>
      <c r="U2" s="7">
        <f>E2*N2</f>
        <v>26.375</v>
      </c>
      <c r="V2" s="7">
        <f>F2*N2</f>
        <v>26.375</v>
      </c>
      <c r="W2" s="7">
        <f>G2*N2</f>
        <v>26.375</v>
      </c>
      <c r="X2" s="7">
        <f>H2*N2</f>
        <v>26.375</v>
      </c>
    </row>
    <row r="3" spans="1:24" x14ac:dyDescent="0.35">
      <c r="A3" t="s">
        <v>200</v>
      </c>
      <c r="B3" s="4">
        <v>40000</v>
      </c>
      <c r="C3" s="4" t="s">
        <v>214</v>
      </c>
      <c r="D3" s="4" t="s">
        <v>217</v>
      </c>
      <c r="E3" s="17">
        <f>6.4/128</f>
        <v>0.05</v>
      </c>
      <c r="F3" s="4">
        <f>2/80</f>
        <v>2.5000000000000001E-2</v>
      </c>
      <c r="G3" s="17">
        <f>2/80</f>
        <v>2.5000000000000001E-2</v>
      </c>
      <c r="H3" s="17">
        <f>2/80</f>
        <v>2.5000000000000001E-2</v>
      </c>
      <c r="I3" s="18">
        <v>2</v>
      </c>
      <c r="J3" s="4" t="s">
        <v>213</v>
      </c>
      <c r="K3" s="4" t="s">
        <v>24</v>
      </c>
      <c r="L3" s="4" t="s">
        <v>152</v>
      </c>
      <c r="M3" s="18" t="s">
        <v>152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200</v>
      </c>
      <c r="B4" s="4">
        <v>40000</v>
      </c>
      <c r="C4" s="4" t="s">
        <v>214</v>
      </c>
      <c r="D4" s="4" t="s">
        <v>218</v>
      </c>
      <c r="E4" s="17">
        <f>6.4/64</f>
        <v>0.1</v>
      </c>
      <c r="F4" s="4">
        <f>2/80</f>
        <v>2.5000000000000001E-2</v>
      </c>
      <c r="G4" s="17">
        <f>2/80</f>
        <v>2.5000000000000001E-2</v>
      </c>
      <c r="H4" s="17">
        <f>2/80</f>
        <v>2.5000000000000001E-2</v>
      </c>
      <c r="I4" s="18">
        <v>4</v>
      </c>
      <c r="J4" s="4" t="s">
        <v>213</v>
      </c>
      <c r="K4" s="4" t="s">
        <v>24</v>
      </c>
      <c r="L4" s="4" t="s">
        <v>152</v>
      </c>
      <c r="M4" s="18" t="s">
        <v>152</v>
      </c>
      <c r="N4" s="11">
        <v>1055</v>
      </c>
      <c r="O4" s="3">
        <v>1065.6540405542701</v>
      </c>
      <c r="P4" s="8">
        <f>8*(N4/B4)^2</f>
        <v>5.5651249999999998E-3</v>
      </c>
      <c r="Q4" s="8">
        <f>8*(O4/B4)^2</f>
        <v>5.6780926707482096E-3</v>
      </c>
      <c r="R4" s="9">
        <f>(Q4-P4)/P4</f>
        <v>2.0299215336261067E-2</v>
      </c>
      <c r="S4" s="7">
        <f>1700*O4/B4</f>
        <v>45.29029672355648</v>
      </c>
      <c r="T4" s="3">
        <f>B4/4*P4</f>
        <v>55.651249999999997</v>
      </c>
      <c r="U4" s="7">
        <f>E4*N4</f>
        <v>105.5</v>
      </c>
      <c r="V4" s="7">
        <f>F4*N4</f>
        <v>26.375</v>
      </c>
      <c r="W4" s="7">
        <f>G4*N4</f>
        <v>26.375</v>
      </c>
      <c r="X4" s="7">
        <v>26.4</v>
      </c>
    </row>
    <row r="5" spans="1:24" x14ac:dyDescent="0.35">
      <c r="A5" t="s">
        <v>200</v>
      </c>
      <c r="B5" s="4">
        <v>40000</v>
      </c>
      <c r="C5" s="4" t="s">
        <v>214</v>
      </c>
      <c r="D5" s="4" t="s">
        <v>219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213</v>
      </c>
      <c r="K5" s="4" t="s">
        <v>24</v>
      </c>
      <c r="L5" s="4" t="s">
        <v>152</v>
      </c>
      <c r="M5" s="18" t="s">
        <v>152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200</v>
      </c>
      <c r="B6" s="4">
        <v>40000</v>
      </c>
      <c r="C6" s="4" t="s">
        <v>214</v>
      </c>
      <c r="D6" s="4" t="s">
        <v>221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213</v>
      </c>
      <c r="K6" s="4" t="s">
        <v>24</v>
      </c>
      <c r="L6" s="4" t="s">
        <v>152</v>
      </c>
      <c r="M6" s="18" t="s">
        <v>152</v>
      </c>
      <c r="N6" s="11">
        <v>1055</v>
      </c>
      <c r="O6" s="3"/>
      <c r="P6" s="8">
        <f>8*(N6/B6)^2</f>
        <v>5.5651249999999998E-3</v>
      </c>
      <c r="Q6" s="8">
        <f>8*(O6/B6)^2</f>
        <v>0</v>
      </c>
      <c r="R6" s="9">
        <f>(Q6-P6)/P6</f>
        <v>-1</v>
      </c>
      <c r="S6" s="7">
        <f>1700*O6/B6</f>
        <v>0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2024-06-02T15:14:52Z</dcterms:modified>
</cp:coreProperties>
</file>