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bon\OneDrive\Documents\GitHub\GA Tech Orginal\GA-Tech\excel-challenge\"/>
    </mc:Choice>
  </mc:AlternateContent>
  <xr:revisionPtr revIDLastSave="0" documentId="13_ncr:1_{B56D718A-1BEF-4A81-919F-D8402C13D7B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Bonus" sheetId="9" r:id="rId2"/>
    <sheet name="Parent" sheetId="2" r:id="rId3"/>
    <sheet name="Sub" sheetId="3" r:id="rId4"/>
    <sheet name="Year" sheetId="8" r:id="rId5"/>
  </sheets>
  <definedNames>
    <definedName name="_xlcn.WorksheetConnection_CrowdfundingA1T10011" hidden="1">Crowdfunding!$A$1:$T$1001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Quarter)" columnId="Data Created Conversion (Quarter)" contentType="quarte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3" i="9"/>
  <c r="B4" i="9"/>
  <c r="B5" i="9"/>
  <c r="B6" i="9"/>
  <c r="B2" i="9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63144-9560-4BBA-A6AE-98F9B8E8B8B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DCE5A2-F7E9-47D9-9A0F-4BDE301E323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a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<sst xmlns="http://schemas.openxmlformats.org/spreadsheetml/2006/main" count="6122" uniqueCount="2107">
  <si>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</si>
  <si>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</si>
  <si>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</si>
  <si>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</si>
  <si>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</si>
  <si>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</si>
  <si>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</si>
  <si>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</si>
  <si>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</si>
  <si>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</si>
  <si>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</si>
  <si>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</si>
  <si>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</si>
  <si>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</si>
  <si>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</si>
  <si>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</si>
  <si>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</si>
  <si>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</si>
  <si>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</si>
  <si>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</si>
  <si>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</si>
  <si>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</si>
  <si>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</si>
  <si>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</si>
  <si>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</si>
  <si>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</si>
  <si>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</si>
  <si>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</si>
  <si>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</si>
  <si>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</si>
  <si>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</si>
  <si>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</si>
  <si>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</si>
  <si>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</si>
  <si>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</si>
  <si>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</si>
  <si>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</si>
  <si>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</si>
  <si>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</si>
  <si>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</si>
  <si>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</si>
  <si>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</si>
  <si>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</si>
  <si>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</si>
  <si>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</si>
  <si>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</si>
  <si>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</si>
  <si>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</si>
  <si>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</si>
  <si>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</si>
  <si>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</si>
  <si>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</si>
  <si>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</si>
  <si>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</si>
  <si>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</si>
  <si>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</si>
  <si>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</si>
  <si>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</si>
  <si>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</si>
  <si>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</si>
  <si>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</si>
  <si>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</si>
  <si>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</si>
  <si>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</si>
  <si>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</si>
  <si>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</si>
  <si>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</si>
  <si>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</si>
  <si>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</si>
  <si>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</si>
  <si>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</si>
  <si>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</si>
  <si>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</si>
  <si>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</si>
  <si>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</si>
  <si>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</si>
  <si>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</si>
  <si>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</si>
  <si>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</si>
  <si>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</si>
  <si>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</si>
  <si>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</si>
  <si>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</si>
  <si>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</si>
  <si>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</si>
  <si>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</si>
  <si>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</si>
  <si>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</si>
  <si>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</si>
  <si>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</si>
  <si>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</si>
  <si>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</si>
  <si>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</si>
  <si>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</si>
  <si>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</si>
  <si>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</si>
  <si>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</si>
  <si>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</si>
  <si>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</si>
  <si>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</si>
  <si>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</si>
  <si>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</si>
  <si>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</si>
  <si>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</si>
  <si>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</si>
  <si>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</si>
  <si>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</si>
  <si>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</si>
  <si>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</si>
  <si>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</si>
  <si>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</si>
  <si>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</si>
  <si>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</si>
  <si>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</si>
  <si>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</si>
  <si>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</si>
  <si>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</si>
  <si>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</si>
  <si>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</si>
  <si>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</si>
  <si>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</si>
  <si>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</si>
  <si>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</si>
  <si>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</si>
  <si>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</si>
  <si>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</si>
  <si>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</si>
  <si>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</si>
  <si>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</si>
  <si>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</si>
  <si>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</si>
  <si>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</si>
  <si>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</si>
  <si>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</si>
  <si>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</si>
  <si>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</si>
  <si>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</si>
  <si>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</si>
  <si>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</si>
  <si>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</si>
  <si>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</si>
  <si>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</si>
  <si>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</si>
  <si>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</si>
  <si>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</si>
  <si>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</si>
  <si>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</si>
  <si>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</si>
  <si>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</si>
  <si>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</si>
  <si>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</si>
  <si>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</si>
  <si>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</si>
  <si>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</si>
  <si>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</si>
  <si>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</si>
  <si>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</si>
  <si>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</si>
  <si>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</si>
  <si>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</si>
  <si>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</si>
  <si>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</si>
  <si>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</si>
  <si>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</si>
  <si>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</si>
  <si>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</si>
  <si>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</si>
  <si>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</si>
  <si>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</si>
  <si>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</si>
  <si>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</si>
  <si>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</si>
  <si>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</si>
  <si>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</si>
  <si>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</si>
  <si>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</si>
  <si>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</si>
  <si>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</si>
  <si>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</si>
  <si>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</si>
  <si>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</si>
  <si>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</si>
  <si>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</si>
  <si>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</si>
  <si>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</si>
  <si>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</si>
  <si>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</si>
  <si>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</si>
  <si>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</si>
  <si>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</si>
  <si>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</si>
  <si>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</si>
  <si>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</si>
  <si>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</si>
  <si>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</si>
  <si>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</si>
  <si>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</si>
  <si>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</si>
  <si>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</si>
  <si>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</si>
  <si>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</si>
  <si>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</si>
  <si>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</si>
  <si>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</si>
  <si>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</si>
  <si>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</si>
  <si>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</si>
  <si>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</si>
  <si>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</si>
  <si>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</si>
  <si>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</si>
  <si>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</si>
  <si>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</si>
  <si>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</si>
  <si>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</si>
  <si>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</si>
  <si>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</si>
  <si>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</si>
  <si>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</si>
  <si>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</si>
  <si>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</si>
  <si>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</si>
  <si>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</si>
  <si>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</si>
  <si>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</si>
  <si>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</si>
  <si>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</si>
  <si>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</si>
  <si>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</si>
  <si>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</si>
  <si>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</si>
  <si>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</si>
  <si>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</si>
  <si>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</si>
  <si>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</si>
  <si>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</si>
  <si>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</si>
  <si>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</si>
  <si>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</si>
  <si>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</si>
  <si>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</si>
  <si>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</si>
  <si>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</si>
  <si>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</si>
  <si>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</si>
  <si>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</si>
  <si>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</si>
  <si>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</si>
  <si>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</si>
  <si>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</si>
  <si>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</si>
  <si>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</si>
  <si>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</si>
  <si>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</si>
  <si>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</si>
  <si>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</si>
  <si>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</si>
  <si>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</si>
  <si>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</si>
  <si>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</si>
  <si>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</si>
  <si>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</si>
  <si>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</si>
  <si>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</si>
  <si>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</si>
  <si>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</si>
  <si>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</si>
  <si>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</si>
  <si>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</si>
  <si>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</si>
  <si>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</si>
  <si>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</si>
  <si>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</si>
  <si>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</si>
  <si>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</si>
  <si>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</si>
  <si>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</si>
  <si>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</si>
  <si>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</si>
  <si>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</si>
  <si>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</si>
  <si>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</si>
  <si>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</si>
  <si>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</si>
  <si>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</si>
  <si>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</si>
  <si>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</si>
  <si>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</si>
  <si>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</si>
  <si>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</si>
  <si>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</si>
  <si>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</si>
  <si>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</si>
  <si>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</si>
  <si>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</si>
  <si>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</si>
  <si>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</si>
  <si>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</si>
  <si>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</si>
  <si>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</si>
  <si>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</si>
  <si>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</si>
  <si>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</si>
  <si>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</si>
  <si>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</si>
  <si>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</si>
  <si>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</si>
  <si>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</si>
  <si>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</si>
  <si>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</si>
  <si>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</si>
  <si>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</si>
  <si>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</si>
  <si>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</si>
  <si>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</si>
  <si>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</si>
  <si>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</si>
  <si>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</si>
  <si>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</si>
  <si>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</si>
  <si>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</si>
  <si>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</si>
  <si>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</si>
  <si>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</si>
  <si>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</si>
  <si>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</si>
  <si>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</si>
  <si>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</si>
  <si>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</si>
  <si>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</si>
  <si>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</si>
  <si>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</si>
  <si>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</si>
  <si>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</si>
  <si>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</si>
  <si>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</si>
  <si>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</si>
  <si>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</si>
  <si>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</si>
  <si>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</si>
  <si>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</si>
  <si>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</si>
  <si>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</si>
  <si>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</si>
  <si>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</si>
  <si>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</si>
  <si>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</si>
  <si>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</si>
  <si>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</si>
  <si>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</si>
  <si>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</si>
  <si>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</si>
  <si>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</si>
  <si>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</si>
  <si>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</si>
  <si>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</si>
  <si>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</si>
  <si>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</si>
  <si>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</si>
  <si>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</si>
  <si>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</si>
  <si>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</si>
  <si>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</si>
  <si>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</si>
  <si>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</si>
  <si>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</si>
  <si>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</si>
  <si>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</si>
  <si>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</si>
  <si>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</si>
  <si>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</si>
  <si>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</si>
  <si>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</si>
  <si>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</si>
  <si>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</si>
  <si>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</si>
  <si>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</si>
  <si>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</si>
  <si>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</si>
  <si>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</si>
  <si>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</si>
  <si>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</si>
  <si>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</si>
  <si>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</si>
  <si>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</si>
  <si>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</si>
  <si>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</si>
  <si>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</si>
  <si>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</si>
  <si>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</si>
  <si>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</si>
  <si>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</si>
  <si>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</si>
  <si>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</si>
  <si>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</si>
  <si>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</si>
  <si>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</si>
  <si>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</si>
  <si>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</si>
  <si>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</si>
  <si>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</si>
  <si>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</si>
  <si>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</si>
  <si>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</si>
  <si>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</si>
  <si>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</si>
  <si>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</si>
  <si>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</si>
  <si>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</si>
  <si>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</si>
  <si>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</si>
  <si>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</si>
  <si>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</si>
  <si>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</si>
  <si>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</si>
  <si>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</si>
  <si>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</si>
  <si>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</si>
  <si>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</si>
  <si>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</si>
  <si>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</si>
  <si>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</si>
  <si>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</si>
  <si>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</si>
  <si>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</si>
  <si>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</si>
  <si>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</si>
  <si>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</si>
  <si>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</si>
  <si>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</si>
  <si>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</si>
  <si>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</si>
  <si>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</si>
  <si>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</si>
  <si>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</si>
  <si>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</si>
  <si>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</si>
  <si>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</si>
  <si>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</si>
  <si>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</si>
  <si>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</si>
  <si>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</si>
  <si>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</si>
  <si>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</si>
  <si>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</si>
  <si>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</si>
  <si>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</si>
  <si>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</si>
  <si>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</si>
  <si>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</si>
  <si>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</si>
  <si>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</si>
  <si>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</si>
  <si>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</si>
  <si>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</si>
  <si>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</si>
  <si>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</si>
  <si>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</si>
  <si>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</si>
  <si>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</si>
  <si>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</si>
  <si>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</si>
  <si>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</si>
  <si>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</si>
  <si>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</si>
  <si>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</si>
  <si>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</si>
  <si>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</si>
  <si>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</si>
  <si>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</si>
  <si>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</si>
  <si>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</si>
  <si>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</si>
  <si>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</si>
  <si>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</si>
  <si>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</si>
  <si>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</si>
  <si>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</si>
  <si>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</si>
  <si>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</si>
  <si>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</si>
  <si>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</si>
  <si>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</si>
  <si>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</si>
  <si>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</si>
  <si>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</si>
  <si>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</si>
  <si>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</si>
  <si>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</si>
  <si>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</si>
  <si>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</si>
  <si>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</si>
  <si>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</si>
  <si>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</si>
  <si>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</si>
  <si>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</si>
  <si>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</si>
  <si>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</si>
  <si>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</si>
  <si>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</si>
  <si>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</si>
  <si>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</si>
  <si>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</si>
  <si>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</si>
  <si>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</si>
  <si>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</si>
  <si>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</si>
  <si>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</si>
  <si>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</si>
  <si>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</si>
  <si>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</si>
  <si>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</si>
  <si>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</si>
  <si>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</si>
  <si>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</si>
  <si>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</si>
  <si>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</si>
  <si>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</si>
  <si>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</si>
  <si>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</si>
  <si>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</si>
  <si>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</si>
  <si>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</si>
  <si>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</si>
  <si>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</si>
  <si>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</si>
  <si>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</si>
  <si>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</si>
  <si>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</si>
  <si>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</si>
  <si>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</si>
  <si>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</si>
  <si>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</si>
  <si>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</si>
  <si>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</si>
  <si>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</si>
  <si>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</si>
  <si>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</si>
  <si>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</si>
  <si>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</si>
  <si>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</si>
  <si>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</si>
  <si>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</si>
  <si>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</si>
  <si>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</si>
  <si>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</si>
  <si>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</si>
  <si>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</si>
  <si>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</si>
  <si>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</si>
  <si>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</si>
  <si>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</si>
  <si>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</si>
  <si>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</si>
  <si>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</si>
  <si>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</si>
  <si>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</si>
  <si>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</si>
  <si>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</si>
  <si>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</si>
  <si>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</si>
  <si>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</si>
  <si>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</si>
  <si>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</si>
  <si>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</si>
  <si>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</si>
  <si>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</si>
  <si>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</si>
  <si>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</si>
  <si>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</si>
  <si>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</si>
  <si>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</si>
  <si>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</si>
  <si>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</si>
  <si>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</si>
  <si>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</si>
  <si>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</si>
  <si>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</si>
  <si>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</si>
  <si>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</si>
  <si>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</si>
  <si>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</si>
  <si>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</si>
  <si>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</si>
  <si>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</si>
  <si>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</si>
  <si>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</si>
  <si>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</si>
  <si>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</si>
  <si>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</si>
  <si>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</si>
  <si>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</si>
  <si>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</si>
  <si>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</si>
  <si>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</si>
  <si>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</si>
  <si>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</si>
  <si>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</si>
  <si>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</si>
  <si>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</si>
  <si>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</si>
  <si>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</si>
  <si>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</si>
  <si>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</si>
  <si>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</si>
  <si>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</si>
  <si>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</si>
  <si>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</si>
  <si>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</si>
  <si>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</si>
  <si>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</si>
  <si>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</si>
  <si>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</si>
  <si>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</si>
  <si>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</si>
  <si>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</si>
  <si>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</si>
  <si>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</si>
  <si>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</si>
  <si>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</si>
  <si>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</si>
  <si>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</si>
  <si>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</si>
  <si>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</si>
  <si>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</si>
  <si>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</si>
  <si>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</si>
  <si>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</si>
  <si>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</si>
  <si>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</si>
  <si>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</si>
  <si>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</si>
  <si>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</si>
  <si>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</si>
  <si>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</si>
  <si>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</si>
  <si>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</si>
  <si>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</si>
  <si>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</si>
  <si>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</si>
  <si>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</si>
  <si>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</si>
  <si>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</si>
  <si>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</si>
  <si>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</si>
  <si>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</si>
  <si>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</si>
  <si>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</si>
  <si>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</si>
  <si>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</si>
  <si>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</si>
  <si>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</si>
  <si>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</si>
  <si>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</si>
  <si>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</si>
  <si>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</si>
  <si>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</si>
  <si>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</si>
  <si>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</si>
  <si>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</si>
  <si>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</si>
  <si>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</si>
  <si>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</si>
  <si>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</si>
  <si>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</si>
  <si>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</si>
  <si>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</si>
  <si>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</si>
  <si>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</si>
  <si>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</si>
  <si>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</si>
  <si>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</si>
  <si>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</si>
  <si>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</si>
  <si>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</si>
  <si>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</si>
  <si>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</si>
  <si>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</si>
  <si>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</si>
  <si>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</si>
  <si>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</si>
  <si>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</si>
  <si>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</si>
  <si>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</si>
  <si>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</si>
  <si>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</si>
  <si>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</si>
  <si>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</si>
  <si>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</si>
  <si>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</si>
  <si>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</si>
  <si>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</si>
  <si>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</si>
  <si>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</si>
  <si>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</si>
  <si>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</si>
  <si>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</si>
  <si>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</si>
  <si>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</si>
  <si>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</si>
  <si>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</si>
  <si>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</si>
  <si>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</si>
  <si>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</si>
  <si>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</si>
  <si>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</si>
  <si>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</si>
  <si>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</si>
  <si>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</si>
  <si>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</si>
  <si>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</si>
  <si>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</si>
  <si>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</si>
  <si>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</si>
  <si>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</si>
  <si>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</si>
  <si>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</si>
  <si>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</si>
  <si>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</si>
  <si>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</si>
  <si>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</si>
  <si>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</si>
  <si>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</si>
  <si>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</si>
  <si>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</si>
  <si>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</si>
  <si>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</si>
  <si>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</si>
  <si>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</si>
  <si>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</si>
  <si>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</si>
  <si>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</si>
  <si>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</si>
  <si>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</si>
  <si>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</si>
  <si>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</si>
  <si>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</si>
  <si>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</si>
  <si>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</si>
  <si>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</si>
  <si>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</si>
  <si>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</si>
  <si>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</si>
  <si>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</si>
  <si>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</si>
  <si>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</si>
  <si>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</si>
  <si>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</si>
  <si>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</si>
  <si>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</si>
  <si>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</si>
  <si>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</si>
  <si>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</si>
  <si>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</si>
  <si>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</si>
  <si>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</si>
  <si>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</si>
  <si>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</si>
  <si>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</si>
  <si>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</si>
  <si>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</si>
  <si>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</si>
  <si>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</si>
  <si>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</si>
  <si>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</si>
  <si>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</si>
  <si>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</si>
  <si>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</si>
  <si>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</si>
  <si>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</si>
  <si>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</si>
  <si>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</si>
  <si>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</si>
  <si>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</si>
  <si>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</si>
  <si>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</si>
  <si>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</si>
  <si>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</si>
  <si>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</si>
  <si>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</si>
  <si>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</si>
  <si>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</si>
  <si>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</si>
  <si>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</si>
  <si>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</si>
  <si>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</si>
  <si>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</si>
  <si>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</si>
  <si>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</si>
  <si>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</si>
  <si>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</si>
  <si>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</si>
  <si>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</si>
  <si>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</si>
  <si>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</si>
  <si>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</si>
  <si>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</si>
  <si>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</si>
  <si>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</si>
  <si>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</si>
  <si>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</si>
  <si>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</si>
  <si>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</si>
  <si>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</si>
  <si>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</si>
  <si>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</si>
  <si>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</si>
  <si>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</si>
  <si>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</si>
  <si>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</si>
  <si>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</si>
  <si>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</si>
  <si>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</si>
  <si>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</si>
  <si>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</si>
  <si>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</si>
  <si>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</si>
  <si>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</si>
  <si>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</si>
  <si>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</si>
  <si>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</si>
  <si>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</si>
  <si>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</si>
  <si>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</si>
  <si>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</si>
  <si>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</si>
  <si>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</si>
  <si>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</si>
  <si>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</si>
  <si>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</si>
  <si>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</si>
  <si>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</si>
  <si>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</si>
  <si>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</si>
  <si>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</si>
  <si>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</si>
  <si>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</si>
  <si>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</si>
  <si>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</si>
  <si>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</si>
  <si>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</si>
  <si>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</si>
  <si>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</si>
  <si>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</si>
  <si>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</si>
  <si>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</si>
  <si>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</si>
  <si>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</si>
  <si>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</si>
  <si>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</si>
  <si>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</si>
  <si>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</si>
  <si>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</si>
  <si>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</si>
  <si>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</si>
  <si>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</si>
  <si>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</si>
  <si>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</si>
  <si>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</si>
  <si>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</si>
  <si>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</si>
  <si>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</si>
  <si>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</si>
  <si>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</si>
  <si>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</si>
  <si>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</si>
  <si>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</si>
  <si>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</si>
  <si>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</si>
  <si>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</si>
  <si>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</si>
  <si>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</si>
  <si>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</si>
  <si>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</si>
  <si>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</si>
  <si>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</si>
  <si>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</si>
  <si>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</si>
  <si>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</si>
  <si>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</si>
  <si>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</si>
  <si>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</si>
  <si>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</si>
  <si>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</si>
  <si>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</si>
  <si>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</si>
  <si>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</si>
  <si>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</si>
  <si>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</si>
  <si>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</si>
  <si>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</si>
  <si>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</si>
  <si>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</si>
  <si>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</si>
  <si>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</si>
  <si>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</si>
  <si>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</si>
  <si>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</si>
  <si>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</si>
  <si>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</si>
  <si>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</si>
  <si>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</si>
  <si>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</si>
  <si>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</si>
  <si>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</si>
  <si>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</si>
  <si>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</si>
  <si>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</si>
  <si>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</si>
  <si>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</si>
  <si>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</si>
  <si>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</si>
  <si>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</si>
  <si>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</si>
  <si>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</si>
  <si>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</si>
  <si>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</si>
  <si>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</si>
  <si>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</si>
  <si>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</si>
  <si>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</si>
  <si>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</si>
  <si>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</si>
  <si>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</si>
  <si>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</si>
  <si>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</si>
  <si>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</si>
  <si>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</si>
  <si>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</si>
  <si>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</si>
  <si>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</si>
  <si>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</si>
  <si>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</si>
  <si>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</si>
  <si>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</si>
  <si>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</si>
  <si>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</si>
  <si>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</si>
  <si>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</si>
  <si>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</si>
  <si>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</si>
  <si>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</si>
  <si>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</si>
  <si>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</si>
  <si>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</si>
  <si>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</si>
  <si>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</si>
  <si>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</si>
  <si>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</si>
  <si>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</si>
  <si>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</si>
  <si>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</si>
  <si>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</si>
  <si>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</si>
  <si>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</si>
  <si>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</si>
  <si>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</si>
  <si>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</si>
  <si>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</si>
  <si>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</si>
  <si>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</si>
  <si>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</si>
  <si>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</si>
  <si>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</si>
  <si>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</si>
  <si>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</si>
  <si>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</si>
  <si>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</si>
  <si>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</si>
  <si>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</si>
  <si>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</si>
  <si>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</si>
  <si>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</si>
  <si>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</si>
  <si>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</si>
  <si>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</si>
  <si>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</si>
  <si>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</si>
  <si>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</si>
  <si>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</si>
  <si>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</si>
  <si>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</si>
  <si>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</si>
  <si>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</si>
  <si>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</si>
  <si>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</si>
  <si>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</si>
  <si>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</si>
  <si>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</si>
  <si>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</si>
  <si>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</si>
  <si>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</si>
  <si>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</si>
  <si>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</si>
  <si>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</si>
  <si>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</si>
  <si>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</si>
  <si>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</si>
  <si>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</si>
  <si>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</si>
  <si>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</si>
  <si>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</si>
  <si>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</si>
  <si>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</si>
  <si>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</si>
  <si>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</si>
  <si>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</si>
  <si>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</si>
  <si>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</si>
  <si>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</si>
  <si>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</si>
  <si>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</si>
  <si>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</si>
  <si>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</si>
  <si>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</si>
  <si>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</si>
  <si>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</si>
  <si>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</si>
  <si>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</si>
  <si>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</si>
  <si>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</si>
  <si>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</si>
  <si>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</si>
  <si>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</si>
  <si>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</si>
  <si>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</si>
  <si>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</si>
  <si>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</si>
  <si>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</si>
  <si>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</si>
  <si>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</si>
  <si>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</si>
  <si>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</si>
  <si>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</si>
  <si>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</si>
  <si>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</si>
  <si>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</si>
  <si>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</si>
  <si>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</si>
  <si>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</si>
  <si>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</si>
  <si>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</si>
  <si>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</si>
  <si>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</si>
  <si>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</si>
  <si>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</si>
  <si>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</si>
  <si>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</si>
  <si>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</si>
  <si>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</si>
  <si>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</si>
  <si>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</si>
  <si>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</si>
  <si>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</si>
  <si>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</si>
  <si>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</si>
  <si>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</si>
  <si>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</si>
  <si>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</si>
  <si>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</si>
  <si>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</si>
  <si>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</si>
  <si>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</si>
  <si>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</si>
  <si>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</si>
  <si>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</si>
  <si>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</si>
  <si>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</si>
  <si>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</si>
  <si>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</si>
  <si>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</si>
  <si>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</si>
  <si>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</si>
  <si>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</si>
  <si>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</si>
  <si>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</si>
  <si>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</si>
  <si>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</si>
  <si>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</si>
  <si>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</si>
  <si>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</si>
  <si>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</si>
  <si>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</si>
  <si>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</si>
  <si>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</si>
  <si>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</si>
  <si>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</si>
  <si>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</si>
  <si>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</si>
  <si>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</si>
  <si>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</si>
  <si>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</si>
  <si>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</si>
  <si>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</si>
  <si>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</si>
  <si>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</si>
  <si>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</si>
  <si>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</si>
  <si>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</si>
  <si>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</si>
  <si>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</si>
  <si>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</si>
  <si>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</si>
  <si>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</si>
  <si>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</si>
  <si>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</si>
  <si>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</si>
  <si>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</si>
  <si>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</si>
  <si>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</si>
  <si>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</si>
  <si>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</si>
  <si>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</si>
  <si>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</si>
  <si>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</si>
  <si>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</si>
  <si>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</si>
  <si>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</si>
  <si>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</si>
  <si>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</si>
  <si>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</si>
  <si>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</si>
  <si>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</si>
  <si>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</si>
  <si>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</si>
  <si>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</si>
  <si>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</si>
  <si>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</si>
  <si>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</si>
  <si>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</si>
  <si>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</si>
  <si>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</si>
  <si>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</si>
  <si>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</si>
  <si>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</si>
  <si>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</si>
  <si>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</si>
  <si>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</si>
  <si>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</si>
  <si>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</si>
  <si>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</si>
  <si>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</si>
  <si>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</si>
  <si>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</si>
  <si>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</si>
  <si>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</si>
  <si>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</si>
  <si>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</si>
  <si>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</si>
  <si>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</si>
  <si>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</si>
  <si>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</si>
  <si>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</si>
  <si>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</si>
  <si>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</si>
  <si>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</si>
  <si>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</si>
  <si>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</si>
  <si>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</si>
  <si>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</si>
  <si>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</si>
  <si>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</si>
  <si>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</si>
  <si>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</si>
  <si>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</si>
  <si>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</si>
  <si>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</si>
  <si>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</si>
  <si>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</si>
  <si>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</si>
  <si>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</si>
  <si>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</si>
  <si>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</si>
  <si>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</si>
  <si>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</si>
  <si>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</si>
  <si>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</si>
  <si>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</si>
  <si>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</si>
  <si>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</si>
  <si>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</si>
  <si>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</si>
  <si>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</si>
  <si>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</si>
  <si>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</si>
  <si>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</si>
  <si>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</si>
  <si>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</si>
  <si>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</si>
  <si>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</si>
  <si>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</si>
  <si>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</si>
  <si>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</si>
  <si>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</si>
  <si>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</si>
  <si>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</si>
  <si>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</si>
  <si>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</si>
  <si>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</si>
  <si>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</si>
  <si>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</si>
  <si>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</si>
  <si>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</si>
  <si>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</si>
  <si>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</si>
  <si>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</si>
  <si>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</si>
  <si>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</si>
  <si>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</si>
  <si>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</si>
  <si>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</si>
  <si>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</si>
  <si>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</si>
  <si>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</si>
  <si>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</si>
  <si>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</si>
  <si>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</si>
  <si>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</si>
  <si>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</si>
  <si>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</si>
  <si>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</si>
  <si>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</si>
  <si>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</si>
  <si>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</si>
  <si>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</si>
  <si>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</si>
  <si>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</si>
  <si>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</si>
  <si>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</si>
  <si>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</si>
  <si>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</si>
  <si>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</si>
  <si>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</si>
  <si>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</si>
  <si>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</si>
  <si>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</si>
  <si>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</si>
  <si>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</si>
  <si>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</si>
  <si>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</si>
  <si>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</si>
  <si>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</si>
  <si>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</si>
  <si>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</si>
  <si>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</si>
  <si>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</si>
  <si>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</si>
  <si>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</si>
  <si>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</si>
  <si>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</si>
  <si>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</si>
  <si>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</si>
  <si>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</si>
  <si>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</si>
  <si>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</si>
  <si>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</si>
  <si>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</si>
  <si>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</si>
  <si>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</si>
  <si>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</si>
  <si>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</si>
  <si>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</si>
  <si>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</si>
  <si>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</si>
  <si>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</si>
  <si>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</si>
  <si>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</si>
  <si>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</si>
  <si>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</si>
  <si>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</si>
  <si>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</si>
  <si>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</si>
  <si>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</si>
  <si>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</si>
  <si>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</si>
  <si>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</si>
  <si>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</si>
  <si>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</si>
  <si>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</si>
  <si>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</si>
  <si>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</si>
  <si>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</si>
  <si>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</si>
  <si>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</si>
  <si>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</si>
  <si>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</si>
  <si>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</si>
  <si>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</si>
  <si>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</si>
  <si>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</si>
  <si>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</si>
  <si>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</si>
  <si>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</si>
  <si>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</si>
  <si>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</si>
  <si>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</si>
  <si>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</si>
  <si>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</si>
  <si>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</si>
  <si>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</si>
  <si>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</si>
  <si>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</si>
  <si>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</si>
  <si>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</si>
  <si>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</si>
  <si>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</si>
  <si>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</si>
  <si>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</si>
  <si>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</si>
  <si>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</si>
  <si>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</si>
  <si>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</si>
  <si>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</si>
  <si>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</si>
  <si>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</si>
  <si>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</si>
  <si>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</si>
  <si>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</si>
  <si>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</si>
  <si>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</si>
  <si>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</si>
  <si>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</si>
  <si>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</si>
  <si>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</si>
  <si>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</si>
  <si>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</si>
  <si>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</si>
  <si>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</si>
  <si>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</si>
  <si>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</si>
  <si>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</si>
  <si>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</si>
  <si>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</si>
  <si>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</si>
  <si>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</si>
  <si>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</si>
  <si>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</si>
  <si>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</si>
  <si>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</si>
  <si>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</si>
  <si>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</si>
  <si>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</si>
  <si>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</si>
  <si>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</si>
  <si>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</si>
  <si>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</si>
  <si>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</si>
  <si>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</si>
  <si>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</si>
  <si>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</si>
  <si>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</si>
  <si>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</si>
  <si>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</si>
  <si>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</si>
  <si>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</si>
  <si>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</si>
  <si>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</si>
  <si>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</si>
  <si>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</si>
  <si>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</si>
  <si>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</si>
  <si>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</si>
  <si>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</si>
  <si>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</si>
  <si>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</si>
  <si>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</si>
  <si>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</si>
  <si>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</si>
  <si>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</si>
  <si>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</si>
  <si>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</si>
  <si>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</si>
  <si>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</si>
  <si>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</si>
  <si>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</si>
  <si>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</si>
  <si>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</si>
  <si>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</si>
  <si>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</si>
  <si>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</si>
  <si>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</si>
  <si>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</si>
  <si>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</si>
  <si>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</si>
  <si>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</si>
  <si>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</si>
  <si>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</si>
  <si>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</si>
  <si>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</si>
  <si>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</si>
  <si>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</si>
  <si>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</si>
  <si>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</si>
  <si>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</si>
  <si>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</si>
  <si>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</si>
  <si>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</si>
  <si>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</si>
  <si>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</si>
  <si>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</si>
  <si>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</si>
  <si>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</si>
  <si>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</si>
  <si>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</si>
  <si>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</si>
  <si>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</si>
  <si>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</si>
  <si>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</si>
  <si>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</si>
  <si>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</si>
  <si>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</si>
  <si>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</si>
  <si>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</si>
  <si>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</si>
  <si>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</si>
  <si>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</si>
  <si>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</si>
  <si>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</si>
  <si>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</si>
  <si>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</si>
  <si>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</si>
  <si>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</si>
  <si>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</si>
  <si>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</si>
  <si>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</si>
  <si>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</si>
  <si>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</si>
  <si>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</si>
  <si>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</si>
  <si>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</si>
  <si>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</si>
  <si>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</si>
  <si>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</si>
  <si>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</si>
  <si>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</si>
  <si>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</si>
  <si>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</si>
  <si>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</si>
  <si>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</si>
  <si>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</si>
  <si>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</si>
  <si>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</si>
  <si>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</si>
  <si>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</si>
  <si>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</si>
  <si>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</si>
  <si>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</si>
  <si>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</si>
  <si>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</si>
  <si>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</si>
  <si>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</si>
  <si>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</si>
  <si>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</si>
  <si>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</si>
  <si>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</si>
  <si>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</si>
  <si>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</si>
  <si>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</si>
  <si>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</si>
  <si>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</si>
  <si>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</si>
  <si>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</si>
  <si>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</si>
  <si>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</si>
  <si>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</si>
  <si>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</si>
  <si>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</si>
  <si>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</si>
  <si>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</si>
  <si>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</si>
  <si>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</si>
  <si>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</si>
  <si>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</si>
  <si>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</si>
  <si>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</si>
  <si>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</si>
  <si>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</si>
  <si>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</si>
  <si>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</si>
  <si>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</si>
  <si>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</si>
  <si>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</si>
  <si>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</si>
  <si>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</si>
  <si>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</si>
  <si>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</si>
  <si>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</si>
  <si>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</si>
  <si>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</si>
  <si>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</si>
  <si>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</si>
  <si>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</si>
  <si>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</si>
  <si>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</si>
  <si>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</si>
  <si>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</si>
  <si>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</si>
  <si>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</si>
  <si>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</si>
  <si>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</si>
  <si>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</si>
  <si>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</si>
  <si>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</si>
  <si>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</si>
  <si>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</si>
  <si>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</si>
  <si>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</si>
  <si>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</si>
  <si>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</si>
  <si>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</si>
  <si>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</si>
  <si>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</si>
  <si>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</si>
  <si>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</si>
  <si>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</si>
  <si>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</si>
  <si>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</si>
  <si>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</si>
  <si>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</si>
  <si>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</si>
  <si>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</si>
  <si>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</si>
  <si>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</si>
  <si>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</si>
  <si>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</si>
  <si>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</si>
  <si>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</si>
  <si>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</si>
  <si>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</si>
  <si>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</si>
  <si>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</si>
  <si>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</si>
  <si>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</si>
  <si>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</si>
  <si>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</si>
  <si>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</si>
  <si>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</si>
  <si>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</si>
  <si>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</si>
  <si>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</si>
  <si>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</si>
  <si>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</si>
  <si>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</si>
  <si>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</si>
  <si>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</si>
  <si>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</si>
  <si>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</si>
  <si>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</si>
  <si>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</si>
  <si>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</si>
  <si>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</si>
  <si>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</si>
  <si>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</si>
  <si>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</si>
  <si>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</si>
  <si>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</si>
  <si>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</si>
  <si>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</si>
  <si>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</si>
  <si>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</si>
  <si>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</si>
  <si>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</si>
  <si>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</si>
  <si>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</si>
  <si>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</si>
  <si>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</si>
  <si>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</si>
  <si>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</si>
  <si>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</si>
  <si>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</si>
  <si>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</si>
  <si>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</si>
  <si>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</si>
  <si>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</si>
  <si>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</si>
  <si>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</si>
  <si>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</si>
  <si>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</si>
  <si>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</si>
  <si>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</si>
  <si>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</si>
  <si>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</si>
  <si>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</si>
  <si>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</si>
  <si>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</si>
  <si>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</si>
  <si>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</si>
  <si>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</si>
  <si>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</si>
  <si>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</si>
  <si>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</si>
  <si>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</si>
  <si>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</si>
  <si>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</si>
  <si>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</si>
  <si>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</si>
  <si>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</si>
  <si>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</si>
  <si>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</si>
  <si>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</si>
  <si>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</si>
  <si>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</si>
  <si>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</si>
  <si>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</si>
  <si>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</si>
  <si>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</si>
  <si>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</si>
  <si>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</si>
  <si>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</si>
  <si>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</si>
  <si>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</si>
  <si>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</si>
  <si>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</si>
  <si>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</si>
  <si>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</si>
  <si>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</si>
  <si>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</si>
  <si>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</si>
  <si>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</si>
  <si>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</si>
  <si>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</si>
  <si>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</si>
  <si>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</si>
  <si>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</si>
  <si>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</si>
  <si>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</si>
  <si>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</si>
  <si>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</si>
  <si>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</si>
  <si>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</si>
  <si>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</si>
  <si>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</si>
  <si>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</si>
  <si>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</si>
  <si>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</si>
  <si>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</si>
  <si>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</si>
  <si>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</si>
  <si>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</si>
  <si>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</si>
  <si>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</si>
  <si>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</si>
  <si>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</si>
  <si>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</si>
  <si>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</si>
  <si>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</si>
  <si>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</si>
  <si>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</si>
  <si>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</si>
  <si>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</si>
  <si>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</si>
  <si>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</si>
  <si>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</si>
  <si>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</si>
  <si>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</si>
  <si>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</si>
  <si>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</si>
  <si>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</si>
  <si>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</si>
  <si>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</si>
  <si>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</si>
  <si>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</si>
  <si>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</si>
  <si>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</si>
  <si>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</si>
  <si>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</si>
  <si>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</si>
  <si>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</si>
  <si>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</si>
  <si>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</si>
  <si>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</si>
  <si>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</si>
  <si>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</si>
  <si>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</si>
  <si>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</si>
  <si>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</si>
  <si>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</si>
  <si>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</si>
  <si>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</si>
  <si>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</si>
  <si>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</si>
  <si>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</si>
  <si>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</si>
  <si>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</si>
  <si>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</si>
  <si>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</si>
  <si>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</si>
  <si>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</si>
  <si>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</si>
  <si>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</si>
  <si>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</si>
  <si>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</si>
  <si>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</si>
  <si>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</si>
  <si>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</si>
  <si>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</si>
  <si>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</si>
  <si>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</si>
  <si>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</si>
  <si>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</si>
  <si>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</si>
  <si>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</si>
  <si>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</si>
  <si>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</si>
  <si>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</si>
  <si>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</si>
  <si>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</si>
  <si>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</si>
  <si>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</si>
  <si>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</si>
  <si>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</si>
  <si>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</si>
  <si>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</si>
  <si>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</si>
  <si>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</si>
  <si>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</si>
  <si>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</si>
  <si>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</si>
  <si>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</si>
  <si>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</si>
  <si>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</si>
  <si>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</si>
  <si>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</si>
  <si>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</si>
  <si>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</si>
  <si>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</si>
  <si>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</si>
  <si>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</si>
  <si>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</si>
  <si>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</si>
  <si>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</si>
  <si>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</si>
  <si>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</si>
  <si>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</si>
  <si>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</si>
  <si>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</si>
  <si>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</si>
  <si>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</si>
  <si>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</si>
  <si>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</si>
  <si>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</si>
  <si>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</si>
  <si>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</si>
  <si>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</si>
  <si>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</si>
  <si>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</si>
  <si>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</si>
  <si>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</si>
  <si>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</si>
  <si>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</si>
  <si>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</si>
  <si>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</si>
  <si>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</si>
  <si>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</si>
  <si>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</si>
  <si>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</si>
  <si>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</si>
  <si>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</si>
  <si>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</si>
  <si>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</si>
  <si>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</si>
  <si>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</si>
  <si>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</si>
  <si>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</si>
  <si>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</si>
  <si>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</si>
  <si>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</si>
  <si>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</si>
  <si>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</si>
  <si>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</si>
  <si>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</si>
  <si>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</si>
  <si>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</si>
  <si>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</si>
  <si>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</si>
  <si>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</si>
  <si>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</si>
  <si>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</si>
  <si>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</si>
  <si>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</si>
  <si>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</si>
  <si>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</si>
  <si>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</si>
  <si>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</si>
  <si>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</si>
  <si>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</si>
  <si>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</si>
  <si>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</si>
  <si>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</si>
  <si>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</si>
  <si>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</si>
  <si>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</si>
  <si>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</si>
  <si>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</si>
  <si>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</si>
  <si>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</si>
  <si>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</si>
  <si>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</si>
  <si>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</si>
  <si>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</si>
  <si>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</si>
  <si>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</si>
  <si>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</si>
  <si>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</si>
  <si>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</si>
  <si>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</si>
  <si>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</si>
  <si>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</si>
  <si>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</si>
  <si>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</si>
  <si>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</si>
  <si>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</si>
  <si>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</si>
  <si>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</si>
  <si>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</si>
  <si>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</si>
  <si>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</si>
  <si>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</si>
  <si>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</si>
  <si>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</si>
  <si>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</si>
  <si>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</si>
  <si>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</si>
  <si>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</si>
  <si>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</si>
  <si>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</si>
  <si>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</si>
  <si>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</si>
  <si>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</si>
  <si>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</si>
  <si>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</si>
  <si>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</si>
  <si>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</si>
  <si>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</si>
  <si>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</si>
  <si>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</si>
  <si>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</si>
  <si>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</si>
  <si>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</si>
  <si>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</si>
  <si>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</si>
  <si>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</si>
  <si>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</si>
  <si>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</si>
  <si>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</si>
  <si>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</si>
  <si>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</si>
  <si>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</si>
  <si>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</si>
  <si>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</si>
  <si>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</si>
  <si>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</si>
  <si>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</si>
  <si>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</si>
  <si>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</si>
  <si>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</si>
  <si>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</si>
  <si>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</si>
  <si>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</si>
  <si>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</si>
  <si>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</si>
  <si>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</si>
  <si>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</si>
  <si>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</si>
  <si>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</si>
  <si>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</si>
  <si>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</si>
  <si>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</si>
  <si>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</si>
  <si>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</si>
  <si>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</si>
  <si>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</si>
  <si>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</si>
  <si>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</si>
  <si>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</si>
  <si>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</si>
  <si>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</si>
  <si>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</si>
  <si>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</si>
  <si>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</si>
  <si>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</si>
  <si>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</si>
  <si>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</si>
  <si>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</si>
  <si>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</si>
  <si>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</si>
  <si>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</si>
  <si>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</si>
  <si>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</si>
  <si>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</si>
  <si>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</si>
  <si>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</si>
  <si>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</si>
  <si>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</si>
  <si>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</si>
  <si>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</si>
  <si>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</si>
  <si>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</si>
  <si>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</si>
  <si>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</si>
  <si>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</si>
  <si>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</si>
  <si>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</si>
  <si>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</si>
  <si>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</si>
  <si>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</si>
  <si>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</si>
  <si>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</si>
  <si>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</si>
  <si>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</si>
  <si>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</si>
  <si>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</si>
  <si>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</si>
  <si>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</si>
  <si>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</si>
  <si>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</si>
  <si>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</si>
  <si>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</si>
  <si>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</si>
  <si>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</si>
  <si>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</si>
  <si>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</si>
  <si>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</si>
  <si>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</si>
  <si>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</si>
  <si>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</si>
  <si>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</si>
  <si>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</si>
  <si>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</si>
  <si>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</si>
  <si>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</si>
  <si>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</si>
  <si>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</si>
  <si>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</si>
  <si>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</si>
  <si>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</si>
  <si>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</si>
  <si>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</si>
  <si>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</si>
  <si>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</si>
  <si>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</si>
  <si>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</si>
  <si>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</si>
  <si>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</si>
  <si>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</si>
  <si>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</si>
  <si>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</si>
  <si>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</si>
  <si>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</si>
  <si>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</si>
  <si>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</si>
  <si>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</si>
  <si>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</si>
  <si>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</si>
  <si>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</si>
  <si>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</si>
  <si>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</si>
  <si>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</si>
  <si>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</si>
  <si>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</si>
  <si>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</si>
  <si>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</si>
  <si>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</si>
  <si>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</si>
  <si>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</si>
  <si>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</si>
  <si>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</si>
  <si>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</si>
  <si>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</si>
  <si>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</si>
  <si>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</si>
  <si>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</si>
  <si>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</si>
  <si>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</si>
  <si>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</si>
  <si>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</si>
  <si>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</si>
  <si>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</si>
  <si>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</si>
  <si>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</si>
  <si>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</si>
  <si>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</si>
  <si>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</si>
  <si>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</si>
  <si>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</si>
  <si>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</si>
  <si>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</si>
  <si>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</si>
  <si>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</si>
  <si>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</si>
  <si>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</si>
  <si>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</si>
  <si>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</si>
  <si>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</si>
  <si>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</si>
  <si>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</si>
  <si>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</si>
  <si>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</si>
  <si>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</si>
  <si>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</si>
  <si>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</si>
  <si>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</si>
  <si>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</si>
  <si>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</si>
  <si>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</si>
  <si>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</si>
  <si>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</si>
  <si>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</si>
  <si>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</si>
  <si>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</si>
  <si>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</si>
  <si>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</si>
  <si>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</si>
  <si>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</si>
  <si>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</si>
  <si>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</si>
  <si>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</si>
  <si>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</si>
  <si>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</si>
  <si>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</si>
  <si>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</si>
  <si>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</si>
  <si>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</si>
  <si>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</si>
  <si>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</si>
  <si>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</si>
  <si>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</si>
  <si>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</si>
  <si>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</si>
  <si>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</si>
  <si>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</si>
  <si>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</si>
  <si>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</si>
  <si>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</si>
  <si>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</si>
  <si>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</si>
  <si>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</si>
  <si>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</si>
  <si>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</si>
  <si>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</si>
  <si>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</si>
  <si>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</si>
  <si>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</si>
  <si>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</si>
  <si>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</si>
  <si>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</si>
  <si>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</si>
  <si>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</si>
  <si>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</si>
  <si>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</si>
  <si>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</si>
  <si>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</si>
  <si>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</si>
  <si>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</si>
  <si>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</si>
  <si>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</si>
  <si>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</si>
  <si>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</si>
  <si>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</si>
  <si>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</si>
  <si>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</si>
  <si>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</si>
  <si>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</si>
  <si>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</si>
  <si>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</si>
  <si>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</si>
  <si>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</si>
  <si>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</si>
  <si>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</si>
  <si>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</si>
  <si>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</si>
  <si>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Data Created Conversion</t>
  </si>
  <si>
    <t>Data Ended Connversion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</si>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</sst>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1-4F05-B601-CB395F3EDD71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D1-4F05-B601-CB395F3EDD71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D1-4F05-B601-CB395F3E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99983"/>
        <c:axId val="380005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D1-4F05-B601-CB395F3EDD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F05-B601-CB395F3EDD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D1-4F05-B601-CB395F3EDD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D1-4F05-B601-CB395F3EDD71}"/>
                  </c:ext>
                </c:extLst>
              </c15:ser>
            </c15:filteredLineSeries>
          </c:ext>
        </c:extLst>
      </c:lineChart>
      <c:catAx>
        <c:axId val="3799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5807"/>
        <c:crosses val="autoZero"/>
        <c:auto val="1"/>
        <c:lblAlgn val="ctr"/>
        <c:lblOffset val="100"/>
        <c:noMultiLvlLbl val="0"/>
      </c:catAx>
      <c:valAx>
        <c:axId val="3800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9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6-4BA4-9082-03005706ED14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6-4BA4-9082-03005706ED14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6-4BA4-9082-03005706ED14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6-4BA4-9082-03005706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991407"/>
        <c:axId val="1650985583"/>
      </c:barChart>
      <c:catAx>
        <c:axId val="16509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85583"/>
        <c:crosses val="autoZero"/>
        <c:auto val="1"/>
        <c:lblAlgn val="ctr"/>
        <c:lblOffset val="100"/>
        <c:noMultiLvlLbl val="0"/>
      </c:catAx>
      <c:valAx>
        <c:axId val="16509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7-4DD0-9790-07C4F5B529B3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7-4DD0-9790-07C4F5B529B3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7-4DD0-9790-07C4F5B529B3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7-4DD0-9790-07C4F5B5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442047"/>
        <c:axId val="1764445375"/>
      </c:barChart>
      <c:catAx>
        <c:axId val="176444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45375"/>
        <c:crosses val="autoZero"/>
        <c:auto val="1"/>
        <c:lblAlgn val="ctr"/>
        <c:lblOffset val="100"/>
        <c:noMultiLvlLbl val="0"/>
      </c:catAx>
      <c:valAx>
        <c:axId val="17644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7-4016-BC6F-50F82C3146C7}"/>
            </c:ext>
          </c:extLst>
        </c:ser>
        <c:ser>
          <c:idx val="1"/>
          <c:order val="1"/>
          <c:tx>
            <c:strRef>
              <c:f>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7-4016-BC6F-50F82C3146C7}"/>
            </c:ext>
          </c:extLst>
        </c:ser>
        <c:ser>
          <c:idx val="2"/>
          <c:order val="2"/>
          <c:tx>
            <c:strRef>
              <c:f>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7-4016-BC6F-50F82C3146C7}"/>
            </c:ext>
          </c:extLst>
        </c:ser>
        <c:ser>
          <c:idx val="3"/>
          <c:order val="3"/>
          <c:tx>
            <c:strRef>
              <c:f>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7-4016-BC6F-50F82C31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71775"/>
        <c:axId val="1767074271"/>
      </c:lineChart>
      <c:catAx>
        <c:axId val="17670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74271"/>
        <c:crosses val="autoZero"/>
        <c:auto val="1"/>
        <c:lblAlgn val="ctr"/>
        <c:lblOffset val="100"/>
        <c:noMultiLvlLbl val="0"/>
      </c:catAx>
      <c:valAx>
        <c:axId val="1767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15</xdr:row>
      <xdr:rowOff>59055</xdr:rowOff>
    </xdr:from>
    <xdr:to>
      <xdr:col>7</xdr:col>
      <xdr:colOff>1304925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F271-EB7E-D554-417A-A2CDF449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307655</xdr:colOff>
      <xdr:row>0</xdr:row>
      <xdr:rowOff>190500</xdr:rowOff>
    </xdr:from>
    <xdr:to>
      <xdr:col>16</xdr:col>
      <xdr:colOff>529591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420D0-25B1-01A2-44B0-EC8ABFB2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199072</xdr:colOff>
      <xdr:row>3</xdr:row>
      <xdr:rowOff>11431</xdr:rowOff>
    </xdr:from>
    <xdr:to>
      <xdr:col>16</xdr:col>
      <xdr:colOff>514350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63EEF-788E-F77F-9FCA-EB86B752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135256</xdr:rowOff>
    </xdr:from>
    <xdr:to>
      <xdr:col>17</xdr:col>
      <xdr:colOff>238125</xdr:colOff>
      <xdr:row>20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B600-D36D-6007-4561-876D786F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on" refreshedDate="44721.741374305559" createdVersion="8" refreshedVersion="8" minRefreshableVersion="3" recordCount="1000" xr:uid="{8A2FFD85-F3A6-44B3-9B6B-73E3DFDDDD3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bon" refreshedDate="44721.811768287036" backgroundQuery="1" createdVersion="8" refreshedVersion="8" minRefreshableVersion="3" recordCount="0" supportSubquery="1" supportAdvancedDrill="1" xr:uid="{2A5D8B7E-93D7-4C98-AEBB-B719F6371EED}">
  <cacheSource type="external" connectionId="1"/>
  <cacheFields count="5">
    <cacheField name="[Range].[Data Created Conversion (Month)].[Data Created Conversion (Month)]" caption="Data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a Created Conversion (Year)].[Data Created Conversion (Year)]" caption="Data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a Created Conversion]" caption="Data Created Conversion" attribute="1" time="1" defaultMemberUniqueName="[Range].[Data Created Conversion].[All]" allUniqueName="[Range].[Data Created Conversion].[All]" dimensionUniqueName="[Range]" displayFolder="" count="2" memberValueDatatype="7" unbalanced="0"/>
    <cacheHierarchy uniqueName="[Range].[Data Ended Connversion]" caption="Data Ended Connversion" attribute="1" time="1" defaultMemberUniqueName="[Range].[Data Ended Connversion].[All]" allUniqueName="[Range].[Data Ended Con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a Created Conversion (Year)]" caption="Data Created Conversion (Year)" attribute="1" defaultMemberUniqueName="[Range].[Data Created Conversion (Year)].[All]" allUniqueName="[Range].[Data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a Created Conversion (Quarter)]" caption="Data Created Conversion (Quarter)" attribute="1" defaultMemberUniqueName="[Range].[Data Created Conversion (Quarter)].[All]" allUniqueName="[Range].[Data Created Conversion (Quarter)].[All]" dimensionUniqueName="[Range]" displayFolder="" count="2" memberValueDatatype="130" unbalanced="0"/>
    <cacheHierarchy uniqueName="[Range].[Data Created Conversion (Month)]" caption="Data Created Conversion (Month)" attribute="1" defaultMemberUniqueName="[Range].[Data Created Conversion (Month)].[All]" allUniqueName="[Range].[Data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a Created Conversion (Month Index)]" caption="Data Created Conversion (Month Index)" attribute="1" defaultMemberUniqueName="[Range].[Data Created Conversion (Month Index)].[All]" allUniqueName="[Range].[Data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x v="1"/>
    <x v="0"/>
    <x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x v="2"/>
    <x v="0"/>
    <x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x v="3"/>
    <x v="0"/>
    <x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x v="4"/>
    <x v="0"/>
    <x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x v="5"/>
    <x v="0"/>
    <x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x v="6"/>
    <x v="0"/>
    <x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x v="7"/>
    <x v="0"/>
    <x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x v="8"/>
    <x v="0"/>
    <x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x v="9"/>
    <x v="0"/>
    <x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x v="10"/>
    <x v="0"/>
    <x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x v="11"/>
    <x v="0"/>
    <x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x v="12"/>
    <x v="0"/>
    <x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x v="13"/>
    <x v="0"/>
    <x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x v="14"/>
    <x v="0"/>
    <x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x v="15"/>
    <x v="0"/>
    <x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x v="16"/>
    <x v="0"/>
    <x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x v="17"/>
    <x v="0"/>
    <x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x v="18"/>
    <x v="0"/>
    <x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x v="19"/>
    <x v="0"/>
    <x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x v="20"/>
    <x v="0"/>
    <x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x v="21"/>
    <x v="0"/>
    <x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x v="22"/>
    <x v="0"/>
    <x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x v="23"/>
    <x v="0"/>
    <x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x v="24"/>
    <x v="0"/>
    <x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x v="25"/>
    <x v="0"/>
    <x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x v="26"/>
    <x v="0"/>
    <x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x v="27"/>
    <x v="0"/>
    <x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x v="28"/>
    <x v="0"/>
    <x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x v="29"/>
    <x v="0"/>
    <x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x v="3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x v="31"/>
    <x v="0"/>
    <x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x v="32"/>
    <x v="0"/>
    <x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x v="33"/>
    <x v="0"/>
    <x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x v="34"/>
    <x v="0"/>
    <x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x v="35"/>
    <x v="0"/>
    <x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x v="36"/>
    <x v="0"/>
    <x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x v="37"/>
    <x v="0"/>
    <x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x v="38"/>
    <x v="0"/>
    <x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x v="39"/>
    <x v="0"/>
    <x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x v="40"/>
    <x v="0"/>
    <x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x v="41"/>
    <x v="0"/>
    <x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x v="42"/>
    <x v="0"/>
    <x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x v="43"/>
    <x v="0"/>
    <x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x v="44"/>
    <x v="0"/>
    <x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x v="45"/>
    <x v="0"/>
    <x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x v="46"/>
    <x v="0"/>
    <x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x v="47"/>
    <x v="0"/>
    <x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x v="48"/>
    <x v="0"/>
    <x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x v="49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x v="50"/>
    <x v="0"/>
    <x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x v="51"/>
    <x v="0"/>
    <x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x v="52"/>
    <x v="0"/>
    <x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x v="53"/>
    <x v="0"/>
    <x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x v="54"/>
    <x v="0"/>
    <x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x v="55"/>
    <x v="0"/>
    <x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x v="56"/>
    <x v="0"/>
    <x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x v="57"/>
    <x v="0"/>
    <x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x v="58"/>
    <x v="0"/>
    <x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x v="59"/>
    <x v="0"/>
    <x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x v="60"/>
    <x v="0"/>
    <x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x v="61"/>
    <x v="0"/>
    <x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x v="62"/>
    <x v="0"/>
    <x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x v="63"/>
    <x v="0"/>
    <x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x v="64"/>
    <x v="0"/>
    <x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x v="65"/>
    <x v="0"/>
    <x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x v="66"/>
    <x v="0"/>
    <x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x v="67"/>
    <x v="0"/>
    <x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x v="68"/>
    <x v="0"/>
    <x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x v="69"/>
    <x v="0"/>
    <x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x v="70"/>
    <x v="0"/>
    <x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x v="49"/>
    <x v="0"/>
    <x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x v="71"/>
    <x v="0"/>
    <x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x v="72"/>
    <x v="0"/>
    <x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x v="73"/>
    <x v="0"/>
    <x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x v="74"/>
    <x v="0"/>
    <x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x v="75"/>
    <x v="1"/>
    <x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x v="76"/>
    <x v="0"/>
    <x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x v="77"/>
    <x v="0"/>
    <x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x v="78"/>
    <x v="0"/>
    <x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x v="79"/>
    <x v="0"/>
    <x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x v="80"/>
    <x v="0"/>
    <x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x v="4"/>
    <x v="0"/>
    <x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x v="81"/>
    <x v="0"/>
    <x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x v="82"/>
    <x v="0"/>
    <x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x v="83"/>
    <x v="0"/>
    <x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x v="84"/>
    <x v="1"/>
    <x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x v="85"/>
    <x v="0"/>
    <x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x v="86"/>
    <x v="0"/>
    <x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x v="87"/>
    <x v="0"/>
    <x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x v="88"/>
    <x v="0"/>
    <x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x v="89"/>
    <x v="0"/>
    <x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x v="40"/>
    <x v="0"/>
    <x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x v="90"/>
    <x v="0"/>
    <x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x v="91"/>
    <x v="0"/>
    <x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x v="92"/>
    <x v="0"/>
    <x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x v="36"/>
    <x v="0"/>
    <x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x v="93"/>
    <x v="0"/>
    <x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x v="94"/>
    <x v="0"/>
    <x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x v="95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x v="96"/>
    <x v="0"/>
    <x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x v="97"/>
    <x v="0"/>
    <x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x v="98"/>
    <x v="0"/>
    <x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x v="99"/>
    <x v="0"/>
    <x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x v="100"/>
    <x v="0"/>
    <x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x v="101"/>
    <x v="0"/>
    <x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x v="102"/>
    <x v="0"/>
    <x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x v="103"/>
    <x v="0"/>
    <x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x v="104"/>
    <x v="0"/>
    <x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x v="105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x v="106"/>
    <x v="0"/>
    <x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x v="107"/>
    <x v="0"/>
    <x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x v="108"/>
    <x v="0"/>
    <x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x v="109"/>
    <x v="0"/>
    <x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x v="110"/>
    <x v="0"/>
    <x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x v="111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x v="112"/>
    <x v="0"/>
    <x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x v="113"/>
    <x v="0"/>
    <x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x v="114"/>
    <x v="0"/>
    <x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x v="115"/>
    <x v="0"/>
    <x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x v="116"/>
    <x v="0"/>
    <x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x v="117"/>
    <x v="0"/>
    <x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x v="95"/>
    <x v="0"/>
    <x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x v="118"/>
    <x v="1"/>
    <x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x v="119"/>
    <x v="0"/>
    <x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x v="120"/>
    <x v="0"/>
    <x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x v="121"/>
    <x v="0"/>
    <x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x v="122"/>
    <x v="0"/>
    <x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x v="123"/>
    <x v="0"/>
    <x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x v="97"/>
    <x v="0"/>
    <x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x v="124"/>
    <x v="0"/>
    <x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x v="125"/>
    <x v="0"/>
    <x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x v="126"/>
    <x v="0"/>
    <x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x v="127"/>
    <x v="0"/>
    <x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x v="128"/>
    <x v="0"/>
    <x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x v="129"/>
    <x v="0"/>
    <x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x v="130"/>
    <x v="0"/>
    <x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x v="131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x v="132"/>
    <x v="0"/>
    <x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x v="133"/>
    <x v="0"/>
    <x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x v="134"/>
    <x v="0"/>
    <x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x v="135"/>
    <x v="0"/>
    <x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x v="136"/>
    <x v="0"/>
    <x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x v="137"/>
    <x v="0"/>
    <x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x v="138"/>
    <x v="0"/>
    <x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x v="139"/>
    <x v="0"/>
    <x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x v="140"/>
    <x v="0"/>
    <x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x v="141"/>
    <x v="0"/>
    <x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x v="142"/>
    <x v="0"/>
    <x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x v="143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x v="144"/>
    <x v="0"/>
    <x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x v="145"/>
    <x v="0"/>
    <x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x v="146"/>
    <x v="0"/>
    <x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x v="147"/>
    <x v="0"/>
    <x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x v="148"/>
    <x v="0"/>
    <x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x v="149"/>
    <x v="0"/>
    <x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x v="150"/>
    <x v="0"/>
    <x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x v="151"/>
    <x v="0"/>
    <x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x v="152"/>
    <x v="0"/>
    <x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x v="153"/>
    <x v="0"/>
    <x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x v="154"/>
    <x v="0"/>
    <x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x v="155"/>
    <x v="0"/>
    <x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x v="156"/>
    <x v="0"/>
    <x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x v="157"/>
    <x v="0"/>
    <x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x v="158"/>
    <x v="0"/>
    <x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x v="159"/>
    <x v="0"/>
    <x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x v="160"/>
    <x v="0"/>
    <x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x v="161"/>
    <x v="0"/>
    <x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x v="162"/>
    <x v="0"/>
    <x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x v="163"/>
    <x v="0"/>
    <x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x v="164"/>
    <x v="0"/>
    <x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x v="165"/>
    <x v="0"/>
    <x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x v="166"/>
    <x v="0"/>
    <x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x v="167"/>
    <x v="0"/>
    <x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x v="168"/>
    <x v="0"/>
    <x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x v="169"/>
    <x v="0"/>
    <x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x v="170"/>
    <x v="0"/>
    <x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x v="171"/>
    <x v="0"/>
    <x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x v="172"/>
    <x v="0"/>
    <x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x v="173"/>
    <x v="0"/>
    <x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x v="174"/>
    <x v="0"/>
    <x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x v="175"/>
    <x v="0"/>
    <x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x v="176"/>
    <x v="0"/>
    <x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x v="177"/>
    <x v="0"/>
    <x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x v="178"/>
    <x v="0"/>
    <x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x v="179"/>
    <x v="0"/>
    <x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x v="180"/>
    <x v="0"/>
    <x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x v="181"/>
    <x v="0"/>
    <x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x v="182"/>
    <x v="0"/>
    <x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x v="183"/>
    <x v="0"/>
    <x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x v="184"/>
    <x v="0"/>
    <x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x v="185"/>
    <x v="0"/>
    <x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x v="186"/>
    <x v="0"/>
    <x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x v="187"/>
    <x v="1"/>
    <x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x v="188"/>
    <x v="0"/>
    <x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x v="189"/>
    <x v="0"/>
    <x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x v="190"/>
    <x v="0"/>
    <x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x v="191"/>
    <x v="0"/>
    <x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x v="192"/>
    <x v="0"/>
    <x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x v="193"/>
    <x v="0"/>
    <x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x v="194"/>
    <x v="0"/>
    <x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x v="195"/>
    <x v="0"/>
    <x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x v="196"/>
    <x v="0"/>
    <x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x v="197"/>
    <x v="0"/>
    <x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x v="198"/>
    <x v="0"/>
    <x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x v="199"/>
    <x v="1"/>
    <x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x v="200"/>
    <x v="0"/>
    <x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x v="201"/>
    <x v="0"/>
    <x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x v="202"/>
    <x v="0"/>
    <x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x v="203"/>
    <x v="0"/>
    <x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x v="204"/>
    <x v="0"/>
    <x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x v="205"/>
    <x v="0"/>
    <x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x v="206"/>
    <x v="0"/>
    <x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x v="207"/>
    <x v="0"/>
    <x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x v="208"/>
    <x v="0"/>
    <x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x v="209"/>
    <x v="0"/>
    <x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x v="210"/>
    <x v="0"/>
    <x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x v="211"/>
    <x v="0"/>
    <x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x v="212"/>
    <x v="0"/>
    <x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x v="213"/>
    <x v="0"/>
    <x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x v="214"/>
    <x v="1"/>
    <x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x v="215"/>
    <x v="1"/>
    <x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x v="216"/>
    <x v="0"/>
    <x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x v="217"/>
    <x v="0"/>
    <x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x v="218"/>
    <x v="0"/>
    <x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x v="219"/>
    <x v="1"/>
    <x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x v="122"/>
    <x v="0"/>
    <x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x v="220"/>
    <x v="0"/>
    <x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x v="221"/>
    <x v="0"/>
    <x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x v="222"/>
    <x v="0"/>
    <x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x v="223"/>
    <x v="0"/>
    <x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x v="224"/>
    <x v="0"/>
    <x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x v="225"/>
    <x v="0"/>
    <x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x v="226"/>
    <x v="0"/>
    <x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x v="227"/>
    <x v="0"/>
    <x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x v="228"/>
    <x v="0"/>
    <x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x v="229"/>
    <x v="0"/>
    <x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x v="230"/>
    <x v="0"/>
    <x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x v="231"/>
    <x v="0"/>
    <x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x v="232"/>
    <x v="0"/>
    <x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x v="233"/>
    <x v="0"/>
    <x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x v="234"/>
    <x v="0"/>
    <x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x v="235"/>
    <x v="0"/>
    <x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x v="236"/>
    <x v="0"/>
    <x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x v="237"/>
    <x v="0"/>
    <x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x v="238"/>
    <x v="0"/>
    <x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x v="239"/>
    <x v="0"/>
    <x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x v="240"/>
    <x v="0"/>
    <x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x v="241"/>
    <x v="0"/>
    <x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x v="242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x v="243"/>
    <x v="0"/>
    <x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x v="244"/>
    <x v="0"/>
    <x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x v="245"/>
    <x v="0"/>
    <x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x v="246"/>
    <x v="0"/>
    <x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x v="247"/>
    <x v="0"/>
    <x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x v="248"/>
    <x v="0"/>
    <x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x v="249"/>
    <x v="0"/>
    <x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x v="250"/>
    <x v="0"/>
    <x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x v="251"/>
    <x v="0"/>
    <x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x v="252"/>
    <x v="1"/>
    <x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x v="253"/>
    <x v="0"/>
    <x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x v="254"/>
    <x v="0"/>
    <x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x v="255"/>
    <x v="0"/>
    <x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x v="256"/>
    <x v="0"/>
    <x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x v="257"/>
    <x v="0"/>
    <x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x v="258"/>
    <x v="0"/>
    <x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x v="259"/>
    <x v="0"/>
    <x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x v="260"/>
    <x v="0"/>
    <x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x v="261"/>
    <x v="0"/>
    <x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x v="262"/>
    <x v="0"/>
    <x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x v="263"/>
    <x v="0"/>
    <x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x v="264"/>
    <x v="0"/>
    <x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x v="265"/>
    <x v="0"/>
    <x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x v="266"/>
    <x v="0"/>
    <x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x v="267"/>
    <x v="0"/>
    <x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x v="153"/>
    <x v="0"/>
    <x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x v="268"/>
    <x v="0"/>
    <x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x v="269"/>
    <x v="0"/>
    <x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x v="270"/>
    <x v="0"/>
    <x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x v="271"/>
    <x v="0"/>
    <x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x v="272"/>
    <x v="0"/>
    <x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x v="273"/>
    <x v="0"/>
    <x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x v="274"/>
    <x v="0"/>
    <x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x v="148"/>
    <x v="0"/>
    <x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x v="275"/>
    <x v="0"/>
    <x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x v="276"/>
    <x v="0"/>
    <x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x v="72"/>
    <x v="0"/>
    <x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x v="277"/>
    <x v="0"/>
    <x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x v="278"/>
    <x v="0"/>
    <x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x v="71"/>
    <x v="0"/>
    <x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x v="279"/>
    <x v="0"/>
    <x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x v="280"/>
    <x v="1"/>
    <x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x v="281"/>
    <x v="0"/>
    <x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x v="282"/>
    <x v="0"/>
    <x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x v="283"/>
    <x v="0"/>
    <x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x v="284"/>
    <x v="0"/>
    <x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x v="285"/>
    <x v="0"/>
    <x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x v="286"/>
    <x v="0"/>
    <x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x v="287"/>
    <x v="0"/>
    <x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x v="288"/>
    <x v="0"/>
    <x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x v="289"/>
    <x v="0"/>
    <x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x v="290"/>
    <x v="0"/>
    <x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x v="18"/>
    <x v="0"/>
    <x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x v="291"/>
    <x v="0"/>
    <x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x v="292"/>
    <x v="0"/>
    <x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x v="293"/>
    <x v="0"/>
    <x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x v="294"/>
    <x v="0"/>
    <x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x v="295"/>
    <x v="0"/>
    <x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x v="296"/>
    <x v="0"/>
    <x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x v="297"/>
    <x v="0"/>
    <x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x v="298"/>
    <x v="0"/>
    <x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x v="299"/>
    <x v="0"/>
    <x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x v="300"/>
    <x v="0"/>
    <x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x v="301"/>
    <x v="0"/>
    <x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x v="162"/>
    <x v="0"/>
    <x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x v="302"/>
    <x v="0"/>
    <x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x v="303"/>
    <x v="0"/>
    <x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x v="304"/>
    <x v="0"/>
    <x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x v="305"/>
    <x v="0"/>
    <x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x v="306"/>
    <x v="0"/>
    <x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x v="307"/>
    <x v="0"/>
    <x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x v="308"/>
    <x v="0"/>
    <x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x v="309"/>
    <x v="0"/>
    <x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x v="310"/>
    <x v="0"/>
    <x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x v="311"/>
    <x v="0"/>
    <x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x v="312"/>
    <x v="0"/>
    <x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x v="313"/>
    <x v="0"/>
    <x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x v="314"/>
    <x v="0"/>
    <x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x v="315"/>
    <x v="0"/>
    <x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x v="316"/>
    <x v="0"/>
    <x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x v="317"/>
    <x v="0"/>
    <x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x v="318"/>
    <x v="0"/>
    <x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x v="319"/>
    <x v="0"/>
    <x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x v="320"/>
    <x v="0"/>
    <x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x v="321"/>
    <x v="0"/>
    <x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x v="322"/>
    <x v="0"/>
    <x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x v="323"/>
    <x v="0"/>
    <x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x v="324"/>
    <x v="0"/>
    <x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x v="325"/>
    <x v="0"/>
    <x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x v="326"/>
    <x v="0"/>
    <x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x v="327"/>
    <x v="0"/>
    <x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x v="328"/>
    <x v="0"/>
    <x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x v="329"/>
    <x v="0"/>
    <x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x v="151"/>
    <x v="0"/>
    <x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x v="330"/>
    <x v="0"/>
    <x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x v="331"/>
    <x v="0"/>
    <x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x v="332"/>
    <x v="0"/>
    <x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x v="333"/>
    <x v="0"/>
    <x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x v="334"/>
    <x v="0"/>
    <x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x v="335"/>
    <x v="0"/>
    <x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x v="336"/>
    <x v="0"/>
    <x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x v="337"/>
    <x v="0"/>
    <x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x v="338"/>
    <x v="0"/>
    <x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x v="339"/>
    <x v="0"/>
    <x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x v="340"/>
    <x v="0"/>
    <x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x v="341"/>
    <x v="0"/>
    <x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x v="342"/>
    <x v="0"/>
    <x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x v="343"/>
    <x v="0"/>
    <x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x v="344"/>
    <x v="1"/>
    <x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x v="127"/>
    <x v="0"/>
    <x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x v="345"/>
    <x v="0"/>
    <x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x v="346"/>
    <x v="0"/>
    <x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x v="347"/>
    <x v="0"/>
    <x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x v="348"/>
    <x v="0"/>
    <x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x v="349"/>
    <x v="0"/>
    <x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x v="350"/>
    <x v="0"/>
    <x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x v="351"/>
    <x v="0"/>
    <x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x v="33"/>
    <x v="0"/>
    <x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x v="352"/>
    <x v="0"/>
    <x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x v="353"/>
    <x v="0"/>
    <x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x v="354"/>
    <x v="0"/>
    <x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x v="355"/>
    <x v="0"/>
    <x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x v="356"/>
    <x v="0"/>
    <x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x v="357"/>
    <x v="0"/>
    <x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x v="358"/>
    <x v="0"/>
    <x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x v="359"/>
    <x v="0"/>
    <x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x v="360"/>
    <x v="0"/>
    <x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x v="361"/>
    <x v="0"/>
    <x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x v="362"/>
    <x v="0"/>
    <x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x v="363"/>
    <x v="0"/>
    <x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x v="364"/>
    <x v="0"/>
    <x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x v="365"/>
    <x v="0"/>
    <x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x v="366"/>
    <x v="0"/>
    <x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x v="285"/>
    <x v="0"/>
    <x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x v="367"/>
    <x v="1"/>
    <x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x v="368"/>
    <x v="0"/>
    <x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x v="369"/>
    <x v="0"/>
    <x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x v="370"/>
    <x v="0"/>
    <x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x v="371"/>
    <x v="0"/>
    <x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x v="372"/>
    <x v="0"/>
    <x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x v="373"/>
    <x v="0"/>
    <x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x v="374"/>
    <x v="0"/>
    <x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x v="375"/>
    <x v="0"/>
    <x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x v="376"/>
    <x v="0"/>
    <x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x v="377"/>
    <x v="0"/>
    <x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x v="378"/>
    <x v="1"/>
    <x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x v="379"/>
    <x v="0"/>
    <x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x v="380"/>
    <x v="0"/>
    <x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x v="103"/>
    <x v="0"/>
    <x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x v="381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x v="382"/>
    <x v="0"/>
    <x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x v="383"/>
    <x v="0"/>
    <x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x v="384"/>
    <x v="0"/>
    <x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x v="385"/>
    <x v="0"/>
    <x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x v="386"/>
    <x v="0"/>
    <x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x v="387"/>
    <x v="0"/>
    <x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x v="388"/>
    <x v="1"/>
    <x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x v="389"/>
    <x v="0"/>
    <x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x v="390"/>
    <x v="0"/>
    <x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x v="391"/>
    <x v="0"/>
    <x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x v="277"/>
    <x v="0"/>
    <x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x v="392"/>
    <x v="0"/>
    <x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x v="393"/>
    <x v="0"/>
    <x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x v="394"/>
    <x v="0"/>
    <x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x v="395"/>
    <x v="0"/>
    <x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x v="396"/>
    <x v="0"/>
    <x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x v="397"/>
    <x v="0"/>
    <x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x v="398"/>
    <x v="0"/>
    <x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x v="399"/>
    <x v="0"/>
    <x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x v="348"/>
    <x v="0"/>
    <x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x v="400"/>
    <x v="0"/>
    <x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x v="401"/>
    <x v="0"/>
    <x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x v="402"/>
    <x v="0"/>
    <x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x v="403"/>
    <x v="0"/>
    <x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x v="404"/>
    <x v="0"/>
    <x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x v="405"/>
    <x v="0"/>
    <x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x v="406"/>
    <x v="0"/>
    <x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x v="407"/>
    <x v="0"/>
    <x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x v="408"/>
    <x v="0"/>
    <x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x v="409"/>
    <x v="0"/>
    <x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x v="410"/>
    <x v="0"/>
    <x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x v="312"/>
    <x v="1"/>
    <x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x v="411"/>
    <x v="0"/>
    <x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x v="412"/>
    <x v="0"/>
    <x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x v="413"/>
    <x v="1"/>
    <x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x v="414"/>
    <x v="0"/>
    <x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x v="354"/>
    <x v="0"/>
    <x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x v="415"/>
    <x v="0"/>
    <x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x v="416"/>
    <x v="0"/>
    <x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x v="417"/>
    <x v="0"/>
    <x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x v="418"/>
    <x v="0"/>
    <x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x v="419"/>
    <x v="0"/>
    <x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x v="420"/>
    <x v="0"/>
    <x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x v="421"/>
    <x v="0"/>
    <x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x v="422"/>
    <x v="0"/>
    <x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x v="423"/>
    <x v="0"/>
    <x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x v="424"/>
    <x v="0"/>
    <x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x v="425"/>
    <x v="0"/>
    <x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x v="426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x v="427"/>
    <x v="0"/>
    <x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x v="428"/>
    <x v="0"/>
    <x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x v="429"/>
    <x v="0"/>
    <x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x v="430"/>
    <x v="0"/>
    <x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x v="431"/>
    <x v="0"/>
    <x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x v="432"/>
    <x v="0"/>
    <x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x v="433"/>
    <x v="0"/>
    <x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x v="434"/>
    <x v="0"/>
    <x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x v="435"/>
    <x v="0"/>
    <x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x v="436"/>
    <x v="0"/>
    <x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x v="437"/>
    <x v="0"/>
    <x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x v="438"/>
    <x v="0"/>
    <x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x v="439"/>
    <x v="0"/>
    <x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x v="440"/>
    <x v="0"/>
    <x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x v="441"/>
    <x v="0"/>
    <x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x v="442"/>
    <x v="0"/>
    <x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x v="443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x v="444"/>
    <x v="0"/>
    <x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x v="445"/>
    <x v="0"/>
    <x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x v="368"/>
    <x v="0"/>
    <x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x v="446"/>
    <x v="0"/>
    <x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x v="447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x v="448"/>
    <x v="0"/>
    <x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x v="178"/>
    <x v="0"/>
    <x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x v="449"/>
    <x v="0"/>
    <x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x v="450"/>
    <x v="0"/>
    <x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x v="451"/>
    <x v="0"/>
    <x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x v="452"/>
    <x v="0"/>
    <x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x v="453"/>
    <x v="0"/>
    <x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x v="454"/>
    <x v="0"/>
    <x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x v="455"/>
    <x v="0"/>
    <x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x v="456"/>
    <x v="0"/>
    <x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x v="457"/>
    <x v="0"/>
    <x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x v="458"/>
    <x v="0"/>
    <x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x v="459"/>
    <x v="0"/>
    <x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x v="460"/>
    <x v="0"/>
    <x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x v="461"/>
    <x v="0"/>
    <x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x v="462"/>
    <x v="0"/>
    <x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x v="463"/>
    <x v="0"/>
    <x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x v="464"/>
    <x v="0"/>
    <x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x v="465"/>
    <x v="0"/>
    <x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x v="466"/>
    <x v="0"/>
    <x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x v="467"/>
    <x v="0"/>
    <x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x v="468"/>
    <x v="1"/>
    <x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x v="469"/>
    <x v="0"/>
    <x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x v="470"/>
    <x v="0"/>
    <x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x v="471"/>
    <x v="0"/>
    <x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x v="472"/>
    <x v="0"/>
    <x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x v="473"/>
    <x v="0"/>
    <x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x v="474"/>
    <x v="0"/>
    <x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x v="475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n v="1367384400"/>
    <x v="380"/>
    <x v="0"/>
    <x v="1"/>
    <s v="theater/plays"/>
    <x v="3"/>
    <x v="3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x v="353"/>
    <x v="0"/>
    <x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x v="476"/>
    <x v="0"/>
    <x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x v="477"/>
    <x v="0"/>
    <x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x v="478"/>
    <x v="0"/>
    <x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x v="479"/>
    <x v="0"/>
    <x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x v="480"/>
    <x v="0"/>
    <x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x v="481"/>
    <x v="0"/>
    <x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x v="482"/>
    <x v="0"/>
    <x v="0"/>
    <s v="theater/plays"/>
    <x v="3"/>
    <x v="3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x v="483"/>
    <x v="0"/>
    <x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x v="484"/>
    <x v="0"/>
    <x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x v="265"/>
    <x v="0"/>
    <x v="0"/>
    <s v="theater/plays"/>
    <x v="3"/>
    <x v="3"/>
  </r>
  <r>
    <n v="512"/>
    <s v="Williams-Walsh"/>
    <s v="Organized explicit core"/>
    <n v="9100"/>
    <n v="12678"/>
    <n v="139.31868131868131"/>
    <x v="1"/>
    <n v="239"/>
    <x v="507"/>
    <x v="1"/>
    <s v="USD"/>
    <n v="1404536400"/>
    <x v="485"/>
    <x v="0"/>
    <x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x v="486"/>
    <x v="0"/>
    <x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x v="412"/>
    <x v="0"/>
    <x v="1"/>
    <s v="music/rock"/>
    <x v="1"/>
    <x v="1"/>
  </r>
  <r>
    <n v="515"/>
    <s v="Cox LLC"/>
    <s v="Phased 24hour flexibility"/>
    <n v="8600"/>
    <n v="4797"/>
    <n v="55.779069767441861"/>
    <x v="0"/>
    <n v="133"/>
    <x v="510"/>
    <x v="0"/>
    <s v="CAD"/>
    <n v="1324620000"/>
    <x v="487"/>
    <x v="0"/>
    <x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x v="488"/>
    <x v="0"/>
    <x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x v="489"/>
    <x v="0"/>
    <x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x v="442"/>
    <x v="0"/>
    <x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x v="437"/>
    <x v="0"/>
    <x v="1"/>
    <s v="music/rock"/>
    <x v="1"/>
    <x v="1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x v="490"/>
    <x v="0"/>
    <x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x v="491"/>
    <x v="0"/>
    <x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x v="163"/>
    <x v="0"/>
    <x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x v="492"/>
    <x v="0"/>
    <x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x v="493"/>
    <x v="0"/>
    <x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x v="494"/>
    <x v="0"/>
    <x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x v="495"/>
    <x v="0"/>
    <x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x v="496"/>
    <x v="0"/>
    <x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x v="497"/>
    <x v="0"/>
    <x v="0"/>
    <s v="music/indie rock"/>
    <x v="1"/>
    <x v="7"/>
  </r>
  <r>
    <n v="529"/>
    <s v="Gallegos Inc"/>
    <s v="Seamless logistical encryption"/>
    <n v="5100"/>
    <n v="574"/>
    <n v="11.254901960784313"/>
    <x v="0"/>
    <n v="9"/>
    <x v="524"/>
    <x v="1"/>
    <s v="USD"/>
    <n v="1399698000"/>
    <x v="180"/>
    <x v="0"/>
    <x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x v="498"/>
    <x v="0"/>
    <x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x v="499"/>
    <x v="0"/>
    <x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x v="500"/>
    <x v="0"/>
    <x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x v="50"/>
    <x v="0"/>
    <x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x v="501"/>
    <x v="0"/>
    <x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x v="502"/>
    <x v="0"/>
    <x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x v="52"/>
    <x v="0"/>
    <x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x v="503"/>
    <x v="1"/>
    <x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x v="504"/>
    <x v="0"/>
    <x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x v="505"/>
    <x v="0"/>
    <x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x v="506"/>
    <x v="0"/>
    <x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x v="507"/>
    <x v="0"/>
    <x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x v="508"/>
    <x v="0"/>
    <x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x v="509"/>
    <x v="0"/>
    <x v="0"/>
    <s v="games/video games"/>
    <x v="6"/>
    <x v="11"/>
  </r>
  <r>
    <n v="544"/>
    <s v="Taylor Inc"/>
    <s v="Public-key 3rdgeneration system engine"/>
    <n v="2800"/>
    <n v="7742"/>
    <n v="276.5"/>
    <x v="1"/>
    <n v="84"/>
    <x v="539"/>
    <x v="1"/>
    <s v="USD"/>
    <n v="1452232800"/>
    <x v="510"/>
    <x v="0"/>
    <x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x v="511"/>
    <x v="0"/>
    <x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x v="512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x v="542"/>
    <x v="1"/>
    <s v="USD"/>
    <n v="1422165600"/>
    <x v="513"/>
    <x v="0"/>
    <x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x v="514"/>
    <x v="0"/>
    <x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x v="515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x v="516"/>
    <x v="0"/>
    <x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x v="517"/>
    <x v="0"/>
    <x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x v="518"/>
    <x v="0"/>
    <x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x v="519"/>
    <x v="0"/>
    <x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x v="520"/>
    <x v="0"/>
    <x v="0"/>
    <s v="music/indie rock"/>
    <x v="1"/>
    <x v="7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x v="219"/>
    <x v="0"/>
    <x v="0"/>
    <s v="music/rock"/>
    <x v="1"/>
    <x v="1"/>
  </r>
  <r>
    <n v="556"/>
    <s v="Smith and Sons"/>
    <s v="Grass-roots 24/7 attitude"/>
    <n v="5200"/>
    <n v="12467"/>
    <n v="239.75"/>
    <x v="1"/>
    <n v="122"/>
    <x v="550"/>
    <x v="1"/>
    <s v="USD"/>
    <n v="1315285200"/>
    <x v="521"/>
    <x v="0"/>
    <x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x v="522"/>
    <x v="0"/>
    <x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2"/>
    <x v="1"/>
    <s v="USD"/>
    <n v="1456293600"/>
    <x v="523"/>
    <x v="0"/>
    <x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x v="524"/>
    <x v="0"/>
    <x v="0"/>
    <s v="theater/plays"/>
    <x v="3"/>
    <x v="3"/>
  </r>
  <r>
    <n v="560"/>
    <s v="Hunt LLC"/>
    <s v="Re-engineered radical policy"/>
    <n v="20000"/>
    <n v="158832"/>
    <n v="794.16"/>
    <x v="1"/>
    <n v="3177"/>
    <x v="554"/>
    <x v="1"/>
    <s v="USD"/>
    <n v="1321596000"/>
    <x v="348"/>
    <x v="0"/>
    <x v="0"/>
    <s v="film &amp; video/animation"/>
    <x v="4"/>
    <x v="10"/>
  </r>
  <r>
    <n v="561"/>
    <s v="Fowler-Smith"/>
    <s v="Down-sized logistical adapter"/>
    <n v="3000"/>
    <n v="11091"/>
    <n v="369.7"/>
    <x v="1"/>
    <n v="198"/>
    <x v="555"/>
    <x v="5"/>
    <s v="CHF"/>
    <n v="1318827600"/>
    <x v="280"/>
    <x v="0"/>
    <x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x v="525"/>
    <x v="0"/>
    <x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x v="526"/>
    <x v="0"/>
    <x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x v="527"/>
    <x v="0"/>
    <x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x v="528"/>
    <x v="0"/>
    <x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x v="529"/>
    <x v="0"/>
    <x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x v="360"/>
    <x v="0"/>
    <x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x v="254"/>
    <x v="0"/>
    <x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x v="530"/>
    <x v="0"/>
    <x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x v="531"/>
    <x v="0"/>
    <x v="1"/>
    <s v="music/rock"/>
    <x v="1"/>
    <x v="1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x v="532"/>
    <x v="0"/>
    <x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x v="533"/>
    <x v="0"/>
    <x v="1"/>
    <s v="music/rock"/>
    <x v="1"/>
    <x v="1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x v="534"/>
    <x v="0"/>
    <x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x v="535"/>
    <x v="0"/>
    <x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x v="536"/>
    <x v="0"/>
    <x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x v="537"/>
    <x v="0"/>
    <x v="0"/>
    <s v="theater/plays"/>
    <x v="3"/>
    <x v="3"/>
  </r>
  <r>
    <n v="577"/>
    <s v="Stevens Inc"/>
    <s v="Adaptive 24hour projection"/>
    <n v="8200"/>
    <n v="1546"/>
    <n v="18.853658536585368"/>
    <x v="3"/>
    <n v="37"/>
    <x v="571"/>
    <x v="1"/>
    <s v="USD"/>
    <n v="1299823200"/>
    <x v="538"/>
    <x v="0"/>
    <x v="0"/>
    <s v="music/jazz"/>
    <x v="1"/>
    <x v="17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x v="539"/>
    <x v="0"/>
    <x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x v="540"/>
    <x v="0"/>
    <x v="0"/>
    <s v="music/jazz"/>
    <x v="1"/>
    <x v="17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x v="541"/>
    <x v="0"/>
    <x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x v="542"/>
    <x v="0"/>
    <x v="0"/>
    <s v="technology/web"/>
    <x v="2"/>
    <x v="2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x v="543"/>
    <x v="0"/>
    <x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x v="544"/>
    <x v="0"/>
    <x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x v="545"/>
    <x v="0"/>
    <x v="0"/>
    <s v="technology/web"/>
    <x v="2"/>
    <x v="2"/>
  </r>
  <r>
    <n v="585"/>
    <s v="Pugh LLC"/>
    <s v="Reactive analyzing function"/>
    <n v="8900"/>
    <n v="13065"/>
    <n v="146.79775280898878"/>
    <x v="1"/>
    <n v="136"/>
    <x v="579"/>
    <x v="1"/>
    <s v="USD"/>
    <n v="1268888400"/>
    <x v="546"/>
    <x v="0"/>
    <x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x v="547"/>
    <x v="0"/>
    <x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x v="548"/>
    <x v="0"/>
    <x v="1"/>
    <s v="food/food trucks"/>
    <x v="0"/>
    <x v="0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x v="298"/>
    <x v="0"/>
    <x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x v="549"/>
    <x v="0"/>
    <x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x v="550"/>
    <x v="0"/>
    <x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x v="551"/>
    <x v="0"/>
    <x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x v="552"/>
    <x v="0"/>
    <x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x v="238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x v="553"/>
    <x v="0"/>
    <x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x v="554"/>
    <x v="0"/>
    <x v="1"/>
    <s v="theater/plays"/>
    <x v="3"/>
    <x v="3"/>
  </r>
  <r>
    <n v="596"/>
    <s v="Becker-Scott"/>
    <s v="Managed optimizing archive"/>
    <n v="7900"/>
    <n v="7875"/>
    <n v="99.683544303797461"/>
    <x v="0"/>
    <n v="183"/>
    <x v="590"/>
    <x v="1"/>
    <s v="USD"/>
    <n v="1457157600"/>
    <x v="496"/>
    <x v="0"/>
    <x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x v="555"/>
    <x v="0"/>
    <x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x v="556"/>
    <x v="0"/>
    <x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x v="557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x v="558"/>
    <x v="0"/>
    <x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x v="559"/>
    <x v="1"/>
    <x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x v="560"/>
    <x v="0"/>
    <x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x v="561"/>
    <x v="0"/>
    <x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x v="562"/>
    <x v="0"/>
    <x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x v="563"/>
    <x v="0"/>
    <x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x v="529"/>
    <x v="0"/>
    <x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x v="564"/>
    <x v="0"/>
    <x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x v="565"/>
    <x v="0"/>
    <x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x v="566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x v="567"/>
    <x v="0"/>
    <x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x v="568"/>
    <x v="0"/>
    <x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x v="569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x v="570"/>
    <x v="0"/>
    <x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x v="571"/>
    <x v="0"/>
    <x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x v="572"/>
    <x v="0"/>
    <x v="0"/>
    <s v="theater/plays"/>
    <x v="3"/>
    <x v="3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x v="573"/>
    <x v="0"/>
    <x v="1"/>
    <s v="music/indie rock"/>
    <x v="1"/>
    <x v="7"/>
  </r>
  <r>
    <n v="617"/>
    <s v="King LLC"/>
    <s v="Multi-channeled local intranet"/>
    <n v="1400"/>
    <n v="3496"/>
    <n v="249.71428571428572"/>
    <x v="1"/>
    <n v="55"/>
    <x v="610"/>
    <x v="1"/>
    <s v="USD"/>
    <n v="1401858000"/>
    <x v="471"/>
    <x v="0"/>
    <x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x v="574"/>
    <x v="0"/>
    <x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x v="575"/>
    <x v="1"/>
    <x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x v="576"/>
    <x v="0"/>
    <x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x v="577"/>
    <x v="0"/>
    <x v="0"/>
    <s v="theater/plays"/>
    <x v="3"/>
    <x v="3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x v="578"/>
    <x v="0"/>
    <x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x v="477"/>
    <x v="0"/>
    <x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x v="579"/>
    <x v="0"/>
    <x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x v="580"/>
    <x v="0"/>
    <x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x v="581"/>
    <x v="0"/>
    <x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x v="582"/>
    <x v="1"/>
    <x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x v="581"/>
    <x v="0"/>
    <x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x v="583"/>
    <x v="0"/>
    <x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x v="584"/>
    <x v="0"/>
    <x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x v="585"/>
    <x v="0"/>
    <x v="0"/>
    <s v="theater/plays"/>
    <x v="3"/>
    <x v="3"/>
  </r>
  <r>
    <n v="632"/>
    <s v="Parker PLC"/>
    <s v="Reduced interactive matrix"/>
    <n v="72100"/>
    <n v="30902"/>
    <n v="42.859916782246884"/>
    <x v="2"/>
    <n v="278"/>
    <x v="625"/>
    <x v="1"/>
    <s v="USD"/>
    <n v="1414904400"/>
    <x v="586"/>
    <x v="0"/>
    <x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x v="587"/>
    <x v="0"/>
    <x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x v="588"/>
    <x v="0"/>
    <x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8"/>
    <x v="1"/>
    <s v="USD"/>
    <n v="1360389600"/>
    <x v="589"/>
    <x v="0"/>
    <x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x v="590"/>
    <x v="0"/>
    <x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x v="591"/>
    <x v="0"/>
    <x v="0"/>
    <s v="theater/plays"/>
    <x v="3"/>
    <x v="3"/>
  </r>
  <r>
    <n v="638"/>
    <s v="Weaver Ltd"/>
    <s v="Monitored 24/7 approach"/>
    <n v="81600"/>
    <n v="9318"/>
    <n v="11.419117647058824"/>
    <x v="0"/>
    <n v="94"/>
    <x v="631"/>
    <x v="1"/>
    <s v="USD"/>
    <n v="1280206800"/>
    <x v="592"/>
    <x v="0"/>
    <x v="1"/>
    <s v="theater/plays"/>
    <x v="3"/>
    <x v="3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x v="593"/>
    <x v="0"/>
    <x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x v="510"/>
    <x v="0"/>
    <x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x v="594"/>
    <x v="0"/>
    <x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x v="595"/>
    <x v="0"/>
    <x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x v="596"/>
    <x v="0"/>
    <x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x v="597"/>
    <x v="0"/>
    <x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x v="598"/>
    <x v="0"/>
    <x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x v="599"/>
    <x v="0"/>
    <x v="0"/>
    <s v="games/video games"/>
    <x v="6"/>
    <x v="11"/>
  </r>
  <r>
    <n v="647"/>
    <s v="Jordan-Wolfe"/>
    <s v="Inverse multimedia Graphic Interface"/>
    <n v="4500"/>
    <n v="1863"/>
    <n v="41.4"/>
    <x v="0"/>
    <n v="18"/>
    <x v="640"/>
    <x v="1"/>
    <s v="USD"/>
    <n v="1523250000"/>
    <x v="600"/>
    <x v="0"/>
    <x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x v="601"/>
    <x v="1"/>
    <x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x v="602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x v="603"/>
    <x v="0"/>
    <x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x v="604"/>
    <x v="0"/>
    <x v="0"/>
    <s v="film &amp; video/shorts"/>
    <x v="4"/>
    <x v="12"/>
  </r>
  <r>
    <n v="652"/>
    <s v="Cisneros Ltd"/>
    <s v="Vision-oriented regional hub"/>
    <n v="10000"/>
    <n v="12684"/>
    <n v="126.84"/>
    <x v="1"/>
    <n v="409"/>
    <x v="644"/>
    <x v="1"/>
    <s v="USD"/>
    <n v="1470373200"/>
    <x v="292"/>
    <x v="0"/>
    <x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x v="605"/>
    <x v="0"/>
    <x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x v="606"/>
    <x v="0"/>
    <x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x v="607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x v="608"/>
    <x v="0"/>
    <x v="0"/>
    <s v="food/food trucks"/>
    <x v="0"/>
    <x v="0"/>
  </r>
  <r>
    <n v="657"/>
    <s v="Russo, Kim and Mccoy"/>
    <s v="Balanced optimal hardware"/>
    <n v="10000"/>
    <n v="824"/>
    <n v="8.24"/>
    <x v="0"/>
    <n v="14"/>
    <x v="649"/>
    <x v="1"/>
    <s v="USD"/>
    <n v="1514354400"/>
    <x v="609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x v="610"/>
    <x v="0"/>
    <x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x v="611"/>
    <x v="0"/>
    <x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x v="612"/>
    <x v="1"/>
    <x v="0"/>
    <s v="theater/plays"/>
    <x v="3"/>
    <x v="3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x v="613"/>
    <x v="0"/>
    <x v="0"/>
    <s v="music/jazz"/>
    <x v="1"/>
    <x v="17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x v="614"/>
    <x v="0"/>
    <x v="0"/>
    <s v="theater/plays"/>
    <x v="3"/>
    <x v="3"/>
  </r>
  <r>
    <n v="663"/>
    <s v="Everett-Wolfe"/>
    <s v="Total optimizing software"/>
    <n v="10000"/>
    <n v="7724"/>
    <n v="77.239999999999995"/>
    <x v="0"/>
    <n v="87"/>
    <x v="655"/>
    <x v="1"/>
    <s v="USD"/>
    <n v="1286427600"/>
    <x v="615"/>
    <x v="0"/>
    <x v="0"/>
    <s v="theater/plays"/>
    <x v="3"/>
    <x v="3"/>
  </r>
  <r>
    <n v="664"/>
    <s v="Young PLC"/>
    <s v="Optional maximized attitude"/>
    <n v="79400"/>
    <n v="26571"/>
    <n v="33.464735516372798"/>
    <x v="0"/>
    <n v="1063"/>
    <x v="656"/>
    <x v="1"/>
    <s v="USD"/>
    <n v="1329717600"/>
    <x v="616"/>
    <x v="0"/>
    <x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x v="453"/>
    <x v="0"/>
    <x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x v="617"/>
    <x v="0"/>
    <x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x v="618"/>
    <x v="0"/>
    <x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x v="619"/>
    <x v="0"/>
    <x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x v="620"/>
    <x v="0"/>
    <x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x v="621"/>
    <x v="0"/>
    <x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x v="622"/>
    <x v="0"/>
    <x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x v="623"/>
    <x v="0"/>
    <x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x v="624"/>
    <x v="0"/>
    <x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x v="625"/>
    <x v="0"/>
    <x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x v="626"/>
    <x v="0"/>
    <x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x v="627"/>
    <x v="0"/>
    <x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x v="491"/>
    <x v="0"/>
    <x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x v="628"/>
    <x v="0"/>
    <x v="0"/>
    <s v="film &amp; video/drama"/>
    <x v="4"/>
    <x v="6"/>
  </r>
  <r>
    <n v="679"/>
    <s v="Davis Ltd"/>
    <s v="Synchronized motivating solution"/>
    <n v="1400"/>
    <n v="14511"/>
    <n v="1036.5"/>
    <x v="1"/>
    <n v="363"/>
    <x v="671"/>
    <x v="1"/>
    <s v="USD"/>
    <n v="1571374800"/>
    <x v="629"/>
    <x v="0"/>
    <x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x v="630"/>
    <x v="0"/>
    <x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x v="631"/>
    <x v="0"/>
    <x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x v="632"/>
    <x v="0"/>
    <x v="0"/>
    <s v="theater/plays"/>
    <x v="3"/>
    <x v="3"/>
  </r>
  <r>
    <n v="683"/>
    <s v="Jones PLC"/>
    <s v="Virtual systemic intranet"/>
    <n v="2300"/>
    <n v="8244"/>
    <n v="358.43478260869563"/>
    <x v="1"/>
    <n v="147"/>
    <x v="675"/>
    <x v="1"/>
    <s v="USD"/>
    <n v="1537074000"/>
    <x v="633"/>
    <x v="0"/>
    <x v="0"/>
    <s v="theater/plays"/>
    <x v="3"/>
    <x v="3"/>
  </r>
  <r>
    <n v="684"/>
    <s v="Gilmore LLC"/>
    <s v="Optimized systemic algorithm"/>
    <n v="1400"/>
    <n v="7600"/>
    <n v="542.85714285714289"/>
    <x v="1"/>
    <n v="110"/>
    <x v="676"/>
    <x v="0"/>
    <s v="CAD"/>
    <n v="1277787600"/>
    <x v="634"/>
    <x v="0"/>
    <x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x v="415"/>
    <x v="0"/>
    <x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x v="635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79"/>
    <x v="1"/>
    <s v="USD"/>
    <n v="1489298400"/>
    <x v="607"/>
    <x v="0"/>
    <x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x v="636"/>
    <x v="0"/>
    <x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1"/>
    <x v="1"/>
    <s v="USD"/>
    <n v="1383022800"/>
    <x v="637"/>
    <x v="0"/>
    <x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x v="638"/>
    <x v="0"/>
    <x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3"/>
    <x v="1"/>
    <s v="USD"/>
    <n v="1349240400"/>
    <x v="639"/>
    <x v="1"/>
    <x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x v="640"/>
    <x v="0"/>
    <x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x v="641"/>
    <x v="0"/>
    <x v="0"/>
    <s v="theater/plays"/>
    <x v="3"/>
    <x v="3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x v="642"/>
    <x v="0"/>
    <x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x v="445"/>
    <x v="1"/>
    <x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x v="116"/>
    <x v="0"/>
    <x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x v="643"/>
    <x v="0"/>
    <x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x v="644"/>
    <x v="0"/>
    <x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1"/>
    <x v="1"/>
    <s v="USD"/>
    <n v="1561438800"/>
    <x v="645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x v="646"/>
    <x v="0"/>
    <x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x v="647"/>
    <x v="1"/>
    <x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x v="467"/>
    <x v="0"/>
    <x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x v="648"/>
    <x v="1"/>
    <x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x v="649"/>
    <x v="0"/>
    <x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x v="650"/>
    <x v="0"/>
    <x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x v="651"/>
    <x v="0"/>
    <x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x v="652"/>
    <x v="0"/>
    <x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699"/>
    <x v="5"/>
    <s v="CHF"/>
    <n v="1495429200"/>
    <x v="653"/>
    <x v="0"/>
    <x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x v="654"/>
    <x v="0"/>
    <x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x v="655"/>
    <x v="0"/>
    <x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x v="656"/>
    <x v="1"/>
    <x v="1"/>
    <s v="theater/plays"/>
    <x v="3"/>
    <x v="3"/>
  </r>
  <r>
    <n v="712"/>
    <s v="Garza-Bryant"/>
    <s v="Programmable leadingedge contingency"/>
    <n v="800"/>
    <n v="14725"/>
    <n v="1840.625"/>
    <x v="1"/>
    <n v="202"/>
    <x v="703"/>
    <x v="1"/>
    <s v="USD"/>
    <n v="1467954000"/>
    <x v="657"/>
    <x v="0"/>
    <x v="0"/>
    <s v="theater/plays"/>
    <x v="3"/>
    <x v="3"/>
  </r>
  <r>
    <n v="713"/>
    <s v="Mays LLC"/>
    <s v="Multi-layered global groupware"/>
    <n v="6900"/>
    <n v="11174"/>
    <n v="161.94202898550725"/>
    <x v="1"/>
    <n v="103"/>
    <x v="704"/>
    <x v="1"/>
    <s v="USD"/>
    <n v="1471842000"/>
    <x v="89"/>
    <x v="0"/>
    <x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x v="658"/>
    <x v="0"/>
    <x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x v="438"/>
    <x v="0"/>
    <x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7"/>
    <x v="1"/>
    <s v="USD"/>
    <n v="1373432400"/>
    <x v="659"/>
    <x v="0"/>
    <x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x v="660"/>
    <x v="0"/>
    <x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x v="661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0"/>
    <x v="1"/>
    <s v="USD"/>
    <n v="1338267600"/>
    <x v="662"/>
    <x v="0"/>
    <x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x v="236"/>
    <x v="0"/>
    <x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x v="663"/>
    <x v="0"/>
    <x v="0"/>
    <s v="music/rock"/>
    <x v="1"/>
    <x v="1"/>
  </r>
  <r>
    <n v="722"/>
    <s v="Thomas-Simmons"/>
    <s v="Proactive 24hour frame"/>
    <n v="48500"/>
    <n v="75906"/>
    <n v="156.50721649484535"/>
    <x v="1"/>
    <n v="3036"/>
    <x v="713"/>
    <x v="1"/>
    <s v="USD"/>
    <n v="1509948000"/>
    <x v="202"/>
    <x v="0"/>
    <x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x v="664"/>
    <x v="0"/>
    <x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x v="665"/>
    <x v="0"/>
    <x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x v="666"/>
    <x v="0"/>
    <x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x v="602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x v="667"/>
    <x v="0"/>
    <x v="0"/>
    <s v="technology/web"/>
    <x v="2"/>
    <x v="2"/>
  </r>
  <r>
    <n v="728"/>
    <s v="Stewart Inc"/>
    <s v="Versatile mission-critical knowledgebase"/>
    <n v="4200"/>
    <n v="735"/>
    <n v="17.5"/>
    <x v="0"/>
    <n v="10"/>
    <x v="719"/>
    <x v="1"/>
    <s v="USD"/>
    <n v="1464152400"/>
    <x v="668"/>
    <x v="0"/>
    <x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x v="669"/>
    <x v="0"/>
    <x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x v="670"/>
    <x v="0"/>
    <x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x v="601"/>
    <x v="0"/>
    <x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x v="671"/>
    <x v="0"/>
    <x v="1"/>
    <s v="music/rock"/>
    <x v="1"/>
    <x v="1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x v="672"/>
    <x v="0"/>
    <x v="0"/>
    <s v="music/metal"/>
    <x v="1"/>
    <x v="16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x v="673"/>
    <x v="0"/>
    <x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x v="674"/>
    <x v="0"/>
    <x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x v="675"/>
    <x v="0"/>
    <x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x v="676"/>
    <x v="0"/>
    <x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x v="677"/>
    <x v="0"/>
    <x v="1"/>
    <s v="theater/plays"/>
    <x v="3"/>
    <x v="3"/>
  </r>
  <r>
    <n v="739"/>
    <s v="Meyer-Avila"/>
    <s v="Multi-tiered discrete support"/>
    <n v="10000"/>
    <n v="6100"/>
    <n v="61"/>
    <x v="0"/>
    <n v="191"/>
    <x v="730"/>
    <x v="1"/>
    <s v="USD"/>
    <n v="1340946000"/>
    <x v="678"/>
    <x v="0"/>
    <x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x v="679"/>
    <x v="0"/>
    <x v="0"/>
    <s v="theater/plays"/>
    <x v="3"/>
    <x v="3"/>
  </r>
  <r>
    <n v="741"/>
    <s v="Garcia Ltd"/>
    <s v="Balanced mobile alliance"/>
    <n v="1200"/>
    <n v="14150"/>
    <n v="1179.1666666666665"/>
    <x v="1"/>
    <n v="130"/>
    <x v="732"/>
    <x v="1"/>
    <s v="USD"/>
    <n v="1274590800"/>
    <x v="680"/>
    <x v="0"/>
    <x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x v="681"/>
    <x v="0"/>
    <x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x v="682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x v="735"/>
    <x v="1"/>
    <s v="USD"/>
    <n v="1533877200"/>
    <x v="683"/>
    <x v="0"/>
    <x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x v="684"/>
    <x v="0"/>
    <x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x v="685"/>
    <x v="0"/>
    <x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x v="488"/>
    <x v="0"/>
    <x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x v="686"/>
    <x v="0"/>
    <x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x v="687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x v="688"/>
    <x v="0"/>
    <x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x v="689"/>
    <x v="1"/>
    <x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x v="690"/>
    <x v="0"/>
    <x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x v="691"/>
    <x v="0"/>
    <x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x v="424"/>
    <x v="0"/>
    <x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x v="231"/>
    <x v="0"/>
    <x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x v="692"/>
    <x v="0"/>
    <x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x v="693"/>
    <x v="0"/>
    <x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x v="694"/>
    <x v="0"/>
    <x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x v="236"/>
    <x v="0"/>
    <x v="0"/>
    <s v="music/electric music"/>
    <x v="1"/>
    <x v="5"/>
  </r>
  <r>
    <n v="760"/>
    <s v="Smith-Kennedy"/>
    <s v="Virtual heuristic hub"/>
    <n v="48300"/>
    <n v="16592"/>
    <n v="34.351966873706004"/>
    <x v="0"/>
    <n v="210"/>
    <x v="749"/>
    <x v="6"/>
    <s v="EUR"/>
    <n v="1564635600"/>
    <x v="695"/>
    <x v="0"/>
    <x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x v="696"/>
    <x v="0"/>
    <x v="0"/>
    <s v="music/rock"/>
    <x v="1"/>
    <x v="1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x v="697"/>
    <x v="0"/>
    <x v="0"/>
    <s v="music/jazz"/>
    <x v="1"/>
    <x v="17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x v="698"/>
    <x v="0"/>
    <x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x v="699"/>
    <x v="0"/>
    <x v="0"/>
    <s v="music/rock"/>
    <x v="1"/>
    <x v="1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x v="489"/>
    <x v="1"/>
    <x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x v="512"/>
    <x v="0"/>
    <x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x v="7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7"/>
    <x v="1"/>
    <s v="USD"/>
    <n v="1386741600"/>
    <x v="701"/>
    <x v="0"/>
    <x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x v="340"/>
    <x v="0"/>
    <x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x v="702"/>
    <x v="0"/>
    <x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x v="703"/>
    <x v="0"/>
    <x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x v="704"/>
    <x v="0"/>
    <x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x v="705"/>
    <x v="0"/>
    <x v="0"/>
    <s v="theater/plays"/>
    <x v="3"/>
    <x v="3"/>
  </r>
  <r>
    <n v="774"/>
    <s v="Gonzalez-Snow"/>
    <s v="Polarized user-facing interface"/>
    <n v="5000"/>
    <n v="6775"/>
    <n v="135.5"/>
    <x v="1"/>
    <n v="78"/>
    <x v="763"/>
    <x v="6"/>
    <s v="EUR"/>
    <n v="1463979600"/>
    <x v="706"/>
    <x v="0"/>
    <x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x v="707"/>
    <x v="0"/>
    <x v="0"/>
    <s v="music/rock"/>
    <x v="1"/>
    <x v="1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x v="708"/>
    <x v="0"/>
    <x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x v="709"/>
    <x v="0"/>
    <x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x v="710"/>
    <x v="0"/>
    <x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x v="711"/>
    <x v="0"/>
    <x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x v="712"/>
    <x v="0"/>
    <x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x v="70"/>
    <x v="0"/>
    <x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x v="713"/>
    <x v="0"/>
    <x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x v="714"/>
    <x v="0"/>
    <x v="0"/>
    <s v="music/rock"/>
    <x v="1"/>
    <x v="1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x v="715"/>
    <x v="0"/>
    <x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x v="716"/>
    <x v="0"/>
    <x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x v="717"/>
    <x v="0"/>
    <x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x v="718"/>
    <x v="0"/>
    <x v="0"/>
    <s v="music/rock"/>
    <x v="1"/>
    <x v="1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x v="719"/>
    <x v="0"/>
    <x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x v="115"/>
    <x v="0"/>
    <x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x v="720"/>
    <x v="0"/>
    <x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x v="721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x v="780"/>
    <x v="1"/>
    <s v="USD"/>
    <n v="1372222800"/>
    <x v="722"/>
    <x v="0"/>
    <x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x v="451"/>
    <x v="0"/>
    <x v="0"/>
    <s v="publishing/nonfiction"/>
    <x v="5"/>
    <x v="9"/>
  </r>
  <r>
    <n v="794"/>
    <s v="Welch Inc"/>
    <s v="Optional optimal website"/>
    <n v="6600"/>
    <n v="8276"/>
    <n v="125.39393939393939"/>
    <x v="1"/>
    <n v="110"/>
    <x v="782"/>
    <x v="1"/>
    <s v="USD"/>
    <n v="1513922400"/>
    <x v="642"/>
    <x v="0"/>
    <x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x v="723"/>
    <x v="0"/>
    <x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x v="724"/>
    <x v="0"/>
    <x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x v="725"/>
    <x v="0"/>
    <x v="0"/>
    <s v="technology/web"/>
    <x v="2"/>
    <x v="2"/>
  </r>
  <r>
    <n v="798"/>
    <s v="Small-Fuentes"/>
    <s v="Seamless maximized product"/>
    <n v="3400"/>
    <n v="6408"/>
    <n v="188.47058823529412"/>
    <x v="1"/>
    <n v="121"/>
    <x v="786"/>
    <x v="1"/>
    <s v="USD"/>
    <n v="1338440400"/>
    <x v="726"/>
    <x v="0"/>
    <x v="1"/>
    <s v="theater/plays"/>
    <x v="3"/>
    <x v="3"/>
  </r>
  <r>
    <n v="799"/>
    <s v="Reid-Day"/>
    <s v="Devolved tertiary time-frame"/>
    <n v="84500"/>
    <n v="73522"/>
    <n v="87.008284023668637"/>
    <x v="0"/>
    <n v="1225"/>
    <x v="787"/>
    <x v="4"/>
    <s v="GBP"/>
    <n v="1454133600"/>
    <x v="727"/>
    <x v="0"/>
    <x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x v="560"/>
    <x v="0"/>
    <x v="0"/>
    <s v="music/rock"/>
    <x v="1"/>
    <x v="1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x v="728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x v="339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x v="35"/>
    <x v="0"/>
    <x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x v="729"/>
    <x v="0"/>
    <x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x v="241"/>
    <x v="0"/>
    <x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3"/>
    <x v="1"/>
    <s v="USD"/>
    <n v="1330927200"/>
    <x v="73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x v="794"/>
    <x v="1"/>
    <s v="USD"/>
    <n v="1571115600"/>
    <x v="322"/>
    <x v="0"/>
    <x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x v="731"/>
    <x v="0"/>
    <x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x v="732"/>
    <x v="0"/>
    <x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x v="157"/>
    <x v="0"/>
    <x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x v="733"/>
    <x v="0"/>
    <x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x v="734"/>
    <x v="0"/>
    <x v="0"/>
    <s v="publishing/nonfiction"/>
    <x v="5"/>
    <x v="9"/>
  </r>
  <r>
    <n v="813"/>
    <s v="Buckley Group"/>
    <s v="Diverse high-level attitude"/>
    <n v="3200"/>
    <n v="7661"/>
    <n v="239.40625"/>
    <x v="1"/>
    <n v="68"/>
    <x v="800"/>
    <x v="1"/>
    <s v="USD"/>
    <n v="1346043600"/>
    <x v="735"/>
    <x v="0"/>
    <x v="0"/>
    <s v="games/video games"/>
    <x v="6"/>
    <x v="11"/>
  </r>
  <r>
    <n v="814"/>
    <s v="Vincent PLC"/>
    <s v="Visionary 24hour analyzer"/>
    <n v="3200"/>
    <n v="2950"/>
    <n v="92.1875"/>
    <x v="0"/>
    <n v="36"/>
    <x v="801"/>
    <x v="3"/>
    <s v="DKK"/>
    <n v="1464325200"/>
    <x v="736"/>
    <x v="0"/>
    <x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x v="737"/>
    <x v="0"/>
    <x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x v="738"/>
    <x v="1"/>
    <x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x v="739"/>
    <x v="0"/>
    <x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5"/>
    <x v="1"/>
    <s v="USD"/>
    <n v="1548050400"/>
    <x v="740"/>
    <x v="0"/>
    <x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x v="697"/>
    <x v="1"/>
    <x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x v="741"/>
    <x v="0"/>
    <x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x v="742"/>
    <x v="0"/>
    <x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x v="743"/>
    <x v="0"/>
    <x v="0"/>
    <s v="music/rock"/>
    <x v="1"/>
    <x v="1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x v="744"/>
    <x v="1"/>
    <x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x v="269"/>
    <x v="0"/>
    <x v="1"/>
    <s v="publishing/nonfiction"/>
    <x v="5"/>
    <x v="9"/>
  </r>
  <r>
    <n v="825"/>
    <s v="Solomon PLC"/>
    <s v="Open-architected 24/7 infrastructure"/>
    <n v="3600"/>
    <n v="13950"/>
    <n v="387.5"/>
    <x v="1"/>
    <n v="157"/>
    <x v="812"/>
    <x v="4"/>
    <s v="GBP"/>
    <n v="1500958800"/>
    <x v="745"/>
    <x v="0"/>
    <x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x v="746"/>
    <x v="0"/>
    <x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x v="747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x v="503"/>
    <x v="0"/>
    <x v="0"/>
    <s v="theater/plays"/>
    <x v="3"/>
    <x v="3"/>
  </r>
  <r>
    <n v="829"/>
    <s v="Baker-Higgins"/>
    <s v="Vision-oriented scalable portal"/>
    <n v="9600"/>
    <n v="4929"/>
    <n v="51.34375"/>
    <x v="0"/>
    <n v="154"/>
    <x v="816"/>
    <x v="1"/>
    <s v="USD"/>
    <n v="1433826000"/>
    <x v="748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x v="330"/>
    <x v="0"/>
    <x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x v="749"/>
    <x v="0"/>
    <x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x v="750"/>
    <x v="1"/>
    <x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x v="751"/>
    <x v="0"/>
    <x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x v="451"/>
    <x v="0"/>
    <x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x v="752"/>
    <x v="0"/>
    <x v="0"/>
    <s v="technology/web"/>
    <x v="2"/>
    <x v="2"/>
  </r>
  <r>
    <n v="836"/>
    <s v="Macias Inc"/>
    <s v="Optimized didactic intranet"/>
    <n v="8100"/>
    <n v="6086"/>
    <n v="75.135802469135797"/>
    <x v="0"/>
    <n v="94"/>
    <x v="823"/>
    <x v="1"/>
    <s v="USD"/>
    <n v="1265349600"/>
    <x v="753"/>
    <x v="0"/>
    <x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x v="754"/>
    <x v="0"/>
    <x v="0"/>
    <s v="music/jazz"/>
    <x v="1"/>
    <x v="17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x v="755"/>
    <x v="0"/>
    <x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x v="756"/>
    <x v="0"/>
    <x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x v="757"/>
    <x v="0"/>
    <x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x v="758"/>
    <x v="0"/>
    <x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x v="759"/>
    <x v="0"/>
    <x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x v="760"/>
    <x v="0"/>
    <x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x v="761"/>
    <x v="0"/>
    <x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x v="78"/>
    <x v="0"/>
    <x v="0"/>
    <s v="technology/web"/>
    <x v="2"/>
    <x v="2"/>
  </r>
  <r>
    <n v="846"/>
    <s v="Cooper, Stanley and Bryant"/>
    <s v="Phased empowering success"/>
    <n v="1000"/>
    <n v="5085"/>
    <n v="508.5"/>
    <x v="1"/>
    <n v="48"/>
    <x v="833"/>
    <x v="1"/>
    <s v="USD"/>
    <n v="1532149200"/>
    <x v="762"/>
    <x v="1"/>
    <x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x v="763"/>
    <x v="0"/>
    <x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x v="764"/>
    <x v="0"/>
    <x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x v="765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x v="539"/>
    <x v="1"/>
    <x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x v="766"/>
    <x v="0"/>
    <x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x v="422"/>
    <x v="0"/>
    <x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x v="767"/>
    <x v="0"/>
    <x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x v="768"/>
    <x v="0"/>
    <x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x v="214"/>
    <x v="0"/>
    <x v="0"/>
    <s v="theater/plays"/>
    <x v="3"/>
    <x v="3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x v="769"/>
    <x v="0"/>
    <x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x v="770"/>
    <x v="1"/>
    <x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x v="771"/>
    <x v="1"/>
    <x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x v="250"/>
    <x v="0"/>
    <x v="1"/>
    <s v="theater/plays"/>
    <x v="3"/>
    <x v="3"/>
  </r>
  <r>
    <n v="860"/>
    <s v="Lee PLC"/>
    <s v="Re-contextualized leadingedge firmware"/>
    <n v="2000"/>
    <n v="5033"/>
    <n v="251.65"/>
    <x v="1"/>
    <n v="65"/>
    <x v="846"/>
    <x v="1"/>
    <s v="USD"/>
    <n v="1550556000"/>
    <x v="772"/>
    <x v="0"/>
    <x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x v="773"/>
    <x v="0"/>
    <x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x v="774"/>
    <x v="0"/>
    <x v="0"/>
    <s v="theater/plays"/>
    <x v="3"/>
    <x v="3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x v="331"/>
    <x v="0"/>
    <x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x v="775"/>
    <x v="0"/>
    <x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x v="776"/>
    <x v="0"/>
    <x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x v="777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x v="778"/>
    <x v="0"/>
    <x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x v="779"/>
    <x v="0"/>
    <x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x v="780"/>
    <x v="0"/>
    <x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x v="781"/>
    <x v="0"/>
    <x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x v="782"/>
    <x v="0"/>
    <x v="1"/>
    <s v="theater/plays"/>
    <x v="3"/>
    <x v="3"/>
  </r>
  <r>
    <n v="872"/>
    <s v="Davis LLC"/>
    <s v="Compatible logistical paradigm"/>
    <n v="4700"/>
    <n v="7992"/>
    <n v="170.04255319148936"/>
    <x v="1"/>
    <n v="81"/>
    <x v="858"/>
    <x v="2"/>
    <s v="AUD"/>
    <n v="1535950800"/>
    <x v="783"/>
    <x v="0"/>
    <x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x v="393"/>
    <x v="0"/>
    <x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x v="784"/>
    <x v="0"/>
    <x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x v="785"/>
    <x v="0"/>
    <x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x v="229"/>
    <x v="0"/>
    <x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x v="786"/>
    <x v="0"/>
    <x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x v="787"/>
    <x v="0"/>
    <x v="0"/>
    <s v="music/metal"/>
    <x v="1"/>
    <x v="16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x v="341"/>
    <x v="0"/>
    <x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x v="788"/>
    <x v="0"/>
    <x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x v="789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x v="868"/>
    <x v="1"/>
    <s v="USD"/>
    <n v="1421820000"/>
    <x v="790"/>
    <x v="0"/>
    <x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x v="791"/>
    <x v="0"/>
    <x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x v="792"/>
    <x v="0"/>
    <x v="1"/>
    <s v="theater/plays"/>
    <x v="3"/>
    <x v="3"/>
  </r>
  <r>
    <n v="885"/>
    <s v="Lynch Ltd"/>
    <s v="Virtual analyzing collaboration"/>
    <n v="1800"/>
    <n v="2129"/>
    <n v="118.27777777777777"/>
    <x v="1"/>
    <n v="52"/>
    <x v="871"/>
    <x v="1"/>
    <s v="USD"/>
    <n v="1275800400"/>
    <x v="556"/>
    <x v="0"/>
    <x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x v="488"/>
    <x v="0"/>
    <x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x v="232"/>
    <x v="0"/>
    <x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x v="793"/>
    <x v="0"/>
    <x v="0"/>
    <s v="theater/plays"/>
    <x v="3"/>
    <x v="3"/>
  </r>
  <r>
    <n v="889"/>
    <s v="Santos Group"/>
    <s v="Secured dynamic capacity"/>
    <n v="5600"/>
    <n v="9508"/>
    <n v="169.78571428571431"/>
    <x v="1"/>
    <n v="122"/>
    <x v="875"/>
    <x v="1"/>
    <s v="USD"/>
    <n v="1394600400"/>
    <x v="794"/>
    <x v="0"/>
    <x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x v="138"/>
    <x v="0"/>
    <x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x v="795"/>
    <x v="0"/>
    <x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x v="796"/>
    <x v="0"/>
    <x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x v="797"/>
    <x v="0"/>
    <x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0"/>
    <x v="4"/>
    <s v="GBP"/>
    <n v="1373518800"/>
    <x v="798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x v="799"/>
    <x v="0"/>
    <x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x v="800"/>
    <x v="0"/>
    <x v="1"/>
    <s v="food/food trucks"/>
    <x v="0"/>
    <x v="0"/>
  </r>
  <r>
    <n v="897"/>
    <s v="Berry-Cannon"/>
    <s v="Organized discrete encoding"/>
    <n v="8800"/>
    <n v="2437"/>
    <n v="27.693181818181817"/>
    <x v="0"/>
    <n v="27"/>
    <x v="883"/>
    <x v="1"/>
    <s v="USD"/>
    <n v="1556427600"/>
    <x v="368"/>
    <x v="0"/>
    <x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x v="801"/>
    <x v="0"/>
    <x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x v="802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x v="803"/>
    <x v="0"/>
    <x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x v="482"/>
    <x v="0"/>
    <x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x v="496"/>
    <x v="0"/>
    <x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x v="804"/>
    <x v="0"/>
    <x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x v="805"/>
    <x v="0"/>
    <x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x v="806"/>
    <x v="0"/>
    <x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x v="807"/>
    <x v="1"/>
    <x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x v="808"/>
    <x v="0"/>
    <x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x v="104"/>
    <x v="0"/>
    <x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x v="809"/>
    <x v="0"/>
    <x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x v="810"/>
    <x v="0"/>
    <x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x v="811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x v="897"/>
    <x v="1"/>
    <s v="USD"/>
    <n v="1346821200"/>
    <x v="812"/>
    <x v="1"/>
    <x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x v="813"/>
    <x v="0"/>
    <x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x v="814"/>
    <x v="0"/>
    <x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x v="815"/>
    <x v="0"/>
    <x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x v="414"/>
    <x v="0"/>
    <x v="0"/>
    <s v="photography/photography books"/>
    <x v="7"/>
    <x v="14"/>
  </r>
  <r>
    <n v="917"/>
    <s v="Cooper Inc"/>
    <s v="Polarized discrete product"/>
    <n v="3600"/>
    <n v="2097"/>
    <n v="58.25"/>
    <x v="2"/>
    <n v="27"/>
    <x v="902"/>
    <x v="4"/>
    <s v="GBP"/>
    <n v="1309237200"/>
    <x v="816"/>
    <x v="0"/>
    <x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3"/>
    <x v="5"/>
    <s v="CHF"/>
    <n v="1343365200"/>
    <x v="82"/>
    <x v="0"/>
    <x v="0"/>
    <s v="publishing/radio &amp; podcasts"/>
    <x v="5"/>
    <x v="15"/>
  </r>
  <r>
    <n v="919"/>
    <s v="Fox Ltd"/>
    <s v="Extended multimedia firmware"/>
    <n v="35600"/>
    <n v="20915"/>
    <n v="58.75"/>
    <x v="0"/>
    <n v="225"/>
    <x v="904"/>
    <x v="2"/>
    <s v="AUD"/>
    <n v="1507957200"/>
    <x v="817"/>
    <x v="0"/>
    <x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x v="818"/>
    <x v="1"/>
    <x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x v="819"/>
    <x v="0"/>
    <x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x v="320"/>
    <x v="0"/>
    <x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x v="820"/>
    <x v="0"/>
    <x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x v="821"/>
    <x v="0"/>
    <x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x v="822"/>
    <x v="0"/>
    <x v="0"/>
    <s v="theater/plays"/>
    <x v="3"/>
    <x v="3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x v="823"/>
    <x v="0"/>
    <x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x v="824"/>
    <x v="0"/>
    <x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x v="497"/>
    <x v="0"/>
    <x v="0"/>
    <s v="technology/web"/>
    <x v="2"/>
    <x v="2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x v="825"/>
    <x v="0"/>
    <x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x v="826"/>
    <x v="0"/>
    <x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x v="827"/>
    <x v="0"/>
    <x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x v="828"/>
    <x v="0"/>
    <x v="0"/>
    <s v="music/rock"/>
    <x v="1"/>
    <x v="1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x v="829"/>
    <x v="0"/>
    <x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x v="830"/>
    <x v="0"/>
    <x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x v="94"/>
    <x v="0"/>
    <x v="0"/>
    <s v="theater/plays"/>
    <x v="3"/>
    <x v="3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x v="831"/>
    <x v="1"/>
    <x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x v="832"/>
    <x v="0"/>
    <x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3"/>
    <x v="1"/>
    <s v="USD"/>
    <n v="1528779600"/>
    <x v="833"/>
    <x v="0"/>
    <x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x v="834"/>
    <x v="0"/>
    <x v="1"/>
    <s v="games/video games"/>
    <x v="6"/>
    <x v="11"/>
  </r>
  <r>
    <n v="940"/>
    <s v="Wiggins Ltd"/>
    <s v="Upgradable analyzing core"/>
    <n v="9900"/>
    <n v="6161"/>
    <n v="62.232323232323225"/>
    <x v="2"/>
    <n v="66"/>
    <x v="925"/>
    <x v="0"/>
    <s v="CAD"/>
    <n v="1354341600"/>
    <x v="835"/>
    <x v="0"/>
    <x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x v="836"/>
    <x v="1"/>
    <x v="0"/>
    <s v="theater/plays"/>
    <x v="3"/>
    <x v="3"/>
  </r>
  <r>
    <n v="942"/>
    <s v="Allen Inc"/>
    <s v="Horizontal optimizing model"/>
    <n v="9600"/>
    <n v="6205"/>
    <n v="64.635416666666671"/>
    <x v="0"/>
    <n v="67"/>
    <x v="927"/>
    <x v="2"/>
    <s v="AUD"/>
    <n v="1295935200"/>
    <x v="611"/>
    <x v="0"/>
    <x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x v="837"/>
    <x v="0"/>
    <x v="0"/>
    <s v="food/food trucks"/>
    <x v="0"/>
    <x v="0"/>
  </r>
  <r>
    <n v="944"/>
    <s v="Walter Inc"/>
    <s v="Streamlined 5thgeneration intranet"/>
    <n v="10000"/>
    <n v="8142"/>
    <n v="81.42"/>
    <x v="0"/>
    <n v="263"/>
    <x v="929"/>
    <x v="2"/>
    <s v="AUD"/>
    <n v="1486706400"/>
    <x v="334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x v="838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x v="839"/>
    <x v="0"/>
    <x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x v="216"/>
    <x v="0"/>
    <x v="0"/>
    <s v="theater/plays"/>
    <x v="3"/>
    <x v="3"/>
  </r>
  <r>
    <n v="948"/>
    <s v="Smith-Hill"/>
    <s v="Integrated holistic paradigm"/>
    <n v="9400"/>
    <n v="5918"/>
    <n v="62.957446808510639"/>
    <x v="3"/>
    <n v="160"/>
    <x v="933"/>
    <x v="1"/>
    <s v="USD"/>
    <n v="1418364000"/>
    <x v="840"/>
    <x v="1"/>
    <x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x v="133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x v="354"/>
    <x v="0"/>
    <x v="1"/>
    <s v="theater/plays"/>
    <x v="3"/>
    <x v="3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x v="721"/>
    <x v="0"/>
    <x v="1"/>
    <s v="music/rock"/>
    <x v="1"/>
    <x v="1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x v="841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7"/>
    <x v="1"/>
    <s v="USD"/>
    <n v="1450591200"/>
    <x v="842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x v="843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x v="939"/>
    <x v="1"/>
    <s v="USD"/>
    <n v="1353823200"/>
    <x v="844"/>
    <x v="0"/>
    <x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x v="845"/>
    <x v="0"/>
    <x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x v="846"/>
    <x v="0"/>
    <x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x v="847"/>
    <x v="0"/>
    <x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x v="688"/>
    <x v="0"/>
    <x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x v="848"/>
    <x v="0"/>
    <x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x v="248"/>
    <x v="0"/>
    <x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x v="849"/>
    <x v="0"/>
    <x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x v="850"/>
    <x v="0"/>
    <x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x v="851"/>
    <x v="0"/>
    <x v="0"/>
    <s v="theater/plays"/>
    <x v="3"/>
    <x v="3"/>
  </r>
  <r>
    <n v="965"/>
    <s v="Nunez-King"/>
    <s v="Phased clear-thinking policy"/>
    <n v="2200"/>
    <n v="8501"/>
    <n v="386.40909090909093"/>
    <x v="1"/>
    <n v="207"/>
    <x v="949"/>
    <x v="4"/>
    <s v="GBP"/>
    <n v="1264399200"/>
    <x v="852"/>
    <x v="0"/>
    <x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x v="853"/>
    <x v="0"/>
    <x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x v="104"/>
    <x v="0"/>
    <x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x v="854"/>
    <x v="0"/>
    <x v="0"/>
    <s v="food/food trucks"/>
    <x v="0"/>
    <x v="0"/>
  </r>
  <r>
    <n v="969"/>
    <s v="Lopez-King"/>
    <s v="Multi-lateral radical solution"/>
    <n v="7900"/>
    <n v="8550"/>
    <n v="108.22784810126582"/>
    <x v="1"/>
    <n v="93"/>
    <x v="953"/>
    <x v="1"/>
    <s v="USD"/>
    <n v="1576994400"/>
    <x v="855"/>
    <x v="0"/>
    <x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x v="856"/>
    <x v="0"/>
    <x v="0"/>
    <s v="theater/plays"/>
    <x v="3"/>
    <x v="3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x v="857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x v="858"/>
    <x v="0"/>
    <x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x v="859"/>
    <x v="0"/>
    <x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x v="860"/>
    <x v="0"/>
    <x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x v="264"/>
    <x v="0"/>
    <x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x v="65"/>
    <x v="0"/>
    <x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x v="861"/>
    <x v="0"/>
    <x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x v="862"/>
    <x v="0"/>
    <x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x v="454"/>
    <x v="0"/>
    <x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x v="863"/>
    <x v="1"/>
    <x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x v="864"/>
    <x v="0"/>
    <x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x v="865"/>
    <x v="0"/>
    <x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x v="866"/>
    <x v="0"/>
    <x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x v="867"/>
    <x v="0"/>
    <x v="0"/>
    <s v="theater/plays"/>
    <x v="3"/>
    <x v="3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x v="868"/>
    <x v="0"/>
    <x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x v="296"/>
    <x v="0"/>
    <x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x v="869"/>
    <x v="0"/>
    <x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x v="274"/>
    <x v="0"/>
    <x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x v="354"/>
    <x v="0"/>
    <x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x v="870"/>
    <x v="0"/>
    <x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x v="871"/>
    <x v="0"/>
    <x v="1"/>
    <s v="music/rock"/>
    <x v="1"/>
    <x v="1"/>
  </r>
  <r>
    <n v="992"/>
    <s v="Morrow Inc"/>
    <s v="Networked global migration"/>
    <n v="3100"/>
    <n v="13223"/>
    <n v="426.54838709677421"/>
    <x v="1"/>
    <n v="132"/>
    <x v="976"/>
    <x v="1"/>
    <s v="USD"/>
    <n v="1525669200"/>
    <x v="98"/>
    <x v="0"/>
    <x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x v="872"/>
    <x v="0"/>
    <x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x v="873"/>
    <x v="0"/>
    <x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x v="526"/>
    <x v="0"/>
    <x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0"/>
    <x v="1"/>
    <s v="USD"/>
    <n v="1357106400"/>
    <x v="874"/>
    <x v="0"/>
    <x v="0"/>
    <s v="theater/plays"/>
    <x v="3"/>
    <x v="3"/>
  </r>
  <r>
    <n v="997"/>
    <s v="Ball LLC"/>
    <s v="Right-sized full-range throughput"/>
    <n v="7600"/>
    <n v="4603"/>
    <n v="60.565789473684205"/>
    <x v="3"/>
    <n v="139"/>
    <x v="981"/>
    <x v="6"/>
    <s v="EUR"/>
    <n v="1390197600"/>
    <x v="875"/>
    <x v="0"/>
    <x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2"/>
    <x v="1"/>
    <s v="USD"/>
    <n v="1265868000"/>
    <x v="876"/>
    <x v="0"/>
    <x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3"/>
    <x v="1"/>
    <s v="USD"/>
    <n v="1467176400"/>
    <x v="87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8A910-7474-4E26-83BB-619D833DEC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C8F81-7C4A-472A-ADAC-72575649ED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61338-FABF-4C5F-9AEE-EB8AF406585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"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4" hier="20" name="[Range].[Data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A7" workbookViewId="0">
      <selection activeCell="D1" sqref="D1:D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style="13" bestFit="1" customWidth="1"/>
    <col min="12" max="12" width="11.19921875" bestFit="1" customWidth="1"/>
    <col min="13" max="13" width="11.19921875" customWidth="1"/>
    <col min="14" max="14" width="22.3984375" bestFit="1" customWidth="1"/>
    <col min="15" max="15" width="22.19921875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13">
        <f>IF(H2 = 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13">
        <f t="shared" ref="I3:I66" si="1">IF(H3 = 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RIGHT(R3, LEN(R3) - FIND("/",R3))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1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1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1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1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1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1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1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1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1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1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1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1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1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1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1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1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1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1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1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1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1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1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1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1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1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1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1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1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1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1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1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1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1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1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1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1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1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1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1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1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1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1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1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1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1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1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1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1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1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1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1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1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1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1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1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1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13">
        <f t="shared" ref="I67:I130" si="7">IF(H67 = 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13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13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13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13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13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1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13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13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13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13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13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13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13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13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13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1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13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13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13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13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13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13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13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13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13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1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13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13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13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13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13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13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13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13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13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1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13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13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13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13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13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13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13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13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13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13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13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13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13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13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13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13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13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13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1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13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13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13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13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13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13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13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13">
        <f t="shared" ref="I131:I194" si="13">IF(H131 = 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13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1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13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13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13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13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13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13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13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13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13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1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13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13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13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13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13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13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13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13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13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1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13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13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13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13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13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13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13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13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13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1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13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13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13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13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13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13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13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13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13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1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13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13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13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13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13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13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13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13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13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1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13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13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13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13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13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13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13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13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13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1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13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13">
        <f t="shared" ref="I195:I258" si="19">IF(H195 = 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13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13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13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13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13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13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13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1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13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13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13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13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13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13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13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13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13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13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13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13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13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13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13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13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13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13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1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13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13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13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13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13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13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13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13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13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1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13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13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13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13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13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13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13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13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13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1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13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13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13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13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13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13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13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13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13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1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13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13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13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13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13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13">
        <f t="shared" ref="I259:I322" si="25">IF(H259 = 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13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13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13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1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13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13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13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13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13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13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13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13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13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1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13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13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13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13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13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13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13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13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13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1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13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13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13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13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13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13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13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13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13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1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13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13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13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13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13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13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13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13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13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1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13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13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13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13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13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13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13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13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13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13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13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13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13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13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13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13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13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13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13">
        <f t="shared" ref="I323:I386" si="31">IF(H323 = 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13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13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13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13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13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13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13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13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13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1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13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13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13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13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13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13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13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13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13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1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13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13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13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13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13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13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13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13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13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1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13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13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13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13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13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13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13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13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13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1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13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13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13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13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13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13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13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13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13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1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13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13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13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13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13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13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13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13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13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1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13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13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13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13">
        <f t="shared" ref="I387:I450" si="37">IF(H387 = 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13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13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13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13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13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1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13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13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13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13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13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13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13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13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13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1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13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13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13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13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13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13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13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13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13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13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13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13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13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13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13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13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13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13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1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13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13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13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13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13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13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13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13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13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1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13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13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13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13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13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13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13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13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13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1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13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13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13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13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13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13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13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13">
        <f t="shared" ref="I451:I514" si="43">IF(H451 = 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13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1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13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13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13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13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13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13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13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13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13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1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13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13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13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13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13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13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13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13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13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1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13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13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13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13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13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13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13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13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13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1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13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13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13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13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13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13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13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13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13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1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13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13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13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13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13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13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13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13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13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1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13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13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13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13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13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13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13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13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13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13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13">
        <f t="shared" ref="I515:I578" si="49">IF(H515 = 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13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13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13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13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13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13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13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1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13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13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13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13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13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13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13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13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13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1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13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13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13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13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13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13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13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13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13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1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13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13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13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13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13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13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13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13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13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1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13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13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13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13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13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13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13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13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13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1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13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13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13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13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13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13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13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13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13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1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13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13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13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13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13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13">
        <f t="shared" ref="I579:I642" si="55">IF(H579 = 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13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13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13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1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13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13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13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13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13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13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13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13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13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1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13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13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13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13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13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13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13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13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13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1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13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13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13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13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13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13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13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13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13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13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13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13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13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13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13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13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13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13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1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13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13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13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13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13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13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13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13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13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1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13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13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13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13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13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13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13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13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13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13">
        <f t="shared" ref="I643:I706" si="61">IF(H643 = 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13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13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13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13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13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13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13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13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13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1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13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13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13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13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13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13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13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13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13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1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13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13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13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13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13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13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13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13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13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1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13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13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13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13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13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13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13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13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13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1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13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13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13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13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13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13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13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13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13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1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13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13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13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13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13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13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13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13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13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1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13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13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13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13">
        <f t="shared" ref="I707:I770" si="67">IF(H707 = 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13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13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13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13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13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13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13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13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13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13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13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13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13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13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1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13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13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13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13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13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13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13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13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13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1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13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13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13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13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13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13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13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13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13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1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13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13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13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13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13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13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13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13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13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1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13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13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13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13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13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13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13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13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13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1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13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13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13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13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13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13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13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13">
        <f t="shared" ref="I771:I834" si="73">IF(H771 = 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13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1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13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13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13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13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13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13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13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13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13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1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13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13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13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13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13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13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13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13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13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1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13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13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13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13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13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13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13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13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13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1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13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13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13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13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13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13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13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13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13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13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13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13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13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13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13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13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13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13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1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13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13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13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13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13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13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13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13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13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1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13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13">
        <f t="shared" ref="I835:I898" si="79">IF(H835 = 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13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13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13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13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13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13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13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1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13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13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13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13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13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13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13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13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13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1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13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13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13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13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13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13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13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13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13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1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13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13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13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13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13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13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13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13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13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1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13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13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13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13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13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13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13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13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13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1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13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13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13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13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13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13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13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13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13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1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13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13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13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13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13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13">
        <f t="shared" ref="I899:I962" si="85">IF(H899 = 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13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13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13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1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13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13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13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13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13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13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13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13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13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13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13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13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13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13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13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13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13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13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1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13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13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13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13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13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13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13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13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13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1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13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13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13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13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13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13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13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13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13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1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13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13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13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13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13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13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13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13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13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1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13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13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13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13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13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13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13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13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13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13">
        <f t="shared" ref="I963:I1001" si="91">IF(H963 = 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13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13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13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13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13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13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13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13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13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1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13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13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13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13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13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13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13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13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13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1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13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13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13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13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13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13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13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13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13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1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13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13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13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13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13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13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13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13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92A-A095-4701-B4EC-F4403FE83630}">
  <sheetPr codeName="Sheet5"/>
  <dimension ref="A1:H13"/>
  <sheetViews>
    <sheetView topLeftCell="A7" workbookViewId="0">
      <selection activeCell="A18" sqref="A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4.7968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2094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2095</v>
      </c>
      <c r="B2">
        <f>COUNTIFS(Crowdfunding!$D$2:$D$1001, "&lt; 1000", Crowdfunding!$G$2:$G$1001, "successful")</f>
        <v>30</v>
      </c>
      <c r="C2">
        <f>COUNTIFS(Crowdfunding!$D$2:$D$1001, "&lt; 1000", Crowdfunding!$G$2:$G$1001, "failed")</f>
        <v>20</v>
      </c>
      <c r="D2">
        <f>COUNTIFS(Crowdfunding!$D$2:$D$1001, "&lt; 1000", Crowdfunding!$G$2:$G$1001,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2096</v>
      </c>
      <c r="B3">
        <f>COUNTIFS(Crowdfunding!$D$2:$D$1001, "&gt;= 1000", Crowdfunding!$D$2:$D$1001, "&lt; 5000",Crowdfunding!$G$2:$G$1001, "successful")</f>
        <v>191</v>
      </c>
      <c r="C3">
        <f>COUNTIFS(Crowdfunding!$D$2:$D$1001, "&gt;= 1000", Crowdfunding!$D$2:$D$1001, "&lt; 5000",Crowdfunding!$G$2:$G$1001, "failed")</f>
        <v>38</v>
      </c>
      <c r="D3">
        <f>COUNTIFS(Crowdfunding!$D$2:$D$1001, "&gt;= 1000", Crowdfunding!$D$2:$D$1001, "&lt; 5000",Crowdfunding!$G$2:$G$1001,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t="s">
        <v>2097</v>
      </c>
      <c r="B4">
        <f>COUNTIFS(Crowdfunding!$D$2:$D$1001, "&gt;= 5000", Crowdfunding!$D$2:$D$1001, "&lt; 9999",Crowdfunding!$G$2:$G$1001, "successful")</f>
        <v>164</v>
      </c>
      <c r="C4">
        <f>COUNTIFS(Crowdfunding!$D$2:$D$1001, "&gt;= 5000", Crowdfunding!$D$2:$D$1001, "&lt; 9999",Crowdfunding!$G$2:$G$1001, "failed")</f>
        <v>126</v>
      </c>
      <c r="D4">
        <f>COUNTIFS(Crowdfunding!$D$2:$D$1001, "&gt;= 5000", Crowdfunding!$D$2:$D$1001, "&lt; 9999",Crowdfunding!$G$2:$G$1001,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t="s">
        <v>2098</v>
      </c>
      <c r="B5">
        <f>COUNTIFS(Crowdfunding!$D$2:$D$1001, "&gt;= 10000", Crowdfunding!$D$2:$D$1001, "&lt; 15000",Crowdfunding!$G$2:$G$1001, "successful")</f>
        <v>4</v>
      </c>
      <c r="C5">
        <f>COUNTIFS(Crowdfunding!$D$2:$D$1001, "&gt;= 10000", Crowdfunding!$D$2:$D$1001, "&lt; 15000",Crowdfunding!$G$2:$G$1001, "failed")</f>
        <v>5</v>
      </c>
      <c r="D5">
        <f>COUNTIFS(Crowdfunding!$D$2:$D$1001, "&gt;= 10000", Crowdfunding!$D$2:$D$1001, "&lt; 15000",Crowdfunding!$G$2:$G$1001,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t="s">
        <v>2099</v>
      </c>
      <c r="B6">
        <f>COUNTIFS(Crowdfunding!$D$2:$D$1001, "&gt;= 15000", Crowdfunding!$D$2:$D$1001, "&lt; 20000",Crowdfunding!$G$2:$G$1001, "successful")</f>
        <v>10</v>
      </c>
      <c r="C6">
        <f>COUNTIFS(Crowdfunding!$D$2:$D$1001, "&gt;= 15000", Crowdfunding!$D$2:$D$1001, "&lt; 20000",Crowdfunding!$G$2:$G$1001, "failed")</f>
        <v>0</v>
      </c>
      <c r="D6">
        <f>COUNTIFS(Crowdfunding!$D$2:$D$1001, "&gt;= 15000", Crowdfunding!$D$2:$D$1001, "&lt; 20000",Crowdfunding!$G$2:$G$1001,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t="s">
        <v>2100</v>
      </c>
      <c r="B7">
        <f>COUNTIFS(Crowdfunding!$D$2:$D$1001, "&gt;= 20000", Crowdfunding!$D$2:$D$1001, "&lt; 25000",Crowdfunding!$G$2:$G$1001, "successful")</f>
        <v>7</v>
      </c>
      <c r="C7">
        <f>COUNTIFS(Crowdfunding!$D$2:$D$1001, "&gt;= 20000", Crowdfunding!$D$2:$D$1001, "&lt; 25000",Crowdfunding!$G$2:$G$1001, "failed")</f>
        <v>0</v>
      </c>
      <c r="D7">
        <f>COUNTIFS(Crowdfunding!$D$2:$D$1001, "&gt;= 20000", Crowdfunding!$D$2:$D$1001, "&lt; 25000",Crowdfunding!$G$2:$G$1001,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t="s">
        <v>2101</v>
      </c>
      <c r="B8">
        <f>COUNTIFS(Crowdfunding!$D$2:$D$1001, "&gt;= 25000", Crowdfunding!$D$2:$D$1001, "&lt; 30000",Crowdfunding!$G$2:$G$1001, "successful")</f>
        <v>11</v>
      </c>
      <c r="C8">
        <f>COUNTIFS(Crowdfunding!$D$2:$D$1001, "&gt;= 25000", Crowdfunding!$D$2:$D$1001, "&lt; 30000",Crowdfunding!$G$2:$G$1001, "failed")</f>
        <v>3</v>
      </c>
      <c r="D8">
        <f>COUNTIFS(Crowdfunding!$D$2:$D$1001, "&gt;= 25000", Crowdfunding!$D$2:$D$1001, "&lt; 30000",Crowdfunding!$G$2:$G$1001,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t="s">
        <v>2102</v>
      </c>
      <c r="B9">
        <f>COUNTIFS(Crowdfunding!$D$2:$D$1001, "&gt;= 30000", Crowdfunding!$D$2:$D$1001, "&lt; 35000",Crowdfunding!$G$2:$G$1001, "successful")</f>
        <v>7</v>
      </c>
      <c r="C9">
        <f>COUNTIFS(Crowdfunding!$D$2:$D$1001, "&gt;= 30000", Crowdfunding!$D$2:$D$1001, "&lt; 35000",Crowdfunding!$G$2:$G$1001, "failed")</f>
        <v>0</v>
      </c>
      <c r="D9">
        <f>COUNTIFS(Crowdfunding!$D$2:$D$1001, "&gt;= 30000", Crowdfunding!$D$2:$D$1001, "&lt; 35000",Crowdfunding!$G$2:$G$1001,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t="s">
        <v>2103</v>
      </c>
      <c r="B10">
        <f>COUNTIFS(Crowdfunding!$D$2:$D$1001, "&gt;= 35000", Crowdfunding!$D$2:$D$1001, "&lt; 40000",Crowdfunding!$G$2:$G$1001, "successful")</f>
        <v>8</v>
      </c>
      <c r="C10">
        <f>COUNTIFS(Crowdfunding!$D$2:$D$1001, "&gt;= 35000", Crowdfunding!$D$2:$D$1001, "&lt; 40000",Crowdfunding!$G$2:$G$1001, "failed")</f>
        <v>3</v>
      </c>
      <c r="D10">
        <f>COUNTIFS(Crowdfunding!$D$2:$D$1001, "&gt;= 35000", Crowdfunding!$D$2:$D$1001, "&lt; 40000",Crowdfunding!$G$2:$G$1001,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t="s">
        <v>2104</v>
      </c>
      <c r="B11">
        <f>COUNTIFS(Crowdfunding!$D$2:$D$1001, "&gt;= 40000", Crowdfunding!$D$2:$D$1001, "&lt; 45000",Crowdfunding!$G$2:$G$1001, "successful")</f>
        <v>11</v>
      </c>
      <c r="C11">
        <f>COUNTIFS(Crowdfunding!$D$2:$D$1001, "&gt;= 40000", Crowdfunding!$D$2:$D$1001, "&lt; 45000",Crowdfunding!$G$2:$G$1001, "failed")</f>
        <v>3</v>
      </c>
      <c r="D11">
        <f>COUNTIFS(Crowdfunding!$D$2:$D$1001, "&gt;= 40000", Crowdfunding!$D$2:$D$1001, "&lt; 45000",Crowdfunding!$G$2:$G$1001,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t="s">
        <v>2105</v>
      </c>
      <c r="B12">
        <f>COUNTIFS(Crowdfunding!$D$2:$D$1001, "&gt;= 45000", Crowdfunding!$D$2:$D$1001, "&lt; 50000",Crowdfunding!$G$2:$G$1001, "successful")</f>
        <v>8</v>
      </c>
      <c r="C12">
        <f>COUNTIFS(Crowdfunding!$D$2:$D$1001, "&gt;= 45000", Crowdfunding!$D$2:$D$1001, "&lt; 50000",Crowdfunding!$G$2:$G$1001, "failed")</f>
        <v>3</v>
      </c>
      <c r="D12">
        <f>COUNTIFS(Crowdfunding!$D$2:$D$1001, "&gt;= 45000", Crowdfunding!$D$2:$D$1001, "&lt; 50000",Crowdfunding!$G$2:$G$1001,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t="s">
        <v>2106</v>
      </c>
      <c r="B13">
        <f>COUNTIFS(Crowdfunding!$D$2:$D$1001, "&gt;= 50000",Crowdfunding!$G$2:$G$1001, "successful")</f>
        <v>114</v>
      </c>
      <c r="C13">
        <f>COUNTIFS(Crowdfunding!$D$2:$D$1001, "&gt;= 50000",Crowdfunding!$G$2:$G$1001, "failed")</f>
        <v>163</v>
      </c>
      <c r="D13">
        <f>COUNTIFS(Crowdfunding!$D$2:$D$1001, "&gt;= 50000",Crowdfunding!$G$2:$G$1001,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1399-9818-48EC-96DB-C53521C192B6}">
  <sheetPr codeName="Sheet2"/>
  <dimension ref="A1:F14"/>
  <sheetViews>
    <sheetView workbookViewId="0">
      <selection activeCell="U20" sqref="U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2066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5638-F451-46C0-865B-4B0FAEAD41B8}">
  <sheetPr codeName="Sheet3"/>
  <dimension ref="A1:F30"/>
  <sheetViews>
    <sheetView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2031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D0ED-BBF1-47E1-8899-AEC8185F28AF}">
  <sheetPr codeName="Sheet4"/>
  <dimension ref="A1:F18"/>
  <sheetViews>
    <sheetView workbookViewId="0">
      <selection activeCell="Q28" sqref="Q28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2031</v>
      </c>
      <c r="B1" t="s" vm="1">
        <v>2085</v>
      </c>
    </row>
    <row r="2" spans="1:6" x14ac:dyDescent="0.3">
      <c r="A2" s="8" t="s">
        <v>2086</v>
      </c>
      <c r="B2" t="s" vm="2">
        <v>2085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9" t="s">
        <v>2068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Bonus</vt:lpstr>
      <vt:lpstr>Parent</vt:lpstr>
      <vt:lpstr>Sub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cabon</cp:lastModifiedBy>
  <dcterms:created xsi:type="dcterms:W3CDTF">2021-09-29T18:52:28Z</dcterms:created>
  <dcterms:modified xsi:type="dcterms:W3CDTF">2022-06-15T01:55:27Z</dcterms:modified>
</cp:coreProperties>
</file>