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ne\Personal\School\Universiteit\Jaar 4\BACHELORSCRIPTIE\Data\"/>
    </mc:Choice>
  </mc:AlternateContent>
  <xr:revisionPtr revIDLastSave="0" documentId="13_ncr:1_{C8601775-1CCD-462C-A82A-67CF3A3FF69F}" xr6:coauthVersionLast="47" xr6:coauthVersionMax="47" xr10:uidLastSave="{00000000-0000-0000-0000-000000000000}"/>
  <bookViews>
    <workbookView xWindow="-120" yWindow="-120" windowWidth="29040" windowHeight="15840" activeTab="1" xr2:uid="{E4C18ADD-4AC5-4A55-AC9D-7F8A93E9804D}"/>
  </bookViews>
  <sheets>
    <sheet name="Data_with_Source" sheetId="1" r:id="rId1"/>
    <sheet name="Data" sheetId="3" r:id="rId2"/>
    <sheet name="Souces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8" i="3" l="1"/>
  <c r="P67" i="3"/>
  <c r="O67" i="3"/>
  <c r="M67" i="3"/>
  <c r="M68" i="3"/>
  <c r="P68" i="3"/>
  <c r="B54" i="3"/>
  <c r="B47" i="3"/>
  <c r="B38" i="3"/>
  <c r="B32" i="3"/>
  <c r="B18" i="3"/>
  <c r="B16" i="3"/>
  <c r="B8" i="3"/>
  <c r="B4" i="3"/>
  <c r="D47" i="3"/>
  <c r="D39" i="3"/>
  <c r="D38" i="3"/>
  <c r="D35" i="3"/>
  <c r="D32" i="3"/>
  <c r="D18" i="3"/>
  <c r="D16" i="3"/>
  <c r="D8" i="3"/>
  <c r="D4" i="3" l="1"/>
  <c r="D36" i="3"/>
  <c r="G36" i="3" s="1"/>
  <c r="C5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2" i="3"/>
  <c r="B57" i="3"/>
  <c r="F2" i="3"/>
  <c r="W3" i="3"/>
  <c r="W5" i="3"/>
  <c r="W6" i="3"/>
  <c r="W7" i="3"/>
  <c r="W9" i="3"/>
  <c r="W10" i="3"/>
  <c r="W11" i="3"/>
  <c r="W12" i="3"/>
  <c r="W13" i="3"/>
  <c r="W14" i="3"/>
  <c r="W15" i="3"/>
  <c r="W17" i="3"/>
  <c r="W19" i="3"/>
  <c r="W20" i="3"/>
  <c r="W21" i="3"/>
  <c r="W22" i="3"/>
  <c r="W23" i="3"/>
  <c r="W25" i="3"/>
  <c r="W26" i="3"/>
  <c r="W27" i="3"/>
  <c r="W28" i="3"/>
  <c r="W29" i="3"/>
  <c r="W30" i="3"/>
  <c r="W31" i="3"/>
  <c r="W33" i="3"/>
  <c r="W34" i="3"/>
  <c r="W38" i="3"/>
  <c r="W39" i="3"/>
  <c r="W40" i="3"/>
  <c r="W41" i="3"/>
  <c r="W42" i="3"/>
  <c r="W43" i="3"/>
  <c r="W44" i="3"/>
  <c r="W45" i="3"/>
  <c r="W46" i="3"/>
  <c r="W48" i="3"/>
  <c r="W49" i="3"/>
  <c r="W50" i="3"/>
  <c r="W51" i="3"/>
  <c r="W52" i="3"/>
  <c r="W53" i="3"/>
  <c r="W55" i="3"/>
  <c r="W2" i="3"/>
  <c r="S3" i="3"/>
  <c r="S5" i="3"/>
  <c r="S6" i="3"/>
  <c r="S7" i="3"/>
  <c r="S9" i="3"/>
  <c r="S10" i="3"/>
  <c r="S11" i="3"/>
  <c r="S12" i="3"/>
  <c r="S13" i="3"/>
  <c r="S14" i="3"/>
  <c r="S15" i="3"/>
  <c r="S17" i="3"/>
  <c r="S19" i="3"/>
  <c r="S20" i="3"/>
  <c r="S21" i="3"/>
  <c r="S22" i="3"/>
  <c r="S23" i="3"/>
  <c r="S25" i="3"/>
  <c r="S26" i="3"/>
  <c r="S27" i="3"/>
  <c r="S28" i="3"/>
  <c r="S29" i="3"/>
  <c r="S30" i="3"/>
  <c r="S31" i="3"/>
  <c r="S33" i="3"/>
  <c r="S34" i="3"/>
  <c r="S40" i="3"/>
  <c r="S41" i="3"/>
  <c r="S42" i="3"/>
  <c r="S43" i="3"/>
  <c r="S44" i="3"/>
  <c r="S45" i="3"/>
  <c r="S46" i="3"/>
  <c r="S48" i="3"/>
  <c r="S49" i="3"/>
  <c r="S50" i="3"/>
  <c r="S51" i="3"/>
  <c r="S52" i="3"/>
  <c r="S53" i="3"/>
  <c r="S54" i="3"/>
  <c r="S55" i="3"/>
  <c r="S2" i="3"/>
  <c r="O3" i="3"/>
  <c r="O5" i="3"/>
  <c r="O6" i="3"/>
  <c r="O7" i="3"/>
  <c r="O9" i="3"/>
  <c r="O10" i="3"/>
  <c r="O11" i="3"/>
  <c r="O12" i="3"/>
  <c r="O13" i="3"/>
  <c r="O14" i="3"/>
  <c r="O15" i="3"/>
  <c r="O16" i="3"/>
  <c r="O17" i="3"/>
  <c r="O19" i="3"/>
  <c r="O20" i="3"/>
  <c r="O21" i="3"/>
  <c r="O22" i="3"/>
  <c r="O23" i="3"/>
  <c r="O25" i="3"/>
  <c r="O26" i="3"/>
  <c r="O27" i="3"/>
  <c r="O28" i="3"/>
  <c r="O29" i="3"/>
  <c r="O30" i="3"/>
  <c r="O31" i="3"/>
  <c r="O33" i="3"/>
  <c r="O34" i="3"/>
  <c r="O40" i="3"/>
  <c r="O41" i="3"/>
  <c r="O42" i="3"/>
  <c r="O43" i="3"/>
  <c r="O44" i="3"/>
  <c r="O45" i="3"/>
  <c r="O46" i="3"/>
  <c r="O48" i="3"/>
  <c r="O49" i="3"/>
  <c r="O50" i="3"/>
  <c r="O51" i="3"/>
  <c r="O52" i="3"/>
  <c r="O53" i="3"/>
  <c r="O54" i="3"/>
  <c r="O55" i="3"/>
  <c r="O2" i="3"/>
  <c r="K3" i="3"/>
  <c r="K5" i="3"/>
  <c r="K6" i="3"/>
  <c r="K7" i="3"/>
  <c r="K9" i="3"/>
  <c r="K10" i="3"/>
  <c r="K11" i="3"/>
  <c r="K12" i="3"/>
  <c r="K13" i="3"/>
  <c r="K14" i="3"/>
  <c r="K15" i="3"/>
  <c r="K17" i="3"/>
  <c r="K19" i="3"/>
  <c r="K20" i="3"/>
  <c r="K22" i="3"/>
  <c r="K25" i="3"/>
  <c r="K26" i="3"/>
  <c r="K27" i="3"/>
  <c r="K28" i="3"/>
  <c r="K30" i="3"/>
  <c r="K33" i="3"/>
  <c r="K34" i="3"/>
  <c r="K40" i="3"/>
  <c r="K41" i="3"/>
  <c r="K42" i="3"/>
  <c r="K43" i="3"/>
  <c r="K44" i="3"/>
  <c r="K45" i="3"/>
  <c r="K46" i="3"/>
  <c r="K48" i="3"/>
  <c r="K49" i="3"/>
  <c r="K51" i="3"/>
  <c r="K52" i="3"/>
  <c r="K53" i="3"/>
  <c r="K54" i="3"/>
  <c r="K55" i="3"/>
  <c r="K2" i="3"/>
  <c r="U3" i="3"/>
  <c r="V3" i="3" s="1"/>
  <c r="U4" i="3"/>
  <c r="V4" i="3" s="1"/>
  <c r="W4" i="3" s="1"/>
  <c r="U5" i="3"/>
  <c r="V5" i="3" s="1"/>
  <c r="U6" i="3"/>
  <c r="V6" i="3" s="1"/>
  <c r="U7" i="3"/>
  <c r="V7" i="3" s="1"/>
  <c r="U8" i="3"/>
  <c r="V8" i="3" s="1"/>
  <c r="W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V16" i="3" s="1"/>
  <c r="W16" i="3" s="1"/>
  <c r="U17" i="3"/>
  <c r="V17" i="3" s="1"/>
  <c r="U18" i="3"/>
  <c r="V18" i="3" s="1"/>
  <c r="W18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W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W32" i="3" s="1"/>
  <c r="U33" i="3"/>
  <c r="V33" i="3" s="1"/>
  <c r="U34" i="3"/>
  <c r="V34" i="3" s="1"/>
  <c r="U35" i="3"/>
  <c r="V35" i="3" s="1"/>
  <c r="W35" i="3" s="1"/>
  <c r="U36" i="3"/>
  <c r="U37" i="3"/>
  <c r="V37" i="3" s="1"/>
  <c r="W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W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W54" i="3" s="1"/>
  <c r="U55" i="3"/>
  <c r="V55" i="3" s="1"/>
  <c r="U2" i="3"/>
  <c r="V2" i="3" s="1"/>
  <c r="Q3" i="3"/>
  <c r="R3" i="3" s="1"/>
  <c r="Q4" i="3"/>
  <c r="R4" i="3" s="1"/>
  <c r="S4" i="3" s="1"/>
  <c r="Q5" i="3"/>
  <c r="R5" i="3" s="1"/>
  <c r="Q6" i="3"/>
  <c r="R6" i="3" s="1"/>
  <c r="Q7" i="3"/>
  <c r="R7" i="3" s="1"/>
  <c r="Q8" i="3"/>
  <c r="R8" i="3" s="1"/>
  <c r="S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S16" i="3" s="1"/>
  <c r="Q17" i="3"/>
  <c r="R17" i="3" s="1"/>
  <c r="Q18" i="3"/>
  <c r="R18" i="3" s="1"/>
  <c r="S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S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S32" i="3" s="1"/>
  <c r="Q33" i="3"/>
  <c r="R33" i="3" s="1"/>
  <c r="Q34" i="3"/>
  <c r="R34" i="3" s="1"/>
  <c r="Q35" i="3"/>
  <c r="R35" i="3" s="1"/>
  <c r="S35" i="3" s="1"/>
  <c r="Q36" i="3"/>
  <c r="Q37" i="3"/>
  <c r="R37" i="3" s="1"/>
  <c r="S37" i="3" s="1"/>
  <c r="Q38" i="3"/>
  <c r="R38" i="3" s="1"/>
  <c r="S38" i="3" s="1"/>
  <c r="Q39" i="3"/>
  <c r="R39" i="3" s="1"/>
  <c r="S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S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2" i="3"/>
  <c r="R2" i="3" s="1"/>
  <c r="M3" i="3"/>
  <c r="N3" i="3" s="1"/>
  <c r="M4" i="3"/>
  <c r="N4" i="3" s="1"/>
  <c r="O4" i="3" s="1"/>
  <c r="M5" i="3"/>
  <c r="N5" i="3" s="1"/>
  <c r="M6" i="3"/>
  <c r="N6" i="3" s="1"/>
  <c r="M7" i="3"/>
  <c r="N7" i="3" s="1"/>
  <c r="M8" i="3"/>
  <c r="N8" i="3" s="1"/>
  <c r="O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O18" i="3" s="1"/>
  <c r="M19" i="3"/>
  <c r="N19" i="3" s="1"/>
  <c r="M20" i="3"/>
  <c r="N20" i="3" s="1"/>
  <c r="M21" i="3"/>
  <c r="N21" i="3" s="1"/>
  <c r="M22" i="3"/>
  <c r="N22" i="3" s="1"/>
  <c r="M23" i="3"/>
  <c r="N23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O32" i="3" s="1"/>
  <c r="M33" i="3"/>
  <c r="N33" i="3" s="1"/>
  <c r="M34" i="3"/>
  <c r="N34" i="3" s="1"/>
  <c r="M35" i="3"/>
  <c r="N35" i="3" s="1"/>
  <c r="O35" i="3" s="1"/>
  <c r="M36" i="3"/>
  <c r="M37" i="3"/>
  <c r="N37" i="3" s="1"/>
  <c r="O37" i="3" s="1"/>
  <c r="M38" i="3"/>
  <c r="N38" i="3" s="1"/>
  <c r="O38" i="3" s="1"/>
  <c r="M39" i="3"/>
  <c r="N39" i="3" s="1"/>
  <c r="O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O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I3" i="3"/>
  <c r="I4" i="3"/>
  <c r="J4" i="3" s="1"/>
  <c r="K4" i="3" s="1"/>
  <c r="I5" i="3"/>
  <c r="I6" i="3"/>
  <c r="I7" i="3"/>
  <c r="J7" i="3" s="1"/>
  <c r="I8" i="3"/>
  <c r="J8" i="3" s="1"/>
  <c r="K8" i="3" s="1"/>
  <c r="I9" i="3"/>
  <c r="J9" i="3" s="1"/>
  <c r="I10" i="3"/>
  <c r="J10" i="3" s="1"/>
  <c r="I11" i="3"/>
  <c r="I12" i="3"/>
  <c r="J12" i="3" s="1"/>
  <c r="I13" i="3"/>
  <c r="J13" i="3" s="1"/>
  <c r="I14" i="3"/>
  <c r="I15" i="3"/>
  <c r="J15" i="3" s="1"/>
  <c r="I16" i="3"/>
  <c r="J16" i="3" s="1"/>
  <c r="K16" i="3" s="1"/>
  <c r="I17" i="3"/>
  <c r="J17" i="3" s="1"/>
  <c r="I18" i="3"/>
  <c r="I19" i="3"/>
  <c r="I20" i="3"/>
  <c r="I22" i="3"/>
  <c r="J22" i="3" s="1"/>
  <c r="I24" i="3"/>
  <c r="J24" i="3" s="1"/>
  <c r="K24" i="3" s="1"/>
  <c r="I25" i="3"/>
  <c r="J25" i="3" s="1"/>
  <c r="I26" i="3"/>
  <c r="J26" i="3" s="1"/>
  <c r="I27" i="3"/>
  <c r="J27" i="3" s="1"/>
  <c r="I28" i="3"/>
  <c r="J28" i="3" s="1"/>
  <c r="I30" i="3"/>
  <c r="I32" i="3"/>
  <c r="J32" i="3" s="1"/>
  <c r="K32" i="3" s="1"/>
  <c r="I33" i="3"/>
  <c r="J33" i="3" s="1"/>
  <c r="I34" i="3"/>
  <c r="J34" i="3" s="1"/>
  <c r="I35" i="3"/>
  <c r="J35" i="3" s="1"/>
  <c r="K35" i="3" s="1"/>
  <c r="I36" i="3"/>
  <c r="I37" i="3"/>
  <c r="J37" i="3" s="1"/>
  <c r="K37" i="3" s="1"/>
  <c r="I38" i="3"/>
  <c r="J38" i="3" s="1"/>
  <c r="K38" i="3" s="1"/>
  <c r="I39" i="3"/>
  <c r="J39" i="3" s="1"/>
  <c r="K39" i="3" s="1"/>
  <c r="I40" i="3"/>
  <c r="J40" i="3" s="1"/>
  <c r="I41" i="3"/>
  <c r="J41" i="3" s="1"/>
  <c r="I42" i="3"/>
  <c r="J42" i="3" s="1"/>
  <c r="I43" i="3"/>
  <c r="J43" i="3" s="1"/>
  <c r="I44" i="3"/>
  <c r="I45" i="3"/>
  <c r="J45" i="3" s="1"/>
  <c r="I46" i="3"/>
  <c r="J46" i="3" s="1"/>
  <c r="I47" i="3"/>
  <c r="J47" i="3" s="1"/>
  <c r="K47" i="3" s="1"/>
  <c r="I48" i="3"/>
  <c r="J48" i="3" s="1"/>
  <c r="I49" i="3"/>
  <c r="J49" i="3" s="1"/>
  <c r="I51" i="3"/>
  <c r="J51" i="3" s="1"/>
  <c r="I52" i="3"/>
  <c r="J52" i="3" s="1"/>
  <c r="I53" i="3"/>
  <c r="J53" i="3" s="1"/>
  <c r="I54" i="3"/>
  <c r="J54" i="3" s="1"/>
  <c r="I55" i="3"/>
  <c r="J55" i="3" s="1"/>
  <c r="I2" i="3"/>
  <c r="J2" i="3" s="1"/>
  <c r="M2" i="3"/>
  <c r="N2" i="3" s="1"/>
  <c r="J5" i="3"/>
  <c r="J6" i="3"/>
  <c r="J18" i="3"/>
  <c r="K18" i="3" s="1"/>
  <c r="J3" i="3"/>
  <c r="J11" i="3"/>
  <c r="J14" i="3"/>
  <c r="J19" i="3"/>
  <c r="J20" i="3"/>
  <c r="J30" i="3"/>
  <c r="J4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D57" i="3"/>
  <c r="E57" i="3"/>
  <c r="D276" i="1"/>
  <c r="H272" i="1" s="1"/>
  <c r="D228" i="1"/>
  <c r="D222" i="1"/>
  <c r="D204" i="1"/>
  <c r="H200" i="1" s="1"/>
  <c r="D186" i="1"/>
  <c r="H182" i="1" s="1"/>
  <c r="D102" i="1"/>
  <c r="G98" i="1" s="1"/>
  <c r="D90" i="1"/>
  <c r="D42" i="1"/>
  <c r="D18" i="1"/>
  <c r="G14" i="1" s="1"/>
  <c r="G2" i="1"/>
  <c r="H314" i="1"/>
  <c r="G314" i="1"/>
  <c r="H308" i="1"/>
  <c r="G308" i="1"/>
  <c r="H302" i="1"/>
  <c r="G302" i="1"/>
  <c r="H296" i="1"/>
  <c r="G296" i="1"/>
  <c r="H290" i="1"/>
  <c r="G290" i="1"/>
  <c r="H284" i="1"/>
  <c r="G284" i="1"/>
  <c r="H278" i="1"/>
  <c r="G278" i="1"/>
  <c r="H266" i="1"/>
  <c r="G266" i="1"/>
  <c r="H260" i="1"/>
  <c r="G260" i="1"/>
  <c r="H254" i="1"/>
  <c r="G254" i="1"/>
  <c r="H248" i="1"/>
  <c r="G248" i="1"/>
  <c r="H242" i="1"/>
  <c r="G242" i="1"/>
  <c r="H236" i="1"/>
  <c r="G236" i="1"/>
  <c r="H230" i="1"/>
  <c r="G230" i="1"/>
  <c r="H224" i="1"/>
  <c r="G224" i="1"/>
  <c r="H218" i="1"/>
  <c r="G218" i="1"/>
  <c r="H212" i="1"/>
  <c r="G212" i="1"/>
  <c r="H206" i="1"/>
  <c r="G206" i="1"/>
  <c r="H194" i="1"/>
  <c r="G194" i="1"/>
  <c r="H188" i="1"/>
  <c r="G188" i="1"/>
  <c r="H176" i="1"/>
  <c r="G176" i="1"/>
  <c r="H170" i="1"/>
  <c r="G170" i="1"/>
  <c r="H164" i="1"/>
  <c r="G164" i="1"/>
  <c r="H158" i="1"/>
  <c r="G158" i="1"/>
  <c r="H152" i="1"/>
  <c r="G152" i="1"/>
  <c r="H146" i="1"/>
  <c r="G146" i="1"/>
  <c r="H140" i="1"/>
  <c r="G140" i="1"/>
  <c r="H134" i="1"/>
  <c r="G134" i="1"/>
  <c r="H128" i="1"/>
  <c r="G128" i="1"/>
  <c r="H122" i="1"/>
  <c r="G122" i="1"/>
  <c r="H116" i="1"/>
  <c r="G116" i="1"/>
  <c r="H110" i="1"/>
  <c r="G110" i="1"/>
  <c r="H104" i="1"/>
  <c r="G104" i="1"/>
  <c r="H92" i="1"/>
  <c r="G92" i="1"/>
  <c r="H86" i="1"/>
  <c r="G86" i="1"/>
  <c r="H80" i="1"/>
  <c r="G80" i="1"/>
  <c r="H74" i="1"/>
  <c r="G74" i="1"/>
  <c r="H68" i="1"/>
  <c r="G68" i="1"/>
  <c r="H62" i="1"/>
  <c r="G62" i="1"/>
  <c r="H56" i="1"/>
  <c r="G56" i="1"/>
  <c r="H50" i="1"/>
  <c r="G50" i="1"/>
  <c r="H44" i="1"/>
  <c r="G44" i="1"/>
  <c r="H38" i="1"/>
  <c r="G38" i="1"/>
  <c r="H32" i="1"/>
  <c r="G32" i="1"/>
  <c r="H26" i="1"/>
  <c r="G26" i="1"/>
  <c r="H20" i="1"/>
  <c r="G20" i="1"/>
  <c r="H8" i="1"/>
  <c r="G8" i="1"/>
  <c r="H2" i="1"/>
  <c r="F314" i="1"/>
  <c r="F308" i="1"/>
  <c r="F302" i="1"/>
  <c r="F296" i="1"/>
  <c r="F290" i="1"/>
  <c r="F284" i="1"/>
  <c r="F278" i="1"/>
  <c r="F266" i="1"/>
  <c r="F260" i="1"/>
  <c r="F254" i="1"/>
  <c r="F248" i="1"/>
  <c r="F242" i="1"/>
  <c r="F236" i="1"/>
  <c r="F230" i="1"/>
  <c r="F224" i="1"/>
  <c r="F218" i="1"/>
  <c r="F212" i="1"/>
  <c r="F206" i="1"/>
  <c r="F194" i="1"/>
  <c r="F188" i="1"/>
  <c r="F176" i="1"/>
  <c r="F170" i="1"/>
  <c r="F164" i="1"/>
  <c r="F158" i="1"/>
  <c r="F152" i="1"/>
  <c r="F146" i="1"/>
  <c r="F140" i="1"/>
  <c r="F134" i="1"/>
  <c r="F128" i="1"/>
  <c r="F122" i="1"/>
  <c r="F116" i="1"/>
  <c r="F110" i="1"/>
  <c r="F104" i="1"/>
  <c r="F92" i="1"/>
  <c r="F86" i="1"/>
  <c r="F80" i="1"/>
  <c r="F74" i="1"/>
  <c r="F68" i="1"/>
  <c r="F62" i="1"/>
  <c r="F56" i="1"/>
  <c r="F50" i="1"/>
  <c r="F44" i="1"/>
  <c r="F38" i="1"/>
  <c r="F32" i="1"/>
  <c r="F26" i="1"/>
  <c r="F20" i="1"/>
  <c r="F8" i="1"/>
  <c r="F2" i="1"/>
  <c r="D324" i="1"/>
  <c r="F320" i="1" s="1"/>
  <c r="R36" i="3" l="1"/>
  <c r="S36" i="3" s="1"/>
  <c r="S59" i="3" s="1"/>
  <c r="J36" i="3"/>
  <c r="K36" i="3" s="1"/>
  <c r="K59" i="3" s="1"/>
  <c r="N36" i="3"/>
  <c r="O36" i="3" s="1"/>
  <c r="O59" i="3" s="1"/>
  <c r="N68" i="3" s="1"/>
  <c r="F36" i="3"/>
  <c r="V36" i="3"/>
  <c r="W36" i="3" s="1"/>
  <c r="W59" i="3" s="1"/>
  <c r="F98" i="1"/>
  <c r="F200" i="1"/>
  <c r="F272" i="1"/>
  <c r="H98" i="1"/>
  <c r="H320" i="1"/>
  <c r="G200" i="1"/>
  <c r="G320" i="1"/>
  <c r="F182" i="1"/>
  <c r="G182" i="1"/>
  <c r="R59" i="3"/>
  <c r="G272" i="1"/>
  <c r="H14" i="1"/>
  <c r="F14" i="1"/>
  <c r="V59" i="3" l="1"/>
  <c r="J59" i="3"/>
  <c r="N59" i="3"/>
  <c r="N67" i="3" s="1"/>
</calcChain>
</file>

<file path=xl/sharedStrings.xml><?xml version="1.0" encoding="utf-8"?>
<sst xmlns="http://schemas.openxmlformats.org/spreadsheetml/2006/main" count="437" uniqueCount="125">
  <si>
    <t>Zambezi</t>
  </si>
  <si>
    <t>1972-2015</t>
  </si>
  <si>
    <t>1972-2004</t>
  </si>
  <si>
    <t>Yellow River</t>
  </si>
  <si>
    <t>Area Change (km2/y)</t>
  </si>
  <si>
    <t>1984-2019</t>
  </si>
  <si>
    <t>Delta</t>
  </si>
  <si>
    <t>Source</t>
  </si>
  <si>
    <t>Adra</t>
  </si>
  <si>
    <t>2002-2015</t>
  </si>
  <si>
    <t>1985-2015</t>
  </si>
  <si>
    <t>Amazon</t>
  </si>
  <si>
    <t>Arno</t>
  </si>
  <si>
    <t>Ayeyarwady</t>
  </si>
  <si>
    <t>Brazos</t>
  </si>
  <si>
    <t>Burdekin</t>
  </si>
  <si>
    <t>Ceyhan-Seyhan</t>
  </si>
  <si>
    <t>Chang Jiang</t>
  </si>
  <si>
    <t>Chao Phraya</t>
  </si>
  <si>
    <t>Colorado (Mx)</t>
  </si>
  <si>
    <t>Colorado(Tx)</t>
  </si>
  <si>
    <t>Colville</t>
  </si>
  <si>
    <t>Congo</t>
  </si>
  <si>
    <t>Cunene</t>
  </si>
  <si>
    <t>Danube</t>
  </si>
  <si>
    <t>Dneiper</t>
  </si>
  <si>
    <t>Ebro</t>
  </si>
  <si>
    <t>Fly</t>
  </si>
  <si>
    <t>Ganges-Brahmaputra</t>
  </si>
  <si>
    <t>Godavari</t>
  </si>
  <si>
    <t>Grijalva</t>
  </si>
  <si>
    <t>Guadalfeo</t>
  </si>
  <si>
    <t>Indus</t>
  </si>
  <si>
    <t>Krishna</t>
  </si>
  <si>
    <t>Limpopo</t>
  </si>
  <si>
    <t>Mackenzie</t>
  </si>
  <si>
    <t>Magdalena</t>
  </si>
  <si>
    <t>Magra</t>
  </si>
  <si>
    <t>Mahanadi</t>
  </si>
  <si>
    <t>Mangoky</t>
  </si>
  <si>
    <t>Medjerda</t>
  </si>
  <si>
    <t>Mekong</t>
  </si>
  <si>
    <t>Mississippi</t>
  </si>
  <si>
    <t>Moulouya</t>
  </si>
  <si>
    <t>Murray</t>
  </si>
  <si>
    <t>Niger</t>
  </si>
  <si>
    <t>Nile</t>
  </si>
  <si>
    <t>Ombrone</t>
  </si>
  <si>
    <t>Orange</t>
  </si>
  <si>
    <t>Orinoco</t>
  </si>
  <si>
    <t>Parana</t>
  </si>
  <si>
    <t>Pearl</t>
  </si>
  <si>
    <t>Po</t>
  </si>
  <si>
    <t>Red River</t>
  </si>
  <si>
    <t>Rhône</t>
  </si>
  <si>
    <t>Sao Fransisco</t>
  </si>
  <si>
    <t>Senegal</t>
  </si>
  <si>
    <t>Shatt el Arab</t>
  </si>
  <si>
    <t>Tana</t>
  </si>
  <si>
    <t>Vistula</t>
  </si>
  <si>
    <t>Volta</t>
  </si>
  <si>
    <t>ID</t>
  </si>
  <si>
    <t>Paraiba do Sul</t>
  </si>
  <si>
    <t>1984-2015</t>
  </si>
  <si>
    <t>1974-2015</t>
  </si>
  <si>
    <t>1989-2015</t>
  </si>
  <si>
    <t>2005-2015</t>
  </si>
  <si>
    <t>1978-2014</t>
  </si>
  <si>
    <t>1984-2014</t>
  </si>
  <si>
    <t>2008-2015</t>
  </si>
  <si>
    <t>1986-2015</t>
  </si>
  <si>
    <t>1999-2014</t>
  </si>
  <si>
    <t>1979-2015</t>
  </si>
  <si>
    <t>1973-2015</t>
  </si>
  <si>
    <t>1988-2015</t>
  </si>
  <si>
    <t>1990-2015</t>
  </si>
  <si>
    <t>1976-2015</t>
  </si>
  <si>
    <t>1995-2015</t>
  </si>
  <si>
    <t>1975-2015</t>
  </si>
  <si>
    <t>Ronco et al</t>
  </si>
  <si>
    <t>2004-2015</t>
  </si>
  <si>
    <t>1996-2015</t>
  </si>
  <si>
    <t>1984-2016</t>
  </si>
  <si>
    <t>1930-2007</t>
  </si>
  <si>
    <t>1973-2014</t>
  </si>
  <si>
    <t>1967-2013</t>
  </si>
  <si>
    <t>1965-2015</t>
  </si>
  <si>
    <t>1977-2015</t>
  </si>
  <si>
    <t>1974-2010</t>
  </si>
  <si>
    <t>1945-1970</t>
  </si>
  <si>
    <t>Gagliano et al.</t>
  </si>
  <si>
    <t>1976-2006</t>
  </si>
  <si>
    <t>1947-1997</t>
  </si>
  <si>
    <t>Time</t>
  </si>
  <si>
    <t>Mean Area Change (expected value)</t>
  </si>
  <si>
    <t>Period</t>
  </si>
  <si>
    <t>Standard Deviation (corrected)</t>
  </si>
  <si>
    <t>Error Margin Ec in (km2/y)</t>
  </si>
  <si>
    <t>HydroSheds BasinID2 (Nienhuis et al)</t>
  </si>
  <si>
    <t>Standard Error</t>
  </si>
  <si>
    <t>1976-2000</t>
  </si>
  <si>
    <t>Chu et al.</t>
  </si>
  <si>
    <t>Delta Area (m2)</t>
  </si>
  <si>
    <t>Sao Francisco</t>
  </si>
  <si>
    <t>Colorado (Tx)</t>
  </si>
  <si>
    <t>Total</t>
  </si>
  <si>
    <t>Deviatie/delta Area</t>
  </si>
  <si>
    <t>Area Change Besset (km2/y)</t>
  </si>
  <si>
    <t>Area Change Pekel2</t>
  </si>
  <si>
    <t>Area Change Pekel</t>
  </si>
  <si>
    <t>Area Change Aqua</t>
  </si>
  <si>
    <t>Deviation of the mean Pekel2</t>
  </si>
  <si>
    <t>Deviation of the mean Aqua</t>
  </si>
  <si>
    <t>Deviation of the mean Pekel</t>
  </si>
  <si>
    <t>Relative_Deviation_Pekel2</t>
  </si>
  <si>
    <t>Relative_Deviation_Pekel</t>
  </si>
  <si>
    <t>Relative_Deviation_Aqua</t>
  </si>
  <si>
    <t>Relative_Deviation_Besset</t>
  </si>
  <si>
    <t>Deviation of the mean Besset</t>
  </si>
  <si>
    <t>Absolute_Deviation_Besset</t>
  </si>
  <si>
    <t>Absolute_Deviation_Pekel2</t>
  </si>
  <si>
    <t>Absolute_Deviation_Pekel</t>
  </si>
  <si>
    <t>Absolute_Deviation_Aqua</t>
  </si>
  <si>
    <t>Mean Area Change (expected value)(km^2/y)</t>
  </si>
  <si>
    <t>Absolute Mean Area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</si>
</sst>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 wrapText="1"/>
    </xf>
    <xf numFmtId="0" fontId="1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7678-D679-424F-A0DF-DCF743999A36}">
  <dimension ref="A1:M324"/>
  <sheetViews>
    <sheetView topLeftCell="A118" zoomScale="70" zoomScaleNormal="70" workbookViewId="0">
      <selection activeCell="E135" sqref="E135"/>
    </sheetView>
  </sheetViews>
  <sheetFormatPr defaultRowHeight="15" x14ac:dyDescent="0.25"/>
  <cols>
    <col min="1" max="1" width="19.85546875" bestFit="1" customWidth="1"/>
    <col min="2" max="2" width="11.7109375" bestFit="1" customWidth="1"/>
    <col min="4" max="4" width="21.42578125" bestFit="1" customWidth="1"/>
    <col min="5" max="5" width="24.7109375" bestFit="1" customWidth="1"/>
    <col min="6" max="6" width="33.85546875" bestFit="1" customWidth="1"/>
    <col min="7" max="7" width="29.7109375" bestFit="1" customWidth="1"/>
    <col min="8" max="8" width="14.85546875" bestFit="1" customWidth="1"/>
    <col min="9" max="9" width="15.7109375" style="2" bestFit="1" customWidth="1"/>
    <col min="12" max="12" width="15.7109375" bestFit="1" customWidth="1"/>
    <col min="13" max="13" width="36.5703125" bestFit="1" customWidth="1"/>
    <col min="21" max="21" width="15.7109375" bestFit="1" customWidth="1"/>
  </cols>
  <sheetData>
    <row r="1" spans="1:13" x14ac:dyDescent="0.25">
      <c r="A1" t="s">
        <v>6</v>
      </c>
      <c r="B1" t="s">
        <v>95</v>
      </c>
      <c r="C1" t="s">
        <v>93</v>
      </c>
      <c r="D1" t="s">
        <v>4</v>
      </c>
      <c r="E1" t="s">
        <v>97</v>
      </c>
      <c r="F1" t="s">
        <v>94</v>
      </c>
      <c r="G1" t="s">
        <v>96</v>
      </c>
      <c r="H1" t="s">
        <v>99</v>
      </c>
      <c r="I1" s="2" t="s">
        <v>102</v>
      </c>
      <c r="L1" t="s">
        <v>7</v>
      </c>
      <c r="M1" t="s">
        <v>98</v>
      </c>
    </row>
    <row r="2" spans="1:13" x14ac:dyDescent="0.25">
      <c r="A2" t="s">
        <v>8</v>
      </c>
      <c r="B2" t="s">
        <v>9</v>
      </c>
      <c r="D2">
        <v>-5.9999999999999995E-4</v>
      </c>
      <c r="E2">
        <v>8.9999999999999993E-3</v>
      </c>
      <c r="F2">
        <f>AVERAGE(D2:D7)</f>
        <v>-2.3729407398823251E-3</v>
      </c>
      <c r="G2">
        <f>_xlfn.STDEV.S(D2:D7)</f>
        <v>4.4154272736180991E-3</v>
      </c>
      <c r="H2">
        <f xml:space="preserve"> _xlfn.STDEV.S(D2:D7)/SQRT(COUNT(D2:D7))</f>
        <v>2.2077136368090495E-3</v>
      </c>
      <c r="I2" s="3">
        <v>5991.8198860000002</v>
      </c>
      <c r="L2">
        <v>1</v>
      </c>
    </row>
    <row r="3" spans="1:13" x14ac:dyDescent="0.25">
      <c r="B3" t="s">
        <v>5</v>
      </c>
      <c r="D3">
        <v>-8.9629669438555E-3</v>
      </c>
      <c r="E3">
        <v>5.0577565089678471E-2</v>
      </c>
      <c r="L3">
        <v>2</v>
      </c>
      <c r="M3">
        <v>3123435</v>
      </c>
    </row>
    <row r="4" spans="1:13" x14ac:dyDescent="0.25">
      <c r="B4" t="s">
        <v>5</v>
      </c>
      <c r="D4">
        <v>-3.6067670109860586E-4</v>
      </c>
      <c r="L4">
        <v>2</v>
      </c>
      <c r="M4">
        <v>3123435</v>
      </c>
    </row>
    <row r="5" spans="1:13" x14ac:dyDescent="0.25">
      <c r="B5" t="s">
        <v>10</v>
      </c>
      <c r="D5">
        <v>4.3188068542480501E-4</v>
      </c>
      <c r="L5">
        <v>2</v>
      </c>
      <c r="M5">
        <v>3123435</v>
      </c>
    </row>
    <row r="8" spans="1:13" x14ac:dyDescent="0.25">
      <c r="A8" t="s">
        <v>11</v>
      </c>
      <c r="B8" t="s">
        <v>63</v>
      </c>
      <c r="D8">
        <v>2.9780000000000002</v>
      </c>
      <c r="E8">
        <v>9.1999999999999998E-3</v>
      </c>
      <c r="F8">
        <f>AVERAGE(D8:D13)</f>
        <v>14.105399974451677</v>
      </c>
      <c r="G8">
        <f>_xlfn.STDEV.S(D8:D13)</f>
        <v>8.7123279353359404</v>
      </c>
      <c r="H8">
        <f>_xlfn.STDEV.S(D8:D13)/SQRT(COUNT(D8:D13))</f>
        <v>4.3561639676679702</v>
      </c>
      <c r="I8" s="3">
        <v>34640080228</v>
      </c>
      <c r="L8">
        <v>1</v>
      </c>
    </row>
    <row r="9" spans="1:13" x14ac:dyDescent="0.25">
      <c r="B9" t="s">
        <v>5</v>
      </c>
      <c r="D9">
        <v>13.108087020675207</v>
      </c>
      <c r="E9">
        <v>19.704745531178418</v>
      </c>
      <c r="L9">
        <v>2</v>
      </c>
      <c r="M9">
        <v>540974</v>
      </c>
    </row>
    <row r="10" spans="1:13" x14ac:dyDescent="0.25">
      <c r="B10" t="s">
        <v>5</v>
      </c>
      <c r="D10">
        <v>24.00155214539053</v>
      </c>
      <c r="L10">
        <v>2</v>
      </c>
      <c r="M10">
        <v>540974</v>
      </c>
    </row>
    <row r="11" spans="1:13" x14ac:dyDescent="0.25">
      <c r="B11" t="s">
        <v>10</v>
      </c>
      <c r="D11">
        <v>16.333960731740966</v>
      </c>
      <c r="L11">
        <v>2</v>
      </c>
      <c r="M11">
        <v>540974</v>
      </c>
    </row>
    <row r="14" spans="1:13" x14ac:dyDescent="0.25">
      <c r="A14" t="s">
        <v>12</v>
      </c>
      <c r="B14" t="s">
        <v>80</v>
      </c>
      <c r="D14">
        <v>-2E-3</v>
      </c>
      <c r="E14">
        <v>9.2999999999999992E-3</v>
      </c>
      <c r="F14">
        <f>AVERAGE(D14:D19)</f>
        <v>-1.1341718452140884E-2</v>
      </c>
      <c r="G14">
        <f>_xlfn.STDEV.S(D14:D19)</f>
        <v>8.0090190690535832E-3</v>
      </c>
      <c r="H14">
        <f xml:space="preserve"> _xlfn.STDEV.S(D14:D19)/SQRT(COUNT(D14:D19))</f>
        <v>3.5817422142991788E-3</v>
      </c>
      <c r="I14" s="3">
        <v>658326.59660000005</v>
      </c>
      <c r="L14">
        <v>1</v>
      </c>
    </row>
    <row r="15" spans="1:13" x14ac:dyDescent="0.25">
      <c r="B15" t="s">
        <v>5</v>
      </c>
      <c r="D15">
        <v>-1.3026821503750504E-2</v>
      </c>
      <c r="E15">
        <v>3.6960773248370105E-3</v>
      </c>
      <c r="L15">
        <v>2</v>
      </c>
      <c r="M15">
        <v>2042065</v>
      </c>
    </row>
    <row r="16" spans="1:13" x14ac:dyDescent="0.25">
      <c r="B16" t="s">
        <v>5</v>
      </c>
      <c r="D16">
        <v>-1.6881521046609321E-2</v>
      </c>
      <c r="L16">
        <v>2</v>
      </c>
      <c r="M16">
        <v>2042065</v>
      </c>
    </row>
    <row r="17" spans="1:13" x14ac:dyDescent="0.25">
      <c r="B17" t="s">
        <v>10</v>
      </c>
      <c r="D17">
        <v>-4.2288211389160191E-3</v>
      </c>
      <c r="L17">
        <v>2</v>
      </c>
      <c r="M17">
        <v>2042065</v>
      </c>
    </row>
    <row r="18" spans="1:13" x14ac:dyDescent="0.25">
      <c r="B18" t="s">
        <v>5</v>
      </c>
      <c r="D18">
        <f>(0.3-1.02)/35</f>
        <v>-2.057142857142857E-2</v>
      </c>
      <c r="L18">
        <v>3</v>
      </c>
    </row>
    <row r="20" spans="1:13" x14ac:dyDescent="0.25">
      <c r="A20" t="s">
        <v>13</v>
      </c>
      <c r="B20" t="s">
        <v>64</v>
      </c>
      <c r="D20">
        <v>1.1259999999999999</v>
      </c>
      <c r="E20">
        <v>8.8000000000000005E-3</v>
      </c>
      <c r="F20">
        <f>AVERAGE(D20:D25)</f>
        <v>0.24622873196527079</v>
      </c>
      <c r="G20">
        <f>_xlfn.STDEV.S(D20:D25)</f>
        <v>2.4838104924205098</v>
      </c>
      <c r="H20">
        <f>_xlfn.STDEV.S(D20:D25)/SQRT(COUNT(D20:D25))</f>
        <v>1.2419052462102549</v>
      </c>
      <c r="I20" s="3">
        <v>27541099721</v>
      </c>
      <c r="L20">
        <v>1</v>
      </c>
    </row>
    <row r="21" spans="1:13" x14ac:dyDescent="0.25">
      <c r="B21" t="s">
        <v>5</v>
      </c>
      <c r="D21">
        <v>-3.4351749792151751</v>
      </c>
      <c r="E21">
        <v>14.161576797480359</v>
      </c>
      <c r="L21">
        <v>2</v>
      </c>
      <c r="M21">
        <v>3032116</v>
      </c>
    </row>
    <row r="22" spans="1:13" x14ac:dyDescent="0.25">
      <c r="B22" t="s">
        <v>5</v>
      </c>
      <c r="D22">
        <v>2.0052632841542017</v>
      </c>
      <c r="L22">
        <v>2</v>
      </c>
      <c r="M22">
        <v>3032116</v>
      </c>
    </row>
    <row r="23" spans="1:13" x14ac:dyDescent="0.25">
      <c r="B23" t="s">
        <v>10</v>
      </c>
      <c r="D23">
        <v>1.2888266229220566</v>
      </c>
      <c r="L23">
        <v>2</v>
      </c>
      <c r="M23">
        <v>3032116</v>
      </c>
    </row>
    <row r="26" spans="1:13" x14ac:dyDescent="0.25">
      <c r="A26" t="s">
        <v>14</v>
      </c>
      <c r="B26" t="s">
        <v>77</v>
      </c>
      <c r="D26">
        <v>-0.21</v>
      </c>
      <c r="E26">
        <v>9.1000000000000004E-3</v>
      </c>
      <c r="F26">
        <f>AVERAGE(D26:D31)</f>
        <v>-4.5177587250503456E-2</v>
      </c>
      <c r="G26">
        <f>_xlfn.STDEV.S(D26:D31)</f>
        <v>0.11118971119322146</v>
      </c>
      <c r="H26">
        <f xml:space="preserve"> _xlfn.STDEV.S(D26:D31)/SQRT(COUNT(D26:D31))</f>
        <v>5.5594855596610732E-2</v>
      </c>
      <c r="I26" s="3">
        <v>735859120.10000002</v>
      </c>
      <c r="L26">
        <v>1</v>
      </c>
    </row>
    <row r="27" spans="1:13" x14ac:dyDescent="0.25">
      <c r="B27" t="s">
        <v>5</v>
      </c>
      <c r="D27">
        <v>-1.0061572056468859E-3</v>
      </c>
      <c r="E27">
        <v>7.9980318948413259E-2</v>
      </c>
      <c r="L27">
        <v>2</v>
      </c>
      <c r="M27">
        <v>4281751</v>
      </c>
    </row>
    <row r="28" spans="1:13" x14ac:dyDescent="0.25">
      <c r="B28" t="s">
        <v>5</v>
      </c>
      <c r="D28">
        <v>-3.4744324208284671E-3</v>
      </c>
      <c r="L28">
        <v>2</v>
      </c>
      <c r="M28">
        <v>4281751</v>
      </c>
    </row>
    <row r="29" spans="1:13" x14ac:dyDescent="0.25">
      <c r="B29" t="s">
        <v>10</v>
      </c>
      <c r="D29">
        <v>3.3770240624461524E-2</v>
      </c>
      <c r="L29">
        <v>2</v>
      </c>
      <c r="M29">
        <v>4281751</v>
      </c>
    </row>
    <row r="32" spans="1:13" x14ac:dyDescent="0.25">
      <c r="A32" t="s">
        <v>15</v>
      </c>
      <c r="B32" t="s">
        <v>64</v>
      </c>
      <c r="D32">
        <v>-0.156</v>
      </c>
      <c r="E32">
        <v>8.5000000000000006E-3</v>
      </c>
      <c r="F32">
        <f>AVERAGE(D32:D37)</f>
        <v>-1.4502694087559179E-2</v>
      </c>
      <c r="G32">
        <f>_xlfn.STDEV.S(D32:D37)</f>
        <v>0.13604575518534104</v>
      </c>
      <c r="H32">
        <f>_xlfn.STDEV.S(D32:D37)/SQRT(COUNT(D32:D37))</f>
        <v>6.8022877592670519E-2</v>
      </c>
      <c r="I32" s="3">
        <v>596538011.79999995</v>
      </c>
      <c r="L32">
        <v>1</v>
      </c>
    </row>
    <row r="33" spans="1:13" x14ac:dyDescent="0.25">
      <c r="B33" t="s">
        <v>5</v>
      </c>
      <c r="D33">
        <v>-0.1019814576361615</v>
      </c>
      <c r="E33">
        <v>0.14870965193245747</v>
      </c>
      <c r="L33">
        <v>2</v>
      </c>
      <c r="M33">
        <v>866167</v>
      </c>
    </row>
    <row r="34" spans="1:13" x14ac:dyDescent="0.25">
      <c r="B34" t="s">
        <v>5</v>
      </c>
      <c r="D34">
        <v>0.12858866795346857</v>
      </c>
      <c r="L34">
        <v>2</v>
      </c>
      <c r="M34">
        <v>866167</v>
      </c>
    </row>
    <row r="35" spans="1:13" x14ac:dyDescent="0.25">
      <c r="B35" t="s">
        <v>10</v>
      </c>
      <c r="D35">
        <v>7.1382013332456196E-2</v>
      </c>
      <c r="L35">
        <v>2</v>
      </c>
      <c r="M35">
        <v>866167</v>
      </c>
    </row>
    <row r="38" spans="1:13" x14ac:dyDescent="0.25">
      <c r="A38" t="s">
        <v>16</v>
      </c>
      <c r="B38" t="s">
        <v>63</v>
      </c>
      <c r="D38">
        <v>-0.19800000000000001</v>
      </c>
      <c r="E38">
        <v>9.2999999999999992E-3</v>
      </c>
      <c r="F38">
        <f>AVERAGE(D38:D43)</f>
        <v>-2.4250204751864964E-2</v>
      </c>
      <c r="G38">
        <f>_xlfn.STDEV.S(D38:D43)</f>
        <v>0.16123527212121957</v>
      </c>
      <c r="H38">
        <f xml:space="preserve"> _xlfn.STDEV.S(D38:D43)/SQRT(COUNT(D38:D43))</f>
        <v>7.2106605766744727E-2</v>
      </c>
      <c r="I38" s="3">
        <v>148278984.59999999</v>
      </c>
      <c r="L38">
        <v>1</v>
      </c>
    </row>
    <row r="39" spans="1:13" x14ac:dyDescent="0.25">
      <c r="B39" t="s">
        <v>5</v>
      </c>
      <c r="D39">
        <v>7.7781532623732733E-2</v>
      </c>
      <c r="E39">
        <v>0.12882584755403029</v>
      </c>
      <c r="L39">
        <v>2</v>
      </c>
      <c r="M39">
        <v>3173945</v>
      </c>
    </row>
    <row r="40" spans="1:13" x14ac:dyDescent="0.25">
      <c r="B40" t="s">
        <v>5</v>
      </c>
      <c r="D40">
        <v>0.14508545564778721</v>
      </c>
      <c r="L40">
        <v>2</v>
      </c>
      <c r="M40">
        <v>3173945</v>
      </c>
    </row>
    <row r="41" spans="1:13" x14ac:dyDescent="0.25">
      <c r="B41" t="s">
        <v>10</v>
      </c>
      <c r="D41">
        <v>4.931055939772664E-2</v>
      </c>
      <c r="L41">
        <v>2</v>
      </c>
      <c r="M41">
        <v>3173945</v>
      </c>
    </row>
    <row r="42" spans="1:13" x14ac:dyDescent="0.25">
      <c r="B42" t="s">
        <v>5</v>
      </c>
      <c r="D42">
        <f>(2.7-9.54)/35</f>
        <v>-0.1954285714285714</v>
      </c>
      <c r="L42">
        <v>3</v>
      </c>
    </row>
    <row r="44" spans="1:13" x14ac:dyDescent="0.25">
      <c r="A44" t="s">
        <v>17</v>
      </c>
      <c r="B44" t="s">
        <v>88</v>
      </c>
      <c r="D44">
        <v>18.5</v>
      </c>
      <c r="E44">
        <v>8.6E-3</v>
      </c>
      <c r="F44">
        <f>AVERAGE(D44:D49)</f>
        <v>10.034961349306529</v>
      </c>
      <c r="G44">
        <f>_xlfn.STDEV.S(D44:D49)</f>
        <v>5.6880937561634486</v>
      </c>
      <c r="H44">
        <f>_xlfn.STDEV.S(D44:D49)/SQRT(COUNT(D44:D49))</f>
        <v>2.8440468780817243</v>
      </c>
      <c r="I44" s="3">
        <v>2911256703</v>
      </c>
      <c r="L44">
        <v>1</v>
      </c>
    </row>
    <row r="45" spans="1:13" x14ac:dyDescent="0.25">
      <c r="B45" t="s">
        <v>5</v>
      </c>
      <c r="D45">
        <v>7.3368347478902498</v>
      </c>
      <c r="E45">
        <v>1.7266945808240193</v>
      </c>
      <c r="L45">
        <v>2</v>
      </c>
      <c r="M45">
        <v>1780166</v>
      </c>
    </row>
    <row r="46" spans="1:13" x14ac:dyDescent="0.25">
      <c r="B46" t="s">
        <v>5</v>
      </c>
      <c r="D46">
        <v>6.2861071707344083</v>
      </c>
      <c r="L46">
        <v>2</v>
      </c>
      <c r="M46">
        <v>1780166</v>
      </c>
    </row>
    <row r="47" spans="1:13" x14ac:dyDescent="0.25">
      <c r="B47" t="s">
        <v>10</v>
      </c>
      <c r="D47">
        <v>8.0169034786014581</v>
      </c>
      <c r="L47">
        <v>2</v>
      </c>
      <c r="M47">
        <v>1780166</v>
      </c>
    </row>
    <row r="50" spans="1:13" x14ac:dyDescent="0.25">
      <c r="A50" t="s">
        <v>18</v>
      </c>
      <c r="B50" t="s">
        <v>81</v>
      </c>
      <c r="D50">
        <v>-0.441</v>
      </c>
      <c r="E50">
        <v>9.1000000000000004E-3</v>
      </c>
      <c r="F50">
        <f>AVERAGE(D50:D55)</f>
        <v>-8.6861091143517512E-3</v>
      </c>
      <c r="G50">
        <f>_xlfn.STDEV.S(D50:D55)</f>
        <v>0.32013478286348934</v>
      </c>
      <c r="H50">
        <f xml:space="preserve"> _xlfn.STDEV.S(D50:D55)/SQRT(COUNT(D50:D55))</f>
        <v>0.16006739143174467</v>
      </c>
      <c r="I50" s="3">
        <v>4110035021</v>
      </c>
      <c r="L50">
        <v>1</v>
      </c>
    </row>
    <row r="51" spans="1:13" x14ac:dyDescent="0.25">
      <c r="B51" t="s">
        <v>5</v>
      </c>
      <c r="D51">
        <v>3.5396601135661392E-2</v>
      </c>
      <c r="E51">
        <v>0.24399275078520161</v>
      </c>
      <c r="L51">
        <v>2</v>
      </c>
      <c r="M51">
        <v>3279946</v>
      </c>
    </row>
    <row r="52" spans="1:13" x14ac:dyDescent="0.25">
      <c r="B52" t="s">
        <v>5</v>
      </c>
      <c r="D52">
        <v>0.33249838884987487</v>
      </c>
      <c r="L52">
        <v>2</v>
      </c>
      <c r="M52">
        <v>3279946</v>
      </c>
    </row>
    <row r="53" spans="1:13" x14ac:dyDescent="0.25">
      <c r="B53" t="s">
        <v>10</v>
      </c>
      <c r="D53">
        <v>3.8360573557056729E-2</v>
      </c>
      <c r="L53">
        <v>2</v>
      </c>
      <c r="M53">
        <v>3279946</v>
      </c>
    </row>
    <row r="56" spans="1:13" x14ac:dyDescent="0.25">
      <c r="A56" t="s">
        <v>19</v>
      </c>
      <c r="B56" t="s">
        <v>82</v>
      </c>
      <c r="D56">
        <v>-0.51100000000000001</v>
      </c>
      <c r="E56">
        <v>8.2000000000000007E-3</v>
      </c>
      <c r="F56">
        <f>AVERAGE(D56:D61)</f>
        <v>-1.2167317643117053</v>
      </c>
      <c r="G56">
        <f>_xlfn.STDEV.S(D56:D61)</f>
        <v>0.84605888823651987</v>
      </c>
      <c r="H56">
        <f>_xlfn.STDEV.S(D56:D61)/SQRT(COUNT(D56:D61))</f>
        <v>0.42302944411825993</v>
      </c>
      <c r="I56" s="3">
        <v>264530664.90000001</v>
      </c>
      <c r="L56">
        <v>1</v>
      </c>
    </row>
    <row r="57" spans="1:13" x14ac:dyDescent="0.25">
      <c r="B57" t="s">
        <v>5</v>
      </c>
      <c r="D57">
        <v>-2.3333751283136848</v>
      </c>
      <c r="E57">
        <v>0.77846696853169983</v>
      </c>
      <c r="L57">
        <v>2</v>
      </c>
      <c r="M57">
        <v>4056471</v>
      </c>
    </row>
    <row r="58" spans="1:13" x14ac:dyDescent="0.25">
      <c r="B58" t="s">
        <v>5</v>
      </c>
      <c r="D58">
        <v>-0.61248213917343053</v>
      </c>
      <c r="L58">
        <v>2</v>
      </c>
      <c r="M58">
        <v>4056471</v>
      </c>
    </row>
    <row r="59" spans="1:13" x14ac:dyDescent="0.25">
      <c r="B59" t="s">
        <v>10</v>
      </c>
      <c r="D59">
        <v>-1.4100697897597061</v>
      </c>
      <c r="L59">
        <v>2</v>
      </c>
      <c r="M59">
        <v>4056471</v>
      </c>
    </row>
    <row r="62" spans="1:13" x14ac:dyDescent="0.25">
      <c r="A62" t="s">
        <v>104</v>
      </c>
      <c r="B62" t="s">
        <v>83</v>
      </c>
      <c r="D62">
        <v>-1.52</v>
      </c>
      <c r="E62">
        <v>7.7999999999999996E-3</v>
      </c>
      <c r="F62">
        <f>AVERAGE(D62:D67)</f>
        <v>-0.32398630098146347</v>
      </c>
      <c r="G62">
        <f>_xlfn.STDEV.S(D62:D67)</f>
        <v>0.79868154175344008</v>
      </c>
      <c r="H62">
        <f xml:space="preserve"> _xlfn.STDEV.S(D62:D67)/SQRT(COUNT(D62:D67))</f>
        <v>0.39934077087672004</v>
      </c>
      <c r="I62" s="3">
        <v>59274363.689999998</v>
      </c>
      <c r="L62">
        <v>1</v>
      </c>
    </row>
    <row r="63" spans="1:13" x14ac:dyDescent="0.25">
      <c r="B63" t="s">
        <v>5</v>
      </c>
      <c r="D63">
        <v>1.5811931154366042E-2</v>
      </c>
      <c r="E63">
        <v>0.11729689613158194</v>
      </c>
      <c r="L63">
        <v>2</v>
      </c>
      <c r="M63">
        <v>4301321</v>
      </c>
    </row>
    <row r="64" spans="1:13" x14ac:dyDescent="0.25">
      <c r="B64" t="s">
        <v>5</v>
      </c>
      <c r="D64">
        <v>7.9498823482238967E-2</v>
      </c>
      <c r="L64">
        <v>2</v>
      </c>
      <c r="M64">
        <v>4301321</v>
      </c>
    </row>
    <row r="65" spans="1:13" x14ac:dyDescent="0.25">
      <c r="B65" t="s">
        <v>10</v>
      </c>
      <c r="D65">
        <v>0.12874404143754123</v>
      </c>
      <c r="L65">
        <v>2</v>
      </c>
      <c r="M65">
        <v>4301321</v>
      </c>
    </row>
    <row r="68" spans="1:13" x14ac:dyDescent="0.25">
      <c r="A68" t="s">
        <v>21</v>
      </c>
      <c r="B68" t="s">
        <v>10</v>
      </c>
      <c r="D68">
        <v>-0.49399999999999999</v>
      </c>
      <c r="E68">
        <v>9.9000000000000008E-3</v>
      </c>
      <c r="F68">
        <f>AVERAGE(D68:D73)</f>
        <v>-0.17223771630236737</v>
      </c>
      <c r="G68">
        <f>_xlfn.STDEV.S(D68:D73)</f>
        <v>0.21750868952416205</v>
      </c>
      <c r="H68">
        <f>_xlfn.STDEV.S(D68:D73)/SQRT(COUNT(D68:D73))</f>
        <v>0.10875434476208103</v>
      </c>
      <c r="I68" s="3">
        <v>503572266.30000001</v>
      </c>
      <c r="L68">
        <v>1</v>
      </c>
    </row>
    <row r="69" spans="1:13" x14ac:dyDescent="0.25">
      <c r="B69" t="s">
        <v>5</v>
      </c>
      <c r="D69">
        <v>-9.0442086084654191E-2</v>
      </c>
      <c r="E69">
        <v>0.14074288100894419</v>
      </c>
      <c r="L69">
        <v>2</v>
      </c>
      <c r="M69">
        <v>2938</v>
      </c>
    </row>
    <row r="70" spans="1:13" x14ac:dyDescent="0.25">
      <c r="B70" t="s">
        <v>5</v>
      </c>
      <c r="D70">
        <v>-9.0442086084654191E-2</v>
      </c>
      <c r="L70">
        <v>2</v>
      </c>
      <c r="M70">
        <v>2938</v>
      </c>
    </row>
    <row r="71" spans="1:13" x14ac:dyDescent="0.25">
      <c r="B71" t="s">
        <v>10</v>
      </c>
      <c r="D71">
        <v>-1.4066693040161107E-2</v>
      </c>
      <c r="L71">
        <v>2</v>
      </c>
      <c r="M71">
        <v>2938</v>
      </c>
    </row>
    <row r="74" spans="1:13" x14ac:dyDescent="0.25">
      <c r="A74" t="s">
        <v>22</v>
      </c>
      <c r="B74" t="s">
        <v>65</v>
      </c>
      <c r="D74">
        <v>6.0999999999999999E-2</v>
      </c>
      <c r="E74">
        <v>8.5000000000000006E-3</v>
      </c>
      <c r="F74">
        <f>AVERAGE(D74:D79)</f>
        <v>0.61204374635737624</v>
      </c>
      <c r="G74">
        <f>_xlfn.STDEV.S(D74:D79)</f>
        <v>1.2229421270964211</v>
      </c>
      <c r="H74">
        <f xml:space="preserve"> _xlfn.STDEV.S(D74:D79)/SQRT(COUNT(D74:D79))</f>
        <v>0.61147106354821057</v>
      </c>
      <c r="I74" s="3">
        <v>696195376</v>
      </c>
      <c r="L74">
        <v>1</v>
      </c>
    </row>
    <row r="75" spans="1:13" x14ac:dyDescent="0.25">
      <c r="B75" t="s">
        <v>5</v>
      </c>
      <c r="D75">
        <v>-0.19173275117169619</v>
      </c>
      <c r="E75">
        <v>0.60312011924857101</v>
      </c>
      <c r="L75">
        <v>2</v>
      </c>
      <c r="M75">
        <v>1086772</v>
      </c>
    </row>
    <row r="76" spans="1:13" x14ac:dyDescent="0.25">
      <c r="B76" t="s">
        <v>5</v>
      </c>
      <c r="D76">
        <v>2.4338505485822703</v>
      </c>
      <c r="L76">
        <v>2</v>
      </c>
      <c r="M76">
        <v>1086772</v>
      </c>
    </row>
    <row r="77" spans="1:13" x14ac:dyDescent="0.25">
      <c r="B77" t="s">
        <v>10</v>
      </c>
      <c r="D77">
        <v>0.14505718801893064</v>
      </c>
      <c r="L77">
        <v>2</v>
      </c>
      <c r="M77">
        <v>1086772</v>
      </c>
    </row>
    <row r="80" spans="1:13" x14ac:dyDescent="0.25">
      <c r="A80" t="s">
        <v>23</v>
      </c>
      <c r="B80" t="s">
        <v>63</v>
      </c>
      <c r="D80">
        <v>-1E-3</v>
      </c>
      <c r="E80">
        <v>9.2999999999999992E-3</v>
      </c>
      <c r="F80">
        <f>AVERAGE(D80:D85)</f>
        <v>1.6802008407640057E-2</v>
      </c>
      <c r="G80">
        <f>_xlfn.STDEV.S(D80:D85)</f>
        <v>2.6516816316572902E-2</v>
      </c>
      <c r="H80">
        <f>_xlfn.STDEV.S(D80:D85)/SQRT(COUNT(D80:D85))</f>
        <v>1.3258408158286451E-2</v>
      </c>
      <c r="I80" s="3">
        <v>6287723.1210000003</v>
      </c>
      <c r="L80">
        <v>1</v>
      </c>
    </row>
    <row r="81" spans="1:13" x14ac:dyDescent="0.25">
      <c r="B81" t="s">
        <v>5</v>
      </c>
      <c r="D81">
        <v>-9.9349231905539528E-3</v>
      </c>
      <c r="E81">
        <v>2.2991226125358852E-2</v>
      </c>
      <c r="L81">
        <v>2</v>
      </c>
      <c r="M81">
        <v>1385442</v>
      </c>
    </row>
    <row r="82" spans="1:13" x14ac:dyDescent="0.25">
      <c r="B82" t="s">
        <v>5</v>
      </c>
      <c r="D82">
        <v>4.5620945550972576E-2</v>
      </c>
      <c r="L82">
        <v>2</v>
      </c>
      <c r="M82">
        <v>1385442</v>
      </c>
    </row>
    <row r="83" spans="1:13" x14ac:dyDescent="0.25">
      <c r="B83" t="s">
        <v>10</v>
      </c>
      <c r="D83">
        <v>3.2522011270141607E-2</v>
      </c>
      <c r="L83">
        <v>2</v>
      </c>
      <c r="M83">
        <v>1385442</v>
      </c>
    </row>
    <row r="86" spans="1:13" x14ac:dyDescent="0.25">
      <c r="A86" t="s">
        <v>24</v>
      </c>
      <c r="B86" t="s">
        <v>67</v>
      </c>
      <c r="D86">
        <v>0.13900000000000001</v>
      </c>
      <c r="E86">
        <v>7.7999999999999996E-3</v>
      </c>
      <c r="F86">
        <f>AVERAGE(D86:D91)</f>
        <v>0.13074564481391451</v>
      </c>
      <c r="G86">
        <f>_xlfn.STDEV.S(D86:D91)</f>
        <v>0.10426146762164737</v>
      </c>
      <c r="H86">
        <f xml:space="preserve"> _xlfn.STDEV.S(D86:D91)/SQRT(COUNT(D86:D91))</f>
        <v>4.6627145807179367E-2</v>
      </c>
      <c r="I86" s="3">
        <v>3653836156</v>
      </c>
      <c r="L86">
        <v>1</v>
      </c>
    </row>
    <row r="87" spans="1:13" x14ac:dyDescent="0.25">
      <c r="B87" t="s">
        <v>5</v>
      </c>
      <c r="D87">
        <v>-2.6476747276954021E-2</v>
      </c>
      <c r="E87">
        <v>0.20515198861364614</v>
      </c>
      <c r="L87">
        <v>2</v>
      </c>
      <c r="M87">
        <v>1832055</v>
      </c>
    </row>
    <row r="88" spans="1:13" x14ac:dyDescent="0.25">
      <c r="B88" t="s">
        <v>5</v>
      </c>
      <c r="D88">
        <v>0.17263387903499267</v>
      </c>
      <c r="L88">
        <v>2</v>
      </c>
      <c r="M88">
        <v>1832055</v>
      </c>
    </row>
    <row r="89" spans="1:13" x14ac:dyDescent="0.25">
      <c r="B89" t="s">
        <v>10</v>
      </c>
      <c r="D89">
        <v>0.25914252088296241</v>
      </c>
      <c r="L89">
        <v>2</v>
      </c>
      <c r="M89">
        <v>1832055</v>
      </c>
    </row>
    <row r="90" spans="1:13" x14ac:dyDescent="0.25">
      <c r="B90" t="s">
        <v>5</v>
      </c>
      <c r="D90">
        <f>(32.45-28.62)/35</f>
        <v>0.10942857142857149</v>
      </c>
      <c r="L90">
        <v>3</v>
      </c>
    </row>
    <row r="92" spans="1:13" x14ac:dyDescent="0.25">
      <c r="A92" t="s">
        <v>25</v>
      </c>
      <c r="B92" t="s">
        <v>68</v>
      </c>
      <c r="D92">
        <v>-5.5E-2</v>
      </c>
      <c r="E92">
        <v>9.1999999999999998E-3</v>
      </c>
      <c r="F92">
        <f>AVERAGE(D92:D97)</f>
        <v>0.18153472000058843</v>
      </c>
      <c r="G92">
        <f>_xlfn.STDEV.S(D92:D97)</f>
        <v>0.23251782969848189</v>
      </c>
      <c r="H92">
        <f>_xlfn.STDEV.S(D92:D97)/SQRT(COUNT(D92:D97))</f>
        <v>0.11625891484924095</v>
      </c>
      <c r="I92" s="3">
        <v>83563150.180000007</v>
      </c>
      <c r="L92">
        <v>1</v>
      </c>
    </row>
    <row r="93" spans="1:13" x14ac:dyDescent="0.25">
      <c r="B93" t="s">
        <v>5</v>
      </c>
      <c r="D93">
        <v>0.10180884027629321</v>
      </c>
      <c r="E93">
        <v>0.20803416512970738</v>
      </c>
      <c r="L93">
        <v>2</v>
      </c>
      <c r="M93">
        <v>1610345</v>
      </c>
    </row>
    <row r="94" spans="1:13" x14ac:dyDescent="0.25">
      <c r="B94" t="s">
        <v>5</v>
      </c>
      <c r="D94">
        <v>0.49758644059235302</v>
      </c>
      <c r="L94">
        <v>2</v>
      </c>
      <c r="M94">
        <v>1610345</v>
      </c>
    </row>
    <row r="95" spans="1:13" x14ac:dyDescent="0.25">
      <c r="B95" t="s">
        <v>10</v>
      </c>
      <c r="D95">
        <v>0.18174359913370752</v>
      </c>
      <c r="L95">
        <v>2</v>
      </c>
      <c r="M95">
        <v>1610345</v>
      </c>
    </row>
    <row r="98" spans="1:13" x14ac:dyDescent="0.25">
      <c r="A98" t="s">
        <v>26</v>
      </c>
      <c r="B98" t="s">
        <v>10</v>
      </c>
      <c r="D98">
        <v>-0.129</v>
      </c>
      <c r="E98">
        <v>8.8000000000000005E-3</v>
      </c>
      <c r="F98">
        <f>AVERAGE(D98:D103)</f>
        <v>8.5377653716524365E-2</v>
      </c>
      <c r="G98">
        <f>_xlfn.STDEV.S(D98:D103)</f>
        <v>0.26611155304038925</v>
      </c>
      <c r="H98">
        <f xml:space="preserve"> _xlfn.STDEV.S(D98:D103)/SQRT(COUNT(D98:D103))</f>
        <v>0.11900870443927024</v>
      </c>
      <c r="I98" s="3">
        <v>196012489.80000001</v>
      </c>
      <c r="L98">
        <v>1</v>
      </c>
    </row>
    <row r="99" spans="1:13" x14ac:dyDescent="0.25">
      <c r="B99" t="s">
        <v>5</v>
      </c>
      <c r="D99">
        <v>2.791550611927129E-2</v>
      </c>
      <c r="E99">
        <v>0.41962918721801112</v>
      </c>
      <c r="L99">
        <v>2</v>
      </c>
      <c r="M99">
        <v>2433835</v>
      </c>
    </row>
    <row r="100" spans="1:13" x14ac:dyDescent="0.25">
      <c r="B100" t="s">
        <v>5</v>
      </c>
      <c r="D100">
        <v>0.53919189579636539</v>
      </c>
      <c r="L100">
        <v>2</v>
      </c>
      <c r="M100">
        <v>2433835</v>
      </c>
    </row>
    <row r="101" spans="1:13" x14ac:dyDescent="0.25">
      <c r="B101" t="s">
        <v>10</v>
      </c>
      <c r="D101">
        <v>7.0209438095556534E-2</v>
      </c>
      <c r="L101">
        <v>2</v>
      </c>
      <c r="M101">
        <v>2433835</v>
      </c>
    </row>
    <row r="102" spans="1:13" x14ac:dyDescent="0.25">
      <c r="B102" t="s">
        <v>5</v>
      </c>
      <c r="D102">
        <f>(5.28-8.13)/35</f>
        <v>-8.1428571428571447E-2</v>
      </c>
      <c r="L102">
        <v>3</v>
      </c>
    </row>
    <row r="104" spans="1:13" x14ac:dyDescent="0.25">
      <c r="A104" t="s">
        <v>27</v>
      </c>
      <c r="B104" t="s">
        <v>65</v>
      </c>
      <c r="D104">
        <v>-1.651</v>
      </c>
      <c r="E104">
        <v>9.4000000000000004E-3</v>
      </c>
      <c r="F104">
        <f>AVERAGE(D104:D109)</f>
        <v>-1.0152751938725937</v>
      </c>
      <c r="G104">
        <f>_xlfn.STDEV.S(D104:D109)</f>
        <v>1.128707195503047</v>
      </c>
      <c r="H104">
        <f>_xlfn.STDEV.S(D104:D109)/SQRT(COUNT(D104:D109))</f>
        <v>0.56435359775152349</v>
      </c>
      <c r="I104" s="3">
        <v>2733358916</v>
      </c>
      <c r="L104">
        <v>1</v>
      </c>
    </row>
    <row r="105" spans="1:13" x14ac:dyDescent="0.25">
      <c r="B105" t="s">
        <v>5</v>
      </c>
      <c r="D105">
        <v>-2.2814344107600975</v>
      </c>
      <c r="E105">
        <v>4.1487188277837115</v>
      </c>
      <c r="L105">
        <v>2</v>
      </c>
      <c r="M105">
        <v>7126506</v>
      </c>
    </row>
    <row r="106" spans="1:13" x14ac:dyDescent="0.25">
      <c r="B106" t="s">
        <v>5</v>
      </c>
      <c r="D106">
        <v>-9.3186869731746291E-3</v>
      </c>
      <c r="L106">
        <v>2</v>
      </c>
      <c r="M106">
        <v>7126506</v>
      </c>
    </row>
    <row r="107" spans="1:13" x14ac:dyDescent="0.25">
      <c r="B107" t="s">
        <v>10</v>
      </c>
      <c r="D107">
        <v>-0.11934767775710213</v>
      </c>
      <c r="L107">
        <v>2</v>
      </c>
      <c r="M107">
        <v>7126506</v>
      </c>
    </row>
    <row r="110" spans="1:13" x14ac:dyDescent="0.25">
      <c r="A110" t="s">
        <v>28</v>
      </c>
      <c r="B110" t="s">
        <v>84</v>
      </c>
      <c r="D110">
        <v>7.3970000000000002</v>
      </c>
      <c r="E110">
        <v>9.7000000000000003E-3</v>
      </c>
      <c r="F110">
        <f>AVERAGE(D110:D115)</f>
        <v>21.009632071509426</v>
      </c>
      <c r="G110">
        <f>_xlfn.STDEV.S(D110:D115)</f>
        <v>11.727207891615629</v>
      </c>
      <c r="H110">
        <f xml:space="preserve"> _xlfn.STDEV.S(D110:D115)/SQRT(COUNT(D110:D115))</f>
        <v>5.8636039458078146</v>
      </c>
      <c r="I110" s="3">
        <v>71205743357</v>
      </c>
      <c r="L110">
        <v>1</v>
      </c>
    </row>
    <row r="111" spans="1:13" x14ac:dyDescent="0.25">
      <c r="B111" t="s">
        <v>5</v>
      </c>
      <c r="D111">
        <v>20.583010968587843</v>
      </c>
      <c r="E111">
        <v>20.321904845041274</v>
      </c>
      <c r="L111">
        <v>2</v>
      </c>
      <c r="M111">
        <v>2259146</v>
      </c>
    </row>
    <row r="112" spans="1:13" x14ac:dyDescent="0.25">
      <c r="B112" t="s">
        <v>5</v>
      </c>
      <c r="D112">
        <v>20.012209872797371</v>
      </c>
      <c r="L112">
        <v>2</v>
      </c>
      <c r="M112">
        <v>2259146</v>
      </c>
    </row>
    <row r="113" spans="1:13" x14ac:dyDescent="0.25">
      <c r="B113" t="s">
        <v>10</v>
      </c>
      <c r="D113">
        <v>36.046307444652491</v>
      </c>
      <c r="L113">
        <v>2</v>
      </c>
      <c r="M113">
        <v>2259146</v>
      </c>
    </row>
    <row r="116" spans="1:13" x14ac:dyDescent="0.25">
      <c r="A116" t="s">
        <v>29</v>
      </c>
      <c r="B116" t="s">
        <v>69</v>
      </c>
      <c r="E116">
        <v>8.6999999999999994E-3</v>
      </c>
      <c r="F116">
        <f>AVERAGE(D116:D121)</f>
        <v>-1.1207711669958405</v>
      </c>
      <c r="G116">
        <f>_xlfn.STDEV.S(D116:D121)</f>
        <v>1.3010954182033245</v>
      </c>
      <c r="H116">
        <f>_xlfn.STDEV.S(D116:D121)/SQRT(COUNT(D116:D121))</f>
        <v>0.75118778994107815</v>
      </c>
      <c r="I116" s="3">
        <v>3382470944</v>
      </c>
      <c r="L116">
        <v>1</v>
      </c>
    </row>
    <row r="117" spans="1:13" x14ac:dyDescent="0.25">
      <c r="B117" t="s">
        <v>5</v>
      </c>
      <c r="D117">
        <v>-2.3145204514130397</v>
      </c>
      <c r="E117">
        <v>1.5132827935740281</v>
      </c>
      <c r="L117">
        <v>2</v>
      </c>
      <c r="M117">
        <v>2996486</v>
      </c>
    </row>
    <row r="118" spans="1:13" x14ac:dyDescent="0.25">
      <c r="B118" t="s">
        <v>5</v>
      </c>
      <c r="D118">
        <v>-1.3138783421316356</v>
      </c>
      <c r="L118">
        <v>2</v>
      </c>
      <c r="M118">
        <v>2996486</v>
      </c>
    </row>
    <row r="119" spans="1:13" x14ac:dyDescent="0.25">
      <c r="B119" t="s">
        <v>10</v>
      </c>
      <c r="D119">
        <v>0.26608529255715363</v>
      </c>
      <c r="L119">
        <v>2</v>
      </c>
      <c r="M119">
        <v>2996486</v>
      </c>
    </row>
    <row r="122" spans="1:13" x14ac:dyDescent="0.25">
      <c r="A122" t="s">
        <v>30</v>
      </c>
      <c r="B122" t="s">
        <v>70</v>
      </c>
      <c r="D122">
        <v>-0.43099999999999999</v>
      </c>
      <c r="E122">
        <v>7.1999999999999998E-3</v>
      </c>
      <c r="F122">
        <f>AVERAGE(D122:D127)</f>
        <v>-4.6800259619832543E-3</v>
      </c>
      <c r="G122">
        <f>_xlfn.STDEV.S(D122:D127)</f>
        <v>0.28541849932728847</v>
      </c>
      <c r="H122">
        <f xml:space="preserve"> _xlfn.STDEV.S(D122:D127)/SQRT(COUNT(D122:D127))</f>
        <v>0.14270924966364423</v>
      </c>
      <c r="I122" s="3">
        <v>4220739279</v>
      </c>
      <c r="L122">
        <v>1</v>
      </c>
    </row>
    <row r="123" spans="1:13" x14ac:dyDescent="0.25">
      <c r="B123" t="s">
        <v>5</v>
      </c>
      <c r="D123">
        <v>0.17200141382675099</v>
      </c>
      <c r="E123">
        <v>0.13067139281054008</v>
      </c>
      <c r="L123">
        <v>2</v>
      </c>
      <c r="M123">
        <v>995653</v>
      </c>
    </row>
    <row r="124" spans="1:13" x14ac:dyDescent="0.25">
      <c r="B124" t="s">
        <v>5</v>
      </c>
      <c r="D124">
        <v>0.13168066555619817</v>
      </c>
      <c r="L124">
        <v>2</v>
      </c>
      <c r="M124">
        <v>995653</v>
      </c>
    </row>
    <row r="125" spans="1:13" x14ac:dyDescent="0.25">
      <c r="B125" t="s">
        <v>10</v>
      </c>
      <c r="D125">
        <v>0.10859781676911781</v>
      </c>
      <c r="L125">
        <v>2</v>
      </c>
      <c r="M125">
        <v>995653</v>
      </c>
    </row>
    <row r="128" spans="1:13" x14ac:dyDescent="0.25">
      <c r="A128" t="s">
        <v>31</v>
      </c>
      <c r="B128" t="s">
        <v>71</v>
      </c>
      <c r="E128">
        <v>8.3000000000000001E-3</v>
      </c>
      <c r="F128">
        <f>AVERAGE(D128:D133)</f>
        <v>-1.8796354843755251E-3</v>
      </c>
      <c r="G128">
        <f>_xlfn.STDEV.S(D128:D133)</f>
        <v>2.4003491432331246E-4</v>
      </c>
      <c r="H128">
        <f>_xlfn.STDEV.S(D128:D133)/SQRT(COUNT(D128:D133))</f>
        <v>1.3858422239947321E-4</v>
      </c>
      <c r="I128" s="3">
        <v>4649923.6469999999</v>
      </c>
      <c r="L128">
        <v>1</v>
      </c>
    </row>
    <row r="129" spans="1:13" x14ac:dyDescent="0.25">
      <c r="B129" t="s">
        <v>5</v>
      </c>
      <c r="D129">
        <v>-2.0574080030484137E-3</v>
      </c>
      <c r="E129">
        <v>1.4613160881104511E-3</v>
      </c>
      <c r="L129">
        <v>2</v>
      </c>
      <c r="M129">
        <v>3130955</v>
      </c>
    </row>
    <row r="130" spans="1:13" x14ac:dyDescent="0.25">
      <c r="B130" t="s">
        <v>5</v>
      </c>
      <c r="D130">
        <v>-1.6065904381248445E-3</v>
      </c>
      <c r="L130">
        <v>2</v>
      </c>
      <c r="M130">
        <v>3130955</v>
      </c>
    </row>
    <row r="131" spans="1:13" x14ac:dyDescent="0.25">
      <c r="B131" t="s">
        <v>10</v>
      </c>
      <c r="D131">
        <v>-1.9749080119533169E-3</v>
      </c>
      <c r="L131">
        <v>2</v>
      </c>
      <c r="M131">
        <v>3130955</v>
      </c>
    </row>
    <row r="134" spans="1:13" x14ac:dyDescent="0.25">
      <c r="A134" t="s">
        <v>32</v>
      </c>
      <c r="B134" t="s">
        <v>72</v>
      </c>
      <c r="D134">
        <v>-4.3</v>
      </c>
      <c r="E134">
        <v>7.7999999999999996E-3</v>
      </c>
      <c r="F134">
        <f>AVERAGE(D134:D139)</f>
        <v>6.5775992704418087</v>
      </c>
      <c r="G134">
        <f>_xlfn.STDEV.S(D134:D139)</f>
        <v>9.5254361363591773</v>
      </c>
      <c r="H134">
        <f xml:space="preserve"> _xlfn.STDEV.S(D134:D139)/SQRT(COUNT(D134:D139))</f>
        <v>5.4995131174755603</v>
      </c>
      <c r="I134" s="3">
        <v>12632601770</v>
      </c>
      <c r="L134">
        <v>1</v>
      </c>
    </row>
    <row r="135" spans="1:13" x14ac:dyDescent="0.25">
      <c r="B135" t="s">
        <v>5</v>
      </c>
      <c r="D135">
        <v>10.604907080812085</v>
      </c>
      <c r="L135">
        <v>2</v>
      </c>
      <c r="M135">
        <v>2180336</v>
      </c>
    </row>
    <row r="136" spans="1:13" x14ac:dyDescent="0.25">
      <c r="B136" t="s">
        <v>10</v>
      </c>
      <c r="D136">
        <v>13.42789073051334</v>
      </c>
      <c r="L136">
        <v>2</v>
      </c>
      <c r="M136">
        <v>2180336</v>
      </c>
    </row>
    <row r="140" spans="1:13" x14ac:dyDescent="0.25">
      <c r="A140" t="s">
        <v>33</v>
      </c>
      <c r="B140" t="s">
        <v>69</v>
      </c>
      <c r="D140">
        <v>-0.50600000000000001</v>
      </c>
      <c r="E140">
        <v>8.0999999999999996E-3</v>
      </c>
      <c r="F140">
        <f>AVERAGE(D140:D145)</f>
        <v>1.1056293913383957</v>
      </c>
      <c r="G140">
        <f>_xlfn.STDEV.S(D140:D145)</f>
        <v>1.0913403552779202</v>
      </c>
      <c r="H140">
        <f>_xlfn.STDEV.S(D140:D145)/SQRT(COUNT(D140:D145))</f>
        <v>0.54567017763896009</v>
      </c>
      <c r="I140" s="3">
        <v>1442439994</v>
      </c>
      <c r="L140">
        <v>1</v>
      </c>
    </row>
    <row r="141" spans="1:13" x14ac:dyDescent="0.25">
      <c r="B141" t="s">
        <v>5</v>
      </c>
      <c r="D141">
        <v>1.8045602184925194</v>
      </c>
      <c r="E141">
        <v>1.759195024377354</v>
      </c>
      <c r="L141">
        <v>2</v>
      </c>
      <c r="M141">
        <v>3117246</v>
      </c>
    </row>
    <row r="142" spans="1:13" x14ac:dyDescent="0.25">
      <c r="B142" t="s">
        <v>5</v>
      </c>
      <c r="D142">
        <v>1.7500057758257457</v>
      </c>
      <c r="L142">
        <v>2</v>
      </c>
      <c r="M142">
        <v>3117246</v>
      </c>
    </row>
    <row r="143" spans="1:13" x14ac:dyDescent="0.25">
      <c r="B143" t="s">
        <v>10</v>
      </c>
      <c r="D143">
        <v>1.3739515710353174</v>
      </c>
      <c r="L143">
        <v>2</v>
      </c>
      <c r="M143">
        <v>3117246</v>
      </c>
    </row>
    <row r="146" spans="1:13" x14ac:dyDescent="0.25">
      <c r="A146" t="s">
        <v>34</v>
      </c>
      <c r="B146" t="s">
        <v>72</v>
      </c>
      <c r="D146">
        <v>-8.4000000000000005E-2</v>
      </c>
      <c r="E146">
        <v>7.1999999999999998E-3</v>
      </c>
      <c r="F146">
        <f>AVERAGE(D146:D151)</f>
        <v>-2.9677775572617242E-2</v>
      </c>
      <c r="G146">
        <f>_xlfn.STDEV.S(D146:D151)</f>
        <v>5.2024112945470991E-2</v>
      </c>
      <c r="H146">
        <f xml:space="preserve"> _xlfn.STDEV.S(D146:D151)/SQRT(COUNT(D146:D151))</f>
        <v>2.6012056472735495E-2</v>
      </c>
      <c r="I146" s="3">
        <v>14128175.189999999</v>
      </c>
      <c r="L146">
        <v>1</v>
      </c>
    </row>
    <row r="147" spans="1:13" x14ac:dyDescent="0.25">
      <c r="B147" t="s">
        <v>5</v>
      </c>
      <c r="D147">
        <v>-4.2464244247781259E-2</v>
      </c>
      <c r="E147">
        <v>3.6950246036321646E-2</v>
      </c>
      <c r="L147">
        <v>2</v>
      </c>
      <c r="M147">
        <v>1548922</v>
      </c>
    </row>
    <row r="148" spans="1:13" x14ac:dyDescent="0.25">
      <c r="B148" t="s">
        <v>5</v>
      </c>
      <c r="D148">
        <v>-3.3226924748859674E-2</v>
      </c>
      <c r="L148">
        <v>2</v>
      </c>
      <c r="M148">
        <v>1548922</v>
      </c>
    </row>
    <row r="149" spans="1:13" x14ac:dyDescent="0.25">
      <c r="B149" t="s">
        <v>10</v>
      </c>
      <c r="D149">
        <v>4.0980066706171971E-2</v>
      </c>
      <c r="L149">
        <v>2</v>
      </c>
      <c r="M149">
        <v>1548922</v>
      </c>
    </row>
    <row r="152" spans="1:13" x14ac:dyDescent="0.25">
      <c r="A152" t="s">
        <v>35</v>
      </c>
      <c r="B152" t="s">
        <v>85</v>
      </c>
      <c r="D152">
        <v>-2.8</v>
      </c>
      <c r="E152">
        <v>8.8999999999999999E-3</v>
      </c>
      <c r="F152">
        <f>AVERAGE(D152:D157)</f>
        <v>-4.4995828038778081</v>
      </c>
      <c r="G152">
        <f>_xlfn.STDEV.S(D152:D157)</f>
        <v>3.8744886995629746</v>
      </c>
      <c r="H152">
        <f>_xlfn.STDEV.S(D152:D157)/SQRT(COUNT(D152:D157))</f>
        <v>1.9372443497814873</v>
      </c>
      <c r="I152" s="3">
        <v>13645104686</v>
      </c>
      <c r="L152">
        <v>1</v>
      </c>
    </row>
    <row r="153" spans="1:13" x14ac:dyDescent="0.25">
      <c r="B153" t="s">
        <v>5</v>
      </c>
      <c r="D153">
        <v>-7.6860196202898763</v>
      </c>
      <c r="E153">
        <v>8.229695935924461</v>
      </c>
      <c r="L153">
        <v>2</v>
      </c>
      <c r="M153">
        <v>2528</v>
      </c>
    </row>
    <row r="154" spans="1:13" x14ac:dyDescent="0.25">
      <c r="B154" t="s">
        <v>5</v>
      </c>
      <c r="D154">
        <v>-7.6860196202898763</v>
      </c>
      <c r="L154">
        <v>2</v>
      </c>
      <c r="M154">
        <v>2528</v>
      </c>
    </row>
    <row r="155" spans="1:13" x14ac:dyDescent="0.25">
      <c r="B155" t="s">
        <v>10</v>
      </c>
      <c r="D155">
        <v>0.17370802506852118</v>
      </c>
      <c r="L155">
        <v>2</v>
      </c>
      <c r="M155">
        <v>2528</v>
      </c>
    </row>
    <row r="158" spans="1:13" x14ac:dyDescent="0.25">
      <c r="A158" t="s">
        <v>36</v>
      </c>
      <c r="B158" t="s">
        <v>73</v>
      </c>
      <c r="D158">
        <v>-0.45300000000000001</v>
      </c>
      <c r="E158">
        <v>8.5000000000000006E-3</v>
      </c>
      <c r="F158">
        <f>AVERAGE(D158:D163)</f>
        <v>-6.3275081786433207E-2</v>
      </c>
      <c r="G158">
        <f>_xlfn.STDEV.S(D158:D163)</f>
        <v>0.26483945773913919</v>
      </c>
      <c r="H158">
        <f xml:space="preserve"> _xlfn.STDEV.S(D158:D163)/SQRT(COUNT(D158:D163))</f>
        <v>0.1324197288695696</v>
      </c>
      <c r="I158" s="3">
        <v>1827682992</v>
      </c>
      <c r="L158">
        <v>1</v>
      </c>
    </row>
    <row r="159" spans="1:13" x14ac:dyDescent="0.25">
      <c r="B159" t="s">
        <v>5</v>
      </c>
      <c r="D159">
        <v>-1.420545976923033E-3</v>
      </c>
      <c r="E159">
        <v>8.9511207593444247E-2</v>
      </c>
      <c r="L159">
        <v>2</v>
      </c>
      <c r="M159">
        <v>94474</v>
      </c>
    </row>
    <row r="160" spans="1:13" x14ac:dyDescent="0.25">
      <c r="B160" t="s">
        <v>5</v>
      </c>
      <c r="D160">
        <v>7.8764609638112826E-2</v>
      </c>
      <c r="L160">
        <v>2</v>
      </c>
      <c r="M160">
        <v>94474</v>
      </c>
    </row>
    <row r="161" spans="1:13" x14ac:dyDescent="0.25">
      <c r="B161" t="s">
        <v>10</v>
      </c>
      <c r="D161">
        <v>0.12255560919307742</v>
      </c>
      <c r="L161">
        <v>2</v>
      </c>
      <c r="M161">
        <v>94474</v>
      </c>
    </row>
    <row r="164" spans="1:13" x14ac:dyDescent="0.25">
      <c r="A164" t="s">
        <v>37</v>
      </c>
      <c r="B164" t="s">
        <v>63</v>
      </c>
      <c r="E164">
        <v>9.7999999999999997E-3</v>
      </c>
      <c r="F164">
        <f>AVERAGE(D164:D169)</f>
        <v>1.1440154533828443E-3</v>
      </c>
      <c r="G164">
        <f>_xlfn.STDEV.S(D164:D169)</f>
        <v>1.215522840402767E-3</v>
      </c>
      <c r="H164">
        <f>_xlfn.STDEV.S(D164:D169)/SQRT(COUNT(D164:D169))</f>
        <v>7.017824391126761E-4</v>
      </c>
      <c r="I164" s="3">
        <v>118782.4731</v>
      </c>
      <c r="L164">
        <v>1</v>
      </c>
    </row>
    <row r="165" spans="1:13" x14ac:dyDescent="0.25">
      <c r="B165" t="s">
        <v>5</v>
      </c>
      <c r="D165">
        <v>-1.5215565011521335E-4</v>
      </c>
      <c r="E165">
        <v>1.2279179923280284E-3</v>
      </c>
      <c r="L165">
        <v>2</v>
      </c>
      <c r="M165">
        <v>1994035</v>
      </c>
    </row>
    <row r="166" spans="1:13" x14ac:dyDescent="0.25">
      <c r="B166" t="s">
        <v>5</v>
      </c>
      <c r="D166">
        <v>2.2584175589698014E-3</v>
      </c>
      <c r="L166">
        <v>2</v>
      </c>
      <c r="M166">
        <v>1994035</v>
      </c>
    </row>
    <row r="167" spans="1:13" x14ac:dyDescent="0.25">
      <c r="B167" t="s">
        <v>10</v>
      </c>
      <c r="D167">
        <v>1.3257844512939447E-3</v>
      </c>
      <c r="L167">
        <v>2</v>
      </c>
      <c r="M167">
        <v>1994035</v>
      </c>
    </row>
    <row r="170" spans="1:13" x14ac:dyDescent="0.25">
      <c r="A170" t="s">
        <v>38</v>
      </c>
      <c r="B170" t="s">
        <v>66</v>
      </c>
      <c r="D170">
        <v>-1.083</v>
      </c>
      <c r="E170">
        <v>8.3000000000000001E-3</v>
      </c>
      <c r="F170">
        <f>AVERAGE(D170:D175)</f>
        <v>0.9713590760296873</v>
      </c>
      <c r="G170">
        <f>_xlfn.STDEV.S(D170:D175)</f>
        <v>1.6071777460377143</v>
      </c>
      <c r="H170">
        <f xml:space="preserve"> _xlfn.STDEV.S(D170:D175)/SQRT(COUNT(D170:D175))</f>
        <v>0.80358887301885717</v>
      </c>
      <c r="I170" s="3">
        <v>6971846659</v>
      </c>
      <c r="L170">
        <v>1</v>
      </c>
    </row>
    <row r="171" spans="1:13" x14ac:dyDescent="0.25">
      <c r="B171" t="s">
        <v>5</v>
      </c>
      <c r="D171">
        <v>2.1942989709839447</v>
      </c>
      <c r="E171">
        <v>2.1145966627324864</v>
      </c>
      <c r="L171">
        <v>2</v>
      </c>
      <c r="M171">
        <v>2763826</v>
      </c>
    </row>
    <row r="172" spans="1:13" x14ac:dyDescent="0.25">
      <c r="B172" t="s">
        <v>5</v>
      </c>
      <c r="D172">
        <v>2.3056161054104525</v>
      </c>
      <c r="L172">
        <v>2</v>
      </c>
      <c r="M172">
        <v>2763826</v>
      </c>
    </row>
    <row r="173" spans="1:13" x14ac:dyDescent="0.25">
      <c r="B173" t="s">
        <v>10</v>
      </c>
      <c r="D173">
        <v>0.46852122772435212</v>
      </c>
      <c r="L173">
        <v>2</v>
      </c>
      <c r="M173">
        <v>2763826</v>
      </c>
    </row>
    <row r="176" spans="1:13" x14ac:dyDescent="0.25">
      <c r="A176" t="s">
        <v>39</v>
      </c>
      <c r="B176" t="s">
        <v>73</v>
      </c>
      <c r="E176">
        <v>7.4000000000000003E-3</v>
      </c>
      <c r="F176">
        <f>AVERAGE(D176:D181)</f>
        <v>-6.001132751800612E-2</v>
      </c>
      <c r="G176">
        <f>_xlfn.STDEV.S(D176:D181)</f>
        <v>0.14280452270858451</v>
      </c>
      <c r="H176">
        <f>_xlfn.STDEV.S(D176:D181)/SQRT(COUNT(D176:D181))</f>
        <v>8.2448229627297295E-2</v>
      </c>
      <c r="I176" s="3">
        <v>1687747739</v>
      </c>
      <c r="L176">
        <v>1</v>
      </c>
    </row>
    <row r="177" spans="1:13" x14ac:dyDescent="0.25">
      <c r="B177" t="s">
        <v>5</v>
      </c>
      <c r="D177">
        <v>-0.22275133660740035</v>
      </c>
      <c r="E177">
        <v>0.28103935263693169</v>
      </c>
      <c r="L177">
        <v>2</v>
      </c>
      <c r="M177">
        <v>1475442</v>
      </c>
    </row>
    <row r="178" spans="1:13" x14ac:dyDescent="0.25">
      <c r="B178" t="s">
        <v>5</v>
      </c>
      <c r="D178">
        <v>4.4378207586946598E-2</v>
      </c>
      <c r="L178">
        <v>2</v>
      </c>
      <c r="M178">
        <v>1475442</v>
      </c>
    </row>
    <row r="179" spans="1:13" x14ac:dyDescent="0.25">
      <c r="B179" t="s">
        <v>10</v>
      </c>
      <c r="D179">
        <v>-1.6608535335646212E-3</v>
      </c>
      <c r="L179">
        <v>2</v>
      </c>
      <c r="M179">
        <v>1475442</v>
      </c>
    </row>
    <row r="182" spans="1:13" x14ac:dyDescent="0.25">
      <c r="A182" t="s">
        <v>40</v>
      </c>
      <c r="B182" t="s">
        <v>1</v>
      </c>
      <c r="D182">
        <v>-8.5000000000000006E-2</v>
      </c>
      <c r="E182">
        <v>7.6E-3</v>
      </c>
      <c r="F182">
        <f>AVERAGE(D182:D187)</f>
        <v>-7.8235056766942118E-2</v>
      </c>
      <c r="G182">
        <f>_xlfn.STDEV.S(D182:D187)</f>
        <v>6.2051152670262164E-2</v>
      </c>
      <c r="H182">
        <f xml:space="preserve"> _xlfn.STDEV.S(D182:D187)/SQRT(COUNT(D182:D187))</f>
        <v>2.7750119090584755E-2</v>
      </c>
      <c r="I182" s="3">
        <v>4907859.3159999996</v>
      </c>
      <c r="L182">
        <v>1</v>
      </c>
    </row>
    <row r="183" spans="1:13" x14ac:dyDescent="0.25">
      <c r="B183" t="s">
        <v>5</v>
      </c>
      <c r="D183">
        <v>-0.17382404355790779</v>
      </c>
      <c r="E183">
        <v>0.5266735866821638</v>
      </c>
      <c r="L183">
        <v>2</v>
      </c>
      <c r="M183">
        <v>8422</v>
      </c>
    </row>
    <row r="184" spans="1:13" x14ac:dyDescent="0.25">
      <c r="B184" t="s">
        <v>5</v>
      </c>
      <c r="D184">
        <v>-8.606825146901606E-2</v>
      </c>
      <c r="L184">
        <v>2</v>
      </c>
      <c r="M184">
        <v>8422</v>
      </c>
    </row>
    <row r="185" spans="1:13" x14ac:dyDescent="0.25">
      <c r="B185" t="s">
        <v>10</v>
      </c>
      <c r="D185">
        <v>-1.6568703093501017E-2</v>
      </c>
      <c r="L185">
        <v>2</v>
      </c>
      <c r="M185">
        <v>8422</v>
      </c>
    </row>
    <row r="186" spans="1:13" x14ac:dyDescent="0.25">
      <c r="B186" t="s">
        <v>5</v>
      </c>
      <c r="D186">
        <f>(2.24-3.28)/35</f>
        <v>-2.9714285714285704E-2</v>
      </c>
      <c r="L186">
        <v>3</v>
      </c>
    </row>
    <row r="188" spans="1:13" x14ac:dyDescent="0.25">
      <c r="A188" t="s">
        <v>41</v>
      </c>
      <c r="B188" t="s">
        <v>86</v>
      </c>
      <c r="D188">
        <v>0.97299999999999998</v>
      </c>
      <c r="E188">
        <v>8.8000000000000005E-3</v>
      </c>
      <c r="F188">
        <f>AVERAGE(D188:D193)</f>
        <v>-2.7095635183880775</v>
      </c>
      <c r="G188">
        <f>_xlfn.STDEV.S(D188:D193)</f>
        <v>3.4476491829339353</v>
      </c>
      <c r="H188">
        <f>_xlfn.STDEV.S(D188:D193)/SQRT(COUNT(D188:D193))</f>
        <v>1.7238245914669676</v>
      </c>
      <c r="I188" s="3">
        <v>21344281882</v>
      </c>
      <c r="L188">
        <v>1</v>
      </c>
    </row>
    <row r="189" spans="1:13" x14ac:dyDescent="0.25">
      <c r="B189" t="s">
        <v>5</v>
      </c>
      <c r="D189">
        <v>-5.9346372380957879</v>
      </c>
      <c r="E189">
        <v>12.801900873002186</v>
      </c>
      <c r="L189">
        <v>2</v>
      </c>
      <c r="M189">
        <v>4050686</v>
      </c>
    </row>
    <row r="190" spans="1:13" x14ac:dyDescent="0.25">
      <c r="B190" t="s">
        <v>5</v>
      </c>
      <c r="D190">
        <v>-5.345779252784701</v>
      </c>
      <c r="L190">
        <v>2</v>
      </c>
      <c r="M190">
        <v>4050686</v>
      </c>
    </row>
    <row r="191" spans="1:13" x14ac:dyDescent="0.25">
      <c r="B191" t="s">
        <v>10</v>
      </c>
      <c r="D191">
        <v>-0.53083758267182124</v>
      </c>
      <c r="L191">
        <v>2</v>
      </c>
      <c r="M191">
        <v>4050686</v>
      </c>
    </row>
    <row r="194" spans="1:13" x14ac:dyDescent="0.25">
      <c r="A194" t="s">
        <v>42</v>
      </c>
      <c r="B194" t="s">
        <v>75</v>
      </c>
      <c r="D194">
        <v>-8.5500000000000007</v>
      </c>
      <c r="E194">
        <v>8.8999999999999999E-3</v>
      </c>
      <c r="F194">
        <f>AVERAGE(D194:D199)</f>
        <v>-22.151887515788939</v>
      </c>
      <c r="G194">
        <f>_xlfn.STDEV.S(D194:D199)</f>
        <v>13.264088773156608</v>
      </c>
      <c r="H194">
        <f xml:space="preserve"> _xlfn.STDEV.S(D194:D199)/SQRT(COUNT(D194:D199))</f>
        <v>5.9318808312739923</v>
      </c>
      <c r="I194" s="3">
        <v>57422595536</v>
      </c>
      <c r="L194">
        <v>1</v>
      </c>
    </row>
    <row r="195" spans="1:13" x14ac:dyDescent="0.25">
      <c r="B195" t="s">
        <v>5</v>
      </c>
      <c r="D195">
        <v>-26.936151539733643</v>
      </c>
      <c r="E195">
        <v>16.107418040819155</v>
      </c>
      <c r="L195">
        <v>2</v>
      </c>
      <c r="M195">
        <v>4267691</v>
      </c>
    </row>
    <row r="196" spans="1:13" x14ac:dyDescent="0.25">
      <c r="B196" t="s">
        <v>5</v>
      </c>
      <c r="D196">
        <v>-15.049329330837928</v>
      </c>
      <c r="L196">
        <v>2</v>
      </c>
      <c r="M196">
        <v>4267691</v>
      </c>
    </row>
    <row r="197" spans="1:13" x14ac:dyDescent="0.25">
      <c r="B197" t="s">
        <v>10</v>
      </c>
      <c r="D197">
        <v>-17.48915670837312</v>
      </c>
      <c r="L197">
        <v>2</v>
      </c>
      <c r="M197">
        <v>4267691</v>
      </c>
    </row>
    <row r="198" spans="1:13" x14ac:dyDescent="0.25">
      <c r="B198" t="s">
        <v>89</v>
      </c>
      <c r="D198">
        <v>-42.7348</v>
      </c>
      <c r="L198" t="s">
        <v>90</v>
      </c>
    </row>
    <row r="200" spans="1:13" x14ac:dyDescent="0.25">
      <c r="A200" t="s">
        <v>43</v>
      </c>
      <c r="B200" t="s">
        <v>64</v>
      </c>
      <c r="D200">
        <v>2.3E-2</v>
      </c>
      <c r="E200">
        <v>9.1999999999999998E-3</v>
      </c>
      <c r="F200">
        <f>AVERAGE(D200:D205)</f>
        <v>-9.2323133393130193E-3</v>
      </c>
      <c r="G200">
        <f>_xlfn.STDEV.S(D200:D205)</f>
        <v>1.886992728877623E-2</v>
      </c>
      <c r="H200">
        <f>_xlfn.STDEV.S(D200:D205)/SQRT(COUNT(D200:D205))</f>
        <v>8.4388880296363909E-3</v>
      </c>
      <c r="I200" s="3">
        <v>736950.24439999997</v>
      </c>
      <c r="L200">
        <v>1</v>
      </c>
    </row>
    <row r="201" spans="1:13" x14ac:dyDescent="0.25">
      <c r="B201" t="s">
        <v>5</v>
      </c>
      <c r="D201">
        <v>-1.0864206249504798E-2</v>
      </c>
      <c r="E201">
        <v>1.381636375291862E-2</v>
      </c>
      <c r="L201">
        <v>2</v>
      </c>
      <c r="M201">
        <v>86102</v>
      </c>
    </row>
    <row r="202" spans="1:13" x14ac:dyDescent="0.25">
      <c r="B202" t="s">
        <v>5</v>
      </c>
      <c r="D202">
        <v>-1.626289660079909E-2</v>
      </c>
      <c r="L202">
        <v>2</v>
      </c>
      <c r="M202">
        <v>86102</v>
      </c>
    </row>
    <row r="203" spans="1:13" x14ac:dyDescent="0.25">
      <c r="B203" t="s">
        <v>10</v>
      </c>
      <c r="D203">
        <v>-1.5748749560546924E-2</v>
      </c>
      <c r="L203">
        <v>2</v>
      </c>
      <c r="M203">
        <v>86102</v>
      </c>
    </row>
    <row r="204" spans="1:13" x14ac:dyDescent="0.25">
      <c r="B204" t="s">
        <v>5</v>
      </c>
      <c r="D204">
        <f>(0.19-1.11)/35</f>
        <v>-2.6285714285714291E-2</v>
      </c>
      <c r="L204">
        <v>3</v>
      </c>
    </row>
    <row r="206" spans="1:13" x14ac:dyDescent="0.25">
      <c r="A206" t="s">
        <v>44</v>
      </c>
      <c r="B206" t="s">
        <v>74</v>
      </c>
      <c r="D206">
        <v>4.0000000000000001E-3</v>
      </c>
      <c r="E206">
        <v>9.2999999999999992E-3</v>
      </c>
      <c r="F206">
        <f>AVERAGE(D206:D211)</f>
        <v>6.1092455501523396E-3</v>
      </c>
      <c r="G206">
        <f>_xlfn.STDEV.S(D206:D211)</f>
        <v>1.4640988854972617E-3</v>
      </c>
      <c r="H206">
        <f xml:space="preserve"> _xlfn.STDEV.S(D206:D211)/SQRT(COUNT(D206:D211))</f>
        <v>7.3204944274863086E-4</v>
      </c>
      <c r="I206" s="3">
        <v>53623.110610000003</v>
      </c>
      <c r="L206">
        <v>1</v>
      </c>
    </row>
    <row r="207" spans="1:13" x14ac:dyDescent="0.25">
      <c r="B207" t="s">
        <v>5</v>
      </c>
      <c r="D207">
        <v>6.9668227271584594E-3</v>
      </c>
      <c r="E207">
        <v>2.6581175866283819E-3</v>
      </c>
      <c r="L207">
        <v>2</v>
      </c>
      <c r="M207">
        <v>807497</v>
      </c>
    </row>
    <row r="208" spans="1:13" x14ac:dyDescent="0.25">
      <c r="B208" t="s">
        <v>5</v>
      </c>
      <c r="D208">
        <v>7.2162576539330503E-3</v>
      </c>
      <c r="L208">
        <v>2</v>
      </c>
      <c r="M208">
        <v>807497</v>
      </c>
    </row>
    <row r="209" spans="1:13" x14ac:dyDescent="0.25">
      <c r="B209" t="s">
        <v>10</v>
      </c>
      <c r="D209">
        <v>6.2539018195178469E-3</v>
      </c>
      <c r="L209">
        <v>2</v>
      </c>
      <c r="M209">
        <v>807497</v>
      </c>
    </row>
    <row r="212" spans="1:13" x14ac:dyDescent="0.25">
      <c r="A212" t="s">
        <v>45</v>
      </c>
      <c r="B212" t="s">
        <v>1</v>
      </c>
      <c r="D212">
        <v>-0.59699999999999998</v>
      </c>
      <c r="E212">
        <v>9.4999999999999998E-3</v>
      </c>
      <c r="F212">
        <f>AVERAGE(D212:D217)</f>
        <v>0.57127471524024176</v>
      </c>
      <c r="G212">
        <f>_xlfn.STDEV.S(D212:D217)</f>
        <v>1.6622607329927912</v>
      </c>
      <c r="H212">
        <f>_xlfn.STDEV.S(D212:D217)/SQRT(COUNT(D212:D217))</f>
        <v>0.8311303664963956</v>
      </c>
      <c r="I212" s="3">
        <v>36793841047</v>
      </c>
      <c r="L212">
        <v>1</v>
      </c>
    </row>
    <row r="213" spans="1:13" x14ac:dyDescent="0.25">
      <c r="B213" t="s">
        <v>5</v>
      </c>
      <c r="D213">
        <v>-6.7823445088823028E-2</v>
      </c>
      <c r="E213">
        <v>0.34758120019805505</v>
      </c>
      <c r="L213">
        <v>2</v>
      </c>
      <c r="M213">
        <v>908572</v>
      </c>
    </row>
    <row r="214" spans="1:13" x14ac:dyDescent="0.25">
      <c r="B214" t="s">
        <v>5</v>
      </c>
      <c r="D214">
        <v>3.0374466103766906</v>
      </c>
      <c r="L214">
        <v>2</v>
      </c>
      <c r="M214">
        <v>908572</v>
      </c>
    </row>
    <row r="215" spans="1:13" x14ac:dyDescent="0.25">
      <c r="B215" t="s">
        <v>10</v>
      </c>
      <c r="D215">
        <v>-8.7524304326900837E-2</v>
      </c>
      <c r="L215">
        <v>2</v>
      </c>
      <c r="M215">
        <v>908572</v>
      </c>
    </row>
    <row r="218" spans="1:13" x14ac:dyDescent="0.25">
      <c r="A218" t="s">
        <v>46</v>
      </c>
      <c r="B218" t="s">
        <v>73</v>
      </c>
      <c r="D218">
        <v>-0.63100000000000001</v>
      </c>
      <c r="E218">
        <v>9.7999999999999997E-3</v>
      </c>
      <c r="F218">
        <f>AVERAGE(D218:D223)</f>
        <v>-0.35565726819990096</v>
      </c>
      <c r="G218">
        <f>_xlfn.STDEV.S(D218:D223)</f>
        <v>0.31781189536435256</v>
      </c>
      <c r="H218">
        <f xml:space="preserve"> _xlfn.STDEV.S(D218:D223)/SQRT(COUNT(D218:D223))</f>
        <v>0.14212980041854853</v>
      </c>
      <c r="I218" s="3">
        <v>27014395919</v>
      </c>
      <c r="L218">
        <v>1</v>
      </c>
    </row>
    <row r="219" spans="1:13" x14ac:dyDescent="0.25">
      <c r="B219" t="s">
        <v>5</v>
      </c>
      <c r="D219">
        <v>-0.15613207822811859</v>
      </c>
      <c r="E219">
        <v>8.4606195022544461E-2</v>
      </c>
      <c r="L219">
        <v>2</v>
      </c>
      <c r="M219">
        <v>200412</v>
      </c>
    </row>
    <row r="220" spans="1:13" x14ac:dyDescent="0.25">
      <c r="B220" t="s">
        <v>5</v>
      </c>
      <c r="D220">
        <v>-0.16479005197279348</v>
      </c>
      <c r="L220">
        <v>2</v>
      </c>
      <c r="M220">
        <v>200412</v>
      </c>
    </row>
    <row r="221" spans="1:13" x14ac:dyDescent="0.25">
      <c r="B221" t="s">
        <v>10</v>
      </c>
      <c r="D221">
        <v>-6.2935639370021293E-2</v>
      </c>
      <c r="L221">
        <v>2</v>
      </c>
      <c r="M221">
        <v>200412</v>
      </c>
    </row>
    <row r="222" spans="1:13" x14ac:dyDescent="0.25">
      <c r="B222" t="s">
        <v>5</v>
      </c>
      <c r="D222">
        <f>(18.58-45.3)/35</f>
        <v>-0.76342857142857135</v>
      </c>
      <c r="L222">
        <v>3</v>
      </c>
    </row>
    <row r="224" spans="1:13" x14ac:dyDescent="0.25">
      <c r="A224" t="s">
        <v>47</v>
      </c>
      <c r="B224" t="s">
        <v>1</v>
      </c>
      <c r="D224">
        <v>-6.0000000000000001E-3</v>
      </c>
      <c r="E224">
        <v>8.9999999999999993E-3</v>
      </c>
      <c r="F224">
        <f>AVERAGE(D224:D229)</f>
        <v>-1.7149279734355084E-2</v>
      </c>
      <c r="G224">
        <f>_xlfn.STDEV.S(D224:D229)</f>
        <v>7.3661486190653869E-3</v>
      </c>
      <c r="H224">
        <f>_xlfn.STDEV.S(D224:D229)/SQRT(COUNT(D224:D229))</f>
        <v>3.2942418089192817E-3</v>
      </c>
      <c r="I224" s="3">
        <v>15605494.880000001</v>
      </c>
      <c r="L224">
        <v>1</v>
      </c>
    </row>
    <row r="225" spans="1:13" x14ac:dyDescent="0.25">
      <c r="B225" t="s">
        <v>5</v>
      </c>
      <c r="D225">
        <v>-2.036730760096701E-2</v>
      </c>
      <c r="E225">
        <v>7.0597993262285566E-3</v>
      </c>
      <c r="L225">
        <v>2</v>
      </c>
      <c r="M225">
        <v>2205845</v>
      </c>
    </row>
    <row r="226" spans="1:13" x14ac:dyDescent="0.25">
      <c r="B226" t="s">
        <v>5</v>
      </c>
      <c r="D226">
        <v>-2.5742596119788724E-2</v>
      </c>
      <c r="L226">
        <v>2</v>
      </c>
      <c r="M226">
        <v>2205845</v>
      </c>
    </row>
    <row r="227" spans="1:13" x14ac:dyDescent="0.25">
      <c r="B227" t="s">
        <v>10</v>
      </c>
      <c r="D227">
        <v>-1.4779352093876832E-2</v>
      </c>
      <c r="L227">
        <v>2</v>
      </c>
      <c r="M227">
        <v>2205845</v>
      </c>
    </row>
    <row r="228" spans="1:13" x14ac:dyDescent="0.25">
      <c r="B228" t="s">
        <v>5</v>
      </c>
      <c r="D228">
        <f>(0.65-1.31)/35</f>
        <v>-1.8857142857142857E-2</v>
      </c>
      <c r="L228">
        <v>3</v>
      </c>
    </row>
    <row r="230" spans="1:13" x14ac:dyDescent="0.25">
      <c r="A230" t="s">
        <v>48</v>
      </c>
      <c r="B230" t="s">
        <v>63</v>
      </c>
      <c r="D230">
        <v>0.13100000000000001</v>
      </c>
      <c r="E230">
        <v>9.2999999999999992E-3</v>
      </c>
      <c r="F230">
        <f>AVERAGE(D230:D235)</f>
        <v>4.9357088808444208E-2</v>
      </c>
      <c r="G230">
        <f>_xlfn.STDEV.S(D230:D235)</f>
        <v>6.1313164518265593E-2</v>
      </c>
      <c r="H230">
        <f xml:space="preserve"> _xlfn.STDEV.S(D230:D235)/SQRT(COUNT(D230:D235))</f>
        <v>3.0656582259132797E-2</v>
      </c>
      <c r="I230" s="3">
        <v>1933593.2749999999</v>
      </c>
      <c r="L230">
        <v>1</v>
      </c>
    </row>
    <row r="231" spans="1:13" x14ac:dyDescent="0.25">
      <c r="B231" t="s">
        <v>5</v>
      </c>
      <c r="D231">
        <v>-1.6137483766929799E-2</v>
      </c>
      <c r="E231">
        <v>0.13796376693683599</v>
      </c>
      <c r="L231">
        <v>2</v>
      </c>
      <c r="M231">
        <v>1596892</v>
      </c>
    </row>
    <row r="232" spans="1:13" x14ac:dyDescent="0.25">
      <c r="B232" t="s">
        <v>5</v>
      </c>
      <c r="D232">
        <v>3.1474147277565187E-2</v>
      </c>
      <c r="L232">
        <v>2</v>
      </c>
      <c r="M232">
        <v>1596892</v>
      </c>
    </row>
    <row r="233" spans="1:13" x14ac:dyDescent="0.25">
      <c r="B233" t="s">
        <v>10</v>
      </c>
      <c r="D233">
        <v>5.1091691723141416E-2</v>
      </c>
      <c r="L233">
        <v>2</v>
      </c>
      <c r="M233">
        <v>1596892</v>
      </c>
    </row>
    <row r="236" spans="1:13" x14ac:dyDescent="0.25">
      <c r="A236" t="s">
        <v>49</v>
      </c>
      <c r="B236" t="s">
        <v>70</v>
      </c>
      <c r="D236">
        <v>1.698</v>
      </c>
      <c r="E236">
        <v>9.9000000000000008E-3</v>
      </c>
      <c r="F236">
        <f>AVERAGE(D236:D241)</f>
        <v>2.5425668680485551</v>
      </c>
      <c r="G236">
        <f>_xlfn.STDEV.S(D236:D241)</f>
        <v>2.1739436189865979</v>
      </c>
      <c r="H236">
        <f>_xlfn.STDEV.S(D236:D241)/SQRT(COUNT(D236:D241))</f>
        <v>1.086971809493299</v>
      </c>
      <c r="I236" s="3">
        <v>15393886136</v>
      </c>
      <c r="L236">
        <v>1</v>
      </c>
    </row>
    <row r="237" spans="1:13" x14ac:dyDescent="0.25">
      <c r="B237" t="s">
        <v>5</v>
      </c>
      <c r="D237">
        <v>1.9661181971334212</v>
      </c>
      <c r="E237">
        <v>0.87747900413945645</v>
      </c>
      <c r="L237">
        <v>2</v>
      </c>
      <c r="M237">
        <v>268554</v>
      </c>
    </row>
    <row r="238" spans="1:13" x14ac:dyDescent="0.25">
      <c r="B238" t="s">
        <v>5</v>
      </c>
      <c r="D238">
        <v>5.71507217304951</v>
      </c>
      <c r="L238">
        <v>2</v>
      </c>
      <c r="M238">
        <v>268554</v>
      </c>
    </row>
    <row r="239" spans="1:13" x14ac:dyDescent="0.25">
      <c r="B239" t="s">
        <v>10</v>
      </c>
      <c r="D239">
        <v>0.79107710201128989</v>
      </c>
      <c r="L239">
        <v>2</v>
      </c>
      <c r="M239">
        <v>268554</v>
      </c>
    </row>
    <row r="242" spans="1:13" x14ac:dyDescent="0.25">
      <c r="A242" t="s">
        <v>62</v>
      </c>
      <c r="B242" t="s">
        <v>76</v>
      </c>
      <c r="D242">
        <v>6.6000000000000003E-2</v>
      </c>
      <c r="E242">
        <v>9.7000000000000003E-3</v>
      </c>
      <c r="F242">
        <f>AVERAGE(D242:D247)</f>
        <v>6.7451516395925143E-2</v>
      </c>
      <c r="G242">
        <f>_xlfn.STDEV.S(D242:D247)</f>
        <v>2.4314839889955159E-2</v>
      </c>
      <c r="H242">
        <f xml:space="preserve"> _xlfn.STDEV.S(D242:D247)/SQRT(COUNT(D242:D247))</f>
        <v>1.215741994497758E-2</v>
      </c>
      <c r="I242" s="3">
        <v>863137502.10000002</v>
      </c>
      <c r="L242">
        <v>1</v>
      </c>
    </row>
    <row r="243" spans="1:13" x14ac:dyDescent="0.25">
      <c r="B243" t="s">
        <v>5</v>
      </c>
      <c r="D243">
        <v>4.1531869029179276E-2</v>
      </c>
      <c r="E243">
        <v>3.4498586257175556E-2</v>
      </c>
      <c r="L243">
        <v>2</v>
      </c>
      <c r="M243">
        <v>968244</v>
      </c>
    </row>
    <row r="244" spans="1:13" x14ac:dyDescent="0.25">
      <c r="B244" t="s">
        <v>5</v>
      </c>
      <c r="D244">
        <v>6.2096234401153388E-2</v>
      </c>
      <c r="L244">
        <v>2</v>
      </c>
      <c r="M244">
        <v>968244</v>
      </c>
    </row>
    <row r="245" spans="1:13" x14ac:dyDescent="0.25">
      <c r="B245" t="s">
        <v>10</v>
      </c>
      <c r="D245">
        <v>0.10017796215336791</v>
      </c>
      <c r="L245">
        <v>2</v>
      </c>
      <c r="M245">
        <v>968244</v>
      </c>
    </row>
    <row r="248" spans="1:13" x14ac:dyDescent="0.25">
      <c r="A248" t="s">
        <v>50</v>
      </c>
      <c r="B248" t="s">
        <v>77</v>
      </c>
      <c r="D248">
        <v>2.706</v>
      </c>
      <c r="E248">
        <v>9.4000000000000004E-3</v>
      </c>
      <c r="F248">
        <f>AVERAGE(D248:D253)</f>
        <v>2.1534780035661689</v>
      </c>
      <c r="G248">
        <f>_xlfn.STDEV.S(D248:D253)</f>
        <v>0.65032510309498959</v>
      </c>
      <c r="H248">
        <f>_xlfn.STDEV.S(D248:D253)/SQRT(COUNT(D248:D253))</f>
        <v>0.32516255154749479</v>
      </c>
      <c r="I248" s="3">
        <v>3454550180</v>
      </c>
      <c r="L248">
        <v>1</v>
      </c>
    </row>
    <row r="249" spans="1:13" x14ac:dyDescent="0.25">
      <c r="B249" t="s">
        <v>5</v>
      </c>
      <c r="D249">
        <v>1.2113826846544111</v>
      </c>
      <c r="E249">
        <v>0.63751770931548002</v>
      </c>
      <c r="L249">
        <v>2</v>
      </c>
      <c r="M249">
        <v>1210764</v>
      </c>
    </row>
    <row r="250" spans="1:13" x14ac:dyDescent="0.25">
      <c r="B250" t="s">
        <v>5</v>
      </c>
      <c r="D250">
        <v>2.3537594757486198</v>
      </c>
      <c r="L250">
        <v>2</v>
      </c>
      <c r="M250">
        <v>1210764</v>
      </c>
    </row>
    <row r="251" spans="1:13" x14ac:dyDescent="0.25">
      <c r="B251" t="s">
        <v>10</v>
      </c>
      <c r="D251">
        <v>2.3427698538616455</v>
      </c>
      <c r="L251">
        <v>2</v>
      </c>
      <c r="M251">
        <v>1210764</v>
      </c>
    </row>
    <row r="254" spans="1:13" x14ac:dyDescent="0.25">
      <c r="A254" t="s">
        <v>51</v>
      </c>
      <c r="B254" t="s">
        <v>70</v>
      </c>
      <c r="D254">
        <v>10</v>
      </c>
      <c r="E254">
        <v>8.9999999999999993E-3</v>
      </c>
      <c r="F254">
        <f>AVERAGE(D254:D259)</f>
        <v>9.3297102975598953</v>
      </c>
      <c r="G254">
        <f>_xlfn.STDEV.S(D254:D259)</f>
        <v>7.271363863477208</v>
      </c>
      <c r="H254">
        <f xml:space="preserve"> _xlfn.STDEV.S(D254:D259)/SQRT(COUNT(D254:D259))</f>
        <v>3.2518527775741073</v>
      </c>
      <c r="I254" s="3">
        <v>5022457169</v>
      </c>
      <c r="L254">
        <v>1</v>
      </c>
    </row>
    <row r="255" spans="1:13" x14ac:dyDescent="0.25">
      <c r="B255" t="s">
        <v>5</v>
      </c>
      <c r="D255">
        <v>4.7701644769547702</v>
      </c>
      <c r="E255">
        <v>2.2709841499828869</v>
      </c>
      <c r="L255">
        <v>2</v>
      </c>
      <c r="M255">
        <v>2372006</v>
      </c>
    </row>
    <row r="256" spans="1:13" x14ac:dyDescent="0.25">
      <c r="B256" t="s">
        <v>5</v>
      </c>
      <c r="D256">
        <v>4.7093974499594919</v>
      </c>
      <c r="L256">
        <v>2</v>
      </c>
      <c r="M256">
        <v>2372006</v>
      </c>
    </row>
    <row r="257" spans="1:13" x14ac:dyDescent="0.25">
      <c r="B257" t="s">
        <v>10</v>
      </c>
      <c r="D257">
        <v>5.4389895608852115</v>
      </c>
      <c r="L257">
        <v>2</v>
      </c>
      <c r="M257">
        <v>2372006</v>
      </c>
    </row>
    <row r="258" spans="1:13" x14ac:dyDescent="0.25">
      <c r="B258" t="s">
        <v>91</v>
      </c>
      <c r="D258">
        <v>21.73</v>
      </c>
    </row>
    <row r="260" spans="1:13" x14ac:dyDescent="0.25">
      <c r="A260" t="s">
        <v>52</v>
      </c>
      <c r="B260" t="s">
        <v>78</v>
      </c>
      <c r="D260">
        <v>8.9999999999999993E-3</v>
      </c>
      <c r="E260">
        <v>9.9000000000000008E-3</v>
      </c>
      <c r="F260">
        <f>AVERAGE(D260:D265)</f>
        <v>4.6853372590146644E-2</v>
      </c>
      <c r="G260">
        <f>_xlfn.STDEV.S(D260:D265)</f>
        <v>5.6356612818913375E-2</v>
      </c>
      <c r="H260">
        <f>_xlfn.STDEV.S(D260:D265)/SQRT(COUNT(D260:D265))</f>
        <v>2.8178306409456687E-2</v>
      </c>
      <c r="I260" s="3">
        <v>640150623.5</v>
      </c>
      <c r="L260">
        <v>1</v>
      </c>
    </row>
    <row r="261" spans="1:13" x14ac:dyDescent="0.25">
      <c r="B261" t="s">
        <v>5</v>
      </c>
      <c r="D261">
        <v>-1.8576257027905494E-3</v>
      </c>
      <c r="E261">
        <v>5.3050780216560435E-2</v>
      </c>
      <c r="L261">
        <v>2</v>
      </c>
      <c r="M261">
        <v>1873515</v>
      </c>
    </row>
    <row r="262" spans="1:13" x14ac:dyDescent="0.25">
      <c r="B262" t="s">
        <v>5</v>
      </c>
      <c r="D262">
        <v>5.8704131871492732E-2</v>
      </c>
      <c r="L262">
        <v>2</v>
      </c>
      <c r="M262">
        <v>1873515</v>
      </c>
    </row>
    <row r="263" spans="1:13" x14ac:dyDescent="0.25">
      <c r="B263" t="s">
        <v>10</v>
      </c>
      <c r="D263">
        <v>0.12156698419188441</v>
      </c>
      <c r="L263">
        <v>2</v>
      </c>
      <c r="M263">
        <v>1873515</v>
      </c>
    </row>
    <row r="266" spans="1:13" x14ac:dyDescent="0.25">
      <c r="A266" t="s">
        <v>53</v>
      </c>
      <c r="B266" t="s">
        <v>77</v>
      </c>
      <c r="D266">
        <v>5.109</v>
      </c>
      <c r="E266">
        <v>9.1999999999999998E-3</v>
      </c>
      <c r="F266">
        <f>AVERAGE(D266:D271)</f>
        <v>5.6768076112230528</v>
      </c>
      <c r="G266">
        <f>_xlfn.STDEV.S(D266:D271)</f>
        <v>1.2751485326079715</v>
      </c>
      <c r="H266">
        <f xml:space="preserve"> _xlfn.STDEV.S(D266:D271)/SQRT(COUNT(D266:D271))</f>
        <v>0.63757426630398573</v>
      </c>
      <c r="I266" s="3">
        <v>8166489006</v>
      </c>
      <c r="L266">
        <v>1</v>
      </c>
    </row>
    <row r="267" spans="1:13" x14ac:dyDescent="0.25">
      <c r="B267" t="s">
        <v>5</v>
      </c>
      <c r="D267">
        <v>6.5255589416596367</v>
      </c>
      <c r="E267">
        <v>6.8823871506894223</v>
      </c>
      <c r="L267">
        <v>2</v>
      </c>
      <c r="M267">
        <v>2765116</v>
      </c>
    </row>
    <row r="268" spans="1:13" x14ac:dyDescent="0.25">
      <c r="B268" t="s">
        <v>5</v>
      </c>
      <c r="D268">
        <v>6.9139718337644922</v>
      </c>
      <c r="L268">
        <v>2</v>
      </c>
      <c r="M268">
        <v>2765116</v>
      </c>
    </row>
    <row r="269" spans="1:13" x14ac:dyDescent="0.25">
      <c r="B269" t="s">
        <v>10</v>
      </c>
      <c r="D269">
        <v>4.1586996694680831</v>
      </c>
      <c r="L269">
        <v>2</v>
      </c>
      <c r="M269">
        <v>2765116</v>
      </c>
    </row>
    <row r="272" spans="1:13" x14ac:dyDescent="0.25">
      <c r="A272" t="s">
        <v>54</v>
      </c>
      <c r="B272" t="s">
        <v>87</v>
      </c>
      <c r="D272">
        <v>-7.3999999999999996E-2</v>
      </c>
      <c r="E272">
        <v>6.1000000000000004E-3</v>
      </c>
      <c r="F272">
        <f>AVERAGE(D272:D277)</f>
        <v>0.10874346424683705</v>
      </c>
      <c r="G272">
        <f>_xlfn.STDEV.S(D272:D277)</f>
        <v>0.24390631467434684</v>
      </c>
      <c r="H272">
        <f>_xlfn.STDEV.S(D272:D277)/SQRT(COUNT(D272:D277))</f>
        <v>0.10907821995065879</v>
      </c>
      <c r="I272" s="3">
        <v>1240075467</v>
      </c>
      <c r="L272">
        <v>1</v>
      </c>
    </row>
    <row r="273" spans="1:13" x14ac:dyDescent="0.25">
      <c r="B273" t="s">
        <v>5</v>
      </c>
      <c r="D273">
        <v>-2.0438100183715297E-2</v>
      </c>
      <c r="E273">
        <v>0.25484857029179092</v>
      </c>
      <c r="L273">
        <v>2</v>
      </c>
      <c r="M273">
        <v>2098785</v>
      </c>
    </row>
    <row r="274" spans="1:13" x14ac:dyDescent="0.25">
      <c r="B274" t="s">
        <v>5</v>
      </c>
      <c r="D274">
        <v>0.51818258335247591</v>
      </c>
      <c r="L274">
        <v>2</v>
      </c>
      <c r="M274">
        <v>2098785</v>
      </c>
    </row>
    <row r="275" spans="1:13" x14ac:dyDescent="0.25">
      <c r="B275" t="s">
        <v>10</v>
      </c>
      <c r="D275">
        <v>0.14797283806542469</v>
      </c>
      <c r="L275">
        <v>2</v>
      </c>
      <c r="M275">
        <v>2098785</v>
      </c>
    </row>
    <row r="276" spans="1:13" x14ac:dyDescent="0.25">
      <c r="B276" t="s">
        <v>5</v>
      </c>
      <c r="D276">
        <f>(5.38-6.36)/35</f>
        <v>-2.8000000000000011E-2</v>
      </c>
      <c r="L276">
        <v>3</v>
      </c>
    </row>
    <row r="278" spans="1:13" x14ac:dyDescent="0.25">
      <c r="A278" t="s">
        <v>103</v>
      </c>
      <c r="B278" t="s">
        <v>10</v>
      </c>
      <c r="D278">
        <v>-5.7000000000000002E-2</v>
      </c>
      <c r="E278">
        <v>9.1999999999999998E-3</v>
      </c>
      <c r="F278">
        <f>AVERAGE(D278:D283)</f>
        <v>1.6689764009052789E-2</v>
      </c>
      <c r="G278">
        <f>_xlfn.STDEV.S(D278:D283)</f>
        <v>6.3713888373909025E-2</v>
      </c>
      <c r="H278">
        <f xml:space="preserve"> _xlfn.STDEV.S(D278:D283)/SQRT(COUNT(D278:D283))</f>
        <v>3.1856944186954513E-2</v>
      </c>
      <c r="I278" s="3">
        <v>890730295.10000002</v>
      </c>
      <c r="L278">
        <v>1</v>
      </c>
    </row>
    <row r="279" spans="1:13" x14ac:dyDescent="0.25">
      <c r="B279" t="s">
        <v>5</v>
      </c>
      <c r="D279">
        <v>2.386317673363102E-2</v>
      </c>
      <c r="E279">
        <v>0.14389062558726295</v>
      </c>
      <c r="L279">
        <v>2</v>
      </c>
      <c r="M279">
        <v>841614</v>
      </c>
    </row>
    <row r="280" spans="1:13" x14ac:dyDescent="0.25">
      <c r="B280" t="s">
        <v>5</v>
      </c>
      <c r="D280">
        <v>9.7300484732003395E-2</v>
      </c>
      <c r="L280">
        <v>2</v>
      </c>
      <c r="M280">
        <v>841614</v>
      </c>
    </row>
    <row r="281" spans="1:13" x14ac:dyDescent="0.25">
      <c r="B281" t="s">
        <v>10</v>
      </c>
      <c r="D281">
        <v>2.5953945705767369E-3</v>
      </c>
      <c r="L281">
        <v>2</v>
      </c>
      <c r="M281">
        <v>841614</v>
      </c>
    </row>
    <row r="284" spans="1:13" x14ac:dyDescent="0.25">
      <c r="A284" t="s">
        <v>56</v>
      </c>
      <c r="B284" t="s">
        <v>1</v>
      </c>
      <c r="D284">
        <v>3.9E-2</v>
      </c>
      <c r="E284">
        <v>8.6E-3</v>
      </c>
      <c r="F284">
        <f>AVERAGE(D284:D289)</f>
        <v>7.9948341067736226E-2</v>
      </c>
      <c r="G284">
        <f>_xlfn.STDEV.S(D284:D289)</f>
        <v>0.11333337845694484</v>
      </c>
      <c r="H284">
        <f>_xlfn.STDEV.S(D284:D289)/SQRT(COUNT(D284:D289))</f>
        <v>5.6666689228472421E-2</v>
      </c>
      <c r="I284" s="3">
        <v>3958390482</v>
      </c>
      <c r="L284">
        <v>1</v>
      </c>
    </row>
    <row r="285" spans="1:13" x14ac:dyDescent="0.25">
      <c r="B285" t="s">
        <v>5</v>
      </c>
      <c r="D285">
        <v>0.17298860261372712</v>
      </c>
      <c r="E285">
        <v>0.85702109219444889</v>
      </c>
      <c r="L285">
        <v>2</v>
      </c>
      <c r="M285">
        <v>472622</v>
      </c>
    </row>
    <row r="286" spans="1:13" x14ac:dyDescent="0.25">
      <c r="B286" t="s">
        <v>5</v>
      </c>
      <c r="D286">
        <v>0.16975427555435957</v>
      </c>
      <c r="L286">
        <v>2</v>
      </c>
      <c r="M286">
        <v>472622</v>
      </c>
    </row>
    <row r="287" spans="1:13" x14ac:dyDescent="0.25">
      <c r="B287" t="s">
        <v>10</v>
      </c>
      <c r="D287">
        <v>-6.1949513897141796E-2</v>
      </c>
      <c r="L287">
        <v>2</v>
      </c>
      <c r="M287">
        <v>472622</v>
      </c>
    </row>
    <row r="290" spans="1:13" x14ac:dyDescent="0.25">
      <c r="A290" t="s">
        <v>57</v>
      </c>
      <c r="B290" t="s">
        <v>5</v>
      </c>
      <c r="D290">
        <v>-0.37140725545228176</v>
      </c>
      <c r="E290">
        <v>7.0338592855079698</v>
      </c>
      <c r="F290">
        <f>AVERAGE(D290:D295)</f>
        <v>0.82036439546960149</v>
      </c>
      <c r="G290">
        <f>_xlfn.STDEV.S(D290:D295)</f>
        <v>1.5810943070866388</v>
      </c>
      <c r="H290">
        <f xml:space="preserve"> _xlfn.STDEV.S(D290:D295)/SQRT(COUNT(D290:D295))</f>
        <v>0.9128452238106558</v>
      </c>
      <c r="I290" s="3">
        <v>1889882805</v>
      </c>
      <c r="L290">
        <v>2</v>
      </c>
      <c r="M290">
        <v>3355105</v>
      </c>
    </row>
    <row r="291" spans="1:13" x14ac:dyDescent="0.25">
      <c r="B291" t="s">
        <v>5</v>
      </c>
      <c r="D291">
        <v>2.6140062298680791</v>
      </c>
      <c r="L291">
        <v>2</v>
      </c>
      <c r="M291">
        <v>3355105</v>
      </c>
    </row>
    <row r="292" spans="1:13" x14ac:dyDescent="0.25">
      <c r="B292" t="s">
        <v>10</v>
      </c>
      <c r="D292">
        <v>0.21849421199300706</v>
      </c>
      <c r="L292">
        <v>2</v>
      </c>
      <c r="M292">
        <v>3355105</v>
      </c>
    </row>
    <row r="296" spans="1:13" x14ac:dyDescent="0.25">
      <c r="A296" t="s">
        <v>58</v>
      </c>
      <c r="B296" t="s">
        <v>10</v>
      </c>
      <c r="D296">
        <v>1.0999999999999999E-2</v>
      </c>
      <c r="E296">
        <v>8.8999999999999999E-3</v>
      </c>
      <c r="F296">
        <f>AVERAGE(D296:D301)</f>
        <v>1.6582480252070861E-2</v>
      </c>
      <c r="G296">
        <f>_xlfn.STDEV.S(D296:D301)</f>
        <v>1.1021386848622897E-2</v>
      </c>
      <c r="H296">
        <f>_xlfn.STDEV.S(D296:D301)/SQRT(COUNT(D296:D301))</f>
        <v>5.5106934243114485E-3</v>
      </c>
      <c r="I296" s="3">
        <v>698290808</v>
      </c>
      <c r="L296">
        <v>1</v>
      </c>
    </row>
    <row r="297" spans="1:13" x14ac:dyDescent="0.25">
      <c r="B297" t="s">
        <v>5</v>
      </c>
      <c r="D297">
        <v>4.5289315866817578E-3</v>
      </c>
      <c r="E297">
        <v>2.9217891800166724E-2</v>
      </c>
      <c r="L297">
        <v>2</v>
      </c>
      <c r="M297">
        <v>1031452</v>
      </c>
    </row>
    <row r="298" spans="1:13" x14ac:dyDescent="0.25">
      <c r="B298" t="s">
        <v>5</v>
      </c>
      <c r="D298">
        <v>2.1372714613862431E-2</v>
      </c>
      <c r="L298">
        <v>2</v>
      </c>
      <c r="M298">
        <v>1031452</v>
      </c>
    </row>
    <row r="299" spans="1:13" x14ac:dyDescent="0.25">
      <c r="B299" t="s">
        <v>10</v>
      </c>
      <c r="D299">
        <v>2.9428274807739258E-2</v>
      </c>
      <c r="L299">
        <v>2</v>
      </c>
      <c r="M299">
        <v>1031452</v>
      </c>
    </row>
    <row r="302" spans="1:13" x14ac:dyDescent="0.25">
      <c r="A302" t="s">
        <v>59</v>
      </c>
      <c r="B302" t="s">
        <v>74</v>
      </c>
      <c r="D302">
        <v>0.01</v>
      </c>
      <c r="E302">
        <v>9.9000000000000008E-3</v>
      </c>
      <c r="F302">
        <f>AVERAGE(D302:D307)</f>
        <v>2.3809388743197813E-2</v>
      </c>
      <c r="G302">
        <f>_xlfn.STDEV.S(D302:D307)</f>
        <v>1.1088205847571189E-2</v>
      </c>
      <c r="H302">
        <f xml:space="preserve"> _xlfn.STDEV.S(D302:D307)/SQRT(COUNT(D302:D307))</f>
        <v>4.9587964047359701E-3</v>
      </c>
      <c r="I302" s="3">
        <v>1229637221</v>
      </c>
      <c r="L302">
        <v>1</v>
      </c>
    </row>
    <row r="303" spans="1:13" x14ac:dyDescent="0.25">
      <c r="B303" t="s">
        <v>5</v>
      </c>
      <c r="D303">
        <v>1.5839973555169133E-2</v>
      </c>
      <c r="E303">
        <v>8.1310091704007645E-3</v>
      </c>
      <c r="L303">
        <v>2</v>
      </c>
      <c r="M303">
        <v>962135</v>
      </c>
    </row>
    <row r="304" spans="1:13" x14ac:dyDescent="0.25">
      <c r="B304" t="s">
        <v>5</v>
      </c>
      <c r="D304">
        <v>2.6276895819939437E-2</v>
      </c>
      <c r="L304">
        <v>2</v>
      </c>
      <c r="M304">
        <v>962135</v>
      </c>
    </row>
    <row r="305" spans="1:13" x14ac:dyDescent="0.25">
      <c r="B305" t="s">
        <v>10</v>
      </c>
      <c r="D305">
        <v>3.8210074340880487E-2</v>
      </c>
      <c r="L305">
        <v>2</v>
      </c>
      <c r="M305">
        <v>962135</v>
      </c>
    </row>
    <row r="306" spans="1:13" x14ac:dyDescent="0.25">
      <c r="B306" t="s">
        <v>92</v>
      </c>
      <c r="D306">
        <v>2.8719999999999999E-2</v>
      </c>
    </row>
    <row r="308" spans="1:13" x14ac:dyDescent="0.25">
      <c r="A308" t="s">
        <v>60</v>
      </c>
      <c r="B308" t="s">
        <v>10</v>
      </c>
      <c r="D308">
        <v>-0.27700000000000002</v>
      </c>
      <c r="E308">
        <v>7.9000000000000008E-3</v>
      </c>
      <c r="F308">
        <f>AVERAGE(D308:D313)</f>
        <v>-0.37275982992470563</v>
      </c>
      <c r="G308">
        <f>_xlfn.STDEV.S(D308:D313)</f>
        <v>0.31125014062042122</v>
      </c>
      <c r="H308">
        <f>_xlfn.STDEV.S(D308:D313)/SQRT(COUNT(D308:D313))</f>
        <v>0.15562507031021061</v>
      </c>
      <c r="I308" s="3">
        <v>494070944.89999998</v>
      </c>
      <c r="L308">
        <v>1</v>
      </c>
    </row>
    <row r="309" spans="1:13" x14ac:dyDescent="0.25">
      <c r="B309" t="s">
        <v>5</v>
      </c>
      <c r="D309">
        <v>-0.76940153520119181</v>
      </c>
      <c r="E309">
        <v>0.73769644224208308</v>
      </c>
      <c r="L309">
        <v>2</v>
      </c>
      <c r="M309">
        <v>811472</v>
      </c>
    </row>
    <row r="310" spans="1:13" x14ac:dyDescent="0.25">
      <c r="B310" t="s">
        <v>5</v>
      </c>
      <c r="D310">
        <v>-0.42090188656006844</v>
      </c>
      <c r="L310">
        <v>2</v>
      </c>
      <c r="M310">
        <v>811472</v>
      </c>
    </row>
    <row r="311" spans="1:13" x14ac:dyDescent="0.25">
      <c r="B311" t="s">
        <v>10</v>
      </c>
      <c r="D311">
        <v>-2.3735897937562277E-2</v>
      </c>
      <c r="L311">
        <v>2</v>
      </c>
      <c r="M311">
        <v>811472</v>
      </c>
    </row>
    <row r="314" spans="1:13" x14ac:dyDescent="0.25">
      <c r="A314" t="s">
        <v>3</v>
      </c>
      <c r="B314" t="s">
        <v>81</v>
      </c>
      <c r="D314">
        <v>2.2799999999999998</v>
      </c>
      <c r="E314">
        <v>7.1000000000000004E-3</v>
      </c>
      <c r="F314">
        <f>AVERAGE(D314:D319)</f>
        <v>3.6622828013401971</v>
      </c>
      <c r="G314">
        <f>_xlfn.STDEV.S(D314:D319)</f>
        <v>3.642240101962972</v>
      </c>
      <c r="H314">
        <f xml:space="preserve"> _xlfn.STDEV.S(D314:D319)/SQRT(COUNT(D314:D319))</f>
        <v>1.628859291672994</v>
      </c>
      <c r="I314" s="3">
        <v>5855740333</v>
      </c>
      <c r="L314">
        <v>1</v>
      </c>
    </row>
    <row r="315" spans="1:13" x14ac:dyDescent="0.25">
      <c r="B315" t="s">
        <v>5</v>
      </c>
      <c r="D315">
        <v>2.7894258625532315</v>
      </c>
      <c r="E315">
        <v>-0.60089861006443201</v>
      </c>
      <c r="L315">
        <v>2</v>
      </c>
      <c r="M315">
        <v>1005716</v>
      </c>
    </row>
    <row r="316" spans="1:13" x14ac:dyDescent="0.25">
      <c r="B316" t="s">
        <v>5</v>
      </c>
      <c r="D316">
        <v>0.72925488638607072</v>
      </c>
      <c r="L316">
        <v>2</v>
      </c>
      <c r="M316">
        <v>1005716</v>
      </c>
    </row>
    <row r="317" spans="1:13" x14ac:dyDescent="0.25">
      <c r="B317" t="s">
        <v>10</v>
      </c>
      <c r="D317">
        <v>2.492733257761683</v>
      </c>
      <c r="L317">
        <v>2</v>
      </c>
      <c r="M317">
        <v>1005716</v>
      </c>
    </row>
    <row r="318" spans="1:13" x14ac:dyDescent="0.25">
      <c r="B318" t="s">
        <v>100</v>
      </c>
      <c r="D318">
        <v>10.02</v>
      </c>
      <c r="L318" t="s">
        <v>101</v>
      </c>
    </row>
    <row r="320" spans="1:13" x14ac:dyDescent="0.25">
      <c r="A320" t="s">
        <v>0</v>
      </c>
      <c r="B320" t="s">
        <v>1</v>
      </c>
      <c r="D320">
        <v>1.125</v>
      </c>
      <c r="E320">
        <v>9.4000000000000004E-3</v>
      </c>
      <c r="F320">
        <f>AVERAGE(D320:D325)</f>
        <v>0.19910449211942366</v>
      </c>
      <c r="G320">
        <f>_xlfn.STDEV.S(D320:D325)</f>
        <v>0.73719911567538321</v>
      </c>
      <c r="H320">
        <f>_xlfn.STDEV.S(D320:D325)/SQRT(COUNT(D320:D325))</f>
        <v>0.3296854671205775</v>
      </c>
      <c r="I320" s="3">
        <v>12022424391</v>
      </c>
      <c r="L320">
        <v>1</v>
      </c>
    </row>
    <row r="321" spans="2:13" x14ac:dyDescent="0.25">
      <c r="B321" t="s">
        <v>5</v>
      </c>
      <c r="D321">
        <v>-0.19318085779999999</v>
      </c>
      <c r="E321">
        <v>0.5763384654</v>
      </c>
      <c r="L321">
        <v>2</v>
      </c>
      <c r="M321">
        <v>1416812</v>
      </c>
    </row>
    <row r="322" spans="2:13" x14ac:dyDescent="0.25">
      <c r="B322" t="s">
        <v>5</v>
      </c>
      <c r="D322">
        <v>0.41525463479683467</v>
      </c>
      <c r="L322">
        <v>2</v>
      </c>
      <c r="M322">
        <v>1416812</v>
      </c>
    </row>
    <row r="323" spans="2:13" x14ac:dyDescent="0.25">
      <c r="B323" t="s">
        <v>10</v>
      </c>
      <c r="D323">
        <v>0.4703236836002837</v>
      </c>
      <c r="L323">
        <v>2</v>
      </c>
      <c r="M323">
        <v>1416812</v>
      </c>
    </row>
    <row r="324" spans="2:13" x14ac:dyDescent="0.25">
      <c r="B324" t="s">
        <v>2</v>
      </c>
      <c r="D324">
        <f>-26.3/32</f>
        <v>-0.82187500000000002</v>
      </c>
      <c r="E324">
        <v>0.8</v>
      </c>
      <c r="L324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4CDF-CF19-4F97-B10C-4D7993D34797}">
  <dimension ref="A1:W68"/>
  <sheetViews>
    <sheetView tabSelected="1" topLeftCell="D1" zoomScale="70" zoomScaleNormal="70" workbookViewId="0">
      <selection activeCell="H41" sqref="H41"/>
    </sheetView>
  </sheetViews>
  <sheetFormatPr defaultRowHeight="15" x14ac:dyDescent="0.25"/>
  <cols>
    <col min="1" max="1" width="22.5703125" bestFit="1" customWidth="1"/>
    <col min="2" max="2" width="37.7109375" bestFit="1" customWidth="1"/>
    <col min="3" max="3" width="18.28515625" customWidth="1"/>
    <col min="4" max="4" width="44" bestFit="1" customWidth="1"/>
    <col min="5" max="5" width="19.28515625" bestFit="1" customWidth="1"/>
    <col min="6" max="6" width="23.85546875" bestFit="1" customWidth="1"/>
    <col min="7" max="7" width="34.5703125" bestFit="1" customWidth="1"/>
    <col min="8" max="8" width="34.42578125" bestFit="1" customWidth="1"/>
    <col min="9" max="9" width="35.42578125" bestFit="1" customWidth="1"/>
    <col min="10" max="10" width="33" bestFit="1" customWidth="1"/>
    <col min="11" max="11" width="36.28515625" bestFit="1" customWidth="1"/>
    <col min="12" max="12" width="25.28515625" bestFit="1" customWidth="1"/>
    <col min="13" max="13" width="35.42578125" bestFit="1" customWidth="1"/>
    <col min="14" max="14" width="33" bestFit="1" customWidth="1"/>
    <col min="15" max="15" width="36" bestFit="1" customWidth="1"/>
    <col min="16" max="16" width="32.85546875" bestFit="1" customWidth="1"/>
    <col min="17" max="17" width="35.42578125" bestFit="1" customWidth="1"/>
    <col min="18" max="18" width="31.42578125" bestFit="1" customWidth="1"/>
    <col min="19" max="19" width="14.85546875" bestFit="1" customWidth="1"/>
    <col min="20" max="20" width="23.42578125" bestFit="1" customWidth="1"/>
    <col min="21" max="21" width="33.5703125" bestFit="1" customWidth="1"/>
    <col min="22" max="22" width="31" bestFit="1" customWidth="1"/>
    <col min="23" max="23" width="34.140625" bestFit="1" customWidth="1"/>
  </cols>
  <sheetData>
    <row r="1" spans="1:23" x14ac:dyDescent="0.25">
      <c r="A1" s="1" t="s">
        <v>6</v>
      </c>
      <c r="B1" s="1" t="s">
        <v>96</v>
      </c>
      <c r="C1" s="1" t="s">
        <v>99</v>
      </c>
      <c r="D1" s="1" t="s">
        <v>123</v>
      </c>
      <c r="E1" s="4" t="s">
        <v>102</v>
      </c>
      <c r="F1" s="1" t="s">
        <v>106</v>
      </c>
      <c r="G1" s="1" t="s">
        <v>124</v>
      </c>
      <c r="H1" s="1" t="s">
        <v>107</v>
      </c>
      <c r="I1" s="1" t="s">
        <v>118</v>
      </c>
      <c r="J1" s="1" t="s">
        <v>117</v>
      </c>
      <c r="K1" s="1" t="s">
        <v>119</v>
      </c>
      <c r="L1" s="1" t="s">
        <v>108</v>
      </c>
      <c r="M1" s="1" t="s">
        <v>111</v>
      </c>
      <c r="N1" s="1" t="s">
        <v>114</v>
      </c>
      <c r="O1" s="1" t="s">
        <v>120</v>
      </c>
      <c r="P1" s="1" t="s">
        <v>109</v>
      </c>
      <c r="Q1" s="1" t="s">
        <v>113</v>
      </c>
      <c r="R1" s="1" t="s">
        <v>115</v>
      </c>
      <c r="S1" s="1" t="s">
        <v>121</v>
      </c>
      <c r="T1" s="1" t="s">
        <v>110</v>
      </c>
      <c r="U1" s="1" t="s">
        <v>112</v>
      </c>
      <c r="V1" s="1" t="s">
        <v>116</v>
      </c>
      <c r="W1" s="1" t="s">
        <v>122</v>
      </c>
    </row>
    <row r="2" spans="1:23" x14ac:dyDescent="0.25">
      <c r="A2" t="s">
        <v>8</v>
      </c>
      <c r="B2">
        <v>4.4154272736180991E-3</v>
      </c>
      <c r="C2">
        <v>2.2077136368090495E-3</v>
      </c>
      <c r="D2">
        <v>-2.3729407398823251E-3</v>
      </c>
      <c r="E2" s="3">
        <v>5991.8198860000002</v>
      </c>
      <c r="F2">
        <f>B2/(E2/1000)</f>
        <v>7.3690921249732952E-4</v>
      </c>
      <c r="G2">
        <f>ABS(D2)</f>
        <v>2.3729407398823251E-3</v>
      </c>
      <c r="H2">
        <v>-5.9999999999999995E-4</v>
      </c>
      <c r="I2">
        <f t="shared" ref="I2:I20" si="0">H2-D2</f>
        <v>1.7729407398823253E-3</v>
      </c>
      <c r="J2">
        <f t="shared" ref="J2:J20" si="1">I2/B2</f>
        <v>0.40153322204524461</v>
      </c>
      <c r="K2">
        <f>ABS(J2)</f>
        <v>0.40153322204524461</v>
      </c>
      <c r="L2">
        <v>-8.9629669438555E-3</v>
      </c>
      <c r="M2">
        <f t="shared" ref="M2:M33" si="2">L2-D2</f>
        <v>-6.5900262039731749E-3</v>
      </c>
      <c r="N2">
        <f t="shared" ref="N2:N33" si="3">M2/B2</f>
        <v>-1.4925002260479225</v>
      </c>
      <c r="O2">
        <f>ABS(N2)</f>
        <v>1.4925002260479225</v>
      </c>
      <c r="P2">
        <v>-3.6067670109860586E-4</v>
      </c>
      <c r="Q2">
        <f t="shared" ref="Q2:Q33" si="4">P2-D2</f>
        <v>2.0122640387837194E-3</v>
      </c>
      <c r="R2">
        <f t="shared" ref="R2:R33" si="5">Q2/B2</f>
        <v>0.45573483925482611</v>
      </c>
      <c r="S2">
        <f>ABS(R2)</f>
        <v>0.45573483925482611</v>
      </c>
      <c r="T2">
        <v>4.3188068542480501E-4</v>
      </c>
      <c r="U2">
        <f t="shared" ref="U2:U33" si="6">T2-D2</f>
        <v>2.8048214253071301E-3</v>
      </c>
      <c r="V2">
        <f t="shared" ref="V2:V33" si="7">U2/B2</f>
        <v>0.63523216474785171</v>
      </c>
      <c r="W2">
        <f>ABS(V2)</f>
        <v>0.63523216474785171</v>
      </c>
    </row>
    <row r="3" spans="1:23" x14ac:dyDescent="0.25">
      <c r="A3" t="s">
        <v>11</v>
      </c>
      <c r="B3">
        <v>8.7123279353359404</v>
      </c>
      <c r="C3">
        <v>4.3561639676679702</v>
      </c>
      <c r="D3">
        <v>14.105399974451677</v>
      </c>
      <c r="E3" s="3">
        <v>34640080228</v>
      </c>
      <c r="F3">
        <f t="shared" ref="F3:F33" si="8">B3/(E3/1000)</f>
        <v>2.5151003917980708E-7</v>
      </c>
      <c r="G3">
        <f t="shared" ref="G3:G55" si="9">ABS(D3)</f>
        <v>14.105399974451677</v>
      </c>
      <c r="H3">
        <v>2.9780000000000002</v>
      </c>
      <c r="I3">
        <f t="shared" si="0"/>
        <v>-11.127399974451677</v>
      </c>
      <c r="J3">
        <f t="shared" si="1"/>
        <v>-1.2772016913321818</v>
      </c>
      <c r="K3">
        <f t="shared" ref="K3:K55" si="10">ABS(J3)</f>
        <v>1.2772016913321818</v>
      </c>
      <c r="L3">
        <v>13.108087020675207</v>
      </c>
      <c r="M3">
        <f t="shared" si="2"/>
        <v>-0.99731295377647022</v>
      </c>
      <c r="N3">
        <f t="shared" si="3"/>
        <v>-0.11447146631516397</v>
      </c>
      <c r="O3">
        <f t="shared" ref="O3:O55" si="11">ABS(N3)</f>
        <v>0.11447146631516397</v>
      </c>
      <c r="P3">
        <v>24.00155214539053</v>
      </c>
      <c r="Q3">
        <f t="shared" si="4"/>
        <v>9.8961521709388531</v>
      </c>
      <c r="R3">
        <f t="shared" si="5"/>
        <v>1.135879209826514</v>
      </c>
      <c r="S3">
        <f t="shared" ref="S3:S55" si="12">ABS(R3)</f>
        <v>1.135879209826514</v>
      </c>
      <c r="T3">
        <v>16.333960731740966</v>
      </c>
      <c r="U3">
        <f t="shared" si="6"/>
        <v>2.2285607572892889</v>
      </c>
      <c r="V3">
        <f t="shared" si="7"/>
        <v>0.25579394782083092</v>
      </c>
      <c r="W3">
        <f t="shared" ref="W3:W55" si="13">ABS(V3)</f>
        <v>0.25579394782083092</v>
      </c>
    </row>
    <row r="4" spans="1:23" x14ac:dyDescent="0.25">
      <c r="A4" t="s">
        <v>12</v>
      </c>
      <c r="B4">
        <f>Data_with_Source!G14</f>
        <v>8.0090190690535832E-3</v>
      </c>
      <c r="C4">
        <v>3.5817422142991788E-3</v>
      </c>
      <c r="D4">
        <f>Data_with_Source!F14</f>
        <v>-1.1341718452140884E-2</v>
      </c>
      <c r="E4" s="3">
        <v>658326.59660000005</v>
      </c>
      <c r="F4">
        <f t="shared" si="8"/>
        <v>1.2165723077902429E-5</v>
      </c>
      <c r="G4">
        <f t="shared" si="9"/>
        <v>1.1341718452140884E-2</v>
      </c>
      <c r="H4">
        <v>-2E-3</v>
      </c>
      <c r="I4">
        <f t="shared" si="0"/>
        <v>9.3417184521408844E-3</v>
      </c>
      <c r="J4">
        <f t="shared" si="1"/>
        <v>1.1663998264452609</v>
      </c>
      <c r="K4">
        <f t="shared" si="10"/>
        <v>1.1663998264452609</v>
      </c>
      <c r="L4">
        <v>-1.3026821503750504E-2</v>
      </c>
      <c r="M4">
        <f t="shared" si="2"/>
        <v>-1.6851030516096197E-3</v>
      </c>
      <c r="N4">
        <f t="shared" si="3"/>
        <v>-0.21040067916940874</v>
      </c>
      <c r="O4">
        <f t="shared" si="11"/>
        <v>0.21040067916940874</v>
      </c>
      <c r="P4">
        <v>-1.6881521046609321E-2</v>
      </c>
      <c r="Q4">
        <f t="shared" si="4"/>
        <v>-5.5398025944684362E-3</v>
      </c>
      <c r="R4">
        <f t="shared" si="5"/>
        <v>-0.69169551810332608</v>
      </c>
      <c r="S4">
        <f t="shared" si="12"/>
        <v>0.69169551810332608</v>
      </c>
      <c r="T4">
        <v>-4.2288211389160191E-3</v>
      </c>
      <c r="U4">
        <f t="shared" si="6"/>
        <v>7.1128973132248653E-3</v>
      </c>
      <c r="V4">
        <f t="shared" si="7"/>
        <v>0.88811092243602163</v>
      </c>
      <c r="W4">
        <f t="shared" si="13"/>
        <v>0.88811092243602163</v>
      </c>
    </row>
    <row r="5" spans="1:23" x14ac:dyDescent="0.25">
      <c r="A5" t="s">
        <v>13</v>
      </c>
      <c r="B5">
        <v>2.4838104924205098</v>
      </c>
      <c r="C5">
        <v>1.2419052462102549</v>
      </c>
      <c r="D5">
        <v>0.24622873196527079</v>
      </c>
      <c r="E5" s="3">
        <v>27541099721</v>
      </c>
      <c r="F5">
        <f t="shared" si="8"/>
        <v>9.0185595984993013E-8</v>
      </c>
      <c r="G5">
        <f t="shared" si="9"/>
        <v>0.24622873196527079</v>
      </c>
      <c r="H5">
        <v>1.1259999999999999</v>
      </c>
      <c r="I5">
        <f t="shared" si="0"/>
        <v>0.87977126803472916</v>
      </c>
      <c r="J5">
        <f t="shared" si="1"/>
        <v>0.35420225122625165</v>
      </c>
      <c r="K5">
        <f t="shared" si="10"/>
        <v>0.35420225122625165</v>
      </c>
      <c r="L5">
        <v>-3.4351749792151751</v>
      </c>
      <c r="M5">
        <f t="shared" si="2"/>
        <v>-3.6814037111804461</v>
      </c>
      <c r="N5">
        <f t="shared" si="3"/>
        <v>-1.4821596584821832</v>
      </c>
      <c r="O5">
        <f t="shared" si="11"/>
        <v>1.4821596584821832</v>
      </c>
      <c r="P5">
        <v>2.0052632841542017</v>
      </c>
      <c r="Q5">
        <f t="shared" si="4"/>
        <v>1.759034552188931</v>
      </c>
      <c r="R5">
        <f t="shared" si="5"/>
        <v>0.70819998448220023</v>
      </c>
      <c r="S5">
        <f t="shared" si="12"/>
        <v>0.70819998448220023</v>
      </c>
      <c r="T5">
        <v>1.2888266229220566</v>
      </c>
      <c r="U5">
        <f t="shared" si="6"/>
        <v>1.0425978909567859</v>
      </c>
      <c r="V5">
        <f t="shared" si="7"/>
        <v>0.4197574227737314</v>
      </c>
      <c r="W5">
        <f t="shared" si="13"/>
        <v>0.4197574227737314</v>
      </c>
    </row>
    <row r="6" spans="1:23" x14ac:dyDescent="0.25">
      <c r="A6" t="s">
        <v>14</v>
      </c>
      <c r="B6">
        <v>0.11118971119322146</v>
      </c>
      <c r="C6">
        <v>5.5594855596610732E-2</v>
      </c>
      <c r="D6">
        <v>-4.5177587250503456E-2</v>
      </c>
      <c r="E6" s="3">
        <v>735859120.10000002</v>
      </c>
      <c r="F6">
        <f t="shared" si="8"/>
        <v>1.5110190001873084E-7</v>
      </c>
      <c r="G6">
        <f t="shared" si="9"/>
        <v>4.5177587250503456E-2</v>
      </c>
      <c r="H6">
        <v>-0.21</v>
      </c>
      <c r="I6">
        <f t="shared" si="0"/>
        <v>-0.16482241274949655</v>
      </c>
      <c r="J6">
        <f t="shared" si="1"/>
        <v>-1.4823530970691534</v>
      </c>
      <c r="K6">
        <f t="shared" si="10"/>
        <v>1.4823530970691534</v>
      </c>
      <c r="L6">
        <v>-1.0061572056468859E-3</v>
      </c>
      <c r="M6">
        <f t="shared" si="2"/>
        <v>4.4171430044856567E-2</v>
      </c>
      <c r="N6">
        <f t="shared" si="3"/>
        <v>0.39726184707951129</v>
      </c>
      <c r="O6">
        <f t="shared" si="11"/>
        <v>0.39726184707951129</v>
      </c>
      <c r="P6">
        <v>-3.4744324208284671E-3</v>
      </c>
      <c r="Q6">
        <f t="shared" si="4"/>
        <v>4.1703154829674988E-2</v>
      </c>
      <c r="R6">
        <f t="shared" si="5"/>
        <v>0.37506307357166124</v>
      </c>
      <c r="S6">
        <f t="shared" si="12"/>
        <v>0.37506307357166124</v>
      </c>
      <c r="T6">
        <v>3.3770240624461524E-2</v>
      </c>
      <c r="U6">
        <f t="shared" si="6"/>
        <v>7.8947827874964988E-2</v>
      </c>
      <c r="V6">
        <f t="shared" si="7"/>
        <v>0.71002817641798088</v>
      </c>
      <c r="W6">
        <f t="shared" si="13"/>
        <v>0.71002817641798088</v>
      </c>
    </row>
    <row r="7" spans="1:23" x14ac:dyDescent="0.25">
      <c r="A7" t="s">
        <v>15</v>
      </c>
      <c r="B7">
        <v>0.13604575518534104</v>
      </c>
      <c r="C7">
        <v>6.8022877592670519E-2</v>
      </c>
      <c r="D7">
        <v>-1.4502694087559179E-2</v>
      </c>
      <c r="E7" s="3">
        <v>596538011.79999995</v>
      </c>
      <c r="F7">
        <f t="shared" si="8"/>
        <v>2.2805882021639354E-7</v>
      </c>
      <c r="G7">
        <f t="shared" si="9"/>
        <v>1.4502694087559179E-2</v>
      </c>
      <c r="H7">
        <v>-0.156</v>
      </c>
      <c r="I7">
        <f t="shared" si="0"/>
        <v>-0.14149730591244081</v>
      </c>
      <c r="J7">
        <f t="shared" si="1"/>
        <v>-1.040071450371038</v>
      </c>
      <c r="K7">
        <f t="shared" si="10"/>
        <v>1.040071450371038</v>
      </c>
      <c r="L7">
        <v>-0.1019814576361615</v>
      </c>
      <c r="M7">
        <f t="shared" si="2"/>
        <v>-8.7478763548602317E-2</v>
      </c>
      <c r="N7">
        <f t="shared" si="3"/>
        <v>-0.64300987141734922</v>
      </c>
      <c r="O7">
        <f t="shared" si="11"/>
        <v>0.64300987141734922</v>
      </c>
      <c r="P7">
        <v>0.12858866795346857</v>
      </c>
      <c r="Q7">
        <f t="shared" si="4"/>
        <v>0.14309136204102774</v>
      </c>
      <c r="R7">
        <f t="shared" si="5"/>
        <v>1.0517885092856309</v>
      </c>
      <c r="S7">
        <f t="shared" si="12"/>
        <v>1.0517885092856309</v>
      </c>
      <c r="T7">
        <v>7.1382013332456196E-2</v>
      </c>
      <c r="U7">
        <f t="shared" si="6"/>
        <v>8.5884707420015374E-2</v>
      </c>
      <c r="V7">
        <f t="shared" si="7"/>
        <v>0.63129281250275626</v>
      </c>
      <c r="W7">
        <f t="shared" si="13"/>
        <v>0.63129281250275626</v>
      </c>
    </row>
    <row r="8" spans="1:23" x14ac:dyDescent="0.25">
      <c r="A8" t="s">
        <v>16</v>
      </c>
      <c r="B8">
        <f>Data_with_Source!G38</f>
        <v>0.16123527212121957</v>
      </c>
      <c r="C8">
        <v>7.2106605766744727E-2</v>
      </c>
      <c r="D8">
        <f>Data_with_Source!F38</f>
        <v>-2.4250204751864964E-2</v>
      </c>
      <c r="E8" s="3">
        <v>148278984.59999999</v>
      </c>
      <c r="F8">
        <f t="shared" si="8"/>
        <v>1.0873777734327672E-6</v>
      </c>
      <c r="G8">
        <f t="shared" si="9"/>
        <v>2.4250204751864964E-2</v>
      </c>
      <c r="H8">
        <v>-0.19800000000000001</v>
      </c>
      <c r="I8">
        <f t="shared" si="0"/>
        <v>-0.17374979524813505</v>
      </c>
      <c r="J8">
        <f t="shared" si="1"/>
        <v>-1.0776165349074911</v>
      </c>
      <c r="K8">
        <f t="shared" si="10"/>
        <v>1.0776165349074911</v>
      </c>
      <c r="L8">
        <v>7.7781532623732733E-2</v>
      </c>
      <c r="M8">
        <f t="shared" si="2"/>
        <v>0.1020317373755977</v>
      </c>
      <c r="N8">
        <f t="shared" si="3"/>
        <v>0.63281275885395849</v>
      </c>
      <c r="O8">
        <f t="shared" si="11"/>
        <v>0.63281275885395849</v>
      </c>
      <c r="P8">
        <v>0.14508545564778721</v>
      </c>
      <c r="Q8">
        <f t="shared" si="4"/>
        <v>0.16933566039965217</v>
      </c>
      <c r="R8">
        <f t="shared" si="5"/>
        <v>1.050239554731812</v>
      </c>
      <c r="S8">
        <f t="shared" si="12"/>
        <v>1.050239554731812</v>
      </c>
      <c r="T8">
        <v>4.931055939772664E-2</v>
      </c>
      <c r="U8">
        <f t="shared" si="6"/>
        <v>7.3560764149591604E-2</v>
      </c>
      <c r="V8">
        <f t="shared" si="7"/>
        <v>0.45623245572648208</v>
      </c>
      <c r="W8">
        <f t="shared" si="13"/>
        <v>0.45623245572648208</v>
      </c>
    </row>
    <row r="9" spans="1:23" x14ac:dyDescent="0.25">
      <c r="A9" t="s">
        <v>17</v>
      </c>
      <c r="B9">
        <v>5.6880937561634486</v>
      </c>
      <c r="C9">
        <v>2.8440468780817243</v>
      </c>
      <c r="D9">
        <v>10.034961349306529</v>
      </c>
      <c r="E9" s="3">
        <v>2911256703</v>
      </c>
      <c r="F9">
        <f t="shared" si="8"/>
        <v>1.9538276203201061E-6</v>
      </c>
      <c r="G9">
        <f t="shared" si="9"/>
        <v>10.034961349306529</v>
      </c>
      <c r="H9">
        <v>18.5</v>
      </c>
      <c r="I9">
        <f t="shared" si="0"/>
        <v>8.4650386506934705</v>
      </c>
      <c r="J9">
        <f t="shared" si="1"/>
        <v>1.4882030806051689</v>
      </c>
      <c r="K9">
        <f t="shared" si="10"/>
        <v>1.4882030806051689</v>
      </c>
      <c r="L9">
        <v>7.3368347478902498</v>
      </c>
      <c r="M9">
        <f t="shared" si="2"/>
        <v>-2.6981266014162797</v>
      </c>
      <c r="N9">
        <f t="shared" si="3"/>
        <v>-0.47434636577371292</v>
      </c>
      <c r="O9">
        <f t="shared" si="11"/>
        <v>0.47434636577371292</v>
      </c>
      <c r="P9">
        <v>6.2861071707344083</v>
      </c>
      <c r="Q9">
        <f t="shared" si="4"/>
        <v>-3.7488541785721212</v>
      </c>
      <c r="R9">
        <f t="shared" si="5"/>
        <v>-0.65907039146638091</v>
      </c>
      <c r="S9">
        <f t="shared" si="12"/>
        <v>0.65907039146638091</v>
      </c>
      <c r="T9">
        <v>8.0169034786014581</v>
      </c>
      <c r="U9">
        <f t="shared" si="6"/>
        <v>-2.0180578707050714</v>
      </c>
      <c r="V9">
        <f t="shared" si="7"/>
        <v>-0.35478632336507537</v>
      </c>
      <c r="W9">
        <f t="shared" si="13"/>
        <v>0.35478632336507537</v>
      </c>
    </row>
    <row r="10" spans="1:23" x14ac:dyDescent="0.25">
      <c r="A10" t="s">
        <v>18</v>
      </c>
      <c r="B10">
        <v>0.32013478286348934</v>
      </c>
      <c r="C10">
        <v>0.16006739143174467</v>
      </c>
      <c r="D10">
        <v>-8.6861091143517512E-3</v>
      </c>
      <c r="E10" s="3">
        <v>4110035021</v>
      </c>
      <c r="F10">
        <f t="shared" si="8"/>
        <v>7.7891010959220081E-8</v>
      </c>
      <c r="G10">
        <f t="shared" si="9"/>
        <v>8.6861091143517512E-3</v>
      </c>
      <c r="H10">
        <v>-0.441</v>
      </c>
      <c r="I10">
        <f t="shared" si="0"/>
        <v>-0.43231389088564826</v>
      </c>
      <c r="J10">
        <f t="shared" si="1"/>
        <v>-1.3504121202287285</v>
      </c>
      <c r="K10">
        <f t="shared" si="10"/>
        <v>1.3504121202287285</v>
      </c>
      <c r="L10">
        <v>3.5396601135661392E-2</v>
      </c>
      <c r="M10">
        <f t="shared" si="2"/>
        <v>4.4082710250013146E-2</v>
      </c>
      <c r="N10">
        <f t="shared" si="3"/>
        <v>0.1377004705821383</v>
      </c>
      <c r="O10">
        <f t="shared" si="11"/>
        <v>0.1377004705821383</v>
      </c>
      <c r="P10">
        <v>0.33249838884987487</v>
      </c>
      <c r="Q10">
        <f t="shared" si="4"/>
        <v>0.34118449796422662</v>
      </c>
      <c r="R10">
        <f t="shared" si="5"/>
        <v>1.0657526649008746</v>
      </c>
      <c r="S10">
        <f t="shared" si="12"/>
        <v>1.0657526649008746</v>
      </c>
      <c r="T10">
        <v>3.8360573557056729E-2</v>
      </c>
      <c r="U10">
        <f t="shared" si="6"/>
        <v>4.7046682671408477E-2</v>
      </c>
      <c r="V10">
        <f t="shared" si="7"/>
        <v>0.1469589847457155</v>
      </c>
      <c r="W10">
        <f t="shared" si="13"/>
        <v>0.1469589847457155</v>
      </c>
    </row>
    <row r="11" spans="1:23" x14ac:dyDescent="0.25">
      <c r="A11" t="s">
        <v>19</v>
      </c>
      <c r="B11">
        <v>0.84605888823651987</v>
      </c>
      <c r="C11">
        <v>0.42302944411825993</v>
      </c>
      <c r="D11">
        <v>-1.2167317643117053</v>
      </c>
      <c r="E11" s="3">
        <v>264530664.90000001</v>
      </c>
      <c r="F11">
        <f t="shared" si="8"/>
        <v>3.1983395518865601E-6</v>
      </c>
      <c r="G11">
        <f t="shared" si="9"/>
        <v>1.2167317643117053</v>
      </c>
      <c r="H11">
        <v>-0.51100000000000001</v>
      </c>
      <c r="I11">
        <f t="shared" si="0"/>
        <v>0.70573176431170526</v>
      </c>
      <c r="J11">
        <f t="shared" si="1"/>
        <v>0.83414024026471134</v>
      </c>
      <c r="K11">
        <f t="shared" si="10"/>
        <v>0.83414024026471134</v>
      </c>
      <c r="L11">
        <v>-2.3333751283136848</v>
      </c>
      <c r="M11">
        <f t="shared" si="2"/>
        <v>-1.1166433640019795</v>
      </c>
      <c r="N11">
        <f t="shared" si="3"/>
        <v>-1.3198175440594349</v>
      </c>
      <c r="O11">
        <f t="shared" si="11"/>
        <v>1.3198175440594349</v>
      </c>
      <c r="P11">
        <v>-0.61248213917343053</v>
      </c>
      <c r="Q11">
        <f t="shared" si="4"/>
        <v>0.60424962513827474</v>
      </c>
      <c r="R11">
        <f t="shared" si="5"/>
        <v>0.71419334225982845</v>
      </c>
      <c r="S11">
        <f t="shared" si="12"/>
        <v>0.71419334225982845</v>
      </c>
      <c r="T11">
        <v>-1.4100697897597061</v>
      </c>
      <c r="U11">
        <f t="shared" si="6"/>
        <v>-0.19333802544800083</v>
      </c>
      <c r="V11">
        <f t="shared" si="7"/>
        <v>-0.22851603846510532</v>
      </c>
      <c r="W11">
        <f t="shared" si="13"/>
        <v>0.22851603846510532</v>
      </c>
    </row>
    <row r="12" spans="1:23" x14ac:dyDescent="0.25">
      <c r="A12" t="s">
        <v>104</v>
      </c>
      <c r="B12">
        <v>0.79868154175344008</v>
      </c>
      <c r="C12">
        <v>0.39934077087672004</v>
      </c>
      <c r="D12">
        <v>-0.32398630098146347</v>
      </c>
      <c r="E12" s="3">
        <v>59274363.689999998</v>
      </c>
      <c r="F12">
        <f t="shared" si="8"/>
        <v>1.3474316585336593E-5</v>
      </c>
      <c r="G12">
        <f t="shared" si="9"/>
        <v>0.32398630098146347</v>
      </c>
      <c r="H12">
        <v>-1.52</v>
      </c>
      <c r="I12">
        <f t="shared" si="0"/>
        <v>-1.1960136990185366</v>
      </c>
      <c r="J12">
        <f t="shared" si="1"/>
        <v>-1.4974850882277637</v>
      </c>
      <c r="K12">
        <f t="shared" si="10"/>
        <v>1.4974850882277637</v>
      </c>
      <c r="L12">
        <v>1.5811931154366042E-2</v>
      </c>
      <c r="M12">
        <f t="shared" si="2"/>
        <v>0.33979823213582949</v>
      </c>
      <c r="N12">
        <f t="shared" si="3"/>
        <v>0.42544896103374347</v>
      </c>
      <c r="O12">
        <f t="shared" si="11"/>
        <v>0.42544896103374347</v>
      </c>
      <c r="P12">
        <v>7.9498823482238967E-2</v>
      </c>
      <c r="Q12">
        <f t="shared" si="4"/>
        <v>0.40348512446370244</v>
      </c>
      <c r="R12">
        <f t="shared" si="5"/>
        <v>0.50518899382335014</v>
      </c>
      <c r="S12">
        <f t="shared" si="12"/>
        <v>0.50518899382335014</v>
      </c>
      <c r="T12">
        <v>0.12874404143754123</v>
      </c>
      <c r="U12">
        <f t="shared" si="6"/>
        <v>0.45273034241900467</v>
      </c>
      <c r="V12">
        <f t="shared" si="7"/>
        <v>0.56684713337067005</v>
      </c>
      <c r="W12">
        <f t="shared" si="13"/>
        <v>0.56684713337067005</v>
      </c>
    </row>
    <row r="13" spans="1:23" x14ac:dyDescent="0.25">
      <c r="A13" t="s">
        <v>21</v>
      </c>
      <c r="B13">
        <v>0.21750868952416205</v>
      </c>
      <c r="C13">
        <v>0.10875434476208103</v>
      </c>
      <c r="D13">
        <v>-0.17223771630236737</v>
      </c>
      <c r="E13" s="3">
        <v>503572266.30000001</v>
      </c>
      <c r="F13">
        <f t="shared" si="8"/>
        <v>4.3193143085958315E-7</v>
      </c>
      <c r="G13">
        <f t="shared" si="9"/>
        <v>0.17223771630236737</v>
      </c>
      <c r="H13">
        <v>-0.49399999999999999</v>
      </c>
      <c r="I13">
        <f t="shared" si="0"/>
        <v>-0.3217622836976326</v>
      </c>
      <c r="J13">
        <f t="shared" si="1"/>
        <v>-1.4793077205400085</v>
      </c>
      <c r="K13">
        <f t="shared" si="10"/>
        <v>1.4793077205400085</v>
      </c>
      <c r="L13">
        <v>-9.0442086084654191E-2</v>
      </c>
      <c r="M13">
        <f t="shared" si="2"/>
        <v>8.1795630217713175E-2</v>
      </c>
      <c r="N13">
        <f t="shared" si="3"/>
        <v>0.37605683890908126</v>
      </c>
      <c r="O13">
        <f t="shared" si="11"/>
        <v>0.37605683890908126</v>
      </c>
      <c r="P13">
        <v>-9.0442086084654191E-2</v>
      </c>
      <c r="Q13">
        <f t="shared" si="4"/>
        <v>8.1795630217713175E-2</v>
      </c>
      <c r="R13">
        <f t="shared" si="5"/>
        <v>0.37605683890908126</v>
      </c>
      <c r="S13">
        <f t="shared" si="12"/>
        <v>0.37605683890908126</v>
      </c>
      <c r="T13">
        <v>-1.4066693040161107E-2</v>
      </c>
      <c r="U13">
        <f t="shared" si="6"/>
        <v>0.15817102326220625</v>
      </c>
      <c r="V13">
        <f t="shared" si="7"/>
        <v>0.72719404272184607</v>
      </c>
      <c r="W13">
        <f t="shared" si="13"/>
        <v>0.72719404272184607</v>
      </c>
    </row>
    <row r="14" spans="1:23" x14ac:dyDescent="0.25">
      <c r="A14" t="s">
        <v>22</v>
      </c>
      <c r="B14">
        <v>1.2229421270964211</v>
      </c>
      <c r="C14">
        <v>0.61147106354821057</v>
      </c>
      <c r="D14">
        <v>0.61204374635737624</v>
      </c>
      <c r="E14" s="3">
        <v>696195376</v>
      </c>
      <c r="F14">
        <f t="shared" si="8"/>
        <v>1.7566076553436071E-6</v>
      </c>
      <c r="G14">
        <f t="shared" si="9"/>
        <v>0.61204374635737624</v>
      </c>
      <c r="H14">
        <v>6.0999999999999999E-2</v>
      </c>
      <c r="I14">
        <f t="shared" si="0"/>
        <v>-0.5510437463573763</v>
      </c>
      <c r="J14">
        <f t="shared" si="1"/>
        <v>-0.45058857173045119</v>
      </c>
      <c r="K14">
        <f t="shared" si="10"/>
        <v>0.45058857173045119</v>
      </c>
      <c r="L14">
        <v>-0.19173275117169619</v>
      </c>
      <c r="M14">
        <f t="shared" si="2"/>
        <v>-0.80377649752907243</v>
      </c>
      <c r="N14">
        <f t="shared" si="3"/>
        <v>-0.65724818838111687</v>
      </c>
      <c r="O14">
        <f t="shared" si="11"/>
        <v>0.65724818838111687</v>
      </c>
      <c r="P14">
        <v>2.4338505485822703</v>
      </c>
      <c r="Q14">
        <f t="shared" si="4"/>
        <v>1.8218068022248941</v>
      </c>
      <c r="R14">
        <f t="shared" si="5"/>
        <v>1.4896917538938099</v>
      </c>
      <c r="S14">
        <f t="shared" si="12"/>
        <v>1.4896917538938099</v>
      </c>
      <c r="T14">
        <v>0.14505718801893064</v>
      </c>
      <c r="U14">
        <f t="shared" si="6"/>
        <v>-0.4669865583384456</v>
      </c>
      <c r="V14">
        <f t="shared" si="7"/>
        <v>-0.38185499378224191</v>
      </c>
      <c r="W14">
        <f t="shared" si="13"/>
        <v>0.38185499378224191</v>
      </c>
    </row>
    <row r="15" spans="1:23" x14ac:dyDescent="0.25">
      <c r="A15" t="s">
        <v>23</v>
      </c>
      <c r="B15">
        <v>2.6516816316572902E-2</v>
      </c>
      <c r="C15">
        <v>1.3258408158286451E-2</v>
      </c>
      <c r="D15">
        <v>1.6802008407640057E-2</v>
      </c>
      <c r="E15" s="3">
        <v>6287723.1210000003</v>
      </c>
      <c r="F15">
        <f t="shared" si="8"/>
        <v>4.2172366381736707E-6</v>
      </c>
      <c r="G15">
        <f t="shared" si="9"/>
        <v>1.6802008407640057E-2</v>
      </c>
      <c r="H15">
        <v>-1E-3</v>
      </c>
      <c r="I15">
        <f t="shared" si="0"/>
        <v>-1.7802008407640058E-2</v>
      </c>
      <c r="J15">
        <f t="shared" si="1"/>
        <v>-0.67134787959118136</v>
      </c>
      <c r="K15">
        <f t="shared" si="10"/>
        <v>0.67134787959118136</v>
      </c>
      <c r="L15">
        <v>-9.9349231905539528E-3</v>
      </c>
      <c r="M15">
        <f t="shared" si="2"/>
        <v>-2.673693159819401E-2</v>
      </c>
      <c r="N15">
        <f t="shared" si="3"/>
        <v>-1.0083009694298608</v>
      </c>
      <c r="O15">
        <f t="shared" si="11"/>
        <v>1.0083009694298608</v>
      </c>
      <c r="P15">
        <v>4.5620945550972576E-2</v>
      </c>
      <c r="Q15">
        <f t="shared" si="4"/>
        <v>2.8818937143332519E-2</v>
      </c>
      <c r="R15">
        <f t="shared" si="5"/>
        <v>1.0868173916233226</v>
      </c>
      <c r="S15">
        <f t="shared" si="12"/>
        <v>1.0868173916233226</v>
      </c>
      <c r="T15">
        <v>3.2522011270141607E-2</v>
      </c>
      <c r="U15">
        <f t="shared" si="6"/>
        <v>1.572000286250155E-2</v>
      </c>
      <c r="V15">
        <f t="shared" si="7"/>
        <v>0.59283145739771981</v>
      </c>
      <c r="W15">
        <f t="shared" si="13"/>
        <v>0.59283145739771981</v>
      </c>
    </row>
    <row r="16" spans="1:23" x14ac:dyDescent="0.25">
      <c r="A16" t="s">
        <v>24</v>
      </c>
      <c r="B16">
        <f>Data_with_Source!G86</f>
        <v>0.10426146762164737</v>
      </c>
      <c r="C16">
        <v>4.6627145807179367E-2</v>
      </c>
      <c r="D16">
        <f>Data_with_Source!F86</f>
        <v>0.13074564481391451</v>
      </c>
      <c r="E16" s="3">
        <v>3653836156</v>
      </c>
      <c r="F16">
        <f t="shared" si="8"/>
        <v>2.8534795532754966E-8</v>
      </c>
      <c r="G16">
        <f t="shared" si="9"/>
        <v>0.13074564481391451</v>
      </c>
      <c r="H16">
        <v>0.13900000000000001</v>
      </c>
      <c r="I16">
        <f t="shared" si="0"/>
        <v>8.2543551860854991E-3</v>
      </c>
      <c r="J16">
        <f t="shared" si="1"/>
        <v>7.916975824702166E-2</v>
      </c>
      <c r="K16">
        <f t="shared" si="10"/>
        <v>7.916975824702166E-2</v>
      </c>
      <c r="L16">
        <v>-2.6476747276954021E-2</v>
      </c>
      <c r="M16">
        <f t="shared" si="2"/>
        <v>-0.15722239209086852</v>
      </c>
      <c r="N16">
        <f t="shared" si="3"/>
        <v>-1.5079625836594794</v>
      </c>
      <c r="O16">
        <f t="shared" si="11"/>
        <v>1.5079625836594794</v>
      </c>
      <c r="P16">
        <v>0.17263387903499267</v>
      </c>
      <c r="Q16">
        <f t="shared" si="4"/>
        <v>4.1888234221078152E-2</v>
      </c>
      <c r="R16">
        <f t="shared" si="5"/>
        <v>0.40176140981523145</v>
      </c>
      <c r="S16">
        <f t="shared" si="12"/>
        <v>0.40176140981523145</v>
      </c>
      <c r="T16">
        <v>0.25914252088296241</v>
      </c>
      <c r="U16">
        <f t="shared" si="6"/>
        <v>0.1283968760690479</v>
      </c>
      <c r="V16">
        <f t="shared" si="7"/>
        <v>1.2314892452404862</v>
      </c>
      <c r="W16">
        <f t="shared" si="13"/>
        <v>1.2314892452404862</v>
      </c>
    </row>
    <row r="17" spans="1:23" x14ac:dyDescent="0.25">
      <c r="A17" t="s">
        <v>25</v>
      </c>
      <c r="B17">
        <v>0.23251782969848189</v>
      </c>
      <c r="C17">
        <v>0.11625891484924095</v>
      </c>
      <c r="D17">
        <v>0.18153472000058843</v>
      </c>
      <c r="E17" s="3">
        <v>83563150.180000007</v>
      </c>
      <c r="F17">
        <f t="shared" si="8"/>
        <v>2.7825402608401504E-6</v>
      </c>
      <c r="G17">
        <f t="shared" si="9"/>
        <v>0.18153472000058843</v>
      </c>
      <c r="H17">
        <v>-5.5E-2</v>
      </c>
      <c r="I17">
        <f t="shared" si="0"/>
        <v>-0.23653472000058842</v>
      </c>
      <c r="J17">
        <f t="shared" si="1"/>
        <v>-1.0172756227224184</v>
      </c>
      <c r="K17">
        <f t="shared" si="10"/>
        <v>1.0172756227224184</v>
      </c>
      <c r="L17">
        <v>0.10180884027629321</v>
      </c>
      <c r="M17">
        <f t="shared" si="2"/>
        <v>-7.9725879724295221E-2</v>
      </c>
      <c r="N17">
        <f t="shared" si="3"/>
        <v>-0.34288071511625567</v>
      </c>
      <c r="O17">
        <f t="shared" si="11"/>
        <v>0.34288071511625567</v>
      </c>
      <c r="P17">
        <v>0.49758644059235302</v>
      </c>
      <c r="Q17">
        <f t="shared" si="4"/>
        <v>0.31605172059176456</v>
      </c>
      <c r="R17">
        <f t="shared" si="5"/>
        <v>1.3592580018556231</v>
      </c>
      <c r="S17">
        <f t="shared" si="12"/>
        <v>1.3592580018556231</v>
      </c>
      <c r="T17">
        <v>0.18174359913370752</v>
      </c>
      <c r="U17">
        <f t="shared" si="6"/>
        <v>2.0887913311909423E-4</v>
      </c>
      <c r="V17">
        <f t="shared" si="7"/>
        <v>8.9833598305110102E-4</v>
      </c>
      <c r="W17">
        <f t="shared" si="13"/>
        <v>8.9833598305110102E-4</v>
      </c>
    </row>
    <row r="18" spans="1:23" x14ac:dyDescent="0.25">
      <c r="A18" t="s">
        <v>26</v>
      </c>
      <c r="B18">
        <f>Data_with_Source!G98</f>
        <v>0.26611155304038925</v>
      </c>
      <c r="C18">
        <v>0.11900870443927024</v>
      </c>
      <c r="D18">
        <f>Data_with_Source!F98</f>
        <v>8.5377653716524365E-2</v>
      </c>
      <c r="E18" s="3">
        <v>196012489.80000001</v>
      </c>
      <c r="F18">
        <f t="shared" si="8"/>
        <v>1.3576254927015841E-6</v>
      </c>
      <c r="G18">
        <f t="shared" si="9"/>
        <v>8.5377653716524365E-2</v>
      </c>
      <c r="H18">
        <v>-0.129</v>
      </c>
      <c r="I18">
        <f t="shared" si="0"/>
        <v>-0.21437765371652437</v>
      </c>
      <c r="J18">
        <f t="shared" si="1"/>
        <v>-0.8055931855164028</v>
      </c>
      <c r="K18">
        <f t="shared" si="10"/>
        <v>0.8055931855164028</v>
      </c>
      <c r="L18">
        <v>2.791550611927129E-2</v>
      </c>
      <c r="M18">
        <f t="shared" si="2"/>
        <v>-5.7462147597253072E-2</v>
      </c>
      <c r="N18">
        <f t="shared" si="3"/>
        <v>-0.21593255512860698</v>
      </c>
      <c r="O18">
        <f t="shared" si="11"/>
        <v>0.21593255512860698</v>
      </c>
      <c r="P18">
        <v>0.53919189579636539</v>
      </c>
      <c r="Q18">
        <f t="shared" si="4"/>
        <v>0.453814242079841</v>
      </c>
      <c r="R18">
        <f t="shared" si="5"/>
        <v>1.7053534012142759</v>
      </c>
      <c r="S18">
        <f t="shared" si="12"/>
        <v>1.7053534012142759</v>
      </c>
      <c r="T18">
        <v>7.0209438095556534E-2</v>
      </c>
      <c r="U18">
        <f t="shared" si="6"/>
        <v>-1.5168215620967831E-2</v>
      </c>
      <c r="V18">
        <f t="shared" si="7"/>
        <v>-5.6999462998382731E-2</v>
      </c>
      <c r="W18">
        <f t="shared" si="13"/>
        <v>5.6999462998382731E-2</v>
      </c>
    </row>
    <row r="19" spans="1:23" x14ac:dyDescent="0.25">
      <c r="A19" t="s">
        <v>27</v>
      </c>
      <c r="B19">
        <v>1.128707195503047</v>
      </c>
      <c r="C19">
        <v>0.56435359775152349</v>
      </c>
      <c r="D19">
        <v>-1.0152751938725937</v>
      </c>
      <c r="E19" s="3">
        <v>2733358916</v>
      </c>
      <c r="F19">
        <f t="shared" si="8"/>
        <v>4.129377919950586E-7</v>
      </c>
      <c r="G19">
        <f t="shared" si="9"/>
        <v>1.0152751938725937</v>
      </c>
      <c r="H19">
        <v>-1.651</v>
      </c>
      <c r="I19">
        <f t="shared" si="0"/>
        <v>-0.63572480612740634</v>
      </c>
      <c r="J19">
        <f t="shared" si="1"/>
        <v>-0.56323270433664052</v>
      </c>
      <c r="K19">
        <f t="shared" si="10"/>
        <v>0.56323270433664052</v>
      </c>
      <c r="L19">
        <v>-2.2814344107600975</v>
      </c>
      <c r="M19">
        <f t="shared" si="2"/>
        <v>-1.2661592168875038</v>
      </c>
      <c r="N19">
        <f t="shared" si="3"/>
        <v>-1.121778280436315</v>
      </c>
      <c r="O19">
        <f t="shared" si="11"/>
        <v>1.121778280436315</v>
      </c>
      <c r="P19">
        <v>-9.3186869731746291E-3</v>
      </c>
      <c r="Q19">
        <f t="shared" si="4"/>
        <v>1.005956506899419</v>
      </c>
      <c r="R19">
        <f t="shared" si="5"/>
        <v>0.89124665006771753</v>
      </c>
      <c r="S19">
        <f t="shared" si="12"/>
        <v>0.89124665006771753</v>
      </c>
      <c r="T19">
        <v>-0.11934767775710213</v>
      </c>
      <c r="U19">
        <f t="shared" si="6"/>
        <v>0.8959275161154916</v>
      </c>
      <c r="V19">
        <f t="shared" si="7"/>
        <v>0.79376433470523844</v>
      </c>
      <c r="W19">
        <f t="shared" si="13"/>
        <v>0.79376433470523844</v>
      </c>
    </row>
    <row r="20" spans="1:23" x14ac:dyDescent="0.25">
      <c r="A20" t="s">
        <v>28</v>
      </c>
      <c r="B20">
        <v>11.727207891615629</v>
      </c>
      <c r="C20">
        <v>5.8636039458078146</v>
      </c>
      <c r="D20">
        <v>21.009632071509426</v>
      </c>
      <c r="E20" s="3">
        <v>71205743357</v>
      </c>
      <c r="F20">
        <f t="shared" si="8"/>
        <v>1.6469469088777891E-7</v>
      </c>
      <c r="G20">
        <f t="shared" si="9"/>
        <v>21.009632071509426</v>
      </c>
      <c r="H20">
        <v>7.3970000000000002</v>
      </c>
      <c r="I20">
        <f t="shared" si="0"/>
        <v>-13.612632071509426</v>
      </c>
      <c r="J20">
        <f t="shared" si="1"/>
        <v>-1.1607734933429279</v>
      </c>
      <c r="K20">
        <f t="shared" si="10"/>
        <v>1.1607734933429279</v>
      </c>
      <c r="L20">
        <v>20.583010968587843</v>
      </c>
      <c r="M20">
        <f t="shared" si="2"/>
        <v>-0.42662110292158317</v>
      </c>
      <c r="N20">
        <f t="shared" si="3"/>
        <v>-3.6378744784305909E-2</v>
      </c>
      <c r="O20">
        <f t="shared" si="11"/>
        <v>3.6378744784305909E-2</v>
      </c>
      <c r="P20">
        <v>20.012209872797371</v>
      </c>
      <c r="Q20">
        <f t="shared" si="4"/>
        <v>-0.99742219871205506</v>
      </c>
      <c r="R20">
        <f t="shared" si="5"/>
        <v>-8.5051975536748384E-2</v>
      </c>
      <c r="S20">
        <f t="shared" si="12"/>
        <v>8.5051975536748384E-2</v>
      </c>
      <c r="T20">
        <v>36.046307444652491</v>
      </c>
      <c r="U20">
        <f t="shared" si="6"/>
        <v>15.036675373143066</v>
      </c>
      <c r="V20">
        <f t="shared" si="7"/>
        <v>1.2822042136639822</v>
      </c>
      <c r="W20">
        <f t="shared" si="13"/>
        <v>1.2822042136639822</v>
      </c>
    </row>
    <row r="21" spans="1:23" x14ac:dyDescent="0.25">
      <c r="A21" t="s">
        <v>29</v>
      </c>
      <c r="B21">
        <v>1.3010954182033245</v>
      </c>
      <c r="C21">
        <v>0.75118778994107815</v>
      </c>
      <c r="D21">
        <v>-1.1207711669958405</v>
      </c>
      <c r="E21" s="3">
        <v>3382470944</v>
      </c>
      <c r="F21">
        <f t="shared" si="8"/>
        <v>3.8465826898270155E-7</v>
      </c>
      <c r="G21">
        <f t="shared" si="9"/>
        <v>1.1207711669958405</v>
      </c>
      <c r="L21">
        <v>-2.3145204514130397</v>
      </c>
      <c r="M21">
        <f t="shared" si="2"/>
        <v>-1.1937492844171993</v>
      </c>
      <c r="N21">
        <f t="shared" si="3"/>
        <v>-0.91749557158970019</v>
      </c>
      <c r="O21">
        <f t="shared" si="11"/>
        <v>0.91749557158970019</v>
      </c>
      <c r="P21">
        <v>-1.3138783421316356</v>
      </c>
      <c r="Q21">
        <f t="shared" si="4"/>
        <v>-0.19310717513579512</v>
      </c>
      <c r="R21">
        <f t="shared" si="5"/>
        <v>-0.14841891873115329</v>
      </c>
      <c r="S21">
        <f t="shared" si="12"/>
        <v>0.14841891873115329</v>
      </c>
      <c r="T21">
        <v>0.26608529255715363</v>
      </c>
      <c r="U21">
        <f t="shared" si="6"/>
        <v>1.3868564595529942</v>
      </c>
      <c r="V21">
        <f t="shared" si="7"/>
        <v>1.0659144903208533</v>
      </c>
      <c r="W21">
        <f t="shared" si="13"/>
        <v>1.0659144903208533</v>
      </c>
    </row>
    <row r="22" spans="1:23" x14ac:dyDescent="0.25">
      <c r="A22" t="s">
        <v>30</v>
      </c>
      <c r="B22">
        <v>0.28541849932728847</v>
      </c>
      <c r="C22">
        <v>0.14270924966364423</v>
      </c>
      <c r="D22">
        <v>-4.6800259619832543E-3</v>
      </c>
      <c r="E22" s="3">
        <v>4220739279</v>
      </c>
      <c r="F22">
        <f t="shared" si="8"/>
        <v>6.7622868995336605E-8</v>
      </c>
      <c r="G22">
        <f t="shared" si="9"/>
        <v>4.6800259619832543E-3</v>
      </c>
      <c r="H22">
        <v>-0.43099999999999999</v>
      </c>
      <c r="I22">
        <f>H22-D22</f>
        <v>-0.42631997403801675</v>
      </c>
      <c r="J22">
        <f>I22/B22</f>
        <v>-1.4936662306151256</v>
      </c>
      <c r="K22">
        <f t="shared" si="10"/>
        <v>1.4936662306151256</v>
      </c>
      <c r="L22">
        <v>0.17200141382675099</v>
      </c>
      <c r="M22">
        <f t="shared" si="2"/>
        <v>0.17668143978873424</v>
      </c>
      <c r="N22">
        <f t="shared" si="3"/>
        <v>0.61902588726785435</v>
      </c>
      <c r="O22">
        <f t="shared" si="11"/>
        <v>0.61902588726785435</v>
      </c>
      <c r="P22">
        <v>0.13168066555619817</v>
      </c>
      <c r="Q22">
        <f t="shared" si="4"/>
        <v>0.13636069151818142</v>
      </c>
      <c r="R22">
        <f t="shared" si="5"/>
        <v>0.47775701939283571</v>
      </c>
      <c r="S22">
        <f t="shared" si="12"/>
        <v>0.47775701939283571</v>
      </c>
      <c r="T22">
        <v>0.10859781676911781</v>
      </c>
      <c r="U22">
        <f t="shared" si="6"/>
        <v>0.11327784273110106</v>
      </c>
      <c r="V22">
        <f t="shared" si="7"/>
        <v>0.39688332395443549</v>
      </c>
      <c r="W22">
        <f t="shared" si="13"/>
        <v>0.39688332395443549</v>
      </c>
    </row>
    <row r="23" spans="1:23" x14ac:dyDescent="0.25">
      <c r="A23" t="s">
        <v>31</v>
      </c>
      <c r="B23">
        <v>2.4003491432331246E-4</v>
      </c>
      <c r="C23">
        <v>1.3858422239947321E-4</v>
      </c>
      <c r="D23">
        <v>-1.8796354843755251E-3</v>
      </c>
      <c r="E23" s="3">
        <v>4649923.6469999999</v>
      </c>
      <c r="F23">
        <f t="shared" si="8"/>
        <v>5.1621259303510556E-8</v>
      </c>
      <c r="G23">
        <f t="shared" si="9"/>
        <v>1.8796354843755251E-3</v>
      </c>
      <c r="L23">
        <v>-2.0574080030484137E-3</v>
      </c>
      <c r="M23">
        <f t="shared" si="2"/>
        <v>-1.7777251867288858E-4</v>
      </c>
      <c r="N23">
        <f t="shared" si="3"/>
        <v>-0.74061108640820394</v>
      </c>
      <c r="O23">
        <f t="shared" si="11"/>
        <v>0.74061108640820394</v>
      </c>
      <c r="P23">
        <v>-1.6065904381248445E-3</v>
      </c>
      <c r="Q23">
        <f t="shared" si="4"/>
        <v>2.7304504625068056E-4</v>
      </c>
      <c r="R23">
        <f t="shared" si="5"/>
        <v>1.1375222101352533</v>
      </c>
      <c r="S23">
        <f t="shared" si="12"/>
        <v>1.1375222101352533</v>
      </c>
      <c r="T23">
        <v>-1.9749080119533169E-3</v>
      </c>
      <c r="U23">
        <f t="shared" si="6"/>
        <v>-9.5272527577791762E-5</v>
      </c>
      <c r="V23">
        <f t="shared" si="7"/>
        <v>-0.39691112372704851</v>
      </c>
      <c r="W23">
        <f t="shared" si="13"/>
        <v>0.39691112372704851</v>
      </c>
    </row>
    <row r="24" spans="1:23" x14ac:dyDescent="0.25">
      <c r="A24" s="5" t="s">
        <v>32</v>
      </c>
      <c r="B24">
        <v>9.5254361363591773</v>
      </c>
      <c r="C24">
        <v>5.4995131174755603</v>
      </c>
      <c r="D24">
        <v>6.5775992704418087</v>
      </c>
      <c r="E24" s="3">
        <v>12632601770</v>
      </c>
      <c r="F24">
        <f t="shared" si="8"/>
        <v>7.5403597056152412E-7</v>
      </c>
      <c r="G24">
        <f t="shared" si="9"/>
        <v>6.5775992704418087</v>
      </c>
      <c r="H24">
        <v>-4.3</v>
      </c>
      <c r="I24">
        <f>H24-D24</f>
        <v>-10.877599270441809</v>
      </c>
      <c r="J24">
        <f>I24/B24</f>
        <v>-1.1419528843326492</v>
      </c>
      <c r="K24">
        <f t="shared" si="10"/>
        <v>1.1419528843326492</v>
      </c>
      <c r="P24">
        <v>10.604907080812085</v>
      </c>
      <c r="Q24">
        <f t="shared" si="4"/>
        <v>4.0273078103702762</v>
      </c>
      <c r="R24">
        <f t="shared" si="5"/>
        <v>0.42279510908668988</v>
      </c>
      <c r="S24">
        <f t="shared" si="12"/>
        <v>0.42279510908668988</v>
      </c>
      <c r="T24">
        <v>13.42789073051334</v>
      </c>
      <c r="U24">
        <f t="shared" si="6"/>
        <v>6.8502914600715314</v>
      </c>
      <c r="V24">
        <f t="shared" si="7"/>
        <v>0.71915777524595925</v>
      </c>
      <c r="W24">
        <f t="shared" si="13"/>
        <v>0.71915777524595925</v>
      </c>
    </row>
    <row r="25" spans="1:23" x14ac:dyDescent="0.25">
      <c r="A25" t="s">
        <v>33</v>
      </c>
      <c r="B25">
        <v>1.0913403552779202</v>
      </c>
      <c r="C25">
        <v>0.54567017763896009</v>
      </c>
      <c r="D25">
        <v>1.1056293913383957</v>
      </c>
      <c r="E25" s="3">
        <v>1442439994</v>
      </c>
      <c r="F25">
        <f t="shared" si="8"/>
        <v>7.5659324465314302E-7</v>
      </c>
      <c r="G25">
        <f t="shared" si="9"/>
        <v>1.1056293913383957</v>
      </c>
      <c r="H25">
        <v>-0.50600000000000001</v>
      </c>
      <c r="I25">
        <f>H25-D25</f>
        <v>-1.6116293913383957</v>
      </c>
      <c r="J25">
        <f>I25/B25</f>
        <v>-1.4767431475838524</v>
      </c>
      <c r="K25">
        <f t="shared" si="10"/>
        <v>1.4767431475838524</v>
      </c>
      <c r="L25">
        <v>1.8045602184925194</v>
      </c>
      <c r="M25">
        <f t="shared" si="2"/>
        <v>0.69893082715412369</v>
      </c>
      <c r="N25">
        <f t="shared" si="3"/>
        <v>0.64043341178942692</v>
      </c>
      <c r="O25">
        <f t="shared" si="11"/>
        <v>0.64043341178942692</v>
      </c>
      <c r="P25">
        <v>1.7500057758257457</v>
      </c>
      <c r="Q25">
        <f t="shared" si="4"/>
        <v>0.64437638448735002</v>
      </c>
      <c r="R25">
        <f t="shared" si="5"/>
        <v>0.59044493440660262</v>
      </c>
      <c r="S25">
        <f t="shared" si="12"/>
        <v>0.59044493440660262</v>
      </c>
      <c r="T25">
        <v>1.3739515710353174</v>
      </c>
      <c r="U25">
        <f t="shared" si="6"/>
        <v>0.26832217969692174</v>
      </c>
      <c r="V25">
        <f t="shared" si="7"/>
        <v>0.24586480138782274</v>
      </c>
      <c r="W25">
        <f t="shared" si="13"/>
        <v>0.24586480138782274</v>
      </c>
    </row>
    <row r="26" spans="1:23" x14ac:dyDescent="0.25">
      <c r="A26" t="s">
        <v>34</v>
      </c>
      <c r="B26">
        <v>5.2024112945470991E-2</v>
      </c>
      <c r="C26">
        <v>2.6012056472735495E-2</v>
      </c>
      <c r="D26">
        <v>-2.9677775572617242E-2</v>
      </c>
      <c r="E26" s="3">
        <v>14128175.189999999</v>
      </c>
      <c r="F26">
        <f t="shared" si="8"/>
        <v>3.682295289082623E-6</v>
      </c>
      <c r="G26">
        <f t="shared" si="9"/>
        <v>2.9677775572617242E-2</v>
      </c>
      <c r="H26">
        <v>-8.4000000000000005E-2</v>
      </c>
      <c r="I26">
        <f>H26-D26</f>
        <v>-5.4322224427382763E-2</v>
      </c>
      <c r="J26">
        <f>I26/B26</f>
        <v>-1.044173967643053</v>
      </c>
      <c r="K26">
        <f t="shared" si="10"/>
        <v>1.044173967643053</v>
      </c>
      <c r="L26">
        <v>-4.2464244247781259E-2</v>
      </c>
      <c r="M26">
        <f t="shared" si="2"/>
        <v>-1.2786468675164017E-2</v>
      </c>
      <c r="N26">
        <f t="shared" si="3"/>
        <v>-0.24577965776304805</v>
      </c>
      <c r="O26">
        <f t="shared" si="11"/>
        <v>0.24577965776304805</v>
      </c>
      <c r="P26">
        <v>-3.3226924748859674E-2</v>
      </c>
      <c r="Q26">
        <f t="shared" si="4"/>
        <v>-3.5491491762424318E-3</v>
      </c>
      <c r="R26">
        <f t="shared" si="5"/>
        <v>-6.8221233872117495E-2</v>
      </c>
      <c r="S26">
        <f t="shared" si="12"/>
        <v>6.8221233872117495E-2</v>
      </c>
      <c r="T26">
        <v>4.0980066706171971E-2</v>
      </c>
      <c r="U26">
        <f t="shared" si="6"/>
        <v>7.0657842278789212E-2</v>
      </c>
      <c r="V26">
        <f t="shared" si="7"/>
        <v>1.3581748592782186</v>
      </c>
      <c r="W26">
        <f t="shared" si="13"/>
        <v>1.3581748592782186</v>
      </c>
    </row>
    <row r="27" spans="1:23" x14ac:dyDescent="0.25">
      <c r="A27" t="s">
        <v>35</v>
      </c>
      <c r="B27">
        <v>3.8744886995629746</v>
      </c>
      <c r="C27">
        <v>1.9372443497814873</v>
      </c>
      <c r="D27">
        <v>-4.4995828038778081</v>
      </c>
      <c r="E27" s="3">
        <v>13645104686</v>
      </c>
      <c r="F27">
        <f t="shared" si="8"/>
        <v>2.839471582463002E-7</v>
      </c>
      <c r="G27">
        <f t="shared" si="9"/>
        <v>4.4995828038778081</v>
      </c>
      <c r="H27">
        <v>-2.8</v>
      </c>
      <c r="I27">
        <f>H27-D27</f>
        <v>1.6995828038778082</v>
      </c>
      <c r="J27">
        <f>I27/B27</f>
        <v>0.43865989441897552</v>
      </c>
      <c r="K27">
        <f t="shared" si="10"/>
        <v>0.43865989441897552</v>
      </c>
      <c r="L27">
        <v>-7.6860196202898763</v>
      </c>
      <c r="M27">
        <f t="shared" si="2"/>
        <v>-3.1864368164120682</v>
      </c>
      <c r="N27">
        <f t="shared" si="3"/>
        <v>-0.82241479160114328</v>
      </c>
      <c r="O27">
        <f t="shared" si="11"/>
        <v>0.82241479160114328</v>
      </c>
      <c r="P27">
        <v>-7.6860196202898763</v>
      </c>
      <c r="Q27">
        <f t="shared" si="4"/>
        <v>-3.1864368164120682</v>
      </c>
      <c r="R27">
        <f t="shared" si="5"/>
        <v>-0.82241479160114328</v>
      </c>
      <c r="S27">
        <f t="shared" si="12"/>
        <v>0.82241479160114328</v>
      </c>
      <c r="T27">
        <v>0.17370802506852118</v>
      </c>
      <c r="U27">
        <f t="shared" si="6"/>
        <v>4.6732908289463291</v>
      </c>
      <c r="V27">
        <f t="shared" si="7"/>
        <v>1.2061696887833111</v>
      </c>
      <c r="W27">
        <f t="shared" si="13"/>
        <v>1.2061696887833111</v>
      </c>
    </row>
    <row r="28" spans="1:23" x14ac:dyDescent="0.25">
      <c r="A28" t="s">
        <v>36</v>
      </c>
      <c r="B28">
        <v>0.26483945773913919</v>
      </c>
      <c r="C28">
        <v>0.1324197288695696</v>
      </c>
      <c r="D28">
        <v>-6.3275081786433207E-2</v>
      </c>
      <c r="E28" s="3">
        <v>1827682992</v>
      </c>
      <c r="F28">
        <f t="shared" si="8"/>
        <v>1.4490448228624715E-7</v>
      </c>
      <c r="G28">
        <f t="shared" si="9"/>
        <v>6.3275081786433207E-2</v>
      </c>
      <c r="H28">
        <v>-0.45300000000000001</v>
      </c>
      <c r="I28">
        <f>H28-D28</f>
        <v>-0.38972491821356681</v>
      </c>
      <c r="J28">
        <f>I28/B28</f>
        <v>-1.4715515638815306</v>
      </c>
      <c r="K28">
        <f t="shared" si="10"/>
        <v>1.4715515638815306</v>
      </c>
      <c r="L28">
        <v>-1.420545976923033E-3</v>
      </c>
      <c r="M28">
        <f t="shared" si="2"/>
        <v>6.1854535809510176E-2</v>
      </c>
      <c r="N28">
        <f t="shared" si="3"/>
        <v>0.23355483483294048</v>
      </c>
      <c r="O28">
        <f t="shared" si="11"/>
        <v>0.23355483483294048</v>
      </c>
      <c r="P28">
        <v>7.8764609638112826E-2</v>
      </c>
      <c r="Q28">
        <f t="shared" si="4"/>
        <v>0.14203969142454603</v>
      </c>
      <c r="R28">
        <f t="shared" si="5"/>
        <v>0.53632375114002795</v>
      </c>
      <c r="S28">
        <f t="shared" si="12"/>
        <v>0.53632375114002795</v>
      </c>
      <c r="T28">
        <v>0.12255560919307742</v>
      </c>
      <c r="U28">
        <f t="shared" si="6"/>
        <v>0.18583069097951063</v>
      </c>
      <c r="V28">
        <f t="shared" si="7"/>
        <v>0.70167297790856231</v>
      </c>
      <c r="W28">
        <f t="shared" si="13"/>
        <v>0.70167297790856231</v>
      </c>
    </row>
    <row r="29" spans="1:23" x14ac:dyDescent="0.25">
      <c r="A29" t="s">
        <v>37</v>
      </c>
      <c r="B29">
        <v>1.215522840402767E-3</v>
      </c>
      <c r="C29">
        <v>7.017824391126761E-4</v>
      </c>
      <c r="D29">
        <v>1.1440154533828443E-3</v>
      </c>
      <c r="E29" s="3">
        <v>118782.4731</v>
      </c>
      <c r="F29">
        <f t="shared" si="8"/>
        <v>1.0233183471263884E-5</v>
      </c>
      <c r="G29">
        <f t="shared" si="9"/>
        <v>1.1440154533828443E-3</v>
      </c>
      <c r="L29">
        <v>-1.5215565011521335E-4</v>
      </c>
      <c r="M29">
        <f t="shared" si="2"/>
        <v>-1.2961711034980576E-3</v>
      </c>
      <c r="N29">
        <f t="shared" si="3"/>
        <v>-1.0663486200461421</v>
      </c>
      <c r="O29">
        <f t="shared" si="11"/>
        <v>1.0663486200461421</v>
      </c>
      <c r="P29">
        <v>2.2584175589698014E-3</v>
      </c>
      <c r="Q29">
        <f t="shared" si="4"/>
        <v>1.1144021055869572E-3</v>
      </c>
      <c r="R29">
        <f t="shared" si="5"/>
        <v>0.91680885668729739</v>
      </c>
      <c r="S29">
        <f t="shared" si="12"/>
        <v>0.91680885668729739</v>
      </c>
      <c r="T29">
        <v>1.3257844512939447E-3</v>
      </c>
      <c r="U29">
        <f t="shared" si="6"/>
        <v>1.8176899791110044E-4</v>
      </c>
      <c r="V29">
        <f t="shared" si="7"/>
        <v>0.14953976335884461</v>
      </c>
      <c r="W29">
        <f t="shared" si="13"/>
        <v>0.14953976335884461</v>
      </c>
    </row>
    <row r="30" spans="1:23" x14ac:dyDescent="0.25">
      <c r="A30" t="s">
        <v>38</v>
      </c>
      <c r="B30">
        <v>1.6071777460377143</v>
      </c>
      <c r="C30">
        <v>0.80358887301885717</v>
      </c>
      <c r="D30">
        <v>0.9713590760296873</v>
      </c>
      <c r="E30" s="3">
        <v>6971846659</v>
      </c>
      <c r="F30">
        <f t="shared" si="8"/>
        <v>2.3052396655382526E-7</v>
      </c>
      <c r="G30">
        <f t="shared" si="9"/>
        <v>0.9713590760296873</v>
      </c>
      <c r="H30">
        <v>-1.083</v>
      </c>
      <c r="I30">
        <f>H30-D30</f>
        <v>-2.0543590760296873</v>
      </c>
      <c r="J30">
        <f>I30/B30</f>
        <v>-1.2782401206676983</v>
      </c>
      <c r="K30">
        <f t="shared" si="10"/>
        <v>1.2782401206676983</v>
      </c>
      <c r="L30">
        <v>2.1942989709839447</v>
      </c>
      <c r="M30">
        <f t="shared" si="2"/>
        <v>1.2229398949542574</v>
      </c>
      <c r="N30">
        <f t="shared" si="3"/>
        <v>0.76092386045616611</v>
      </c>
      <c r="O30">
        <f t="shared" si="11"/>
        <v>0.76092386045616611</v>
      </c>
      <c r="P30">
        <v>2.3056161054104525</v>
      </c>
      <c r="Q30">
        <f t="shared" si="4"/>
        <v>1.3342570293807652</v>
      </c>
      <c r="R30">
        <f t="shared" si="5"/>
        <v>0.83018635161555754</v>
      </c>
      <c r="S30">
        <f t="shared" si="12"/>
        <v>0.83018635161555754</v>
      </c>
      <c r="T30">
        <v>0.46852122772435212</v>
      </c>
      <c r="U30">
        <f t="shared" si="6"/>
        <v>-0.50283784830533518</v>
      </c>
      <c r="V30">
        <f t="shared" si="7"/>
        <v>-0.31287009140402539</v>
      </c>
      <c r="W30">
        <f t="shared" si="13"/>
        <v>0.31287009140402539</v>
      </c>
    </row>
    <row r="31" spans="1:23" x14ac:dyDescent="0.25">
      <c r="A31" t="s">
        <v>39</v>
      </c>
      <c r="B31">
        <v>0.14280452270858451</v>
      </c>
      <c r="C31">
        <v>8.2448229627297295E-2</v>
      </c>
      <c r="D31">
        <v>-6.001132751800612E-2</v>
      </c>
      <c r="E31" s="3">
        <v>1687747739</v>
      </c>
      <c r="F31">
        <f t="shared" si="8"/>
        <v>8.4612480531715587E-8</v>
      </c>
      <c r="G31">
        <f t="shared" si="9"/>
        <v>6.001132751800612E-2</v>
      </c>
      <c r="L31">
        <v>-0.22275133660740035</v>
      </c>
      <c r="M31">
        <f t="shared" si="2"/>
        <v>-0.16274000908939423</v>
      </c>
      <c r="N31">
        <f t="shared" si="3"/>
        <v>-1.1395998250103834</v>
      </c>
      <c r="O31">
        <f t="shared" si="11"/>
        <v>1.1395998250103834</v>
      </c>
      <c r="P31">
        <v>4.4378207586946598E-2</v>
      </c>
      <c r="Q31">
        <f t="shared" si="4"/>
        <v>0.10438953510495272</v>
      </c>
      <c r="R31">
        <f t="shared" si="5"/>
        <v>0.73099600156205324</v>
      </c>
      <c r="S31">
        <f t="shared" si="12"/>
        <v>0.73099600156205324</v>
      </c>
      <c r="T31">
        <v>-1.6608535335646212E-3</v>
      </c>
      <c r="U31">
        <f t="shared" si="6"/>
        <v>5.83504739844415E-2</v>
      </c>
      <c r="V31">
        <f t="shared" si="7"/>
        <v>0.40860382344833002</v>
      </c>
      <c r="W31">
        <f t="shared" si="13"/>
        <v>0.40860382344833002</v>
      </c>
    </row>
    <row r="32" spans="1:23" x14ac:dyDescent="0.25">
      <c r="A32" t="s">
        <v>40</v>
      </c>
      <c r="B32">
        <f>Data_with_Source!G182</f>
        <v>6.2051152670262164E-2</v>
      </c>
      <c r="C32">
        <v>2.7750119090584755E-2</v>
      </c>
      <c r="D32">
        <f>Data_with_Source!F182</f>
        <v>-7.8235056766942118E-2</v>
      </c>
      <c r="E32" s="3">
        <v>4907859.3159999996</v>
      </c>
      <c r="F32">
        <f t="shared" si="8"/>
        <v>1.264322155037546E-5</v>
      </c>
      <c r="G32">
        <f t="shared" si="9"/>
        <v>7.8235056766942118E-2</v>
      </c>
      <c r="H32">
        <v>-8.5000000000000006E-2</v>
      </c>
      <c r="I32">
        <f t="shared" ref="I32:I49" si="14">H32-D32</f>
        <v>-6.7649432330578879E-3</v>
      </c>
      <c r="J32">
        <f t="shared" ref="J32:J49" si="15">I32/B32</f>
        <v>-0.10902203975172838</v>
      </c>
      <c r="K32">
        <f t="shared" si="10"/>
        <v>0.10902203975172838</v>
      </c>
      <c r="L32">
        <v>-0.17382404355790779</v>
      </c>
      <c r="M32">
        <f t="shared" si="2"/>
        <v>-9.5588986790965669E-2</v>
      </c>
      <c r="N32">
        <f t="shared" si="3"/>
        <v>-1.5404868834415129</v>
      </c>
      <c r="O32">
        <f t="shared" si="11"/>
        <v>1.5404868834415129</v>
      </c>
      <c r="P32">
        <v>-8.606825146901606E-2</v>
      </c>
      <c r="Q32">
        <f t="shared" si="4"/>
        <v>-7.8331947020739423E-3</v>
      </c>
      <c r="R32">
        <f t="shared" si="5"/>
        <v>-0.12623769849529287</v>
      </c>
      <c r="S32">
        <f t="shared" si="12"/>
        <v>0.12623769849529287</v>
      </c>
      <c r="T32">
        <v>-1.6568703093501017E-2</v>
      </c>
      <c r="U32">
        <f t="shared" si="6"/>
        <v>6.1666353673441102E-2</v>
      </c>
      <c r="V32">
        <f t="shared" si="7"/>
        <v>0.99379868092272405</v>
      </c>
      <c r="W32">
        <f t="shared" si="13"/>
        <v>0.99379868092272405</v>
      </c>
    </row>
    <row r="33" spans="1:23" x14ac:dyDescent="0.25">
      <c r="A33" t="s">
        <v>41</v>
      </c>
      <c r="B33">
        <v>3.4476491829339353</v>
      </c>
      <c r="C33">
        <v>1.7238245914669676</v>
      </c>
      <c r="D33">
        <v>-2.7095635183880775</v>
      </c>
      <c r="E33" s="3">
        <v>21344281882</v>
      </c>
      <c r="F33">
        <f t="shared" si="8"/>
        <v>1.6152565834699725E-7</v>
      </c>
      <c r="G33">
        <f t="shared" si="9"/>
        <v>2.7095635183880775</v>
      </c>
      <c r="H33">
        <v>0.97299999999999998</v>
      </c>
      <c r="I33">
        <f t="shared" si="14"/>
        <v>3.6825635183880774</v>
      </c>
      <c r="J33">
        <f t="shared" si="15"/>
        <v>1.068137540390415</v>
      </c>
      <c r="K33">
        <f t="shared" si="10"/>
        <v>1.068137540390415</v>
      </c>
      <c r="L33">
        <v>-5.9346372380957879</v>
      </c>
      <c r="M33">
        <f t="shared" si="2"/>
        <v>-3.2250737197077104</v>
      </c>
      <c r="N33">
        <f t="shared" si="3"/>
        <v>-0.93544138297829538</v>
      </c>
      <c r="O33">
        <f t="shared" si="11"/>
        <v>0.93544138297829538</v>
      </c>
      <c r="P33">
        <v>-5.345779252784701</v>
      </c>
      <c r="Q33">
        <f t="shared" si="4"/>
        <v>-2.6362157343966235</v>
      </c>
      <c r="R33">
        <f t="shared" si="5"/>
        <v>-0.76464152659326401</v>
      </c>
      <c r="S33">
        <f t="shared" si="12"/>
        <v>0.76464152659326401</v>
      </c>
      <c r="T33">
        <v>-0.53083758267182124</v>
      </c>
      <c r="U33">
        <f t="shared" si="6"/>
        <v>2.1787259357162565</v>
      </c>
      <c r="V33">
        <f t="shared" si="7"/>
        <v>0.63194536918114441</v>
      </c>
      <c r="W33">
        <f t="shared" si="13"/>
        <v>0.63194536918114441</v>
      </c>
    </row>
    <row r="34" spans="1:23" x14ac:dyDescent="0.25">
      <c r="A34" t="s">
        <v>42</v>
      </c>
      <c r="B34">
        <v>13.264088773156608</v>
      </c>
      <c r="C34">
        <v>5.9318808312739923</v>
      </c>
      <c r="D34">
        <v>-22.151887515788939</v>
      </c>
      <c r="E34" s="3">
        <v>57422595536</v>
      </c>
      <c r="F34">
        <f t="shared" ref="F34:F55" si="16">B34/(E34/1000)</f>
        <v>2.309907563276366E-7</v>
      </c>
      <c r="G34">
        <f t="shared" si="9"/>
        <v>22.151887515788939</v>
      </c>
      <c r="H34">
        <v>-8.5500000000000007</v>
      </c>
      <c r="I34">
        <f t="shared" si="14"/>
        <v>13.601887515788938</v>
      </c>
      <c r="J34">
        <f t="shared" si="15"/>
        <v>1.0254671653974419</v>
      </c>
      <c r="K34">
        <f t="shared" si="10"/>
        <v>1.0254671653974419</v>
      </c>
      <c r="L34">
        <v>-26.936151539733643</v>
      </c>
      <c r="M34">
        <f t="shared" ref="M34:M55" si="17">L34-D34</f>
        <v>-4.7842640239447043</v>
      </c>
      <c r="N34">
        <f t="shared" ref="N34:N55" si="18">M34/B34</f>
        <v>-0.36069300392703402</v>
      </c>
      <c r="O34">
        <f t="shared" si="11"/>
        <v>0.36069300392703402</v>
      </c>
      <c r="P34">
        <v>-15.049329330837928</v>
      </c>
      <c r="Q34">
        <f t="shared" ref="Q34:Q55" si="19">P34-D34</f>
        <v>7.1025581849510111</v>
      </c>
      <c r="R34">
        <f t="shared" ref="R34:R55" si="20">Q34/B34</f>
        <v>0.53547275703740138</v>
      </c>
      <c r="S34">
        <f t="shared" si="12"/>
        <v>0.53547275703740138</v>
      </c>
      <c r="T34">
        <v>-17.48915670837312</v>
      </c>
      <c r="U34">
        <f t="shared" ref="U34:U55" si="21">T34-D34</f>
        <v>4.6627308074158194</v>
      </c>
      <c r="V34">
        <f t="shared" ref="V34:V55" si="22">U34/B34</f>
        <v>0.35153042829840586</v>
      </c>
      <c r="W34">
        <f t="shared" si="13"/>
        <v>0.35153042829840586</v>
      </c>
    </row>
    <row r="35" spans="1:23" x14ac:dyDescent="0.25">
      <c r="A35" t="s">
        <v>43</v>
      </c>
      <c r="B35">
        <v>1.8804020126348901E-2</v>
      </c>
      <c r="C35">
        <v>8.4388880296363909E-3</v>
      </c>
      <c r="D35">
        <f>Data_with_Source!F200</f>
        <v>-9.2323133393130193E-3</v>
      </c>
      <c r="E35" s="3">
        <v>736950.24439999997</v>
      </c>
      <c r="F35">
        <f t="shared" si="16"/>
        <v>2.5515996865783658E-5</v>
      </c>
      <c r="G35">
        <f t="shared" si="9"/>
        <v>9.2323133393130193E-3</v>
      </c>
      <c r="H35">
        <v>2.3E-2</v>
      </c>
      <c r="I35">
        <f t="shared" si="14"/>
        <v>3.2232313339313021E-2</v>
      </c>
      <c r="J35">
        <f t="shared" si="15"/>
        <v>1.714118211038707</v>
      </c>
      <c r="K35">
        <f t="shared" si="10"/>
        <v>1.714118211038707</v>
      </c>
      <c r="L35">
        <v>-1.0864206249504798E-2</v>
      </c>
      <c r="M35">
        <f t="shared" si="17"/>
        <v>-1.631892910191779E-3</v>
      </c>
      <c r="N35">
        <f t="shared" si="18"/>
        <v>-8.6784256729501644E-2</v>
      </c>
      <c r="O35">
        <f t="shared" si="11"/>
        <v>8.6784256729501644E-2</v>
      </c>
      <c r="P35">
        <v>-1.626289660079909E-2</v>
      </c>
      <c r="Q35">
        <f t="shared" si="19"/>
        <v>-7.0305832614860706E-3</v>
      </c>
      <c r="R35">
        <f t="shared" si="20"/>
        <v>-0.3738872440172808</v>
      </c>
      <c r="S35">
        <f t="shared" si="12"/>
        <v>0.3738872440172808</v>
      </c>
      <c r="T35">
        <v>-1.5748749560546924E-2</v>
      </c>
      <c r="U35">
        <f t="shared" si="21"/>
        <v>-6.5164362212339049E-3</v>
      </c>
      <c r="V35">
        <f t="shared" si="22"/>
        <v>-0.34654484399869523</v>
      </c>
      <c r="W35">
        <f t="shared" si="13"/>
        <v>0.34654484399869523</v>
      </c>
    </row>
    <row r="36" spans="1:23" x14ac:dyDescent="0.25">
      <c r="A36" t="s">
        <v>44</v>
      </c>
      <c r="B36">
        <v>1.464099E-3</v>
      </c>
      <c r="C36">
        <v>7.3204944274863086E-4</v>
      </c>
      <c r="D36">
        <f>Data_with_Source!F206</f>
        <v>6.1092455501523396E-3</v>
      </c>
      <c r="E36" s="3">
        <v>53623.110610000003</v>
      </c>
      <c r="F36">
        <f t="shared" si="16"/>
        <v>2.7303507449397477E-5</v>
      </c>
      <c r="G36">
        <f t="shared" si="9"/>
        <v>6.1092455501523396E-3</v>
      </c>
      <c r="H36">
        <v>4.0000000000000001E-3</v>
      </c>
      <c r="I36">
        <f t="shared" si="14"/>
        <v>-2.1092455501523395E-3</v>
      </c>
      <c r="J36">
        <f t="shared" si="15"/>
        <v>-1.4406440754022369</v>
      </c>
      <c r="K36">
        <f t="shared" si="10"/>
        <v>1.4406440754022369</v>
      </c>
      <c r="L36">
        <v>6.9668227271584594E-3</v>
      </c>
      <c r="M36">
        <f t="shared" si="17"/>
        <v>8.5757717700611982E-4</v>
      </c>
      <c r="N36">
        <f t="shared" si="18"/>
        <v>0.58573715097552814</v>
      </c>
      <c r="O36">
        <f t="shared" si="11"/>
        <v>0.58573715097552814</v>
      </c>
      <c r="P36">
        <v>7.2162576539330503E-3</v>
      </c>
      <c r="Q36">
        <f t="shared" si="19"/>
        <v>1.1070121037807107E-3</v>
      </c>
      <c r="R36">
        <f t="shared" si="20"/>
        <v>0.75610467856388863</v>
      </c>
      <c r="S36">
        <f t="shared" si="12"/>
        <v>0.75610467856388863</v>
      </c>
      <c r="T36">
        <v>6.2539018195178469E-3</v>
      </c>
      <c r="U36">
        <f t="shared" si="21"/>
        <v>1.4465626936550728E-4</v>
      </c>
      <c r="V36">
        <f t="shared" si="22"/>
        <v>9.8802245862818897E-2</v>
      </c>
      <c r="W36">
        <f t="shared" si="13"/>
        <v>9.8802245862818897E-2</v>
      </c>
    </row>
    <row r="37" spans="1:23" x14ac:dyDescent="0.25">
      <c r="A37" t="s">
        <v>45</v>
      </c>
      <c r="B37">
        <v>1.6622607329927901</v>
      </c>
      <c r="C37">
        <v>0.8311303664963956</v>
      </c>
      <c r="D37">
        <v>0.57127471524024176</v>
      </c>
      <c r="E37" s="3">
        <v>36793841047</v>
      </c>
      <c r="F37">
        <f t="shared" si="16"/>
        <v>4.5177689680983261E-8</v>
      </c>
      <c r="G37">
        <f t="shared" si="9"/>
        <v>0.57127471524024176</v>
      </c>
      <c r="H37">
        <v>-0.59699999999999998</v>
      </c>
      <c r="I37">
        <f t="shared" si="14"/>
        <v>-1.1682747152402417</v>
      </c>
      <c r="J37">
        <f t="shared" si="15"/>
        <v>-0.70282278348526028</v>
      </c>
      <c r="K37">
        <f t="shared" si="10"/>
        <v>0.70282278348526028</v>
      </c>
      <c r="L37">
        <v>-6.7823445088823028E-2</v>
      </c>
      <c r="M37">
        <f t="shared" si="17"/>
        <v>-0.63909816032906475</v>
      </c>
      <c r="N37">
        <f t="shared" si="18"/>
        <v>-0.38447527974652385</v>
      </c>
      <c r="O37">
        <f t="shared" si="11"/>
        <v>0.38447527974652385</v>
      </c>
      <c r="P37">
        <v>3.0374466103766906</v>
      </c>
      <c r="Q37">
        <f t="shared" si="19"/>
        <v>2.4661718951364486</v>
      </c>
      <c r="R37">
        <f t="shared" si="20"/>
        <v>1.483625189591208</v>
      </c>
      <c r="S37">
        <f t="shared" si="12"/>
        <v>1.483625189591208</v>
      </c>
      <c r="T37">
        <v>-8.7524304326900837E-2</v>
      </c>
      <c r="U37">
        <f t="shared" si="21"/>
        <v>-0.6587990195671426</v>
      </c>
      <c r="V37">
        <f t="shared" si="22"/>
        <v>-0.39632712635942419</v>
      </c>
      <c r="W37">
        <f t="shared" si="13"/>
        <v>0.39632712635942419</v>
      </c>
    </row>
    <row r="38" spans="1:23" x14ac:dyDescent="0.25">
      <c r="A38" t="s">
        <v>46</v>
      </c>
      <c r="B38">
        <f>Data_with_Source!G218</f>
        <v>0.31781189536435256</v>
      </c>
      <c r="C38">
        <v>0.14212980041854853</v>
      </c>
      <c r="D38">
        <f>Data_with_Source!F218</f>
        <v>-0.35565726819990096</v>
      </c>
      <c r="E38" s="3">
        <v>27014395919</v>
      </c>
      <c r="F38">
        <f t="shared" si="16"/>
        <v>1.1764538297183478E-8</v>
      </c>
      <c r="G38">
        <f t="shared" si="9"/>
        <v>0.35565726819990096</v>
      </c>
      <c r="H38">
        <v>-0.63100000000000001</v>
      </c>
      <c r="I38">
        <f t="shared" si="14"/>
        <v>-0.27534273180009905</v>
      </c>
      <c r="J38">
        <f t="shared" si="15"/>
        <v>-0.86637012590241436</v>
      </c>
      <c r="K38">
        <f t="shared" si="10"/>
        <v>0.86637012590241436</v>
      </c>
      <c r="L38">
        <v>-0.15613207822811859</v>
      </c>
      <c r="M38">
        <f t="shared" si="17"/>
        <v>0.19952518997178237</v>
      </c>
      <c r="N38">
        <f t="shared" si="18"/>
        <v>0.62780906845238915</v>
      </c>
      <c r="O38">
        <f t="shared" si="11"/>
        <v>0.62780906845238915</v>
      </c>
      <c r="P38">
        <v>-0.16479005197279348</v>
      </c>
      <c r="Q38">
        <f t="shared" si="19"/>
        <v>0.19086721622710748</v>
      </c>
      <c r="R38">
        <f t="shared" si="20"/>
        <v>0.60056662136037886</v>
      </c>
      <c r="S38">
        <f t="shared" si="12"/>
        <v>0.60056662136037886</v>
      </c>
      <c r="T38">
        <v>-6.2935639370021293E-2</v>
      </c>
      <c r="U38">
        <f t="shared" si="21"/>
        <v>0.29272162882987968</v>
      </c>
      <c r="V38">
        <f t="shared" si="22"/>
        <v>0.92105309178025452</v>
      </c>
      <c r="W38">
        <f t="shared" si="13"/>
        <v>0.92105309178025452</v>
      </c>
    </row>
    <row r="39" spans="1:23" x14ac:dyDescent="0.25">
      <c r="A39" t="s">
        <v>47</v>
      </c>
      <c r="B39">
        <v>8.4339509593648245E-3</v>
      </c>
      <c r="C39">
        <v>3.2942418089192817E-3</v>
      </c>
      <c r="D39">
        <f>Data_with_Source!F224</f>
        <v>-1.7149279734355084E-2</v>
      </c>
      <c r="E39" s="3">
        <v>15605494.880000001</v>
      </c>
      <c r="F39">
        <f t="shared" si="16"/>
        <v>5.404475169944001E-7</v>
      </c>
      <c r="G39">
        <f t="shared" si="9"/>
        <v>1.7149279734355084E-2</v>
      </c>
      <c r="H39">
        <v>-6.0000000000000001E-3</v>
      </c>
      <c r="I39">
        <f t="shared" si="14"/>
        <v>1.1149279734355083E-2</v>
      </c>
      <c r="J39">
        <f t="shared" si="15"/>
        <v>1.3219521654883746</v>
      </c>
      <c r="K39">
        <f t="shared" si="10"/>
        <v>1.3219521654883746</v>
      </c>
      <c r="L39">
        <v>-2.036730760096701E-2</v>
      </c>
      <c r="M39">
        <f t="shared" si="17"/>
        <v>-3.2180278666119264E-3</v>
      </c>
      <c r="N39">
        <f t="shared" si="18"/>
        <v>-0.38155638823566052</v>
      </c>
      <c r="O39">
        <f t="shared" si="11"/>
        <v>0.38155638823566052</v>
      </c>
      <c r="P39">
        <v>-2.5742596119788724E-2</v>
      </c>
      <c r="Q39">
        <f t="shared" si="19"/>
        <v>-8.59331638543364E-3</v>
      </c>
      <c r="R39">
        <f t="shared" si="20"/>
        <v>-1.0188957022440188</v>
      </c>
      <c r="S39">
        <f t="shared" si="12"/>
        <v>1.0188957022440188</v>
      </c>
      <c r="T39">
        <v>-1.4779352093876832E-2</v>
      </c>
      <c r="U39">
        <f t="shared" si="21"/>
        <v>2.3699276404782511E-3</v>
      </c>
      <c r="V39">
        <f t="shared" si="22"/>
        <v>0.28099850851595826</v>
      </c>
      <c r="W39">
        <f t="shared" si="13"/>
        <v>0.28099850851595826</v>
      </c>
    </row>
    <row r="40" spans="1:23" x14ac:dyDescent="0.25">
      <c r="A40" t="s">
        <v>48</v>
      </c>
      <c r="B40">
        <v>6.1313164518265593E-2</v>
      </c>
      <c r="C40">
        <v>3.0656582259132797E-2</v>
      </c>
      <c r="D40">
        <v>4.9357088808444208E-2</v>
      </c>
      <c r="E40" s="3">
        <v>1933593.2749999999</v>
      </c>
      <c r="F40">
        <f t="shared" si="16"/>
        <v>3.1709442368776129E-5</v>
      </c>
      <c r="G40">
        <f t="shared" si="9"/>
        <v>4.9357088808444208E-2</v>
      </c>
      <c r="H40">
        <v>0.13100000000000001</v>
      </c>
      <c r="I40">
        <f t="shared" si="14"/>
        <v>8.1642911191555798E-2</v>
      </c>
      <c r="J40">
        <f t="shared" si="15"/>
        <v>1.3315722950041804</v>
      </c>
      <c r="K40">
        <f t="shared" si="10"/>
        <v>1.3315722950041804</v>
      </c>
      <c r="L40">
        <v>-1.6137483766929799E-2</v>
      </c>
      <c r="M40">
        <f t="shared" si="17"/>
        <v>-6.5494572575373999E-2</v>
      </c>
      <c r="N40">
        <f t="shared" si="18"/>
        <v>-1.0681975574081279</v>
      </c>
      <c r="O40">
        <f t="shared" si="11"/>
        <v>1.0681975574081279</v>
      </c>
      <c r="P40">
        <v>3.1474147277565187E-2</v>
      </c>
      <c r="Q40">
        <f t="shared" si="19"/>
        <v>-1.7882941530879021E-2</v>
      </c>
      <c r="R40">
        <f t="shared" si="20"/>
        <v>-0.29166561001025443</v>
      </c>
      <c r="S40">
        <f t="shared" si="12"/>
        <v>0.29166561001025443</v>
      </c>
      <c r="T40">
        <v>5.1091691723141416E-2</v>
      </c>
      <c r="U40">
        <f t="shared" si="21"/>
        <v>1.7346029146972086E-3</v>
      </c>
      <c r="V40">
        <f t="shared" si="22"/>
        <v>2.8290872414201668E-2</v>
      </c>
      <c r="W40">
        <f t="shared" si="13"/>
        <v>2.8290872414201668E-2</v>
      </c>
    </row>
    <row r="41" spans="1:23" x14ac:dyDescent="0.25">
      <c r="A41" t="s">
        <v>49</v>
      </c>
      <c r="B41">
        <v>2.1739436189865979</v>
      </c>
      <c r="C41">
        <v>1.086971809493299</v>
      </c>
      <c r="D41">
        <v>2.5425668680485551</v>
      </c>
      <c r="E41" s="3">
        <v>15393886136</v>
      </c>
      <c r="F41">
        <f t="shared" si="16"/>
        <v>1.4122123548144439E-7</v>
      </c>
      <c r="G41">
        <f t="shared" si="9"/>
        <v>2.5425668680485551</v>
      </c>
      <c r="H41">
        <v>1.698</v>
      </c>
      <c r="I41">
        <f t="shared" si="14"/>
        <v>-0.84456686804855519</v>
      </c>
      <c r="J41">
        <f t="shared" si="15"/>
        <v>-0.38849529521941195</v>
      </c>
      <c r="K41">
        <f t="shared" si="10"/>
        <v>0.38849529521941195</v>
      </c>
      <c r="L41">
        <v>1.9661181971334212</v>
      </c>
      <c r="M41">
        <f t="shared" si="17"/>
        <v>-0.57644867091513396</v>
      </c>
      <c r="N41">
        <f t="shared" si="18"/>
        <v>-0.26516265917873727</v>
      </c>
      <c r="O41">
        <f t="shared" si="11"/>
        <v>0.26516265917873727</v>
      </c>
      <c r="P41">
        <v>5.71507217304951</v>
      </c>
      <c r="Q41">
        <f t="shared" si="19"/>
        <v>3.1725053050009548</v>
      </c>
      <c r="R41">
        <f t="shared" si="20"/>
        <v>1.4593319151854751</v>
      </c>
      <c r="S41">
        <f t="shared" si="12"/>
        <v>1.4593319151854751</v>
      </c>
      <c r="T41">
        <v>0.79107710201128989</v>
      </c>
      <c r="U41">
        <f t="shared" si="21"/>
        <v>-1.7514897660372652</v>
      </c>
      <c r="V41">
        <f t="shared" si="22"/>
        <v>-0.80567396078732567</v>
      </c>
      <c r="W41">
        <f t="shared" si="13"/>
        <v>0.80567396078732567</v>
      </c>
    </row>
    <row r="42" spans="1:23" x14ac:dyDescent="0.25">
      <c r="A42" t="s">
        <v>62</v>
      </c>
      <c r="B42">
        <v>2.4314839889955159E-2</v>
      </c>
      <c r="C42">
        <v>1.215741994497758E-2</v>
      </c>
      <c r="D42">
        <v>6.7451516395925143E-2</v>
      </c>
      <c r="E42" s="3">
        <v>863137502.10000002</v>
      </c>
      <c r="F42">
        <f t="shared" si="16"/>
        <v>2.8170297120444348E-8</v>
      </c>
      <c r="G42">
        <f t="shared" si="9"/>
        <v>6.7451516395925143E-2</v>
      </c>
      <c r="H42">
        <v>6.6000000000000003E-2</v>
      </c>
      <c r="I42">
        <f t="shared" si="14"/>
        <v>-1.4515163959251398E-3</v>
      </c>
      <c r="J42">
        <f t="shared" si="15"/>
        <v>-5.9696728520296935E-2</v>
      </c>
      <c r="K42">
        <f t="shared" si="10"/>
        <v>5.9696728520296935E-2</v>
      </c>
      <c r="L42">
        <v>4.1531869029179276E-2</v>
      </c>
      <c r="M42">
        <f t="shared" si="17"/>
        <v>-2.5919647366745867E-2</v>
      </c>
      <c r="N42">
        <f t="shared" si="18"/>
        <v>-1.066001153371924</v>
      </c>
      <c r="O42">
        <f t="shared" si="11"/>
        <v>1.066001153371924</v>
      </c>
      <c r="P42">
        <v>6.2096234401153388E-2</v>
      </c>
      <c r="Q42">
        <f t="shared" si="19"/>
        <v>-5.3552819947717545E-3</v>
      </c>
      <c r="R42">
        <f t="shared" si="20"/>
        <v>-0.22024747105096526</v>
      </c>
      <c r="S42">
        <f t="shared" si="12"/>
        <v>0.22024747105096526</v>
      </c>
      <c r="T42">
        <v>0.10017796215336791</v>
      </c>
      <c r="U42">
        <f t="shared" si="21"/>
        <v>3.2726445757442768E-2</v>
      </c>
      <c r="V42">
        <f t="shared" si="22"/>
        <v>1.3459453529431866</v>
      </c>
      <c r="W42">
        <f t="shared" si="13"/>
        <v>1.3459453529431866</v>
      </c>
    </row>
    <row r="43" spans="1:23" x14ac:dyDescent="0.25">
      <c r="A43" t="s">
        <v>50</v>
      </c>
      <c r="B43">
        <v>0.65032510309498959</v>
      </c>
      <c r="C43">
        <v>0.32516255154749479</v>
      </c>
      <c r="D43">
        <v>2.1534780035661689</v>
      </c>
      <c r="E43" s="3">
        <v>3454550180</v>
      </c>
      <c r="F43">
        <f t="shared" si="16"/>
        <v>1.882517460189244E-7</v>
      </c>
      <c r="G43">
        <f t="shared" si="9"/>
        <v>2.1534780035661689</v>
      </c>
      <c r="H43">
        <v>2.706</v>
      </c>
      <c r="I43">
        <f t="shared" si="14"/>
        <v>0.55252199643383104</v>
      </c>
      <c r="J43">
        <f t="shared" si="15"/>
        <v>0.84960890146220769</v>
      </c>
      <c r="K43">
        <f t="shared" si="10"/>
        <v>0.84960890146220769</v>
      </c>
      <c r="L43">
        <v>1.2113826846544111</v>
      </c>
      <c r="M43">
        <f t="shared" si="17"/>
        <v>-0.9420953189117578</v>
      </c>
      <c r="N43">
        <f t="shared" si="18"/>
        <v>-1.4486528575141759</v>
      </c>
      <c r="O43">
        <f t="shared" si="11"/>
        <v>1.4486528575141759</v>
      </c>
      <c r="P43">
        <v>2.3537594757486198</v>
      </c>
      <c r="Q43">
        <f t="shared" si="19"/>
        <v>0.20028147218245085</v>
      </c>
      <c r="R43">
        <f t="shared" si="20"/>
        <v>0.30797130731888228</v>
      </c>
      <c r="S43">
        <f t="shared" si="12"/>
        <v>0.30797130731888228</v>
      </c>
      <c r="T43">
        <v>2.3427698538616455</v>
      </c>
      <c r="U43">
        <f t="shared" si="21"/>
        <v>0.18929185029547657</v>
      </c>
      <c r="V43">
        <f t="shared" si="22"/>
        <v>0.29107264873308714</v>
      </c>
      <c r="W43">
        <f t="shared" si="13"/>
        <v>0.29107264873308714</v>
      </c>
    </row>
    <row r="44" spans="1:23" x14ac:dyDescent="0.25">
      <c r="A44" t="s">
        <v>51</v>
      </c>
      <c r="B44">
        <v>7.271363863477208</v>
      </c>
      <c r="C44">
        <v>3.2518527775741073</v>
      </c>
      <c r="D44">
        <v>9.3297102975598953</v>
      </c>
      <c r="E44" s="3">
        <v>5022457169</v>
      </c>
      <c r="F44">
        <f t="shared" si="16"/>
        <v>1.4477702086456973E-6</v>
      </c>
      <c r="G44">
        <f t="shared" si="9"/>
        <v>9.3297102975598953</v>
      </c>
      <c r="H44">
        <v>10</v>
      </c>
      <c r="I44">
        <f t="shared" si="14"/>
        <v>0.67028970244010466</v>
      </c>
      <c r="J44">
        <f t="shared" si="15"/>
        <v>9.218211535346936E-2</v>
      </c>
      <c r="K44">
        <f t="shared" si="10"/>
        <v>9.218211535346936E-2</v>
      </c>
      <c r="L44">
        <v>4.7701644769547702</v>
      </c>
      <c r="M44">
        <f t="shared" si="17"/>
        <v>-4.5595458206051251</v>
      </c>
      <c r="N44">
        <f t="shared" si="18"/>
        <v>-0.62705510358337702</v>
      </c>
      <c r="O44">
        <f t="shared" si="11"/>
        <v>0.62705510358337702</v>
      </c>
      <c r="P44">
        <v>4.7093974499594919</v>
      </c>
      <c r="Q44">
        <f t="shared" si="19"/>
        <v>-4.6203128476004034</v>
      </c>
      <c r="R44">
        <f t="shared" si="20"/>
        <v>-0.63541213647792116</v>
      </c>
      <c r="S44">
        <f t="shared" si="12"/>
        <v>0.63541213647792116</v>
      </c>
      <c r="T44">
        <v>5.4389895608852115</v>
      </c>
      <c r="U44">
        <f t="shared" si="21"/>
        <v>-3.8907207366746839</v>
      </c>
      <c r="V44">
        <f t="shared" si="22"/>
        <v>-0.53507441103547237</v>
      </c>
      <c r="W44">
        <f t="shared" si="13"/>
        <v>0.53507441103547237</v>
      </c>
    </row>
    <row r="45" spans="1:23" x14ac:dyDescent="0.25">
      <c r="A45" t="s">
        <v>52</v>
      </c>
      <c r="B45">
        <v>5.6356612818913375E-2</v>
      </c>
      <c r="C45">
        <v>2.8178306409456687E-2</v>
      </c>
      <c r="D45">
        <v>4.6853372590146644E-2</v>
      </c>
      <c r="E45" s="3">
        <v>640150623.5</v>
      </c>
      <c r="F45">
        <f t="shared" si="16"/>
        <v>8.8036488210830238E-8</v>
      </c>
      <c r="G45">
        <f t="shared" si="9"/>
        <v>4.6853372590146644E-2</v>
      </c>
      <c r="H45">
        <v>8.9999999999999993E-3</v>
      </c>
      <c r="I45">
        <f t="shared" si="14"/>
        <v>-3.7853372590146643E-2</v>
      </c>
      <c r="J45">
        <f t="shared" si="15"/>
        <v>-0.67167579271980282</v>
      </c>
      <c r="K45">
        <f t="shared" si="10"/>
        <v>0.67167579271980282</v>
      </c>
      <c r="L45">
        <v>-1.8576257027905494E-3</v>
      </c>
      <c r="M45">
        <f t="shared" si="17"/>
        <v>-4.8710998292937194E-2</v>
      </c>
      <c r="N45">
        <f t="shared" si="18"/>
        <v>-0.86433509496847727</v>
      </c>
      <c r="O45">
        <f t="shared" si="11"/>
        <v>0.86433509496847727</v>
      </c>
      <c r="P45">
        <v>5.8704131871492732E-2</v>
      </c>
      <c r="Q45">
        <f t="shared" si="19"/>
        <v>1.1850759281346088E-2</v>
      </c>
      <c r="R45">
        <f t="shared" si="20"/>
        <v>0.21028161006455931</v>
      </c>
      <c r="S45">
        <f t="shared" si="12"/>
        <v>0.21028161006455931</v>
      </c>
      <c r="T45">
        <v>0.12156698419188441</v>
      </c>
      <c r="U45">
        <f t="shared" si="21"/>
        <v>7.471361160173777E-2</v>
      </c>
      <c r="V45">
        <f t="shared" si="22"/>
        <v>1.3257292776237211</v>
      </c>
      <c r="W45">
        <f t="shared" si="13"/>
        <v>1.3257292776237211</v>
      </c>
    </row>
    <row r="46" spans="1:23" x14ac:dyDescent="0.25">
      <c r="A46" t="s">
        <v>53</v>
      </c>
      <c r="B46">
        <v>1.2751485326079715</v>
      </c>
      <c r="C46">
        <v>0.63757426630398573</v>
      </c>
      <c r="D46">
        <v>5.6768076112230528</v>
      </c>
      <c r="E46" s="3">
        <v>8166489006</v>
      </c>
      <c r="F46">
        <f t="shared" si="16"/>
        <v>1.5614403346053699E-7</v>
      </c>
      <c r="G46">
        <f t="shared" si="9"/>
        <v>5.6768076112230528</v>
      </c>
      <c r="H46">
        <v>5.109</v>
      </c>
      <c r="I46">
        <f t="shared" si="14"/>
        <v>-0.56780761122305279</v>
      </c>
      <c r="J46">
        <f t="shared" si="15"/>
        <v>-0.44528742864312121</v>
      </c>
      <c r="K46">
        <f t="shared" si="10"/>
        <v>0.44528742864312121</v>
      </c>
      <c r="L46">
        <v>6.5255589416596367</v>
      </c>
      <c r="M46">
        <f t="shared" si="17"/>
        <v>0.84875133043658391</v>
      </c>
      <c r="N46">
        <f t="shared" si="18"/>
        <v>0.66560977700432478</v>
      </c>
      <c r="O46">
        <f t="shared" si="11"/>
        <v>0.66560977700432478</v>
      </c>
      <c r="P46">
        <v>6.9139718337644922</v>
      </c>
      <c r="Q46">
        <f t="shared" si="19"/>
        <v>1.2371642225414394</v>
      </c>
      <c r="R46">
        <f t="shared" si="20"/>
        <v>0.9702118544662045</v>
      </c>
      <c r="S46">
        <f t="shared" si="12"/>
        <v>0.9702118544662045</v>
      </c>
      <c r="T46">
        <v>4.1586996694680831</v>
      </c>
      <c r="U46">
        <f t="shared" si="21"/>
        <v>-1.5181079417549697</v>
      </c>
      <c r="V46">
        <f t="shared" si="22"/>
        <v>-1.1905342028274075</v>
      </c>
      <c r="W46">
        <f t="shared" si="13"/>
        <v>1.1905342028274075</v>
      </c>
    </row>
    <row r="47" spans="1:23" x14ac:dyDescent="0.25">
      <c r="A47" t="s">
        <v>54</v>
      </c>
      <c r="B47">
        <f>Data_with_Source!G272</f>
        <v>0.24390631467434684</v>
      </c>
      <c r="C47">
        <v>0.10907821995065879</v>
      </c>
      <c r="D47">
        <f>Data_with_Source!F272</f>
        <v>0.10874346424683705</v>
      </c>
      <c r="E47" s="3">
        <v>1240075467</v>
      </c>
      <c r="F47">
        <f t="shared" si="16"/>
        <v>1.9668667042047598E-7</v>
      </c>
      <c r="G47">
        <f t="shared" si="9"/>
        <v>0.10874346424683705</v>
      </c>
      <c r="H47">
        <v>-7.3999999999999996E-2</v>
      </c>
      <c r="I47">
        <f t="shared" si="14"/>
        <v>-0.18274346424683705</v>
      </c>
      <c r="J47">
        <f t="shared" si="15"/>
        <v>-0.74923629792376722</v>
      </c>
      <c r="K47">
        <f t="shared" si="10"/>
        <v>0.74923629792376722</v>
      </c>
      <c r="L47">
        <v>-2.0438100183715297E-2</v>
      </c>
      <c r="M47">
        <f t="shared" si="17"/>
        <v>-0.12918156443055234</v>
      </c>
      <c r="N47">
        <f t="shared" si="18"/>
        <v>-0.52963599816195817</v>
      </c>
      <c r="O47">
        <f t="shared" si="11"/>
        <v>0.52963599816195817</v>
      </c>
      <c r="P47">
        <v>0.51818258335247591</v>
      </c>
      <c r="Q47">
        <f t="shared" si="19"/>
        <v>0.40943911910563885</v>
      </c>
      <c r="R47">
        <f t="shared" si="20"/>
        <v>1.6786737139311225</v>
      </c>
      <c r="S47">
        <f t="shared" si="12"/>
        <v>1.6786737139311225</v>
      </c>
      <c r="T47">
        <v>0.14797283806542469</v>
      </c>
      <c r="U47">
        <f t="shared" si="21"/>
        <v>3.922937381858764E-2</v>
      </c>
      <c r="V47">
        <f t="shared" si="22"/>
        <v>0.16083787691583551</v>
      </c>
      <c r="W47">
        <f t="shared" si="13"/>
        <v>0.16083787691583551</v>
      </c>
    </row>
    <row r="48" spans="1:23" x14ac:dyDescent="0.25">
      <c r="A48" t="s">
        <v>103</v>
      </c>
      <c r="B48">
        <v>6.3713888373909025E-2</v>
      </c>
      <c r="C48">
        <v>3.1856944186954513E-2</v>
      </c>
      <c r="D48">
        <v>1.6689764009052789E-2</v>
      </c>
      <c r="E48" s="3">
        <v>890730295.10000002</v>
      </c>
      <c r="F48">
        <f t="shared" si="16"/>
        <v>7.1529944276517547E-8</v>
      </c>
      <c r="G48">
        <f t="shared" si="9"/>
        <v>1.6689764009052789E-2</v>
      </c>
      <c r="H48">
        <v>-5.7000000000000002E-2</v>
      </c>
      <c r="I48">
        <f t="shared" si="14"/>
        <v>-7.3689764009052791E-2</v>
      </c>
      <c r="J48">
        <f t="shared" si="15"/>
        <v>-1.1565730155503884</v>
      </c>
      <c r="K48">
        <f t="shared" si="10"/>
        <v>1.1565730155503884</v>
      </c>
      <c r="L48">
        <v>2.386317673363102E-2</v>
      </c>
      <c r="M48">
        <f t="shared" si="17"/>
        <v>7.1734127245782313E-3</v>
      </c>
      <c r="N48">
        <f t="shared" si="18"/>
        <v>0.11258789735890236</v>
      </c>
      <c r="O48">
        <f t="shared" si="11"/>
        <v>0.11258789735890236</v>
      </c>
      <c r="P48">
        <v>9.7300484732003395E-2</v>
      </c>
      <c r="Q48">
        <f t="shared" si="19"/>
        <v>8.0610720722950613E-2</v>
      </c>
      <c r="R48">
        <f t="shared" si="20"/>
        <v>1.265198574130046</v>
      </c>
      <c r="S48">
        <f t="shared" si="12"/>
        <v>1.265198574130046</v>
      </c>
      <c r="T48">
        <v>2.5953945705767369E-3</v>
      </c>
      <c r="U48">
        <f t="shared" si="21"/>
        <v>-1.4094369438476053E-2</v>
      </c>
      <c r="V48">
        <f t="shared" si="22"/>
        <v>-0.22121345593855998</v>
      </c>
      <c r="W48">
        <f t="shared" si="13"/>
        <v>0.22121345593855998</v>
      </c>
    </row>
    <row r="49" spans="1:23" x14ac:dyDescent="0.25">
      <c r="A49" t="s">
        <v>56</v>
      </c>
      <c r="B49">
        <v>0.11333337845694484</v>
      </c>
      <c r="C49">
        <v>5.6666689228472421E-2</v>
      </c>
      <c r="D49">
        <v>7.9948341067736226E-2</v>
      </c>
      <c r="E49" s="3">
        <v>3958390482</v>
      </c>
      <c r="F49">
        <f t="shared" si="16"/>
        <v>2.8631176982742362E-8</v>
      </c>
      <c r="G49">
        <f t="shared" si="9"/>
        <v>7.9948341067736226E-2</v>
      </c>
      <c r="H49">
        <v>3.9E-2</v>
      </c>
      <c r="I49">
        <f t="shared" si="14"/>
        <v>-4.0948341067736226E-2</v>
      </c>
      <c r="J49">
        <f t="shared" si="15"/>
        <v>-0.361308747919241</v>
      </c>
      <c r="K49">
        <f t="shared" si="10"/>
        <v>0.361308747919241</v>
      </c>
      <c r="L49">
        <v>0.17298860261372712</v>
      </c>
      <c r="M49">
        <f t="shared" si="17"/>
        <v>9.304026154599089E-2</v>
      </c>
      <c r="N49">
        <f t="shared" si="18"/>
        <v>0.82094315737121282</v>
      </c>
      <c r="O49">
        <f t="shared" si="11"/>
        <v>0.82094315737121282</v>
      </c>
      <c r="P49">
        <v>0.16975427555435957</v>
      </c>
      <c r="Q49">
        <f t="shared" si="19"/>
        <v>8.9805934486623343E-2</v>
      </c>
      <c r="R49">
        <f t="shared" si="20"/>
        <v>0.79240498879807475</v>
      </c>
      <c r="S49">
        <f t="shared" si="12"/>
        <v>0.79240498879807475</v>
      </c>
      <c r="T49">
        <v>-6.1949513897141796E-2</v>
      </c>
      <c r="U49">
        <f t="shared" si="21"/>
        <v>-0.14189785496487803</v>
      </c>
      <c r="V49">
        <f t="shared" si="22"/>
        <v>-1.2520393982500466</v>
      </c>
      <c r="W49">
        <f t="shared" si="13"/>
        <v>1.2520393982500466</v>
      </c>
    </row>
    <row r="50" spans="1:23" x14ac:dyDescent="0.25">
      <c r="A50" t="s">
        <v>57</v>
      </c>
      <c r="B50">
        <v>1.5810943070866388</v>
      </c>
      <c r="C50">
        <v>0.9128452238106558</v>
      </c>
      <c r="D50">
        <v>0.82036439546960149</v>
      </c>
      <c r="E50" s="3">
        <v>1889882805</v>
      </c>
      <c r="F50">
        <f t="shared" si="16"/>
        <v>8.3660971087920922E-7</v>
      </c>
      <c r="G50">
        <f t="shared" si="9"/>
        <v>0.82036439546960149</v>
      </c>
      <c r="L50">
        <v>-0.37140725545228176</v>
      </c>
      <c r="M50">
        <f t="shared" si="17"/>
        <v>-1.1917716509218832</v>
      </c>
      <c r="N50">
        <f t="shared" si="18"/>
        <v>-0.75376379864264353</v>
      </c>
      <c r="O50">
        <f t="shared" si="11"/>
        <v>0.75376379864264353</v>
      </c>
      <c r="P50">
        <v>2.6140062298680791</v>
      </c>
      <c r="Q50">
        <f t="shared" si="19"/>
        <v>1.7936418343984775</v>
      </c>
      <c r="R50">
        <f t="shared" si="20"/>
        <v>1.1344306448762589</v>
      </c>
      <c r="S50">
        <f t="shared" si="12"/>
        <v>1.1344306448762589</v>
      </c>
      <c r="T50">
        <v>0.21849421199300706</v>
      </c>
      <c r="U50">
        <f t="shared" si="21"/>
        <v>-0.60187018347659449</v>
      </c>
      <c r="V50">
        <f t="shared" si="22"/>
        <v>-0.38066684623361557</v>
      </c>
      <c r="W50">
        <f t="shared" si="13"/>
        <v>0.38066684623361557</v>
      </c>
    </row>
    <row r="51" spans="1:23" x14ac:dyDescent="0.25">
      <c r="A51" t="s">
        <v>58</v>
      </c>
      <c r="B51">
        <v>1.1021386848622897E-2</v>
      </c>
      <c r="C51">
        <v>5.5106934243114485E-3</v>
      </c>
      <c r="D51">
        <v>1.6582480252070861E-2</v>
      </c>
      <c r="E51" s="3">
        <v>698290808</v>
      </c>
      <c r="F51">
        <f t="shared" si="16"/>
        <v>1.5783376671088726E-8</v>
      </c>
      <c r="G51">
        <f t="shared" si="9"/>
        <v>1.6582480252070861E-2</v>
      </c>
      <c r="H51">
        <v>1.0999999999999999E-2</v>
      </c>
      <c r="I51">
        <f>H51-D51</f>
        <v>-5.5824802520708615E-3</v>
      </c>
      <c r="J51">
        <f>I51/B51</f>
        <v>-0.50651341149216467</v>
      </c>
      <c r="K51">
        <f t="shared" si="10"/>
        <v>0.50651341149216467</v>
      </c>
      <c r="L51">
        <v>4.5289315866817578E-3</v>
      </c>
      <c r="M51">
        <f t="shared" si="17"/>
        <v>-1.2053548665389102E-2</v>
      </c>
      <c r="N51">
        <f t="shared" si="18"/>
        <v>-1.0936508110043495</v>
      </c>
      <c r="O51">
        <f t="shared" si="11"/>
        <v>1.0936508110043495</v>
      </c>
      <c r="P51">
        <v>2.1372714613862431E-2</v>
      </c>
      <c r="Q51">
        <f t="shared" si="19"/>
        <v>4.7902343617915698E-3</v>
      </c>
      <c r="R51">
        <f t="shared" si="20"/>
        <v>0.43463081621076582</v>
      </c>
      <c r="S51">
        <f t="shared" si="12"/>
        <v>0.43463081621076582</v>
      </c>
      <c r="T51">
        <v>2.9428274807739258E-2</v>
      </c>
      <c r="U51">
        <f t="shared" si="21"/>
        <v>1.2845794555668397E-2</v>
      </c>
      <c r="V51">
        <f t="shared" si="22"/>
        <v>1.1655334062857485</v>
      </c>
      <c r="W51">
        <f t="shared" si="13"/>
        <v>1.1655334062857485</v>
      </c>
    </row>
    <row r="52" spans="1:23" x14ac:dyDescent="0.25">
      <c r="A52" t="s">
        <v>59</v>
      </c>
      <c r="B52">
        <v>1.1088205847571189E-2</v>
      </c>
      <c r="C52">
        <v>4.9587964047359701E-3</v>
      </c>
      <c r="D52">
        <v>2.3809388743197813E-2</v>
      </c>
      <c r="E52" s="3">
        <v>1229637221</v>
      </c>
      <c r="F52">
        <f t="shared" si="16"/>
        <v>9.0174611326044028E-9</v>
      </c>
      <c r="G52">
        <f t="shared" si="9"/>
        <v>2.3809388743197813E-2</v>
      </c>
      <c r="H52">
        <v>0.01</v>
      </c>
      <c r="I52">
        <f>H52-D52</f>
        <v>-1.3809388743197813E-2</v>
      </c>
      <c r="J52">
        <f>I52/B52</f>
        <v>-1.2454123717609991</v>
      </c>
      <c r="K52">
        <f t="shared" si="10"/>
        <v>1.2454123717609991</v>
      </c>
      <c r="L52">
        <v>1.5839973555169133E-2</v>
      </c>
      <c r="M52">
        <f t="shared" si="17"/>
        <v>-7.96941518802868E-3</v>
      </c>
      <c r="N52">
        <f t="shared" si="18"/>
        <v>-0.71872900788312266</v>
      </c>
      <c r="O52">
        <f t="shared" si="11"/>
        <v>0.71872900788312266</v>
      </c>
      <c r="P52">
        <v>2.6276895819939437E-2</v>
      </c>
      <c r="Q52">
        <f t="shared" si="19"/>
        <v>2.4675070767416242E-3</v>
      </c>
      <c r="R52">
        <f t="shared" si="20"/>
        <v>0.22253438569433828</v>
      </c>
      <c r="S52">
        <f t="shared" si="12"/>
        <v>0.22253438569433828</v>
      </c>
      <c r="T52">
        <v>3.8210074340880487E-2</v>
      </c>
      <c r="U52">
        <f t="shared" si="21"/>
        <v>1.4400685597682674E-2</v>
      </c>
      <c r="V52">
        <f t="shared" si="22"/>
        <v>1.2987390201487887</v>
      </c>
      <c r="W52">
        <f t="shared" si="13"/>
        <v>1.2987390201487887</v>
      </c>
    </row>
    <row r="53" spans="1:23" x14ac:dyDescent="0.25">
      <c r="A53" t="s">
        <v>60</v>
      </c>
      <c r="B53">
        <v>0.31125014062042122</v>
      </c>
      <c r="C53">
        <v>0.15562507031021061</v>
      </c>
      <c r="D53">
        <v>-0.37275982992470563</v>
      </c>
      <c r="E53" s="3">
        <v>494070944.89999998</v>
      </c>
      <c r="F53">
        <f t="shared" si="16"/>
        <v>6.2997054134283952E-7</v>
      </c>
      <c r="G53">
        <f t="shared" si="9"/>
        <v>0.37275982992470563</v>
      </c>
      <c r="H53">
        <v>-0.27700000000000002</v>
      </c>
      <c r="I53">
        <f>H53-D53</f>
        <v>9.5759829924705608E-2</v>
      </c>
      <c r="J53">
        <f>I53/B53</f>
        <v>0.30766196517638705</v>
      </c>
      <c r="K53">
        <f t="shared" si="10"/>
        <v>0.30766196517638705</v>
      </c>
      <c r="L53">
        <v>-0.76940153520119181</v>
      </c>
      <c r="M53">
        <f t="shared" si="17"/>
        <v>-0.39664170527648618</v>
      </c>
      <c r="N53">
        <f t="shared" si="18"/>
        <v>-1.2743502845841361</v>
      </c>
      <c r="O53">
        <f t="shared" si="11"/>
        <v>1.2743502845841361</v>
      </c>
      <c r="P53">
        <v>-0.42090188656006844</v>
      </c>
      <c r="Q53">
        <f t="shared" si="19"/>
        <v>-4.8142056635362807E-2</v>
      </c>
      <c r="R53">
        <f t="shared" si="20"/>
        <v>-0.1546732044502864</v>
      </c>
      <c r="S53">
        <f t="shared" si="12"/>
        <v>0.1546732044502864</v>
      </c>
      <c r="T53">
        <v>-2.3735897937562277E-2</v>
      </c>
      <c r="U53">
        <f t="shared" si="21"/>
        <v>0.34902393198714338</v>
      </c>
      <c r="V53">
        <f t="shared" si="22"/>
        <v>1.1213615238580354</v>
      </c>
      <c r="W53">
        <f t="shared" si="13"/>
        <v>1.1213615238580354</v>
      </c>
    </row>
    <row r="54" spans="1:23" x14ac:dyDescent="0.25">
      <c r="A54" t="s">
        <v>3</v>
      </c>
      <c r="B54">
        <f>Data_with_Source!G314</f>
        <v>3.642240101962972</v>
      </c>
      <c r="C54">
        <v>1.628859291672994</v>
      </c>
      <c r="D54">
        <v>3.6622828013401971</v>
      </c>
      <c r="E54" s="3">
        <v>5855740333</v>
      </c>
      <c r="F54">
        <f t="shared" si="16"/>
        <v>6.2199481104671657E-7</v>
      </c>
      <c r="G54">
        <f t="shared" si="9"/>
        <v>3.6622828013401971</v>
      </c>
      <c r="H54">
        <v>2.2799999999999998</v>
      </c>
      <c r="I54">
        <f>H54-D54</f>
        <v>-1.3822828013401973</v>
      </c>
      <c r="J54">
        <f>I54/B54</f>
        <v>-0.37951446435264413</v>
      </c>
      <c r="K54">
        <f t="shared" si="10"/>
        <v>0.37951446435264413</v>
      </c>
      <c r="L54">
        <v>2.7894258625532315</v>
      </c>
      <c r="M54">
        <f t="shared" si="17"/>
        <v>-0.87285693878696557</v>
      </c>
      <c r="N54">
        <f t="shared" si="18"/>
        <v>-0.23964837966517982</v>
      </c>
      <c r="O54">
        <f t="shared" si="11"/>
        <v>0.23964837966517982</v>
      </c>
      <c r="P54">
        <v>0.72925488638607072</v>
      </c>
      <c r="Q54">
        <f t="shared" si="19"/>
        <v>-2.9330279149541263</v>
      </c>
      <c r="R54">
        <f t="shared" si="20"/>
        <v>-0.80528131942026049</v>
      </c>
      <c r="S54">
        <f t="shared" si="12"/>
        <v>0.80528131942026049</v>
      </c>
      <c r="T54">
        <v>2.492733257761683</v>
      </c>
      <c r="U54">
        <f t="shared" si="21"/>
        <v>-1.1695495435785142</v>
      </c>
      <c r="V54">
        <f t="shared" si="22"/>
        <v>-0.3211072062350282</v>
      </c>
      <c r="W54">
        <f t="shared" si="13"/>
        <v>0.3211072062350282</v>
      </c>
    </row>
    <row r="55" spans="1:23" x14ac:dyDescent="0.25">
      <c r="A55" t="s">
        <v>0</v>
      </c>
      <c r="B55">
        <v>0.73719911567538321</v>
      </c>
      <c r="C55">
        <v>0.3296854671205775</v>
      </c>
      <c r="D55">
        <v>0.19910449211942366</v>
      </c>
      <c r="E55" s="3">
        <v>12022424391</v>
      </c>
      <c r="F55">
        <f t="shared" si="16"/>
        <v>6.1318673480471313E-8</v>
      </c>
      <c r="G55">
        <f t="shared" si="9"/>
        <v>0.19910449211942366</v>
      </c>
      <c r="H55">
        <v>1.125</v>
      </c>
      <c r="I55">
        <f>H55-D55</f>
        <v>0.9258955078805764</v>
      </c>
      <c r="J55">
        <f>I55/B55</f>
        <v>1.2559639427026705</v>
      </c>
      <c r="K55">
        <f t="shared" si="10"/>
        <v>1.2559639427026705</v>
      </c>
      <c r="L55">
        <v>-0.19318085779999999</v>
      </c>
      <c r="M55">
        <f t="shared" si="17"/>
        <v>-0.39228534991942365</v>
      </c>
      <c r="N55">
        <f t="shared" si="18"/>
        <v>-0.53212943637355337</v>
      </c>
      <c r="O55">
        <f t="shared" si="11"/>
        <v>0.53212943637355337</v>
      </c>
      <c r="P55">
        <v>0.41525463479683467</v>
      </c>
      <c r="Q55">
        <f t="shared" si="19"/>
        <v>0.21615014267741101</v>
      </c>
      <c r="R55">
        <f t="shared" si="20"/>
        <v>0.29320456045228105</v>
      </c>
      <c r="S55">
        <f t="shared" si="12"/>
        <v>0.29320456045228105</v>
      </c>
      <c r="T55">
        <v>0.4703236836002837</v>
      </c>
      <c r="U55">
        <f t="shared" si="21"/>
        <v>0.27121919148086004</v>
      </c>
      <c r="V55">
        <f t="shared" si="22"/>
        <v>0.36790493329930712</v>
      </c>
      <c r="W55">
        <f t="shared" si="13"/>
        <v>0.36790493329930712</v>
      </c>
    </row>
    <row r="57" spans="1:23" x14ac:dyDescent="0.25">
      <c r="A57" t="s">
        <v>105</v>
      </c>
      <c r="B57">
        <f>SUM(B2:B55)</f>
        <v>89.352033040092849</v>
      </c>
      <c r="C57">
        <f t="shared" ref="C57:E57" si="23">SUM(C2:C55)</f>
        <v>44.26785855513792</v>
      </c>
      <c r="D57">
        <f t="shared" si="23"/>
        <v>46.140666670819193</v>
      </c>
      <c r="E57">
        <f t="shared" si="23"/>
        <v>400333982783.64355</v>
      </c>
    </row>
    <row r="59" spans="1:23" x14ac:dyDescent="0.25">
      <c r="J59">
        <f>AVERAGE(J2:J55)</f>
        <v>-0.34965687914320992</v>
      </c>
      <c r="K59">
        <f>AVERAGE(K2:K55)</f>
        <v>0.910023106705107</v>
      </c>
      <c r="N59">
        <f>AVERAGE(N2:N55)</f>
        <v>-0.42819397766133677</v>
      </c>
      <c r="O59">
        <f>AVERAGE(O2:O55)</f>
        <v>0.69369986150915486</v>
      </c>
      <c r="R59">
        <f>AVERAGE(R2:R55)</f>
        <v>0.46840534683615853</v>
      </c>
      <c r="S59">
        <f>AVERAGE(S2:S55)</f>
        <v>0.72269478172765511</v>
      </c>
      <c r="V59">
        <f>AVERAGE(V2:V55)</f>
        <v>0.34801927602437899</v>
      </c>
      <c r="W59">
        <f>AVERAGE(W2:W55)</f>
        <v>0.61398666437280336</v>
      </c>
    </row>
    <row r="66" spans="6:16" x14ac:dyDescent="0.25">
      <c r="M66" s="1" t="s">
        <v>117</v>
      </c>
      <c r="N66" s="1" t="s">
        <v>114</v>
      </c>
      <c r="O66" s="1" t="s">
        <v>115</v>
      </c>
      <c r="P66" s="1" t="s">
        <v>116</v>
      </c>
    </row>
    <row r="67" spans="6:16" x14ac:dyDescent="0.25">
      <c r="F67" s="3"/>
      <c r="M67">
        <f>J59</f>
        <v>-0.34965687914320992</v>
      </c>
      <c r="N67">
        <f>N59</f>
        <v>-0.42819397766133677</v>
      </c>
      <c r="O67">
        <f>R59</f>
        <v>0.46840534683615853</v>
      </c>
      <c r="P67">
        <f>V59</f>
        <v>0.34801927602437899</v>
      </c>
    </row>
    <row r="68" spans="6:16" x14ac:dyDescent="0.25">
      <c r="M68">
        <f>K59</f>
        <v>0.910023106705107</v>
      </c>
      <c r="N68">
        <f>O59</f>
        <v>0.69369986150915486</v>
      </c>
      <c r="O68">
        <f>S59</f>
        <v>0.72269478172765511</v>
      </c>
      <c r="P68">
        <f>W59</f>
        <v>0.61398666437280336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9AA8-B30C-4D37-BF2C-D8583E01AD83}">
  <dimension ref="A1:C324"/>
  <sheetViews>
    <sheetView zoomScale="85" zoomScaleNormal="85" workbookViewId="0">
      <selection activeCell="M15" sqref="M15"/>
    </sheetView>
  </sheetViews>
  <sheetFormatPr defaultRowHeight="15" x14ac:dyDescent="0.25"/>
  <cols>
    <col min="1" max="1" width="19.85546875" bestFit="1" customWidth="1"/>
    <col min="2" max="2" width="15.7109375" bestFit="1" customWidth="1"/>
  </cols>
  <sheetData>
    <row r="1" spans="1:3" x14ac:dyDescent="0.25">
      <c r="A1" t="s">
        <v>6</v>
      </c>
      <c r="B1" t="s">
        <v>7</v>
      </c>
      <c r="C1" t="s">
        <v>61</v>
      </c>
    </row>
    <row r="2" spans="1:3" x14ac:dyDescent="0.25">
      <c r="A2" t="s">
        <v>8</v>
      </c>
      <c r="B2">
        <v>1</v>
      </c>
    </row>
    <row r="3" spans="1:3" x14ac:dyDescent="0.25">
      <c r="B3">
        <v>2</v>
      </c>
    </row>
    <row r="4" spans="1:3" x14ac:dyDescent="0.25">
      <c r="B4">
        <v>2</v>
      </c>
    </row>
    <row r="5" spans="1:3" x14ac:dyDescent="0.25">
      <c r="B5">
        <v>2</v>
      </c>
    </row>
    <row r="8" spans="1:3" x14ac:dyDescent="0.25">
      <c r="A8" t="s">
        <v>11</v>
      </c>
      <c r="B8">
        <v>1</v>
      </c>
    </row>
    <row r="9" spans="1:3" x14ac:dyDescent="0.25">
      <c r="B9">
        <v>2</v>
      </c>
      <c r="C9">
        <v>540974</v>
      </c>
    </row>
    <row r="10" spans="1:3" x14ac:dyDescent="0.25">
      <c r="B10">
        <v>2</v>
      </c>
    </row>
    <row r="11" spans="1:3" x14ac:dyDescent="0.25">
      <c r="B11">
        <v>2</v>
      </c>
    </row>
    <row r="14" spans="1:3" x14ac:dyDescent="0.25">
      <c r="A14" t="s">
        <v>12</v>
      </c>
      <c r="B14">
        <v>1</v>
      </c>
    </row>
    <row r="15" spans="1:3" x14ac:dyDescent="0.25">
      <c r="B15">
        <v>2</v>
      </c>
      <c r="C15">
        <v>2042065</v>
      </c>
    </row>
    <row r="16" spans="1:3" x14ac:dyDescent="0.25">
      <c r="B16">
        <v>2</v>
      </c>
    </row>
    <row r="17" spans="1:3" x14ac:dyDescent="0.25">
      <c r="B17">
        <v>2</v>
      </c>
    </row>
    <row r="20" spans="1:3" x14ac:dyDescent="0.25">
      <c r="A20" t="s">
        <v>13</v>
      </c>
      <c r="B20">
        <v>1</v>
      </c>
    </row>
    <row r="21" spans="1:3" x14ac:dyDescent="0.25">
      <c r="B21">
        <v>2</v>
      </c>
      <c r="C21">
        <v>3032116</v>
      </c>
    </row>
    <row r="22" spans="1:3" x14ac:dyDescent="0.25">
      <c r="B22">
        <v>2</v>
      </c>
    </row>
    <row r="23" spans="1:3" x14ac:dyDescent="0.25">
      <c r="B23">
        <v>2</v>
      </c>
    </row>
    <row r="26" spans="1:3" x14ac:dyDescent="0.25">
      <c r="A26" t="s">
        <v>14</v>
      </c>
      <c r="B26">
        <v>1</v>
      </c>
    </row>
    <row r="27" spans="1:3" x14ac:dyDescent="0.25">
      <c r="B27">
        <v>2</v>
      </c>
      <c r="C27">
        <v>4281751</v>
      </c>
    </row>
    <row r="28" spans="1:3" x14ac:dyDescent="0.25">
      <c r="B28">
        <v>2</v>
      </c>
    </row>
    <row r="29" spans="1:3" x14ac:dyDescent="0.25">
      <c r="B29">
        <v>2</v>
      </c>
    </row>
    <row r="32" spans="1:3" x14ac:dyDescent="0.25">
      <c r="A32" t="s">
        <v>15</v>
      </c>
      <c r="B32">
        <v>1</v>
      </c>
    </row>
    <row r="33" spans="1:3" x14ac:dyDescent="0.25">
      <c r="B33">
        <v>2</v>
      </c>
      <c r="C33">
        <v>866167</v>
      </c>
    </row>
    <row r="34" spans="1:3" x14ac:dyDescent="0.25">
      <c r="B34">
        <v>2</v>
      </c>
    </row>
    <row r="35" spans="1:3" x14ac:dyDescent="0.25">
      <c r="B35">
        <v>2</v>
      </c>
    </row>
    <row r="38" spans="1:3" x14ac:dyDescent="0.25">
      <c r="A38" t="s">
        <v>16</v>
      </c>
      <c r="B38">
        <v>1</v>
      </c>
    </row>
    <row r="39" spans="1:3" x14ac:dyDescent="0.25">
      <c r="B39">
        <v>2</v>
      </c>
      <c r="C39">
        <v>3173945</v>
      </c>
    </row>
    <row r="40" spans="1:3" x14ac:dyDescent="0.25">
      <c r="B40">
        <v>2</v>
      </c>
    </row>
    <row r="41" spans="1:3" x14ac:dyDescent="0.25">
      <c r="B41">
        <v>2</v>
      </c>
    </row>
    <row r="44" spans="1:3" x14ac:dyDescent="0.25">
      <c r="A44" t="s">
        <v>17</v>
      </c>
      <c r="B44">
        <v>1</v>
      </c>
    </row>
    <row r="45" spans="1:3" x14ac:dyDescent="0.25">
      <c r="B45">
        <v>2</v>
      </c>
      <c r="C45">
        <v>1780166</v>
      </c>
    </row>
    <row r="46" spans="1:3" x14ac:dyDescent="0.25">
      <c r="B46">
        <v>2</v>
      </c>
    </row>
    <row r="47" spans="1:3" x14ac:dyDescent="0.25">
      <c r="B47">
        <v>2</v>
      </c>
    </row>
    <row r="50" spans="1:3" x14ac:dyDescent="0.25">
      <c r="A50" t="s">
        <v>18</v>
      </c>
      <c r="B50">
        <v>1</v>
      </c>
    </row>
    <row r="51" spans="1:3" x14ac:dyDescent="0.25">
      <c r="B51">
        <v>2</v>
      </c>
      <c r="C51">
        <v>3279946</v>
      </c>
    </row>
    <row r="52" spans="1:3" x14ac:dyDescent="0.25">
      <c r="B52">
        <v>2</v>
      </c>
    </row>
    <row r="53" spans="1:3" x14ac:dyDescent="0.25">
      <c r="B53">
        <v>2</v>
      </c>
    </row>
    <row r="56" spans="1:3" x14ac:dyDescent="0.25">
      <c r="A56" t="s">
        <v>19</v>
      </c>
      <c r="B56">
        <v>1</v>
      </c>
    </row>
    <row r="57" spans="1:3" x14ac:dyDescent="0.25">
      <c r="B57">
        <v>2</v>
      </c>
      <c r="C57">
        <v>4056471</v>
      </c>
    </row>
    <row r="58" spans="1:3" x14ac:dyDescent="0.25">
      <c r="B58">
        <v>2</v>
      </c>
    </row>
    <row r="59" spans="1:3" x14ac:dyDescent="0.25">
      <c r="B59">
        <v>2</v>
      </c>
    </row>
    <row r="62" spans="1:3" x14ac:dyDescent="0.25">
      <c r="A62" t="s">
        <v>20</v>
      </c>
      <c r="B62">
        <v>1</v>
      </c>
    </row>
    <row r="63" spans="1:3" x14ac:dyDescent="0.25">
      <c r="B63">
        <v>2</v>
      </c>
      <c r="C63">
        <v>4301321</v>
      </c>
    </row>
    <row r="64" spans="1:3" x14ac:dyDescent="0.25">
      <c r="B64">
        <v>2</v>
      </c>
    </row>
    <row r="65" spans="1:3" x14ac:dyDescent="0.25">
      <c r="B65">
        <v>2</v>
      </c>
    </row>
    <row r="68" spans="1:3" x14ac:dyDescent="0.25">
      <c r="A68" t="s">
        <v>21</v>
      </c>
      <c r="B68">
        <v>1</v>
      </c>
    </row>
    <row r="69" spans="1:3" x14ac:dyDescent="0.25">
      <c r="B69">
        <v>2</v>
      </c>
      <c r="C69">
        <v>2938</v>
      </c>
    </row>
    <row r="70" spans="1:3" x14ac:dyDescent="0.25">
      <c r="B70">
        <v>2</v>
      </c>
    </row>
    <row r="71" spans="1:3" x14ac:dyDescent="0.25">
      <c r="B71">
        <v>2</v>
      </c>
    </row>
    <row r="74" spans="1:3" x14ac:dyDescent="0.25">
      <c r="A74" t="s">
        <v>22</v>
      </c>
      <c r="B74">
        <v>1</v>
      </c>
    </row>
    <row r="75" spans="1:3" x14ac:dyDescent="0.25">
      <c r="B75">
        <v>2</v>
      </c>
    </row>
    <row r="76" spans="1:3" x14ac:dyDescent="0.25">
      <c r="B76">
        <v>2</v>
      </c>
    </row>
    <row r="77" spans="1:3" x14ac:dyDescent="0.25">
      <c r="B77">
        <v>2</v>
      </c>
    </row>
    <row r="80" spans="1:3" x14ac:dyDescent="0.25">
      <c r="A80" t="s">
        <v>23</v>
      </c>
      <c r="B80">
        <v>1</v>
      </c>
    </row>
    <row r="81" spans="1:2" x14ac:dyDescent="0.25">
      <c r="B81">
        <v>2</v>
      </c>
    </row>
    <row r="82" spans="1:2" x14ac:dyDescent="0.25">
      <c r="B82">
        <v>2</v>
      </c>
    </row>
    <row r="83" spans="1:2" x14ac:dyDescent="0.25">
      <c r="B83">
        <v>2</v>
      </c>
    </row>
    <row r="86" spans="1:2" x14ac:dyDescent="0.25">
      <c r="A86" t="s">
        <v>24</v>
      </c>
      <c r="B86">
        <v>1</v>
      </c>
    </row>
    <row r="87" spans="1:2" x14ac:dyDescent="0.25">
      <c r="B87">
        <v>2</v>
      </c>
    </row>
    <row r="88" spans="1:2" x14ac:dyDescent="0.25">
      <c r="B88">
        <v>2</v>
      </c>
    </row>
    <row r="89" spans="1:2" x14ac:dyDescent="0.25">
      <c r="B89">
        <v>2</v>
      </c>
    </row>
    <row r="92" spans="1:2" x14ac:dyDescent="0.25">
      <c r="A92" t="s">
        <v>25</v>
      </c>
      <c r="B92">
        <v>1</v>
      </c>
    </row>
    <row r="93" spans="1:2" x14ac:dyDescent="0.25">
      <c r="B93">
        <v>2</v>
      </c>
    </row>
    <row r="94" spans="1:2" x14ac:dyDescent="0.25">
      <c r="B94">
        <v>2</v>
      </c>
    </row>
    <row r="95" spans="1:2" x14ac:dyDescent="0.25">
      <c r="B95">
        <v>2</v>
      </c>
    </row>
    <row r="98" spans="1:3" x14ac:dyDescent="0.25">
      <c r="A98" t="s">
        <v>26</v>
      </c>
      <c r="B98">
        <v>1</v>
      </c>
    </row>
    <row r="99" spans="1:3" x14ac:dyDescent="0.25">
      <c r="B99">
        <v>2</v>
      </c>
      <c r="C99">
        <v>2433835</v>
      </c>
    </row>
    <row r="100" spans="1:3" x14ac:dyDescent="0.25">
      <c r="B100">
        <v>2</v>
      </c>
    </row>
    <row r="101" spans="1:3" x14ac:dyDescent="0.25">
      <c r="B101">
        <v>2</v>
      </c>
    </row>
    <row r="104" spans="1:3" x14ac:dyDescent="0.25">
      <c r="A104" t="s">
        <v>27</v>
      </c>
      <c r="B104">
        <v>1</v>
      </c>
    </row>
    <row r="105" spans="1:3" x14ac:dyDescent="0.25">
      <c r="B105">
        <v>2</v>
      </c>
      <c r="C105">
        <v>7126506</v>
      </c>
    </row>
    <row r="106" spans="1:3" x14ac:dyDescent="0.25">
      <c r="B106">
        <v>2</v>
      </c>
    </row>
    <row r="107" spans="1:3" x14ac:dyDescent="0.25">
      <c r="B107">
        <v>2</v>
      </c>
    </row>
    <row r="110" spans="1:3" x14ac:dyDescent="0.25">
      <c r="A110" t="s">
        <v>28</v>
      </c>
      <c r="B110">
        <v>1</v>
      </c>
    </row>
    <row r="111" spans="1:3" x14ac:dyDescent="0.25">
      <c r="B111">
        <v>2</v>
      </c>
      <c r="C111">
        <v>2259146</v>
      </c>
    </row>
    <row r="112" spans="1:3" x14ac:dyDescent="0.25">
      <c r="B112">
        <v>2</v>
      </c>
    </row>
    <row r="113" spans="1:3" x14ac:dyDescent="0.25">
      <c r="B113">
        <v>2</v>
      </c>
    </row>
    <row r="116" spans="1:3" x14ac:dyDescent="0.25">
      <c r="A116" t="s">
        <v>29</v>
      </c>
      <c r="B116">
        <v>1</v>
      </c>
    </row>
    <row r="117" spans="1:3" x14ac:dyDescent="0.25">
      <c r="B117">
        <v>2</v>
      </c>
      <c r="C117">
        <v>2996486</v>
      </c>
    </row>
    <row r="118" spans="1:3" x14ac:dyDescent="0.25">
      <c r="B118">
        <v>2</v>
      </c>
    </row>
    <row r="119" spans="1:3" x14ac:dyDescent="0.25">
      <c r="B119">
        <v>2</v>
      </c>
    </row>
    <row r="122" spans="1:3" x14ac:dyDescent="0.25">
      <c r="A122" t="s">
        <v>30</v>
      </c>
      <c r="B122">
        <v>1</v>
      </c>
    </row>
    <row r="123" spans="1:3" x14ac:dyDescent="0.25">
      <c r="B123">
        <v>2</v>
      </c>
      <c r="C123">
        <v>995653</v>
      </c>
    </row>
    <row r="124" spans="1:3" x14ac:dyDescent="0.25">
      <c r="B124">
        <v>2</v>
      </c>
    </row>
    <row r="125" spans="1:3" x14ac:dyDescent="0.25">
      <c r="B125">
        <v>2</v>
      </c>
    </row>
    <row r="128" spans="1:3" x14ac:dyDescent="0.25">
      <c r="A128" t="s">
        <v>31</v>
      </c>
      <c r="B128">
        <v>1</v>
      </c>
    </row>
    <row r="129" spans="1:3" x14ac:dyDescent="0.25">
      <c r="B129">
        <v>2</v>
      </c>
      <c r="C129">
        <v>3130955</v>
      </c>
    </row>
    <row r="130" spans="1:3" x14ac:dyDescent="0.25">
      <c r="B130">
        <v>2</v>
      </c>
    </row>
    <row r="131" spans="1:3" x14ac:dyDescent="0.25">
      <c r="B131">
        <v>2</v>
      </c>
    </row>
    <row r="134" spans="1:3" x14ac:dyDescent="0.25">
      <c r="A134" t="s">
        <v>32</v>
      </c>
      <c r="B134">
        <v>1</v>
      </c>
    </row>
    <row r="135" spans="1:3" x14ac:dyDescent="0.25">
      <c r="B135">
        <v>2</v>
      </c>
      <c r="C135">
        <v>2180336</v>
      </c>
    </row>
    <row r="136" spans="1:3" x14ac:dyDescent="0.25">
      <c r="B136">
        <v>2</v>
      </c>
    </row>
    <row r="137" spans="1:3" x14ac:dyDescent="0.25">
      <c r="B137">
        <v>2</v>
      </c>
    </row>
    <row r="140" spans="1:3" x14ac:dyDescent="0.25">
      <c r="A140" t="s">
        <v>33</v>
      </c>
      <c r="B140">
        <v>1</v>
      </c>
    </row>
    <row r="141" spans="1:3" x14ac:dyDescent="0.25">
      <c r="B141">
        <v>2</v>
      </c>
      <c r="C141">
        <v>3117246</v>
      </c>
    </row>
    <row r="142" spans="1:3" x14ac:dyDescent="0.25">
      <c r="B142">
        <v>2</v>
      </c>
    </row>
    <row r="143" spans="1:3" x14ac:dyDescent="0.25">
      <c r="B143">
        <v>2</v>
      </c>
    </row>
    <row r="146" spans="1:3" x14ac:dyDescent="0.25">
      <c r="A146" t="s">
        <v>34</v>
      </c>
      <c r="B146">
        <v>1</v>
      </c>
    </row>
    <row r="147" spans="1:3" x14ac:dyDescent="0.25">
      <c r="B147">
        <v>2</v>
      </c>
      <c r="C147">
        <v>1548922</v>
      </c>
    </row>
    <row r="148" spans="1:3" x14ac:dyDescent="0.25">
      <c r="B148">
        <v>2</v>
      </c>
    </row>
    <row r="149" spans="1:3" x14ac:dyDescent="0.25">
      <c r="B149">
        <v>2</v>
      </c>
    </row>
    <row r="152" spans="1:3" x14ac:dyDescent="0.25">
      <c r="A152" t="s">
        <v>35</v>
      </c>
      <c r="B152">
        <v>1</v>
      </c>
    </row>
    <row r="153" spans="1:3" x14ac:dyDescent="0.25">
      <c r="B153">
        <v>2</v>
      </c>
      <c r="C153">
        <v>2528</v>
      </c>
    </row>
    <row r="154" spans="1:3" x14ac:dyDescent="0.25">
      <c r="B154">
        <v>2</v>
      </c>
    </row>
    <row r="155" spans="1:3" x14ac:dyDescent="0.25">
      <c r="B155">
        <v>2</v>
      </c>
    </row>
    <row r="158" spans="1:3" x14ac:dyDescent="0.25">
      <c r="A158" t="s">
        <v>36</v>
      </c>
      <c r="B158">
        <v>1</v>
      </c>
    </row>
    <row r="159" spans="1:3" x14ac:dyDescent="0.25">
      <c r="B159">
        <v>2</v>
      </c>
      <c r="C159">
        <v>94474</v>
      </c>
    </row>
    <row r="160" spans="1:3" x14ac:dyDescent="0.25">
      <c r="B160">
        <v>2</v>
      </c>
    </row>
    <row r="161" spans="1:3" x14ac:dyDescent="0.25">
      <c r="B161">
        <v>2</v>
      </c>
    </row>
    <row r="164" spans="1:3" x14ac:dyDescent="0.25">
      <c r="A164" t="s">
        <v>37</v>
      </c>
      <c r="B164">
        <v>1</v>
      </c>
    </row>
    <row r="165" spans="1:3" x14ac:dyDescent="0.25">
      <c r="B165">
        <v>2</v>
      </c>
      <c r="C165">
        <v>1994035</v>
      </c>
    </row>
    <row r="166" spans="1:3" x14ac:dyDescent="0.25">
      <c r="B166">
        <v>2</v>
      </c>
    </row>
    <row r="167" spans="1:3" x14ac:dyDescent="0.25">
      <c r="B167">
        <v>2</v>
      </c>
    </row>
    <row r="170" spans="1:3" x14ac:dyDescent="0.25">
      <c r="A170" t="s">
        <v>38</v>
      </c>
      <c r="B170">
        <v>1</v>
      </c>
    </row>
    <row r="171" spans="1:3" x14ac:dyDescent="0.25">
      <c r="B171">
        <v>2</v>
      </c>
      <c r="C171">
        <v>2763826</v>
      </c>
    </row>
    <row r="172" spans="1:3" x14ac:dyDescent="0.25">
      <c r="B172">
        <v>2</v>
      </c>
    </row>
    <row r="173" spans="1:3" x14ac:dyDescent="0.25">
      <c r="B173">
        <v>2</v>
      </c>
    </row>
    <row r="176" spans="1:3" x14ac:dyDescent="0.25">
      <c r="A176" t="s">
        <v>39</v>
      </c>
      <c r="B176">
        <v>1</v>
      </c>
    </row>
    <row r="177" spans="1:3" x14ac:dyDescent="0.25">
      <c r="B177">
        <v>2</v>
      </c>
      <c r="C177">
        <v>1475442</v>
      </c>
    </row>
    <row r="178" spans="1:3" x14ac:dyDescent="0.25">
      <c r="B178">
        <v>2</v>
      </c>
    </row>
    <row r="179" spans="1:3" x14ac:dyDescent="0.25">
      <c r="B179">
        <v>2</v>
      </c>
    </row>
    <row r="182" spans="1:3" x14ac:dyDescent="0.25">
      <c r="A182" t="s">
        <v>40</v>
      </c>
      <c r="B182">
        <v>1</v>
      </c>
    </row>
    <row r="183" spans="1:3" x14ac:dyDescent="0.25">
      <c r="B183">
        <v>2</v>
      </c>
      <c r="C183">
        <v>8422</v>
      </c>
    </row>
    <row r="184" spans="1:3" x14ac:dyDescent="0.25">
      <c r="B184">
        <v>2</v>
      </c>
    </row>
    <row r="185" spans="1:3" x14ac:dyDescent="0.25">
      <c r="B185">
        <v>2</v>
      </c>
    </row>
    <row r="188" spans="1:3" x14ac:dyDescent="0.25">
      <c r="A188" t="s">
        <v>41</v>
      </c>
      <c r="B188">
        <v>1</v>
      </c>
    </row>
    <row r="189" spans="1:3" x14ac:dyDescent="0.25">
      <c r="B189">
        <v>2</v>
      </c>
      <c r="C189">
        <v>4050686</v>
      </c>
    </row>
    <row r="190" spans="1:3" x14ac:dyDescent="0.25">
      <c r="B190">
        <v>2</v>
      </c>
    </row>
    <row r="191" spans="1:3" x14ac:dyDescent="0.25">
      <c r="B191">
        <v>2</v>
      </c>
    </row>
    <row r="194" spans="1:3" x14ac:dyDescent="0.25">
      <c r="A194" t="s">
        <v>42</v>
      </c>
      <c r="B194">
        <v>1</v>
      </c>
      <c r="C194">
        <v>4267691</v>
      </c>
    </row>
    <row r="195" spans="1:3" x14ac:dyDescent="0.25">
      <c r="B195">
        <v>2</v>
      </c>
    </row>
    <row r="196" spans="1:3" x14ac:dyDescent="0.25">
      <c r="B196">
        <v>2</v>
      </c>
    </row>
    <row r="197" spans="1:3" x14ac:dyDescent="0.25">
      <c r="B197">
        <v>2</v>
      </c>
    </row>
    <row r="198" spans="1:3" x14ac:dyDescent="0.25">
      <c r="B198" t="s">
        <v>90</v>
      </c>
    </row>
    <row r="200" spans="1:3" x14ac:dyDescent="0.25">
      <c r="A200" t="s">
        <v>43</v>
      </c>
      <c r="B200">
        <v>1</v>
      </c>
    </row>
    <row r="201" spans="1:3" x14ac:dyDescent="0.25">
      <c r="B201">
        <v>2</v>
      </c>
      <c r="C201">
        <v>81102</v>
      </c>
    </row>
    <row r="202" spans="1:3" x14ac:dyDescent="0.25">
      <c r="B202">
        <v>2</v>
      </c>
    </row>
    <row r="203" spans="1:3" x14ac:dyDescent="0.25">
      <c r="B203">
        <v>2</v>
      </c>
    </row>
    <row r="206" spans="1:3" x14ac:dyDescent="0.25">
      <c r="A206" t="s">
        <v>44</v>
      </c>
      <c r="B206">
        <v>1</v>
      </c>
    </row>
    <row r="207" spans="1:3" x14ac:dyDescent="0.25">
      <c r="B207">
        <v>2</v>
      </c>
      <c r="C207">
        <v>4050686</v>
      </c>
    </row>
    <row r="208" spans="1:3" x14ac:dyDescent="0.25">
      <c r="B208">
        <v>2</v>
      </c>
    </row>
    <row r="209" spans="1:3" x14ac:dyDescent="0.25">
      <c r="B209">
        <v>2</v>
      </c>
    </row>
    <row r="212" spans="1:3" x14ac:dyDescent="0.25">
      <c r="A212" t="s">
        <v>45</v>
      </c>
      <c r="B212">
        <v>1</v>
      </c>
    </row>
    <row r="213" spans="1:3" x14ac:dyDescent="0.25">
      <c r="B213">
        <v>2</v>
      </c>
    </row>
    <row r="214" spans="1:3" x14ac:dyDescent="0.25">
      <c r="B214">
        <v>2</v>
      </c>
    </row>
    <row r="215" spans="1:3" x14ac:dyDescent="0.25">
      <c r="B215">
        <v>2</v>
      </c>
    </row>
    <row r="218" spans="1:3" x14ac:dyDescent="0.25">
      <c r="A218" t="s">
        <v>46</v>
      </c>
      <c r="B218">
        <v>1</v>
      </c>
    </row>
    <row r="219" spans="1:3" x14ac:dyDescent="0.25">
      <c r="B219">
        <v>2</v>
      </c>
      <c r="C219">
        <v>200412</v>
      </c>
    </row>
    <row r="220" spans="1:3" x14ac:dyDescent="0.25">
      <c r="B220">
        <v>2</v>
      </c>
    </row>
    <row r="221" spans="1:3" x14ac:dyDescent="0.25">
      <c r="B221">
        <v>2</v>
      </c>
    </row>
    <row r="224" spans="1:3" x14ac:dyDescent="0.25">
      <c r="A224" t="s">
        <v>47</v>
      </c>
      <c r="B224">
        <v>1</v>
      </c>
    </row>
    <row r="225" spans="1:3" x14ac:dyDescent="0.25">
      <c r="B225">
        <v>2</v>
      </c>
      <c r="C225">
        <v>2205845</v>
      </c>
    </row>
    <row r="226" spans="1:3" x14ac:dyDescent="0.25">
      <c r="B226">
        <v>2</v>
      </c>
    </row>
    <row r="227" spans="1:3" x14ac:dyDescent="0.25">
      <c r="B227">
        <v>2</v>
      </c>
    </row>
    <row r="230" spans="1:3" x14ac:dyDescent="0.25">
      <c r="A230" t="s">
        <v>48</v>
      </c>
      <c r="B230">
        <v>1</v>
      </c>
    </row>
    <row r="231" spans="1:3" x14ac:dyDescent="0.25">
      <c r="B231">
        <v>2</v>
      </c>
      <c r="C231">
        <v>1596892</v>
      </c>
    </row>
    <row r="232" spans="1:3" x14ac:dyDescent="0.25">
      <c r="B232">
        <v>2</v>
      </c>
    </row>
    <row r="233" spans="1:3" x14ac:dyDescent="0.25">
      <c r="B233">
        <v>2</v>
      </c>
    </row>
    <row r="236" spans="1:3" x14ac:dyDescent="0.25">
      <c r="A236" t="s">
        <v>49</v>
      </c>
      <c r="B236">
        <v>1</v>
      </c>
      <c r="C236">
        <v>268554</v>
      </c>
    </row>
    <row r="237" spans="1:3" x14ac:dyDescent="0.25">
      <c r="B237">
        <v>2</v>
      </c>
    </row>
    <row r="238" spans="1:3" x14ac:dyDescent="0.25">
      <c r="B238">
        <v>2</v>
      </c>
    </row>
    <row r="239" spans="1:3" x14ac:dyDescent="0.25">
      <c r="B239">
        <v>2</v>
      </c>
    </row>
    <row r="242" spans="1:3" x14ac:dyDescent="0.25">
      <c r="A242" t="s">
        <v>62</v>
      </c>
      <c r="B242">
        <v>1</v>
      </c>
    </row>
    <row r="243" spans="1:3" x14ac:dyDescent="0.25">
      <c r="B243">
        <v>2</v>
      </c>
      <c r="C243">
        <v>968244</v>
      </c>
    </row>
    <row r="244" spans="1:3" x14ac:dyDescent="0.25">
      <c r="B244">
        <v>2</v>
      </c>
    </row>
    <row r="245" spans="1:3" x14ac:dyDescent="0.25">
      <c r="B245">
        <v>2</v>
      </c>
    </row>
    <row r="248" spans="1:3" x14ac:dyDescent="0.25">
      <c r="A248" t="s">
        <v>50</v>
      </c>
      <c r="B248">
        <v>1</v>
      </c>
    </row>
    <row r="249" spans="1:3" x14ac:dyDescent="0.25">
      <c r="B249">
        <v>2</v>
      </c>
      <c r="C249">
        <v>1210764</v>
      </c>
    </row>
    <row r="250" spans="1:3" x14ac:dyDescent="0.25">
      <c r="B250">
        <v>2</v>
      </c>
    </row>
    <row r="251" spans="1:3" x14ac:dyDescent="0.25">
      <c r="B251">
        <v>2</v>
      </c>
    </row>
    <row r="254" spans="1:3" x14ac:dyDescent="0.25">
      <c r="A254" t="s">
        <v>51</v>
      </c>
      <c r="B254">
        <v>1</v>
      </c>
      <c r="C254">
        <v>2372006</v>
      </c>
    </row>
    <row r="255" spans="1:3" x14ac:dyDescent="0.25">
      <c r="B255">
        <v>2</v>
      </c>
    </row>
    <row r="256" spans="1:3" x14ac:dyDescent="0.25">
      <c r="B256">
        <v>2</v>
      </c>
    </row>
    <row r="257" spans="1:3" x14ac:dyDescent="0.25">
      <c r="B257">
        <v>2</v>
      </c>
    </row>
    <row r="260" spans="1:3" x14ac:dyDescent="0.25">
      <c r="A260" t="s">
        <v>52</v>
      </c>
      <c r="B260">
        <v>1</v>
      </c>
    </row>
    <row r="261" spans="1:3" x14ac:dyDescent="0.25">
      <c r="B261">
        <v>2</v>
      </c>
      <c r="C261">
        <v>1873515</v>
      </c>
    </row>
    <row r="262" spans="1:3" x14ac:dyDescent="0.25">
      <c r="B262">
        <v>2</v>
      </c>
    </row>
    <row r="263" spans="1:3" x14ac:dyDescent="0.25">
      <c r="B263">
        <v>2</v>
      </c>
    </row>
    <row r="266" spans="1:3" x14ac:dyDescent="0.25">
      <c r="A266" t="s">
        <v>53</v>
      </c>
      <c r="B266">
        <v>1</v>
      </c>
    </row>
    <row r="267" spans="1:3" x14ac:dyDescent="0.25">
      <c r="B267">
        <v>2</v>
      </c>
      <c r="C267">
        <v>2765116</v>
      </c>
    </row>
    <row r="268" spans="1:3" x14ac:dyDescent="0.25">
      <c r="B268">
        <v>2</v>
      </c>
    </row>
    <row r="269" spans="1:3" x14ac:dyDescent="0.25">
      <c r="B269">
        <v>2</v>
      </c>
    </row>
    <row r="272" spans="1:3" x14ac:dyDescent="0.25">
      <c r="A272" t="s">
        <v>54</v>
      </c>
      <c r="B272">
        <v>1</v>
      </c>
    </row>
    <row r="273" spans="1:3" x14ac:dyDescent="0.25">
      <c r="B273">
        <v>2</v>
      </c>
      <c r="C273">
        <v>2098785</v>
      </c>
    </row>
    <row r="274" spans="1:3" x14ac:dyDescent="0.25">
      <c r="B274">
        <v>2</v>
      </c>
    </row>
    <row r="275" spans="1:3" x14ac:dyDescent="0.25">
      <c r="B275">
        <v>2</v>
      </c>
    </row>
    <row r="278" spans="1:3" x14ac:dyDescent="0.25">
      <c r="A278" t="s">
        <v>55</v>
      </c>
      <c r="B278">
        <v>1</v>
      </c>
    </row>
    <row r="279" spans="1:3" x14ac:dyDescent="0.25">
      <c r="B279">
        <v>2</v>
      </c>
      <c r="C279">
        <v>841614</v>
      </c>
    </row>
    <row r="280" spans="1:3" x14ac:dyDescent="0.25">
      <c r="B280">
        <v>2</v>
      </c>
    </row>
    <row r="281" spans="1:3" x14ac:dyDescent="0.25">
      <c r="B281">
        <v>2</v>
      </c>
    </row>
    <row r="284" spans="1:3" x14ac:dyDescent="0.25">
      <c r="A284" t="s">
        <v>56</v>
      </c>
      <c r="B284">
        <v>1</v>
      </c>
    </row>
    <row r="285" spans="1:3" x14ac:dyDescent="0.25">
      <c r="B285">
        <v>2</v>
      </c>
      <c r="C285">
        <v>472622</v>
      </c>
    </row>
    <row r="286" spans="1:3" x14ac:dyDescent="0.25">
      <c r="B286">
        <v>2</v>
      </c>
    </row>
    <row r="287" spans="1:3" x14ac:dyDescent="0.25">
      <c r="B287">
        <v>2</v>
      </c>
    </row>
    <row r="290" spans="1:3" x14ac:dyDescent="0.25">
      <c r="A290" t="s">
        <v>57</v>
      </c>
      <c r="B290">
        <v>2</v>
      </c>
      <c r="C290">
        <v>3355105</v>
      </c>
    </row>
    <row r="291" spans="1:3" x14ac:dyDescent="0.25">
      <c r="B291">
        <v>2</v>
      </c>
    </row>
    <row r="292" spans="1:3" x14ac:dyDescent="0.25">
      <c r="B292">
        <v>2</v>
      </c>
    </row>
    <row r="296" spans="1:3" x14ac:dyDescent="0.25">
      <c r="A296" t="s">
        <v>58</v>
      </c>
      <c r="B296">
        <v>1</v>
      </c>
    </row>
    <row r="297" spans="1:3" x14ac:dyDescent="0.25">
      <c r="B297">
        <v>2</v>
      </c>
      <c r="C297">
        <v>1031452</v>
      </c>
    </row>
    <row r="298" spans="1:3" x14ac:dyDescent="0.25">
      <c r="B298">
        <v>2</v>
      </c>
    </row>
    <row r="299" spans="1:3" x14ac:dyDescent="0.25">
      <c r="B299">
        <v>2</v>
      </c>
    </row>
    <row r="302" spans="1:3" x14ac:dyDescent="0.25">
      <c r="A302" t="s">
        <v>59</v>
      </c>
      <c r="B302">
        <v>1</v>
      </c>
      <c r="C302">
        <v>962135</v>
      </c>
    </row>
    <row r="303" spans="1:3" x14ac:dyDescent="0.25">
      <c r="B303">
        <v>2</v>
      </c>
    </row>
    <row r="304" spans="1:3" x14ac:dyDescent="0.25">
      <c r="B304">
        <v>2</v>
      </c>
    </row>
    <row r="305" spans="1:3" x14ac:dyDescent="0.25">
      <c r="B305">
        <v>2</v>
      </c>
    </row>
    <row r="308" spans="1:3" x14ac:dyDescent="0.25">
      <c r="A308" t="s">
        <v>60</v>
      </c>
      <c r="B308">
        <v>1</v>
      </c>
      <c r="C308">
        <v>811472</v>
      </c>
    </row>
    <row r="309" spans="1:3" x14ac:dyDescent="0.25">
      <c r="B309">
        <v>2</v>
      </c>
    </row>
    <row r="310" spans="1:3" x14ac:dyDescent="0.25">
      <c r="B310">
        <v>2</v>
      </c>
    </row>
    <row r="311" spans="1:3" x14ac:dyDescent="0.25">
      <c r="B311">
        <v>2</v>
      </c>
    </row>
    <row r="314" spans="1:3" x14ac:dyDescent="0.25">
      <c r="A314" t="s">
        <v>3</v>
      </c>
      <c r="B314">
        <v>1</v>
      </c>
      <c r="C314">
        <v>1005716</v>
      </c>
    </row>
    <row r="315" spans="1:3" x14ac:dyDescent="0.25">
      <c r="B315">
        <v>2</v>
      </c>
    </row>
    <row r="316" spans="1:3" x14ac:dyDescent="0.25">
      <c r="B316">
        <v>2</v>
      </c>
    </row>
    <row r="317" spans="1:3" x14ac:dyDescent="0.25">
      <c r="B317">
        <v>2</v>
      </c>
    </row>
    <row r="320" spans="1:3" x14ac:dyDescent="0.25">
      <c r="A320" t="s">
        <v>0</v>
      </c>
      <c r="B320">
        <v>1</v>
      </c>
      <c r="C320">
        <v>1416812</v>
      </c>
    </row>
    <row r="321" spans="2:2" x14ac:dyDescent="0.25">
      <c r="B321">
        <v>2</v>
      </c>
    </row>
    <row r="322" spans="2:2" x14ac:dyDescent="0.25">
      <c r="B322">
        <v>2</v>
      </c>
    </row>
    <row r="323" spans="2:2" x14ac:dyDescent="0.25">
      <c r="B323">
        <v>2</v>
      </c>
    </row>
    <row r="324" spans="2:2" x14ac:dyDescent="0.25">
      <c r="B32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Data_with_Source</vt:lpstr>
      <vt:lpstr>Data</vt:lpstr>
      <vt:lpstr>Souces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 Verboom</dc:creator>
  <cp:lastModifiedBy>Corne</cp:lastModifiedBy>
  <dcterms:created xsi:type="dcterms:W3CDTF">2021-11-26T10:05:36Z</dcterms:created>
  <dcterms:modified xsi:type="dcterms:W3CDTF">2022-01-28T15:54:17Z</dcterms:modified>
</cp:coreProperties>
</file>